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AD8EE3CC-520A-481C-8171-2C9ECD7EBB9B}"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1" i="11" l="1"/>
  <c r="AF41" i="11"/>
  <c r="V43" i="11"/>
  <c r="X43" i="11"/>
  <c r="O44" i="11"/>
  <c r="V45" i="11"/>
  <c r="X45" i="11"/>
  <c r="AE45" i="11"/>
  <c r="L46" i="11"/>
  <c r="S46" i="11"/>
  <c r="U46" i="11"/>
  <c r="Y46" i="11"/>
  <c r="AC46" i="11"/>
  <c r="K47" i="11"/>
  <c r="M47" i="11"/>
  <c r="Q47" i="11"/>
  <c r="U47" i="11"/>
  <c r="AA47" i="11"/>
  <c r="AC47" i="11"/>
  <c r="AG47" i="11"/>
  <c r="N48" i="11"/>
  <c r="T48" i="11"/>
  <c r="V48" i="11"/>
  <c r="Z48" i="11"/>
  <c r="AD48" i="11"/>
  <c r="L49" i="11"/>
  <c r="N49" i="11"/>
  <c r="R49" i="11"/>
  <c r="V49" i="11"/>
  <c r="AB49" i="11"/>
  <c r="AC49" i="11"/>
  <c r="AD49" i="11"/>
  <c r="J50" i="11"/>
  <c r="N50" i="11"/>
  <c r="T50" i="11"/>
  <c r="U50" i="11"/>
  <c r="V50" i="11"/>
  <c r="Z50" i="11"/>
  <c r="AD50" i="11"/>
  <c r="AF50" i="11"/>
  <c r="L51" i="11"/>
  <c r="M51" i="11"/>
  <c r="N51" i="11"/>
  <c r="R51" i="11"/>
  <c r="V51" i="11"/>
  <c r="X51" i="11"/>
  <c r="AB51" i="11"/>
  <c r="AC51" i="11"/>
  <c r="AD51" i="11"/>
  <c r="AF51" i="11"/>
  <c r="J52" i="11"/>
  <c r="M52" i="11"/>
  <c r="N52" i="11"/>
  <c r="O52" i="11"/>
  <c r="P52" i="11"/>
  <c r="Q52" i="11"/>
  <c r="R52" i="11"/>
  <c r="T52" i="11"/>
  <c r="U52" i="11"/>
  <c r="V52" i="11"/>
  <c r="W52" i="11"/>
  <c r="X52" i="11"/>
  <c r="Y52" i="11"/>
  <c r="Z52" i="11"/>
  <c r="AB52" i="11"/>
  <c r="AC52" i="11"/>
  <c r="AD52" i="11"/>
  <c r="AE52" i="11"/>
  <c r="AF52" i="11"/>
  <c r="AG52" i="11"/>
  <c r="J53" i="11"/>
  <c r="K53" i="11"/>
  <c r="L53" i="11"/>
  <c r="M53" i="11"/>
  <c r="N53" i="11"/>
  <c r="O53" i="11"/>
  <c r="P53" i="11"/>
  <c r="Q53" i="11"/>
  <c r="R53" i="11"/>
  <c r="S53" i="11"/>
  <c r="T53" i="11"/>
  <c r="U53" i="11"/>
  <c r="V53" i="11"/>
  <c r="W53" i="11"/>
  <c r="X53" i="11"/>
  <c r="Y53" i="11"/>
  <c r="Z53" i="11"/>
  <c r="AA53" i="11"/>
  <c r="AB53" i="11"/>
  <c r="AC53" i="11"/>
  <c r="AD53" i="11"/>
  <c r="AE53" i="11"/>
  <c r="AF53" i="11"/>
  <c r="AG53" i="11"/>
  <c r="J54" i="11"/>
  <c r="K54" i="11"/>
  <c r="L54" i="11"/>
  <c r="M54" i="11"/>
  <c r="N54" i="11"/>
  <c r="O54" i="11"/>
  <c r="P54" i="11"/>
  <c r="Q54" i="11"/>
  <c r="R54" i="11"/>
  <c r="S54" i="11"/>
  <c r="T54" i="11"/>
  <c r="U54" i="11"/>
  <c r="V54" i="11"/>
  <c r="W54" i="11"/>
  <c r="X54" i="11"/>
  <c r="Y54" i="11"/>
  <c r="Z54" i="11"/>
  <c r="AA54" i="11"/>
  <c r="AB54" i="11"/>
  <c r="AC54" i="11"/>
  <c r="AD54" i="11"/>
  <c r="AE54" i="11"/>
  <c r="AF54" i="11"/>
  <c r="AG54" i="11"/>
  <c r="J55" i="11"/>
  <c r="K55" i="11"/>
  <c r="L55" i="11"/>
  <c r="M55" i="11"/>
  <c r="N55" i="11"/>
  <c r="O55" i="11"/>
  <c r="P55" i="11"/>
  <c r="Q55" i="11"/>
  <c r="R55" i="11"/>
  <c r="S55" i="11"/>
  <c r="T55" i="11"/>
  <c r="U55" i="11"/>
  <c r="V55" i="11"/>
  <c r="W55" i="11"/>
  <c r="X55" i="11"/>
  <c r="Y55" i="11"/>
  <c r="Z55" i="11"/>
  <c r="AA55" i="11"/>
  <c r="AB55" i="11"/>
  <c r="AC55" i="11"/>
  <c r="AD55" i="11"/>
  <c r="AE55" i="11"/>
  <c r="AF55" i="11"/>
  <c r="AG55" i="11"/>
  <c r="J56" i="11"/>
  <c r="K56" i="11"/>
  <c r="L56" i="11"/>
  <c r="M56" i="11"/>
  <c r="N56" i="11"/>
  <c r="O56" i="11"/>
  <c r="P56" i="11"/>
  <c r="Q56" i="11"/>
  <c r="R56" i="11"/>
  <c r="S56" i="11"/>
  <c r="T56" i="11"/>
  <c r="U56" i="11"/>
  <c r="V56" i="11"/>
  <c r="W56" i="11"/>
  <c r="X56" i="11"/>
  <c r="Y56" i="11"/>
  <c r="Z56" i="11"/>
  <c r="AA56" i="11"/>
  <c r="AB56" i="11"/>
  <c r="AC56" i="11"/>
  <c r="AD56" i="11"/>
  <c r="AE56" i="11"/>
  <c r="AF56" i="11"/>
  <c r="AG56" i="11"/>
  <c r="J57" i="11"/>
  <c r="K57" i="11"/>
  <c r="L57" i="11"/>
  <c r="M57" i="11"/>
  <c r="N57" i="11"/>
  <c r="O57" i="11"/>
  <c r="P57" i="11"/>
  <c r="Q57" i="11"/>
  <c r="R57" i="11"/>
  <c r="S57" i="11"/>
  <c r="T57" i="11"/>
  <c r="U57" i="11"/>
  <c r="V57" i="11"/>
  <c r="W57" i="11"/>
  <c r="X57" i="11"/>
  <c r="Y57" i="11"/>
  <c r="Z57" i="11"/>
  <c r="AA57" i="11"/>
  <c r="AB57" i="11"/>
  <c r="AC57" i="11"/>
  <c r="AD57" i="11"/>
  <c r="AE57" i="11"/>
  <c r="AF57" i="11"/>
  <c r="AG57" i="11"/>
  <c r="J58" i="11"/>
  <c r="K58" i="11"/>
  <c r="L58" i="11"/>
  <c r="M58" i="11"/>
  <c r="N58" i="11"/>
  <c r="O58" i="11"/>
  <c r="P58" i="11"/>
  <c r="Q58" i="11"/>
  <c r="R58" i="11"/>
  <c r="S58" i="11"/>
  <c r="T58" i="11"/>
  <c r="U58" i="11"/>
  <c r="V58" i="11"/>
  <c r="W58" i="11"/>
  <c r="X58" i="11"/>
  <c r="Y58" i="11"/>
  <c r="Z58" i="11"/>
  <c r="AA58" i="11"/>
  <c r="AB58" i="11"/>
  <c r="AC58" i="11"/>
  <c r="AD58" i="11"/>
  <c r="AE58" i="11"/>
  <c r="AF58" i="11"/>
  <c r="AG58" i="11"/>
  <c r="J59" i="11"/>
  <c r="K59" i="11"/>
  <c r="L59" i="11"/>
  <c r="M59" i="11"/>
  <c r="N59" i="11"/>
  <c r="O59" i="11"/>
  <c r="P59" i="11"/>
  <c r="Q59" i="11"/>
  <c r="R59" i="11"/>
  <c r="S59" i="11"/>
  <c r="T59" i="11"/>
  <c r="U59" i="11"/>
  <c r="V59" i="11"/>
  <c r="W59" i="11"/>
  <c r="X59" i="11"/>
  <c r="Y59" i="11"/>
  <c r="Z59" i="11"/>
  <c r="AA59" i="11"/>
  <c r="AB59" i="11"/>
  <c r="AC59" i="11"/>
  <c r="AD59" i="11"/>
  <c r="AE59" i="11"/>
  <c r="AF59" i="11"/>
  <c r="AG59" i="11"/>
  <c r="J60" i="11"/>
  <c r="K60" i="11"/>
  <c r="L60" i="11"/>
  <c r="M60" i="11"/>
  <c r="N60" i="11"/>
  <c r="O60" i="11"/>
  <c r="P60" i="11"/>
  <c r="Q60" i="11"/>
  <c r="R60" i="11"/>
  <c r="S60" i="11"/>
  <c r="T60" i="11"/>
  <c r="U60" i="11"/>
  <c r="V60" i="11"/>
  <c r="W60" i="11"/>
  <c r="X60" i="11"/>
  <c r="Y60" i="11"/>
  <c r="Z60" i="11"/>
  <c r="AA60" i="11"/>
  <c r="AB60" i="11"/>
  <c r="AC60" i="11"/>
  <c r="AD60" i="11"/>
  <c r="AE60" i="11"/>
  <c r="AF60" i="11"/>
  <c r="AG60" i="11"/>
  <c r="J61" i="11"/>
  <c r="K61" i="11"/>
  <c r="L61" i="11"/>
  <c r="M61" i="11"/>
  <c r="N61" i="11"/>
  <c r="O61" i="11"/>
  <c r="P61" i="11"/>
  <c r="Q61" i="11"/>
  <c r="R61" i="11"/>
  <c r="S61" i="11"/>
  <c r="T61" i="11"/>
  <c r="U61" i="11"/>
  <c r="V61" i="11"/>
  <c r="W61" i="11"/>
  <c r="X61" i="11"/>
  <c r="Y61" i="11"/>
  <c r="Z61" i="11"/>
  <c r="AA61" i="11"/>
  <c r="AB61" i="11"/>
  <c r="AC61" i="11"/>
  <c r="AD61" i="11"/>
  <c r="AE61" i="11"/>
  <c r="AF61" i="11"/>
  <c r="AG61" i="11"/>
  <c r="J62" i="11"/>
  <c r="K62" i="11"/>
  <c r="L62" i="11"/>
  <c r="M62" i="11"/>
  <c r="N62" i="11"/>
  <c r="O62" i="11"/>
  <c r="P62" i="11"/>
  <c r="Q62" i="11"/>
  <c r="R62" i="11"/>
  <c r="S62" i="11"/>
  <c r="T62" i="11"/>
  <c r="U62" i="11"/>
  <c r="V62" i="11"/>
  <c r="W62" i="11"/>
  <c r="X62" i="11"/>
  <c r="Y62" i="11"/>
  <c r="Z62" i="11"/>
  <c r="AA62" i="11"/>
  <c r="AB62" i="11"/>
  <c r="AC62" i="11"/>
  <c r="AD62" i="11"/>
  <c r="AE62" i="11"/>
  <c r="AF62" i="11"/>
  <c r="AG62" i="11"/>
  <c r="J63" i="11"/>
  <c r="K63" i="11"/>
  <c r="L63" i="11"/>
  <c r="M63" i="11"/>
  <c r="N63" i="11"/>
  <c r="O63" i="11"/>
  <c r="P63" i="11"/>
  <c r="Q63" i="11"/>
  <c r="R63" i="11"/>
  <c r="S63" i="11"/>
  <c r="T63" i="11"/>
  <c r="U63" i="11"/>
  <c r="V63" i="11"/>
  <c r="W63" i="11"/>
  <c r="X63" i="11"/>
  <c r="Y63" i="11"/>
  <c r="Z63" i="11"/>
  <c r="AA63" i="11"/>
  <c r="AB63" i="11"/>
  <c r="AC63" i="11"/>
  <c r="AD63" i="11"/>
  <c r="AE63" i="11"/>
  <c r="AF63" i="11"/>
  <c r="AG63" i="11"/>
  <c r="J64" i="11"/>
  <c r="K64" i="11"/>
  <c r="L64" i="11"/>
  <c r="M64" i="11"/>
  <c r="N64" i="11"/>
  <c r="O64" i="11"/>
  <c r="P64" i="11"/>
  <c r="Q64" i="11"/>
  <c r="R64" i="11"/>
  <c r="S64" i="11"/>
  <c r="T64" i="11"/>
  <c r="U64" i="11"/>
  <c r="V64" i="11"/>
  <c r="W64" i="11"/>
  <c r="X64" i="11"/>
  <c r="Y64" i="11"/>
  <c r="Z64" i="11"/>
  <c r="AA64" i="11"/>
  <c r="AB64" i="11"/>
  <c r="AC64" i="11"/>
  <c r="AD64" i="11"/>
  <c r="AE64" i="11"/>
  <c r="AF64" i="11"/>
  <c r="AG64" i="11"/>
  <c r="J65" i="11"/>
  <c r="K65" i="11"/>
  <c r="L65" i="11"/>
  <c r="M65" i="11"/>
  <c r="N65" i="11"/>
  <c r="O65" i="11"/>
  <c r="P65" i="11"/>
  <c r="Q65" i="11"/>
  <c r="R65" i="11"/>
  <c r="S65" i="11"/>
  <c r="T65" i="11"/>
  <c r="U65" i="11"/>
  <c r="V65" i="11"/>
  <c r="W65" i="11"/>
  <c r="X65" i="11"/>
  <c r="Y65" i="11"/>
  <c r="Z65" i="11"/>
  <c r="AA65" i="11"/>
  <c r="AB65" i="11"/>
  <c r="AC65" i="11"/>
  <c r="AD65" i="11"/>
  <c r="AE65" i="11"/>
  <c r="AF65" i="11"/>
  <c r="AG65" i="11"/>
  <c r="J66" i="11"/>
  <c r="K66" i="11"/>
  <c r="L66" i="11"/>
  <c r="M66" i="11"/>
  <c r="N66" i="11"/>
  <c r="O66" i="11"/>
  <c r="P66" i="11"/>
  <c r="Q66" i="11"/>
  <c r="R66" i="11"/>
  <c r="S66" i="11"/>
  <c r="T66" i="11"/>
  <c r="U66" i="11"/>
  <c r="V66" i="11"/>
  <c r="W66" i="11"/>
  <c r="X66" i="11"/>
  <c r="Y66" i="11"/>
  <c r="Z66" i="11"/>
  <c r="AA66" i="11"/>
  <c r="AB66" i="11"/>
  <c r="AC66" i="11"/>
  <c r="AD66" i="11"/>
  <c r="AE66" i="11"/>
  <c r="AF66" i="11"/>
  <c r="AG66" i="11"/>
  <c r="J67" i="11"/>
  <c r="K67" i="11"/>
  <c r="L67" i="11"/>
  <c r="M67" i="11"/>
  <c r="N67" i="11"/>
  <c r="O67" i="11"/>
  <c r="P67" i="11"/>
  <c r="Q67" i="11"/>
  <c r="R67" i="11"/>
  <c r="S67" i="11"/>
  <c r="T67" i="11"/>
  <c r="U67" i="11"/>
  <c r="V67" i="11"/>
  <c r="W67" i="11"/>
  <c r="X67" i="11"/>
  <c r="Y67" i="11"/>
  <c r="Z67" i="11"/>
  <c r="AA67" i="11"/>
  <c r="AB67" i="11"/>
  <c r="AC67" i="11"/>
  <c r="AD67" i="11"/>
  <c r="AE67" i="11"/>
  <c r="AF67" i="11"/>
  <c r="AG67"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G37" i="11"/>
  <c r="AF37" i="11"/>
  <c r="AE37" i="11"/>
  <c r="AD37" i="11"/>
  <c r="AC37" i="11"/>
  <c r="AB37" i="11"/>
  <c r="AA37" i="11"/>
  <c r="Z37" i="11"/>
  <c r="Y37" i="11"/>
  <c r="X37" i="11"/>
  <c r="W37" i="11"/>
  <c r="V37" i="11"/>
  <c r="U37" i="11"/>
  <c r="T37" i="11"/>
  <c r="S37" i="11"/>
  <c r="R37" i="11"/>
  <c r="Q37" i="11"/>
  <c r="P37" i="11"/>
  <c r="O37" i="11"/>
  <c r="N37" i="11"/>
  <c r="M37" i="11"/>
  <c r="L37" i="11"/>
  <c r="K37" i="11"/>
  <c r="J37" i="11"/>
  <c r="F38" i="11"/>
  <c r="G38" i="11"/>
  <c r="H38" i="11"/>
  <c r="I38" i="11"/>
  <c r="F39" i="11"/>
  <c r="G39" i="11"/>
  <c r="H39" i="11"/>
  <c r="I39" i="11"/>
  <c r="F40" i="11"/>
  <c r="G40" i="11"/>
  <c r="H40" i="11"/>
  <c r="I40" i="11"/>
  <c r="F41" i="11"/>
  <c r="G41" i="11"/>
  <c r="H41" i="11"/>
  <c r="I41" i="11"/>
  <c r="F42" i="11"/>
  <c r="G42" i="11"/>
  <c r="H42" i="11"/>
  <c r="I42" i="11"/>
  <c r="F43" i="11"/>
  <c r="G43" i="11"/>
  <c r="H43" i="11"/>
  <c r="I43" i="11"/>
  <c r="F44" i="11"/>
  <c r="G44" i="11"/>
  <c r="H44" i="11"/>
  <c r="I44" i="11"/>
  <c r="F45" i="11"/>
  <c r="G45" i="11"/>
  <c r="H45" i="11"/>
  <c r="I45" i="11"/>
  <c r="F46" i="11"/>
  <c r="G46" i="11"/>
  <c r="H46" i="11"/>
  <c r="I46" i="11"/>
  <c r="F47" i="11"/>
  <c r="G47" i="11"/>
  <c r="H47" i="11"/>
  <c r="I47" i="11"/>
  <c r="F48" i="11"/>
  <c r="G48" i="11"/>
  <c r="H48" i="11"/>
  <c r="I48" i="11"/>
  <c r="F49" i="11"/>
  <c r="G49" i="11"/>
  <c r="H49" i="11"/>
  <c r="I49" i="11"/>
  <c r="F50" i="11"/>
  <c r="G50" i="11"/>
  <c r="H50" i="11"/>
  <c r="I50" i="11"/>
  <c r="F51" i="11"/>
  <c r="G51" i="11"/>
  <c r="H51" i="11"/>
  <c r="I51" i="11"/>
  <c r="F52" i="11"/>
  <c r="G52" i="11"/>
  <c r="H52" i="11"/>
  <c r="I52" i="11"/>
  <c r="F53" i="11"/>
  <c r="G53" i="11"/>
  <c r="H53" i="11"/>
  <c r="I53" i="11"/>
  <c r="F54" i="11"/>
  <c r="G54" i="11"/>
  <c r="H54" i="11"/>
  <c r="I54" i="11"/>
  <c r="F55" i="11"/>
  <c r="G55" i="11"/>
  <c r="H55" i="11"/>
  <c r="I55" i="11"/>
  <c r="F56" i="11"/>
  <c r="G56" i="11"/>
  <c r="H56" i="11"/>
  <c r="I56" i="11"/>
  <c r="F57" i="11"/>
  <c r="G57" i="11"/>
  <c r="H57" i="11"/>
  <c r="I57" i="11"/>
  <c r="F58" i="11"/>
  <c r="G58" i="11"/>
  <c r="H58" i="11"/>
  <c r="I58" i="11"/>
  <c r="F59" i="11"/>
  <c r="G59" i="11"/>
  <c r="H59" i="11"/>
  <c r="I59" i="11"/>
  <c r="F60" i="11"/>
  <c r="G60" i="11"/>
  <c r="H60" i="11"/>
  <c r="I60" i="11"/>
  <c r="F61" i="11"/>
  <c r="G61" i="11"/>
  <c r="H61" i="11"/>
  <c r="I61" i="11"/>
  <c r="F62" i="11"/>
  <c r="G62" i="11"/>
  <c r="H62" i="11"/>
  <c r="I62" i="11"/>
  <c r="F63" i="11"/>
  <c r="G63" i="11"/>
  <c r="H63" i="11"/>
  <c r="I63" i="11"/>
  <c r="F64" i="11"/>
  <c r="G64" i="11"/>
  <c r="H64" i="11"/>
  <c r="F65" i="11"/>
  <c r="G65" i="11"/>
  <c r="H65" i="11"/>
  <c r="I65" i="11"/>
  <c r="F66" i="11"/>
  <c r="G66" i="11"/>
  <c r="H66" i="11"/>
  <c r="I66" i="11"/>
  <c r="F67" i="11"/>
  <c r="G67" i="11"/>
  <c r="H67" i="11"/>
  <c r="I67" i="11"/>
  <c r="F68" i="11"/>
  <c r="G68" i="11"/>
  <c r="H68" i="11"/>
  <c r="I68" i="11"/>
  <c r="I37" i="11"/>
  <c r="H37" i="11"/>
  <c r="G37" i="11"/>
  <c r="F37" i="11"/>
  <c r="D38" i="11"/>
  <c r="E38" i="11"/>
  <c r="D39" i="11"/>
  <c r="E39" i="11"/>
  <c r="D40" i="11"/>
  <c r="E40" i="11"/>
  <c r="D41" i="11"/>
  <c r="E41" i="11"/>
  <c r="D42" i="11"/>
  <c r="E42" i="11"/>
  <c r="D43" i="11"/>
  <c r="E43" i="11"/>
  <c r="D44" i="11"/>
  <c r="E44" i="11"/>
  <c r="D45" i="11"/>
  <c r="E45" i="11"/>
  <c r="D46" i="11"/>
  <c r="E46" i="11"/>
  <c r="D47" i="11"/>
  <c r="E47" i="11"/>
  <c r="D48" i="11"/>
  <c r="E48" i="11"/>
  <c r="D49" i="11"/>
  <c r="E49" i="11"/>
  <c r="D50" i="11"/>
  <c r="E50" i="11"/>
  <c r="D51" i="11"/>
  <c r="E51" i="11"/>
  <c r="D52" i="11"/>
  <c r="E52" i="11"/>
  <c r="D53" i="11"/>
  <c r="E53" i="11"/>
  <c r="D54" i="11"/>
  <c r="E54" i="11"/>
  <c r="D55" i="11"/>
  <c r="E55" i="11"/>
  <c r="D56" i="11"/>
  <c r="E56" i="11"/>
  <c r="D57" i="11"/>
  <c r="E57" i="11"/>
  <c r="D58" i="11"/>
  <c r="E58" i="11"/>
  <c r="D59" i="11"/>
  <c r="E59" i="11"/>
  <c r="D60" i="11"/>
  <c r="E60" i="11"/>
  <c r="D61" i="11"/>
  <c r="E61" i="11"/>
  <c r="D62" i="11"/>
  <c r="E62" i="11"/>
  <c r="D63" i="11"/>
  <c r="E63" i="11"/>
  <c r="D64" i="11"/>
  <c r="E64" i="11"/>
  <c r="D65" i="11"/>
  <c r="E65" i="11"/>
  <c r="D66" i="11"/>
  <c r="E66" i="11"/>
  <c r="D67" i="11"/>
  <c r="E67" i="11"/>
  <c r="D68" i="11"/>
  <c r="E68" i="11"/>
  <c r="E37" i="11"/>
  <c r="D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37" i="1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X3" i="2"/>
  <c r="BW3" i="2" s="1"/>
  <c r="BX5" i="2"/>
  <c r="BW5" i="2" s="1"/>
  <c r="BX4" i="2"/>
  <c r="BW4" i="2" s="1"/>
  <c r="BX8" i="2"/>
  <c r="BW8" i="2" s="1"/>
  <c r="BX10" i="2"/>
  <c r="BW10" i="2" s="1"/>
  <c r="BX6" i="2"/>
  <c r="BW6" i="2" s="1"/>
  <c r="BX9" i="2"/>
  <c r="BW9" i="2" s="1"/>
  <c r="BX7" i="2"/>
  <c r="BW7" i="2" s="1"/>
  <c r="BX13" i="2"/>
  <c r="BW13" i="2" s="1"/>
  <c r="BX12" i="2"/>
  <c r="BW12" i="2" s="1"/>
  <c r="BX11" i="2"/>
  <c r="BW11" i="2" s="1"/>
  <c r="BX14" i="2"/>
  <c r="BW14" i="2" s="1"/>
  <c r="BX15" i="2"/>
  <c r="BW15" i="2" s="1"/>
  <c r="BX17" i="2"/>
  <c r="BW17" i="2" s="1"/>
  <c r="BX16" i="2"/>
  <c r="BW16" i="2" s="1"/>
  <c r="BX19" i="2"/>
  <c r="BW19" i="2" s="1"/>
  <c r="BX20" i="2"/>
  <c r="BW20" i="2" s="1"/>
  <c r="BX18" i="2"/>
  <c r="BW18" i="2" s="1"/>
  <c r="BX22" i="2"/>
  <c r="BW22" i="2" s="1"/>
  <c r="BX25" i="2"/>
  <c r="BW25" i="2" s="1"/>
  <c r="BX21" i="2"/>
  <c r="BW21" i="2" s="1"/>
  <c r="BX26" i="2"/>
  <c r="BW26" i="2" s="1"/>
  <c r="BX27" i="2"/>
  <c r="BW27" i="2" s="1"/>
  <c r="BX24" i="2"/>
  <c r="BW24" i="2" s="1"/>
  <c r="BX29" i="2"/>
  <c r="BW29" i="2" s="1"/>
  <c r="BX23" i="2"/>
  <c r="BW23" i="2" s="1"/>
  <c r="BX28" i="2"/>
  <c r="BW28" i="2" s="1"/>
  <c r="BX31" i="2"/>
  <c r="BW31" i="2" s="1"/>
  <c r="BX30" i="2"/>
  <c r="BW30" i="2" s="1"/>
  <c r="BX33" i="2"/>
  <c r="BW33" i="2" s="1"/>
  <c r="BX32" i="2"/>
  <c r="BW32" i="2" s="1"/>
  <c r="BW2"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L37" i="11" l="1"/>
  <c r="AM68" i="11"/>
  <c r="AM52" i="11"/>
  <c r="AM51" i="11"/>
  <c r="AM47" i="11"/>
  <c r="AK37" i="11"/>
  <c r="AI60" i="11"/>
  <c r="AI56" i="11"/>
  <c r="AK53" i="11"/>
  <c r="AJ68" i="11"/>
  <c r="AL68" i="11"/>
  <c r="AK67" i="11"/>
  <c r="AJ66" i="11"/>
  <c r="AL66" i="11"/>
  <c r="AK65" i="11"/>
  <c r="AJ64" i="11"/>
  <c r="AL64" i="11"/>
  <c r="AK63" i="11"/>
  <c r="AJ62" i="11"/>
  <c r="AL62" i="11"/>
  <c r="AK61" i="11"/>
  <c r="AJ60" i="11"/>
  <c r="AL60" i="11"/>
  <c r="AK59" i="11"/>
  <c r="AJ58" i="11"/>
  <c r="AL58" i="11"/>
  <c r="AK57" i="11"/>
  <c r="AJ56" i="11"/>
  <c r="AL56" i="11"/>
  <c r="AK55" i="11"/>
  <c r="AJ54" i="11"/>
  <c r="AL54" i="11"/>
  <c r="AI68" i="11"/>
  <c r="AJ37" i="11"/>
  <c r="AH37" i="11"/>
  <c r="AM48" i="11"/>
  <c r="AM62" i="11"/>
  <c r="AI62" i="11"/>
  <c r="AM46" i="11"/>
  <c r="AI61" i="11"/>
  <c r="AM61" i="11"/>
  <c r="AM45" i="11"/>
  <c r="AI53" i="11"/>
  <c r="AM53" i="11"/>
  <c r="AJ53" i="11"/>
  <c r="AH53" i="11"/>
  <c r="AM37" i="11"/>
  <c r="AI37" i="11"/>
  <c r="AM54" i="11"/>
  <c r="AI54" i="11"/>
  <c r="AM38" i="11"/>
  <c r="AI59" i="11"/>
  <c r="AM59" i="11"/>
  <c r="AM43" i="11"/>
  <c r="AI57" i="11"/>
  <c r="AI55" i="11"/>
  <c r="AM67" i="11"/>
  <c r="AM66" i="11"/>
  <c r="AM50" i="11"/>
  <c r="AM65" i="11"/>
  <c r="AM49" i="11"/>
  <c r="AM63" i="11"/>
  <c r="AI63" i="11"/>
  <c r="AK68" i="11"/>
  <c r="AJ67" i="11"/>
  <c r="AL67" i="11"/>
  <c r="AK66" i="11"/>
  <c r="AJ65" i="11"/>
  <c r="AL65" i="11"/>
  <c r="AK64" i="11"/>
  <c r="AJ63" i="11"/>
  <c r="AL63" i="11"/>
  <c r="AK62" i="11"/>
  <c r="AJ61" i="11"/>
  <c r="AL61" i="11"/>
  <c r="AK60" i="11"/>
  <c r="AJ59" i="11"/>
  <c r="AL59" i="11"/>
  <c r="AK58" i="11"/>
  <c r="AJ57" i="11"/>
  <c r="AL57" i="11"/>
  <c r="AK56" i="11"/>
  <c r="AJ55" i="11"/>
  <c r="AL55" i="11"/>
  <c r="AK54" i="11"/>
  <c r="AL53" i="11"/>
  <c r="AI58" i="11"/>
  <c r="AI67" i="11"/>
  <c r="AH68" i="11"/>
  <c r="AI66" i="11"/>
  <c r="AH67" i="11"/>
  <c r="AM60" i="11"/>
  <c r="AM44" i="11"/>
  <c r="AI65" i="11"/>
  <c r="AH66" i="11"/>
  <c r="AH65" i="11"/>
  <c r="AH64" i="11"/>
  <c r="AH63" i="11"/>
  <c r="AM58" i="11"/>
  <c r="AM42" i="11"/>
  <c r="AH62" i="11"/>
  <c r="AH61" i="11"/>
  <c r="AM57" i="11"/>
  <c r="AM41" i="11"/>
  <c r="AH60" i="11"/>
  <c r="AH59" i="11"/>
  <c r="AM56" i="11"/>
  <c r="AM40" i="11"/>
  <c r="AH58" i="11"/>
  <c r="AH57" i="11"/>
  <c r="AM55" i="11"/>
  <c r="AM39" i="11"/>
  <c r="AH56" i="11"/>
  <c r="AH55" i="11"/>
  <c r="AH54" i="11"/>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5" i="2"/>
  <c r="AX11" i="2"/>
  <c r="AX18" i="2"/>
  <c r="AX24" i="2"/>
  <c r="AX32" i="2"/>
  <c r="AX21" i="2"/>
  <c r="AX14" i="2"/>
  <c r="AX19" i="2"/>
  <c r="AX7" i="2"/>
  <c r="AX13" i="2"/>
  <c r="AX27" i="2"/>
  <c r="AX31" i="2"/>
  <c r="AX29" i="2"/>
  <c r="AX23" i="2"/>
  <c r="AX26" i="2"/>
  <c r="AX8" i="2"/>
  <c r="AX22" i="2"/>
  <c r="AX12" i="2"/>
  <c r="AX9" i="2"/>
  <c r="AX10" i="2"/>
  <c r="AX17" i="2"/>
  <c r="AX6" i="2"/>
  <c r="AX5" i="2"/>
  <c r="AX28" i="2"/>
  <c r="AX16" i="2"/>
  <c r="AX25" i="2"/>
  <c r="AX20" i="2"/>
  <c r="AX33" i="2"/>
  <c r="AX30" i="2"/>
  <c r="AX2" i="2"/>
  <c r="AT4" i="2"/>
  <c r="AT3" i="2"/>
  <c r="AT15" i="2"/>
  <c r="AT11" i="2"/>
  <c r="AT18" i="2"/>
  <c r="AT24" i="2"/>
  <c r="AT32" i="2"/>
  <c r="AT21" i="2"/>
  <c r="AT14" i="2"/>
  <c r="AT19" i="2"/>
  <c r="AT7" i="2"/>
  <c r="AT13" i="2"/>
  <c r="AT27" i="2"/>
  <c r="AT31" i="2"/>
  <c r="AT29" i="2"/>
  <c r="AT23" i="2"/>
  <c r="AT26" i="2"/>
  <c r="AT8" i="2"/>
  <c r="AT22" i="2"/>
  <c r="AT12" i="2"/>
  <c r="AT9" i="2"/>
  <c r="AT10" i="2"/>
  <c r="AT17" i="2"/>
  <c r="AT6" i="2"/>
  <c r="AT5" i="2"/>
  <c r="AT28" i="2"/>
  <c r="AT16" i="2"/>
  <c r="AT25"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8" i="2"/>
  <c r="AV18" i="2"/>
  <c r="AY18" i="2"/>
  <c r="AZ18" i="2"/>
  <c r="AU31" i="2"/>
  <c r="AV31" i="2"/>
  <c r="AY31" i="2"/>
  <c r="AZ31" i="2"/>
  <c r="AU7" i="2"/>
  <c r="AV7" i="2"/>
  <c r="AY7" i="2"/>
  <c r="AZ7" i="2"/>
  <c r="AU17" i="2"/>
  <c r="AV17" i="2"/>
  <c r="AY17" i="2"/>
  <c r="AZ17" i="2"/>
  <c r="AU15" i="2"/>
  <c r="AV15" i="2"/>
  <c r="AY15" i="2"/>
  <c r="AZ15" i="2"/>
  <c r="AU32" i="2"/>
  <c r="AV32" i="2"/>
  <c r="AY32" i="2"/>
  <c r="AZ32" i="2"/>
  <c r="AU13" i="2"/>
  <c r="AV13" i="2"/>
  <c r="AY13" i="2"/>
  <c r="AZ13" i="2"/>
  <c r="AU6" i="2"/>
  <c r="AV6" i="2"/>
  <c r="AY6" i="2"/>
  <c r="AZ6" i="2"/>
  <c r="AU22" i="2"/>
  <c r="AV22" i="2"/>
  <c r="AY22" i="2"/>
  <c r="AZ22" i="2"/>
  <c r="AU4" i="2"/>
  <c r="AV4" i="2"/>
  <c r="AY4" i="2"/>
  <c r="AZ4" i="2"/>
  <c r="AU11" i="2"/>
  <c r="AV11" i="2"/>
  <c r="AY11" i="2"/>
  <c r="AZ11" i="2"/>
  <c r="AU8" i="2"/>
  <c r="AV8" i="2"/>
  <c r="AY8" i="2"/>
  <c r="AZ8" i="2"/>
  <c r="AU10" i="2"/>
  <c r="AV10" i="2"/>
  <c r="AY10" i="2"/>
  <c r="AZ10" i="2"/>
  <c r="AU20" i="2"/>
  <c r="AV20" i="2"/>
  <c r="AY20" i="2"/>
  <c r="AZ20" i="2"/>
  <c r="AU12" i="2"/>
  <c r="AV12" i="2"/>
  <c r="AY12" i="2"/>
  <c r="AZ12" i="2"/>
  <c r="AU30" i="2"/>
  <c r="AV30" i="2"/>
  <c r="AY30" i="2"/>
  <c r="AZ30" i="2"/>
  <c r="AU23" i="2"/>
  <c r="AV23" i="2"/>
  <c r="AY23" i="2"/>
  <c r="AZ23" i="2"/>
  <c r="AU21" i="2"/>
  <c r="AV21" i="2"/>
  <c r="AY21" i="2"/>
  <c r="AZ21" i="2"/>
  <c r="AU16" i="2"/>
  <c r="AV16" i="2"/>
  <c r="AY16" i="2"/>
  <c r="AZ16" i="2"/>
  <c r="AU26" i="2"/>
  <c r="AV26" i="2"/>
  <c r="AY26" i="2"/>
  <c r="AZ26" i="2"/>
  <c r="AU27" i="2"/>
  <c r="AV27" i="2"/>
  <c r="AY27" i="2"/>
  <c r="AZ27" i="2"/>
  <c r="AU28" i="2"/>
  <c r="AV28" i="2"/>
  <c r="AY28" i="2"/>
  <c r="AZ28" i="2"/>
  <c r="AU33" i="2"/>
  <c r="AV33" i="2"/>
  <c r="AY33" i="2"/>
  <c r="AZ33" i="2"/>
  <c r="AU25" i="2"/>
  <c r="AV25" i="2"/>
  <c r="AY25" i="2"/>
  <c r="AZ25" i="2"/>
  <c r="AU14" i="2"/>
  <c r="AV14" i="2"/>
  <c r="AY14" i="2"/>
  <c r="AZ14" i="2"/>
  <c r="AU9" i="2"/>
  <c r="AV9" i="2"/>
  <c r="AY9" i="2"/>
  <c r="AZ9" i="2"/>
  <c r="AU24" i="2"/>
  <c r="AV24" i="2"/>
  <c r="AY24" i="2"/>
  <c r="AZ24" i="2"/>
  <c r="AU19" i="2"/>
  <c r="AV19" i="2"/>
  <c r="AY19" i="2"/>
  <c r="AZ19" i="2"/>
  <c r="AU5" i="2"/>
  <c r="AV5" i="2"/>
  <c r="AY5" i="2"/>
  <c r="AZ5" i="2"/>
  <c r="AU3" i="2"/>
  <c r="AV3" i="2"/>
  <c r="AY3" i="2"/>
  <c r="AZ3" i="2"/>
  <c r="AU2" i="2"/>
  <c r="AV2" i="2"/>
  <c r="AY2" i="2"/>
  <c r="AZ2"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O752" i="1" s="1"/>
  <c r="H753" i="1"/>
  <c r="O753" i="1" s="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O768" i="1" s="1"/>
  <c r="H769" i="1"/>
  <c r="O769" i="1" s="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O784" i="1" s="1"/>
  <c r="H785" i="1"/>
  <c r="O785" i="1" s="1"/>
  <c r="H786" i="1"/>
  <c r="O786" i="1" s="1"/>
  <c r="H787" i="1"/>
  <c r="O787" i="1" s="1"/>
  <c r="H788" i="1"/>
  <c r="O788" i="1" s="1"/>
  <c r="H789" i="1"/>
  <c r="O789" i="1" s="1"/>
  <c r="H790" i="1"/>
  <c r="O790" i="1" s="1"/>
  <c r="H791" i="1"/>
  <c r="O791" i="1" s="1"/>
  <c r="H792" i="1"/>
  <c r="O792" i="1" s="1"/>
  <c r="H793" i="1"/>
  <c r="O793" i="1" s="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X38" i="11" l="1"/>
  <c r="V41" i="11"/>
  <c r="AB43" i="11"/>
  <c r="Y45" i="11"/>
  <c r="V46" i="11"/>
  <c r="N47" i="11"/>
  <c r="AD47" i="11"/>
  <c r="W48" i="11"/>
  <c r="O49" i="11"/>
  <c r="AE49" i="11"/>
  <c r="W50" i="11"/>
  <c r="O51" i="11"/>
  <c r="AE51" i="11"/>
  <c r="AD38" i="11"/>
  <c r="W41" i="11"/>
  <c r="AF43" i="11"/>
  <c r="Z45" i="11"/>
  <c r="W46" i="11"/>
  <c r="O47" i="11"/>
  <c r="AE47" i="11"/>
  <c r="X48" i="11"/>
  <c r="P49" i="11"/>
  <c r="AF49" i="11"/>
  <c r="X50" i="11"/>
  <c r="P51" i="11"/>
  <c r="AE38" i="11"/>
  <c r="X41" i="11"/>
  <c r="N44" i="11"/>
  <c r="AB45" i="11"/>
  <c r="X46" i="11"/>
  <c r="P47" i="11"/>
  <c r="AF47" i="11"/>
  <c r="Y48" i="11"/>
  <c r="Q49" i="11"/>
  <c r="AG49" i="11"/>
  <c r="Y50" i="11"/>
  <c r="Q51" i="11"/>
  <c r="AG51" i="11"/>
  <c r="P39" i="11"/>
  <c r="V39" i="11"/>
  <c r="N42" i="11"/>
  <c r="P44" i="11"/>
  <c r="AF45" i="11"/>
  <c r="Z46" i="11"/>
  <c r="R47" i="11"/>
  <c r="K48" i="11"/>
  <c r="AA48" i="11"/>
  <c r="S49" i="11"/>
  <c r="K50" i="11"/>
  <c r="AA50" i="11"/>
  <c r="S51" i="11"/>
  <c r="K52" i="11"/>
  <c r="AA52" i="11"/>
  <c r="AJ52" i="11" s="1"/>
  <c r="W39" i="11"/>
  <c r="O42" i="11"/>
  <c r="T44" i="11"/>
  <c r="J46" i="11"/>
  <c r="AA46" i="11"/>
  <c r="S47" i="11"/>
  <c r="L48" i="11"/>
  <c r="AB48" i="11"/>
  <c r="T49" i="11"/>
  <c r="L50" i="11"/>
  <c r="AB50" i="11"/>
  <c r="T51" i="11"/>
  <c r="L52" i="11"/>
  <c r="X39" i="11"/>
  <c r="P42" i="11"/>
  <c r="X44" i="11"/>
  <c r="K46" i="11"/>
  <c r="AB46" i="11"/>
  <c r="T47" i="11"/>
  <c r="M48" i="11"/>
  <c r="AC48" i="11"/>
  <c r="U49" i="11"/>
  <c r="M50" i="11"/>
  <c r="AC50" i="11"/>
  <c r="U51" i="11"/>
  <c r="AF39" i="11"/>
  <c r="X42" i="11"/>
  <c r="AD44" i="11"/>
  <c r="N40" i="11"/>
  <c r="AD42" i="11"/>
  <c r="AE44" i="11"/>
  <c r="N46" i="11"/>
  <c r="AD46" i="11"/>
  <c r="V47" i="11"/>
  <c r="O48" i="11"/>
  <c r="AE48" i="11"/>
  <c r="W49" i="11"/>
  <c r="O50" i="11"/>
  <c r="AE50" i="11"/>
  <c r="W51" i="11"/>
  <c r="O40" i="11"/>
  <c r="AE42" i="11"/>
  <c r="AF44" i="11"/>
  <c r="O46" i="11"/>
  <c r="AE46" i="11"/>
  <c r="W47" i="11"/>
  <c r="P48" i="11"/>
  <c r="AF48" i="11"/>
  <c r="X49" i="11"/>
  <c r="P50" i="11"/>
  <c r="P40" i="11"/>
  <c r="AF42" i="11"/>
  <c r="J45" i="11"/>
  <c r="P46" i="11"/>
  <c r="AF46" i="11"/>
  <c r="X47" i="11"/>
  <c r="Q48" i="11"/>
  <c r="AG48" i="11"/>
  <c r="Y49" i="11"/>
  <c r="Q50" i="11"/>
  <c r="AG50" i="11"/>
  <c r="Y51" i="11"/>
  <c r="X40" i="11"/>
  <c r="L43" i="11"/>
  <c r="L45" i="11"/>
  <c r="Q46" i="11"/>
  <c r="AG46" i="11"/>
  <c r="Y47" i="11"/>
  <c r="R48" i="11"/>
  <c r="J49" i="11"/>
  <c r="Z49" i="11"/>
  <c r="R50" i="11"/>
  <c r="J51" i="11"/>
  <c r="Z51" i="11"/>
  <c r="AJ51" i="11" s="1"/>
  <c r="AD40" i="11"/>
  <c r="P43" i="11"/>
  <c r="P45" i="11"/>
  <c r="R46" i="11"/>
  <c r="J47" i="11"/>
  <c r="Z47" i="11"/>
  <c r="S48" i="11"/>
  <c r="K49" i="11"/>
  <c r="AA49" i="11"/>
  <c r="S50" i="11"/>
  <c r="K51" i="11"/>
  <c r="AA51" i="11"/>
  <c r="S52" i="11"/>
  <c r="AE40" i="11"/>
  <c r="AF40" i="11"/>
  <c r="W43" i="11"/>
  <c r="W45" i="11"/>
  <c r="T46" i="11"/>
  <c r="L47" i="11"/>
  <c r="AB47" i="11"/>
  <c r="U48" i="11"/>
  <c r="M49" i="11"/>
  <c r="J38" i="11"/>
  <c r="Z38" i="11"/>
  <c r="R39" i="11"/>
  <c r="J40" i="11"/>
  <c r="Z40" i="11"/>
  <c r="R41" i="11"/>
  <c r="J42" i="11"/>
  <c r="Z42" i="11"/>
  <c r="R43" i="11"/>
  <c r="J44" i="11"/>
  <c r="Z44" i="11"/>
  <c r="R45" i="11"/>
  <c r="K38" i="11"/>
  <c r="AA38" i="11"/>
  <c r="S39" i="11"/>
  <c r="K40" i="11"/>
  <c r="AA40" i="11"/>
  <c r="S41" i="11"/>
  <c r="K42" i="11"/>
  <c r="AA42" i="11"/>
  <c r="S43" i="11"/>
  <c r="K44" i="11"/>
  <c r="AA44" i="11"/>
  <c r="S45" i="11"/>
  <c r="L38" i="11"/>
  <c r="AB38" i="11"/>
  <c r="T39" i="11"/>
  <c r="L40" i="11"/>
  <c r="AB40" i="11"/>
  <c r="T41" i="11"/>
  <c r="L42" i="11"/>
  <c r="AB42" i="11"/>
  <c r="T43" i="11"/>
  <c r="L44" i="11"/>
  <c r="AB44" i="11"/>
  <c r="T45" i="11"/>
  <c r="M38" i="11"/>
  <c r="AC38" i="11"/>
  <c r="U39" i="11"/>
  <c r="M40" i="11"/>
  <c r="AC40" i="11"/>
  <c r="U41" i="11"/>
  <c r="M42" i="11"/>
  <c r="AC42" i="11"/>
  <c r="U43" i="11"/>
  <c r="M44" i="11"/>
  <c r="U45" i="11"/>
  <c r="M46" i="11"/>
  <c r="N38" i="11"/>
  <c r="O38" i="11"/>
  <c r="P38" i="11"/>
  <c r="AF38" i="11"/>
  <c r="Q38" i="11"/>
  <c r="AG38" i="11"/>
  <c r="Y39" i="11"/>
  <c r="Q40" i="11"/>
  <c r="AG40" i="11"/>
  <c r="Y41" i="11"/>
  <c r="Q42" i="11"/>
  <c r="AG42" i="11"/>
  <c r="Y43" i="11"/>
  <c r="Q44" i="11"/>
  <c r="AG44" i="11"/>
  <c r="R38" i="11"/>
  <c r="J39" i="11"/>
  <c r="Z39" i="11"/>
  <c r="R40" i="11"/>
  <c r="J41" i="11"/>
  <c r="Z41" i="11"/>
  <c r="R42" i="11"/>
  <c r="J43" i="11"/>
  <c r="Z43" i="11"/>
  <c r="R44" i="11"/>
  <c r="S38" i="11"/>
  <c r="K39" i="11"/>
  <c r="AA39" i="11"/>
  <c r="S40" i="11"/>
  <c r="K41" i="11"/>
  <c r="AA41" i="11"/>
  <c r="S42" i="11"/>
  <c r="K43" i="11"/>
  <c r="AA43" i="11"/>
  <c r="S44" i="11"/>
  <c r="K45" i="11"/>
  <c r="AA45" i="11"/>
  <c r="T38" i="11"/>
  <c r="L39" i="11"/>
  <c r="AB39" i="11"/>
  <c r="T40" i="11"/>
  <c r="L41" i="11"/>
  <c r="AB41" i="11"/>
  <c r="T42" i="11"/>
  <c r="U38" i="11"/>
  <c r="M39" i="11"/>
  <c r="AC39" i="11"/>
  <c r="U40" i="11"/>
  <c r="M41" i="11"/>
  <c r="AC41" i="11"/>
  <c r="U42" i="11"/>
  <c r="M43" i="11"/>
  <c r="AC43" i="11"/>
  <c r="U44" i="11"/>
  <c r="AC45" i="11"/>
  <c r="V38" i="11"/>
  <c r="N39" i="11"/>
  <c r="AD39" i="11"/>
  <c r="V40" i="11"/>
  <c r="N41" i="11"/>
  <c r="AD41" i="11"/>
  <c r="V42" i="11"/>
  <c r="N43" i="11"/>
  <c r="AD43" i="11"/>
  <c r="V44" i="11"/>
  <c r="N45" i="11"/>
  <c r="AD45" i="11"/>
  <c r="W38" i="11"/>
  <c r="O39" i="11"/>
  <c r="AE39" i="11"/>
  <c r="W40" i="11"/>
  <c r="O41" i="11"/>
  <c r="AE41" i="11"/>
  <c r="W42" i="11"/>
  <c r="O43" i="11"/>
  <c r="AE43" i="11"/>
  <c r="W44" i="11"/>
  <c r="O45" i="11"/>
  <c r="Y38" i="11"/>
  <c r="Q39" i="11"/>
  <c r="AG39" i="11"/>
  <c r="Y40" i="11"/>
  <c r="Q41" i="11"/>
  <c r="AG41" i="11"/>
  <c r="Y42" i="11"/>
  <c r="Q43" i="11"/>
  <c r="AG43" i="11"/>
  <c r="Y44" i="11"/>
  <c r="Q45" i="11"/>
  <c r="AG45" i="11"/>
  <c r="O781" i="1"/>
  <c r="O765" i="1"/>
  <c r="O749" i="1"/>
  <c r="O733" i="1"/>
  <c r="O780" i="1"/>
  <c r="O764" i="1"/>
  <c r="O748" i="1"/>
  <c r="O732" i="1"/>
  <c r="O743" i="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B12" i="11" s="1"/>
  <c r="AL741" i="1"/>
  <c r="L28" i="11" s="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G4" i="11" s="1"/>
  <c r="AM276" i="1"/>
  <c r="AL261" i="1"/>
  <c r="AM261" i="1"/>
  <c r="AL244" i="1"/>
  <c r="AM244" i="1"/>
  <c r="AL228" i="1"/>
  <c r="AM228" i="1"/>
  <c r="AL213" i="1"/>
  <c r="AM213" i="1"/>
  <c r="AL196" i="1"/>
  <c r="AM196" i="1"/>
  <c r="AL180" i="1"/>
  <c r="AM180" i="1"/>
  <c r="AL164" i="1"/>
  <c r="AM164" i="1"/>
  <c r="AL148" i="1"/>
  <c r="AM148" i="1"/>
  <c r="AL132" i="1"/>
  <c r="AM132" i="1"/>
  <c r="AC21" i="11" s="1"/>
  <c r="AL116" i="1"/>
  <c r="AM116" i="1"/>
  <c r="R3" i="11" s="1"/>
  <c r="AL100" i="1"/>
  <c r="AM100" i="1"/>
  <c r="AL84" i="1"/>
  <c r="AM84" i="1"/>
  <c r="AL69" i="1"/>
  <c r="S27" i="11" s="1"/>
  <c r="AM69" i="1"/>
  <c r="AA19" i="11" s="1"/>
  <c r="AL52" i="1"/>
  <c r="AM52" i="1"/>
  <c r="AL36" i="1"/>
  <c r="K19" i="11" s="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T23" i="11" s="1"/>
  <c r="AM724" i="1"/>
  <c r="W20" i="11" s="1"/>
  <c r="AL708" i="1"/>
  <c r="AM708" i="1"/>
  <c r="AL692" i="1"/>
  <c r="AM692" i="1"/>
  <c r="AL676" i="1"/>
  <c r="AM676" i="1"/>
  <c r="AL660" i="1"/>
  <c r="AM660" i="1"/>
  <c r="AL644" i="1"/>
  <c r="AM644" i="1"/>
  <c r="AL628" i="1"/>
  <c r="AM628" i="1"/>
  <c r="AD11" i="11" s="1"/>
  <c r="AL612" i="1"/>
  <c r="AM612" i="1"/>
  <c r="AL596" i="1"/>
  <c r="AM596" i="1"/>
  <c r="AL580" i="1"/>
  <c r="AM580" i="1"/>
  <c r="AL564" i="1"/>
  <c r="O14" i="11" s="1"/>
  <c r="AM564" i="1"/>
  <c r="AL548" i="1"/>
  <c r="AM548" i="1"/>
  <c r="AL500" i="1"/>
  <c r="AM500" i="1"/>
  <c r="AL484" i="1"/>
  <c r="AM484" i="1"/>
  <c r="AD17" i="11" s="1"/>
  <c r="AL468" i="1"/>
  <c r="AM468" i="1"/>
  <c r="AL452" i="1"/>
  <c r="AM452" i="1"/>
  <c r="AL436" i="1"/>
  <c r="AM436" i="1"/>
  <c r="AL420" i="1"/>
  <c r="AM420" i="1"/>
  <c r="AL404" i="1"/>
  <c r="M8" i="11" s="1"/>
  <c r="AM404" i="1"/>
  <c r="AL388" i="1"/>
  <c r="AM388" i="1"/>
  <c r="AM371" i="1"/>
  <c r="AL371" i="1"/>
  <c r="AL355" i="1"/>
  <c r="AM355" i="1"/>
  <c r="AL339" i="1"/>
  <c r="AM339" i="1"/>
  <c r="AM323" i="1"/>
  <c r="AL323" i="1"/>
  <c r="AM307" i="1"/>
  <c r="AL307" i="1"/>
  <c r="AL291" i="1"/>
  <c r="AM291" i="1"/>
  <c r="AL275" i="1"/>
  <c r="AM275" i="1"/>
  <c r="AL260" i="1"/>
  <c r="AE23" i="11" s="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R33" i="11" s="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C33" i="11" s="1"/>
  <c r="AM354" i="1"/>
  <c r="AL338" i="1"/>
  <c r="T14" i="11" s="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T8" i="11" s="1"/>
  <c r="AL146" i="1"/>
  <c r="AM146" i="1"/>
  <c r="AL130" i="1"/>
  <c r="V2" i="11" s="1"/>
  <c r="AM130" i="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X26" i="11" s="1"/>
  <c r="AL374" i="1"/>
  <c r="AL293" i="1"/>
  <c r="AM293" i="1"/>
  <c r="B12" i="11" s="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H33" i="11" s="1"/>
  <c r="AL658" i="1"/>
  <c r="AM658" i="1"/>
  <c r="AL642" i="1"/>
  <c r="AM642" i="1"/>
  <c r="AL626" i="1"/>
  <c r="AM626" i="1"/>
  <c r="M18" i="11" s="1"/>
  <c r="AL610" i="1"/>
  <c r="AM610" i="1"/>
  <c r="AL594" i="1"/>
  <c r="J15" i="11" s="1"/>
  <c r="AM594" i="1"/>
  <c r="AL578" i="1"/>
  <c r="AM578" i="1"/>
  <c r="AL562" i="1"/>
  <c r="AM562" i="1"/>
  <c r="AL546" i="1"/>
  <c r="AM546" i="1"/>
  <c r="AL498" i="1"/>
  <c r="AM498" i="1"/>
  <c r="AL482" i="1"/>
  <c r="AM482" i="1"/>
  <c r="AL466" i="1"/>
  <c r="AM466" i="1"/>
  <c r="AL450" i="1"/>
  <c r="R7" i="11" s="1"/>
  <c r="AM450" i="1"/>
  <c r="AL434" i="1"/>
  <c r="AB11" i="11" s="1"/>
  <c r="AM434" i="1"/>
  <c r="AL418" i="1"/>
  <c r="AM418" i="1"/>
  <c r="AL402" i="1"/>
  <c r="AM402" i="1"/>
  <c r="AL386" i="1"/>
  <c r="AM386" i="1"/>
  <c r="AL369" i="1"/>
  <c r="AM369" i="1"/>
  <c r="AL353" i="1"/>
  <c r="AM353" i="1"/>
  <c r="AL337" i="1"/>
  <c r="AM337" i="1"/>
  <c r="Y29" i="11" s="1"/>
  <c r="AL321" i="1"/>
  <c r="AM321" i="1"/>
  <c r="AL305" i="1"/>
  <c r="AM305" i="1"/>
  <c r="AL287" i="1"/>
  <c r="AM287" i="1"/>
  <c r="AL273" i="1"/>
  <c r="AM273" i="1"/>
  <c r="AL257" i="1"/>
  <c r="AM257" i="1"/>
  <c r="E11" i="11" s="1"/>
  <c r="AL241" i="1"/>
  <c r="AM241" i="1"/>
  <c r="AL225" i="1"/>
  <c r="AM225" i="1"/>
  <c r="AL209" i="1"/>
  <c r="AM209" i="1"/>
  <c r="AL193" i="1"/>
  <c r="AM193" i="1"/>
  <c r="AL177" i="1"/>
  <c r="AM177" i="1"/>
  <c r="AL162" i="1"/>
  <c r="AM162" i="1"/>
  <c r="AL145" i="1"/>
  <c r="AM145" i="1"/>
  <c r="AL129" i="1"/>
  <c r="AM129" i="1"/>
  <c r="Y32" i="11" s="1"/>
  <c r="AL113" i="1"/>
  <c r="AM113" i="1"/>
  <c r="AL97" i="1"/>
  <c r="AM97" i="1"/>
  <c r="AL81" i="1"/>
  <c r="AM81" i="1"/>
  <c r="V33" i="11" s="1"/>
  <c r="AM66" i="1"/>
  <c r="I32" i="11" s="1"/>
  <c r="AL66" i="1"/>
  <c r="AL49" i="1"/>
  <c r="K21" i="11" s="1"/>
  <c r="AM49" i="1"/>
  <c r="AL33" i="1"/>
  <c r="AM33" i="1"/>
  <c r="AL17" i="1"/>
  <c r="AM17" i="1"/>
  <c r="AL1286" i="1"/>
  <c r="AM1286" i="1"/>
  <c r="AL1078" i="1"/>
  <c r="AM1078" i="1"/>
  <c r="AL902" i="1"/>
  <c r="AM902" i="1"/>
  <c r="AL742" i="1"/>
  <c r="AM742" i="1"/>
  <c r="G26" i="11" s="1"/>
  <c r="AL566" i="1"/>
  <c r="AM566" i="1"/>
  <c r="AL406" i="1"/>
  <c r="AM406" i="1"/>
  <c r="AL245" i="1"/>
  <c r="AM245" i="1"/>
  <c r="AL133" i="1"/>
  <c r="AM133" i="1"/>
  <c r="AL5" i="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D29" i="11" s="1"/>
  <c r="AM497" i="1"/>
  <c r="AL481" i="1"/>
  <c r="AM481" i="1"/>
  <c r="AL465" i="1"/>
  <c r="S25" i="11" s="1"/>
  <c r="AM465" i="1"/>
  <c r="AL449" i="1"/>
  <c r="X11" i="11" s="1"/>
  <c r="AM449" i="1"/>
  <c r="AL433" i="1"/>
  <c r="AM433" i="1"/>
  <c r="AL417" i="1"/>
  <c r="AM417" i="1"/>
  <c r="AL401" i="1"/>
  <c r="AM401" i="1"/>
  <c r="AL385" i="1"/>
  <c r="AM385" i="1"/>
  <c r="AL368" i="1"/>
  <c r="Y21" i="11" s="1"/>
  <c r="AM368" i="1"/>
  <c r="AL352" i="1"/>
  <c r="AM352" i="1"/>
  <c r="C28" i="11" s="1"/>
  <c r="AL336" i="1"/>
  <c r="AM336" i="1"/>
  <c r="AL320" i="1"/>
  <c r="W10" i="11" s="1"/>
  <c r="AM320" i="1"/>
  <c r="AL304" i="1"/>
  <c r="AM304" i="1"/>
  <c r="AL289" i="1"/>
  <c r="AM289" i="1"/>
  <c r="AL272" i="1"/>
  <c r="AM272" i="1"/>
  <c r="AL256" i="1"/>
  <c r="AM256" i="1"/>
  <c r="AL240" i="1"/>
  <c r="B19" i="11" s="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Y31" i="11" s="1"/>
  <c r="AL630" i="1"/>
  <c r="AM630" i="1"/>
  <c r="AL582" i="1"/>
  <c r="AF30" i="11" s="1"/>
  <c r="AM582" i="1"/>
  <c r="AL454" i="1"/>
  <c r="AM454" i="1"/>
  <c r="AL422" i="1"/>
  <c r="AM422" i="1"/>
  <c r="AL357" i="1"/>
  <c r="AM357" i="1"/>
  <c r="AL277" i="1"/>
  <c r="AM277" i="1"/>
  <c r="AL214" i="1"/>
  <c r="AM214" i="1"/>
  <c r="AL165" i="1"/>
  <c r="AM165" i="1"/>
  <c r="AL85" i="1"/>
  <c r="S13" i="11"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Q8" i="11" s="1"/>
  <c r="AM704" i="1"/>
  <c r="AL688" i="1"/>
  <c r="AM688" i="1"/>
  <c r="AL672" i="1"/>
  <c r="AM672" i="1"/>
  <c r="AL656" i="1"/>
  <c r="AM656" i="1"/>
  <c r="AL640" i="1"/>
  <c r="AM640" i="1"/>
  <c r="H30" i="11" s="1"/>
  <c r="AL624" i="1"/>
  <c r="AM624" i="1"/>
  <c r="AL608" i="1"/>
  <c r="S28" i="11" s="1"/>
  <c r="AM608" i="1"/>
  <c r="AL592" i="1"/>
  <c r="AM592" i="1"/>
  <c r="AL576" i="1"/>
  <c r="Q31" i="11" s="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B27" i="11" s="1"/>
  <c r="AM319" i="1"/>
  <c r="AL303" i="1"/>
  <c r="AM303" i="1"/>
  <c r="I33" i="11" s="1"/>
  <c r="AL288" i="1"/>
  <c r="I25" i="11" s="1"/>
  <c r="AM288" i="1"/>
  <c r="AL271" i="1"/>
  <c r="C14" i="11" s="1"/>
  <c r="AM271" i="1"/>
  <c r="AL255" i="1"/>
  <c r="AM255" i="1"/>
  <c r="AL239" i="1"/>
  <c r="AM239" i="1"/>
  <c r="AL223" i="1"/>
  <c r="AM223" i="1"/>
  <c r="AL207" i="1"/>
  <c r="AM207" i="1"/>
  <c r="AL191" i="1"/>
  <c r="M33" i="11" s="1"/>
  <c r="AM191" i="1"/>
  <c r="AL175" i="1"/>
  <c r="AM175" i="1"/>
  <c r="T3" i="11" s="1"/>
  <c r="AL159" i="1"/>
  <c r="K32" i="11" s="1"/>
  <c r="AM159" i="1"/>
  <c r="AL144" i="1"/>
  <c r="AM144" i="1"/>
  <c r="AL127" i="1"/>
  <c r="AM127" i="1"/>
  <c r="AL111" i="1"/>
  <c r="AM111" i="1"/>
  <c r="AL95" i="1"/>
  <c r="AM95" i="1"/>
  <c r="AL79" i="1"/>
  <c r="AM79" i="1"/>
  <c r="AM63" i="1"/>
  <c r="E30" i="11" s="1"/>
  <c r="AL63" i="1"/>
  <c r="AM47" i="1"/>
  <c r="AL47" i="1"/>
  <c r="AM31" i="1"/>
  <c r="AL31" i="1"/>
  <c r="AM15" i="1"/>
  <c r="AC31" i="11" s="1"/>
  <c r="AL15" i="1"/>
  <c r="AL1158" i="1"/>
  <c r="AM1158" i="1"/>
  <c r="AL995" i="1"/>
  <c r="AM995" i="1"/>
  <c r="AL838" i="1"/>
  <c r="AM838" i="1"/>
  <c r="AL694" i="1"/>
  <c r="AM694" i="1"/>
  <c r="AL390" i="1"/>
  <c r="AB8" i="11" s="1"/>
  <c r="AM390" i="1"/>
  <c r="AL262" i="1"/>
  <c r="AM262" i="1"/>
  <c r="AL149" i="1"/>
  <c r="AM149" i="1"/>
  <c r="AL37" i="1"/>
  <c r="C23" i="11"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N9" i="11" s="1"/>
  <c r="AM703" i="1"/>
  <c r="AL687" i="1"/>
  <c r="AE12" i="11" s="1"/>
  <c r="AM687" i="1"/>
  <c r="AL671" i="1"/>
  <c r="AM671" i="1"/>
  <c r="AL655" i="1"/>
  <c r="AM655" i="1"/>
  <c r="AL639" i="1"/>
  <c r="AM639" i="1"/>
  <c r="AL623" i="1"/>
  <c r="AM623" i="1"/>
  <c r="AL607" i="1"/>
  <c r="Y13" i="11" s="1"/>
  <c r="AM607" i="1"/>
  <c r="AL591" i="1"/>
  <c r="AM591" i="1"/>
  <c r="AL575" i="1"/>
  <c r="AM575" i="1"/>
  <c r="AL559" i="1"/>
  <c r="AM559" i="1"/>
  <c r="AL543" i="1"/>
  <c r="AM543" i="1"/>
  <c r="AL495" i="1"/>
  <c r="AM495" i="1"/>
  <c r="AL479" i="1"/>
  <c r="AM479" i="1"/>
  <c r="AL463" i="1"/>
  <c r="AM463" i="1"/>
  <c r="AL447" i="1"/>
  <c r="AD2" i="11" s="1"/>
  <c r="AM447" i="1"/>
  <c r="AL431" i="1"/>
  <c r="AM431" i="1"/>
  <c r="G29" i="11" s="1"/>
  <c r="AL415" i="1"/>
  <c r="AM415" i="1"/>
  <c r="AL399" i="1"/>
  <c r="AA11" i="11" s="1"/>
  <c r="AM399" i="1"/>
  <c r="AL383" i="1"/>
  <c r="AM383" i="1"/>
  <c r="AL366" i="1"/>
  <c r="AM366" i="1"/>
  <c r="AL350" i="1"/>
  <c r="AM350" i="1"/>
  <c r="AL334" i="1"/>
  <c r="AM334" i="1"/>
  <c r="AL318" i="1"/>
  <c r="AM318" i="1"/>
  <c r="AL302" i="1"/>
  <c r="AM302" i="1"/>
  <c r="V8" i="11" s="1"/>
  <c r="AL286" i="1"/>
  <c r="AM286" i="1"/>
  <c r="AL270" i="1"/>
  <c r="AM270" i="1"/>
  <c r="AL254" i="1"/>
  <c r="AM254" i="1"/>
  <c r="AL238" i="1"/>
  <c r="AM238" i="1"/>
  <c r="AL222" i="1"/>
  <c r="AM222" i="1"/>
  <c r="AL206" i="1"/>
  <c r="AM206" i="1"/>
  <c r="AL190" i="1"/>
  <c r="AM190" i="1"/>
  <c r="AL174" i="1"/>
  <c r="AM174" i="1"/>
  <c r="AL158" i="1"/>
  <c r="AB17" i="11" s="1"/>
  <c r="AM158" i="1"/>
  <c r="AL142" i="1"/>
  <c r="AM142" i="1"/>
  <c r="AL126" i="1"/>
  <c r="AM126" i="1"/>
  <c r="AL110" i="1"/>
  <c r="AM110" i="1"/>
  <c r="AL94" i="1"/>
  <c r="AM94" i="1"/>
  <c r="AL78" i="1"/>
  <c r="AM78" i="1"/>
  <c r="AL62" i="1"/>
  <c r="AM62" i="1"/>
  <c r="AL46" i="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H4" i="11" s="1"/>
  <c r="AM237" i="1"/>
  <c r="AL189" i="1"/>
  <c r="AM189" i="1"/>
  <c r="AL109" i="1"/>
  <c r="AM109" i="1"/>
  <c r="AL29" i="1"/>
  <c r="AD31" i="11" s="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U7" i="11" s="1"/>
  <c r="AM733" i="1"/>
  <c r="AL717" i="1"/>
  <c r="AM717" i="1"/>
  <c r="AL701" i="1"/>
  <c r="AM701" i="1"/>
  <c r="AL685" i="1"/>
  <c r="AM685" i="1"/>
  <c r="AL669" i="1"/>
  <c r="AM669" i="1"/>
  <c r="AL653" i="1"/>
  <c r="AM653" i="1"/>
  <c r="AL637" i="1"/>
  <c r="AM637" i="1"/>
  <c r="AL621" i="1"/>
  <c r="AM621" i="1"/>
  <c r="AL605" i="1"/>
  <c r="AM605" i="1"/>
  <c r="AL589" i="1"/>
  <c r="AM589" i="1"/>
  <c r="AL573" i="1"/>
  <c r="AM573" i="1"/>
  <c r="AL557" i="1"/>
  <c r="H7" i="11" s="1"/>
  <c r="AM557" i="1"/>
  <c r="AL541" i="1"/>
  <c r="AM541" i="1"/>
  <c r="AL509" i="1"/>
  <c r="AM509" i="1"/>
  <c r="AL493" i="1"/>
  <c r="AM493" i="1"/>
  <c r="AL477" i="1"/>
  <c r="AM477" i="1"/>
  <c r="AL461" i="1"/>
  <c r="AG2" i="11" s="1"/>
  <c r="AM461" i="1"/>
  <c r="AL445" i="1"/>
  <c r="AM445" i="1"/>
  <c r="AL429" i="1"/>
  <c r="J17" i="11" s="1"/>
  <c r="AM429" i="1"/>
  <c r="AL413" i="1"/>
  <c r="AD14" i="11" s="1"/>
  <c r="AM413" i="1"/>
  <c r="AL397" i="1"/>
  <c r="AM397" i="1"/>
  <c r="AL381" i="1"/>
  <c r="AM381" i="1"/>
  <c r="AM364" i="1"/>
  <c r="AL364" i="1"/>
  <c r="W22" i="11" s="1"/>
  <c r="AM348" i="1"/>
  <c r="AL348" i="1"/>
  <c r="AM332" i="1"/>
  <c r="AL332" i="1"/>
  <c r="AM316" i="1"/>
  <c r="AL316" i="1"/>
  <c r="C22" i="11" s="1"/>
  <c r="AM300" i="1"/>
  <c r="AL300" i="1"/>
  <c r="AM284" i="1"/>
  <c r="AB5" i="11" s="1"/>
  <c r="AL284" i="1"/>
  <c r="AM268" i="1"/>
  <c r="AL268" i="1"/>
  <c r="AM252" i="1"/>
  <c r="AL252" i="1"/>
  <c r="AM236" i="1"/>
  <c r="AL236" i="1"/>
  <c r="AL220" i="1"/>
  <c r="AM220" i="1"/>
  <c r="AM204" i="1"/>
  <c r="AL204" i="1"/>
  <c r="AM188" i="1"/>
  <c r="AL188" i="1"/>
  <c r="AL172" i="1"/>
  <c r="V31" i="11" s="1"/>
  <c r="AM172" i="1"/>
  <c r="AM156" i="1"/>
  <c r="AL156" i="1"/>
  <c r="AM140" i="1"/>
  <c r="AL140" i="1"/>
  <c r="AL124" i="1"/>
  <c r="AM124" i="1"/>
  <c r="AL107" i="1"/>
  <c r="AM107" i="1"/>
  <c r="AM92" i="1"/>
  <c r="AL92" i="1"/>
  <c r="AM76" i="1"/>
  <c r="AL76" i="1"/>
  <c r="AM60" i="1"/>
  <c r="AL60" i="1"/>
  <c r="AG5" i="11" s="1"/>
  <c r="AM44" i="1"/>
  <c r="AL44" i="1"/>
  <c r="AM28" i="1"/>
  <c r="AL28" i="1"/>
  <c r="AL12" i="1"/>
  <c r="AM12" i="1"/>
  <c r="AL1262" i="1"/>
  <c r="AM1262" i="1"/>
  <c r="AL1150" i="1"/>
  <c r="AM1150" i="1"/>
  <c r="AL1038" i="1"/>
  <c r="AM1038" i="1"/>
  <c r="AM910" i="1"/>
  <c r="AL910" i="1"/>
  <c r="AL782" i="1"/>
  <c r="AM782" i="1"/>
  <c r="AM654" i="1"/>
  <c r="AC16" i="11" s="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AL764" i="1"/>
  <c r="AM764" i="1"/>
  <c r="AL748" i="1"/>
  <c r="AM748" i="1"/>
  <c r="AL732" i="1"/>
  <c r="AM732" i="1"/>
  <c r="AL716" i="1"/>
  <c r="AM716" i="1"/>
  <c r="AL697" i="1"/>
  <c r="AM697" i="1"/>
  <c r="AL684" i="1"/>
  <c r="I22" i="11" s="1"/>
  <c r="AM684" i="1"/>
  <c r="AL668" i="1"/>
  <c r="AM668" i="1"/>
  <c r="AL652" i="1"/>
  <c r="Y8" i="11" s="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AM412" i="1"/>
  <c r="Q27" i="11" s="1"/>
  <c r="AL412" i="1"/>
  <c r="AM396" i="1"/>
  <c r="AL396" i="1"/>
  <c r="AG10" i="11" s="1"/>
  <c r="AL380" i="1"/>
  <c r="AF33" i="11" s="1"/>
  <c r="AM380" i="1"/>
  <c r="AL363" i="1"/>
  <c r="G31" i="11" s="1"/>
  <c r="AM363" i="1"/>
  <c r="AL347" i="1"/>
  <c r="AM347" i="1"/>
  <c r="AL331" i="1"/>
  <c r="AM331" i="1"/>
  <c r="AL315" i="1"/>
  <c r="AM315" i="1"/>
  <c r="AC10" i="11" s="1"/>
  <c r="AL299" i="1"/>
  <c r="AM299" i="1"/>
  <c r="AL283" i="1"/>
  <c r="M12" i="11" s="1"/>
  <c r="AM283" i="1"/>
  <c r="AL267" i="1"/>
  <c r="AM267" i="1"/>
  <c r="U8" i="11" s="1"/>
  <c r="AL251" i="1"/>
  <c r="D21" i="11" s="1"/>
  <c r="AM251" i="1"/>
  <c r="AL235" i="1"/>
  <c r="K18" i="11" s="1"/>
  <c r="AM235" i="1"/>
  <c r="AL219" i="1"/>
  <c r="AM219" i="1"/>
  <c r="AL203" i="1"/>
  <c r="AM203" i="1"/>
  <c r="AL187" i="1"/>
  <c r="AM187" i="1"/>
  <c r="U22" i="11" s="1"/>
  <c r="AL171" i="1"/>
  <c r="AM171" i="1"/>
  <c r="AL153" i="1"/>
  <c r="AM153" i="1"/>
  <c r="AL139" i="1"/>
  <c r="AM139" i="1"/>
  <c r="AL123" i="1"/>
  <c r="D24" i="11" s="1"/>
  <c r="AM123" i="1"/>
  <c r="AL104" i="1"/>
  <c r="C24" i="11" s="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V32" i="11" s="1"/>
  <c r="AL478" i="1"/>
  <c r="M23" i="11" s="1"/>
  <c r="AM478" i="1"/>
  <c r="AL414" i="1"/>
  <c r="AM414" i="1"/>
  <c r="AL365" i="1"/>
  <c r="M10" i="11" s="1"/>
  <c r="AM365" i="1"/>
  <c r="AL317" i="1"/>
  <c r="AM317" i="1"/>
  <c r="AL253" i="1"/>
  <c r="AM253" i="1"/>
  <c r="AL205" i="1"/>
  <c r="AM205" i="1"/>
  <c r="AL157" i="1"/>
  <c r="AM157" i="1"/>
  <c r="AL93" i="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I64" i="11" s="1"/>
  <c r="AM795" i="1"/>
  <c r="AC44" i="11" s="1"/>
  <c r="AL779" i="1"/>
  <c r="D27" i="11"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E4" i="11" s="1"/>
  <c r="AM571" i="1"/>
  <c r="AL555" i="1"/>
  <c r="AM555" i="1"/>
  <c r="R14" i="11" s="1"/>
  <c r="AL539" i="1"/>
  <c r="H31" i="11" s="1"/>
  <c r="AM539" i="1"/>
  <c r="AL507" i="1"/>
  <c r="AM507" i="1"/>
  <c r="AL491" i="1"/>
  <c r="AM491" i="1"/>
  <c r="AL475" i="1"/>
  <c r="AM475" i="1"/>
  <c r="AL459" i="1"/>
  <c r="AM459" i="1"/>
  <c r="AL443" i="1"/>
  <c r="AM443" i="1"/>
  <c r="P23" i="11" s="1"/>
  <c r="AL427" i="1"/>
  <c r="AM427" i="1"/>
  <c r="AL411" i="1"/>
  <c r="AM411" i="1"/>
  <c r="L5" i="11" s="1"/>
  <c r="AL395" i="1"/>
  <c r="V20" i="11" s="1"/>
  <c r="AM395" i="1"/>
  <c r="AL379" i="1"/>
  <c r="AC18" i="11" s="1"/>
  <c r="AM379" i="1"/>
  <c r="AM362" i="1"/>
  <c r="AL362" i="1"/>
  <c r="AM346" i="1"/>
  <c r="AL346" i="1"/>
  <c r="AM330" i="1"/>
  <c r="AL330" i="1"/>
  <c r="S18" i="11" s="1"/>
  <c r="AM314" i="1"/>
  <c r="AL314" i="1"/>
  <c r="AM298" i="1"/>
  <c r="AL298" i="1"/>
  <c r="AM282" i="1"/>
  <c r="AL282" i="1"/>
  <c r="AM266" i="1"/>
  <c r="AL266" i="1"/>
  <c r="AM250" i="1"/>
  <c r="AL250" i="1"/>
  <c r="AM234" i="1"/>
  <c r="AL234" i="1"/>
  <c r="AM218" i="1"/>
  <c r="AL218" i="1"/>
  <c r="AM202" i="1"/>
  <c r="AL202" i="1"/>
  <c r="M5" i="11" s="1"/>
  <c r="AM186" i="1"/>
  <c r="AL186" i="1"/>
  <c r="AL170" i="1"/>
  <c r="L29" i="11" s="1"/>
  <c r="AM170" i="1"/>
  <c r="AL155" i="1"/>
  <c r="AM155" i="1"/>
  <c r="M24" i="11" s="1"/>
  <c r="AM138" i="1"/>
  <c r="D28" i="11" s="1"/>
  <c r="AL138" i="1"/>
  <c r="AM122" i="1"/>
  <c r="AL122" i="1"/>
  <c r="AM106" i="1"/>
  <c r="AL106" i="1"/>
  <c r="AM90" i="1"/>
  <c r="AL90" i="1"/>
  <c r="AL74" i="1"/>
  <c r="AM74" i="1"/>
  <c r="AL58" i="1"/>
  <c r="AM58" i="1"/>
  <c r="W4" i="11" s="1"/>
  <c r="AM42" i="1"/>
  <c r="AL42" i="1"/>
  <c r="AM26" i="1"/>
  <c r="AL26" i="1"/>
  <c r="Z5" i="11" s="1"/>
  <c r="AL10" i="1"/>
  <c r="D17" i="11" s="1"/>
  <c r="AM10" i="1"/>
  <c r="AL1310" i="1"/>
  <c r="AM1310" i="1"/>
  <c r="AL1198" i="1"/>
  <c r="AM1198" i="1"/>
  <c r="AL1084" i="1"/>
  <c r="AM1084" i="1"/>
  <c r="AM958" i="1"/>
  <c r="AL958" i="1"/>
  <c r="AM846" i="1"/>
  <c r="AL846" i="1"/>
  <c r="AL718" i="1"/>
  <c r="AM718" i="1"/>
  <c r="AM590" i="1"/>
  <c r="AL590" i="1"/>
  <c r="F16" i="11" s="1"/>
  <c r="AL462" i="1"/>
  <c r="AM462" i="1"/>
  <c r="AL301" i="1"/>
  <c r="C21" i="11" s="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J48" i="11" s="1"/>
  <c r="AM794" i="1"/>
  <c r="M45" i="11" s="1"/>
  <c r="AL778" i="1"/>
  <c r="AM778" i="1"/>
  <c r="AL762" i="1"/>
  <c r="AM762" i="1"/>
  <c r="AC5" i="11" s="1"/>
  <c r="AL746" i="1"/>
  <c r="AM746" i="1"/>
  <c r="AL730" i="1"/>
  <c r="AM730" i="1"/>
  <c r="AL714" i="1"/>
  <c r="AM714" i="1"/>
  <c r="W21" i="11" s="1"/>
  <c r="AL699" i="1"/>
  <c r="AM699" i="1"/>
  <c r="B25" i="11" s="1"/>
  <c r="AL682" i="1"/>
  <c r="AM682" i="1"/>
  <c r="AL666" i="1"/>
  <c r="AM666" i="1"/>
  <c r="AL650" i="1"/>
  <c r="B3" i="11" s="1"/>
  <c r="AM650" i="1"/>
  <c r="AL634" i="1"/>
  <c r="AM634" i="1"/>
  <c r="AL618" i="1"/>
  <c r="AM618" i="1"/>
  <c r="AL602" i="1"/>
  <c r="AM602" i="1"/>
  <c r="AL579" i="1"/>
  <c r="AM579" i="1"/>
  <c r="AL570" i="1"/>
  <c r="AM570" i="1"/>
  <c r="AL554" i="1"/>
  <c r="AM554" i="1"/>
  <c r="AL538" i="1"/>
  <c r="AM538" i="1"/>
  <c r="AM506" i="1"/>
  <c r="AL506" i="1"/>
  <c r="AM490" i="1"/>
  <c r="AL490" i="1"/>
  <c r="F32" i="11" s="1"/>
  <c r="AM474" i="1"/>
  <c r="AL474" i="1"/>
  <c r="AM458" i="1"/>
  <c r="AL458" i="1"/>
  <c r="AM442" i="1"/>
  <c r="AL442" i="1"/>
  <c r="T11" i="11" s="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R4" i="11" s="1"/>
  <c r="AL89" i="1"/>
  <c r="AM89" i="1"/>
  <c r="AL73" i="1"/>
  <c r="AM73" i="1"/>
  <c r="AL57" i="1"/>
  <c r="AM57" i="1"/>
  <c r="AL41" i="1"/>
  <c r="AM41" i="1"/>
  <c r="F12" i="11" s="1"/>
  <c r="AL25" i="1"/>
  <c r="AM25" i="1"/>
  <c r="AL9" i="1"/>
  <c r="AM9" i="1"/>
  <c r="AL1246" i="1"/>
  <c r="AM1246" i="1"/>
  <c r="AL1134" i="1"/>
  <c r="AM1134" i="1"/>
  <c r="AM1006" i="1"/>
  <c r="AL1006" i="1"/>
  <c r="AM862" i="1"/>
  <c r="AL862" i="1"/>
  <c r="AL734" i="1"/>
  <c r="AM734" i="1"/>
  <c r="I10" i="11" s="1"/>
  <c r="AM606" i="1"/>
  <c r="AL606" i="1"/>
  <c r="V26" i="11" s="1"/>
  <c r="AL494" i="1"/>
  <c r="AM494" i="1"/>
  <c r="AL382" i="1"/>
  <c r="AM382" i="1"/>
  <c r="AL269" i="1"/>
  <c r="S24" i="11" s="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U9" i="11" s="1"/>
  <c r="AL649" i="1"/>
  <c r="AM649" i="1"/>
  <c r="AL633" i="1"/>
  <c r="AM633" i="1"/>
  <c r="AL617" i="1"/>
  <c r="AM617" i="1"/>
  <c r="AL601" i="1"/>
  <c r="G23" i="11" s="1"/>
  <c r="AM601" i="1"/>
  <c r="AL586" i="1"/>
  <c r="AM586" i="1"/>
  <c r="AL569" i="1"/>
  <c r="AM569" i="1"/>
  <c r="AL553" i="1"/>
  <c r="AM553" i="1"/>
  <c r="AL505" i="1"/>
  <c r="AM505" i="1"/>
  <c r="Y10" i="11" s="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Q22" i="11" s="1"/>
  <c r="AL232" i="1"/>
  <c r="AM232" i="1"/>
  <c r="AL212" i="1"/>
  <c r="AM212" i="1"/>
  <c r="AL200" i="1"/>
  <c r="AM200" i="1"/>
  <c r="AL184" i="1"/>
  <c r="N11" i="11" s="1"/>
  <c r="AM184" i="1"/>
  <c r="AM168" i="1"/>
  <c r="AL168" i="1"/>
  <c r="AL152" i="1"/>
  <c r="AM152" i="1"/>
  <c r="AL136" i="1"/>
  <c r="AM136" i="1"/>
  <c r="AL120" i="1"/>
  <c r="AM120" i="1"/>
  <c r="AL103" i="1"/>
  <c r="AM103" i="1"/>
  <c r="Z14" i="11" s="1"/>
  <c r="AL88" i="1"/>
  <c r="AM88" i="1"/>
  <c r="AL72" i="1"/>
  <c r="AM72" i="1"/>
  <c r="AM56" i="1"/>
  <c r="G12" i="11" s="1"/>
  <c r="AL56" i="1"/>
  <c r="AM40" i="1"/>
  <c r="AL40" i="1"/>
  <c r="Q13" i="11" s="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J32" i="11" s="1"/>
  <c r="AL759" i="1"/>
  <c r="AM759" i="1"/>
  <c r="AL744" i="1"/>
  <c r="AM744" i="1"/>
  <c r="AL728" i="1"/>
  <c r="AM728" i="1"/>
  <c r="AL712" i="1"/>
  <c r="AM712" i="1"/>
  <c r="AB29" i="11" s="1"/>
  <c r="AL696" i="1"/>
  <c r="AM696" i="1"/>
  <c r="AL680" i="1"/>
  <c r="AM680" i="1"/>
  <c r="AL664" i="1"/>
  <c r="AM664" i="1"/>
  <c r="AL648" i="1"/>
  <c r="AM648" i="1"/>
  <c r="AL632" i="1"/>
  <c r="AM632" i="1"/>
  <c r="AL616" i="1"/>
  <c r="AM616" i="1"/>
  <c r="AL600" i="1"/>
  <c r="AM600" i="1"/>
  <c r="AL585" i="1"/>
  <c r="AM585" i="1"/>
  <c r="AE13" i="11" s="1"/>
  <c r="AL568" i="1"/>
  <c r="AM568" i="1"/>
  <c r="AL552" i="1"/>
  <c r="AM552" i="1"/>
  <c r="AL504" i="1"/>
  <c r="AM504" i="1"/>
  <c r="V14" i="11" s="1"/>
  <c r="AL488" i="1"/>
  <c r="AM488" i="1"/>
  <c r="AL472" i="1"/>
  <c r="AM472" i="1"/>
  <c r="AL456" i="1"/>
  <c r="AM456" i="1"/>
  <c r="AL440" i="1"/>
  <c r="AM440" i="1"/>
  <c r="AM424" i="1"/>
  <c r="AL424" i="1"/>
  <c r="H19" i="11" s="1"/>
  <c r="AL408" i="1"/>
  <c r="AM408" i="1"/>
  <c r="AL392" i="1"/>
  <c r="AM392" i="1"/>
  <c r="AL375" i="1"/>
  <c r="AM375" i="1"/>
  <c r="AL359" i="1"/>
  <c r="AM359" i="1"/>
  <c r="AL343" i="1"/>
  <c r="AM343" i="1"/>
  <c r="AL327" i="1"/>
  <c r="AM327" i="1"/>
  <c r="AL311" i="1"/>
  <c r="T18" i="11" s="1"/>
  <c r="AM311" i="1"/>
  <c r="AL295" i="1"/>
  <c r="AM295" i="1"/>
  <c r="AL279" i="1"/>
  <c r="AM279" i="1"/>
  <c r="AM259" i="1"/>
  <c r="AL259" i="1"/>
  <c r="AL247" i="1"/>
  <c r="AM247" i="1"/>
  <c r="AL231" i="1"/>
  <c r="AM231" i="1"/>
  <c r="Y15" i="11" s="1"/>
  <c r="AL216" i="1"/>
  <c r="AM216" i="1"/>
  <c r="AL199" i="1"/>
  <c r="AM199" i="1"/>
  <c r="AL183" i="1"/>
  <c r="O33" i="11" s="1"/>
  <c r="AM183" i="1"/>
  <c r="AL167" i="1"/>
  <c r="AM167" i="1"/>
  <c r="Z18" i="11" s="1"/>
  <c r="AL151" i="1"/>
  <c r="AM151" i="1"/>
  <c r="AL135" i="1"/>
  <c r="AM135" i="1"/>
  <c r="AL119" i="1"/>
  <c r="AM119" i="1"/>
  <c r="AM108" i="1"/>
  <c r="AL108" i="1"/>
  <c r="AL87" i="1"/>
  <c r="AM87" i="1"/>
  <c r="AL71" i="1"/>
  <c r="AM71" i="1"/>
  <c r="AL55" i="1"/>
  <c r="N6" i="11" s="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C2" i="11" s="1"/>
  <c r="AL711" i="1"/>
  <c r="AF2" i="11" s="1"/>
  <c r="AM711" i="1"/>
  <c r="AM695" i="1"/>
  <c r="AL695" i="1"/>
  <c r="AM679" i="1"/>
  <c r="AL679" i="1"/>
  <c r="AL663" i="1"/>
  <c r="O2" i="11" s="1"/>
  <c r="AM663" i="1"/>
  <c r="AL646" i="1"/>
  <c r="AM646" i="1"/>
  <c r="AM631" i="1"/>
  <c r="AL631" i="1"/>
  <c r="AM615" i="1"/>
  <c r="AL615" i="1"/>
  <c r="F8" i="11" s="1"/>
  <c r="AM599" i="1"/>
  <c r="AL599" i="1"/>
  <c r="AM583" i="1"/>
  <c r="AL583" i="1"/>
  <c r="AM567" i="1"/>
  <c r="AL567" i="1"/>
  <c r="AM551" i="1"/>
  <c r="AL551" i="1"/>
  <c r="AL503" i="1"/>
  <c r="O20" i="11" s="1"/>
  <c r="AM503" i="1"/>
  <c r="AL487" i="1"/>
  <c r="C29" i="11" s="1"/>
  <c r="AM487" i="1"/>
  <c r="AL471" i="1"/>
  <c r="AM471" i="1"/>
  <c r="AL455" i="1"/>
  <c r="AM455" i="1"/>
  <c r="AF4" i="11" s="1"/>
  <c r="AL439" i="1"/>
  <c r="AM439" i="1"/>
  <c r="AL423" i="1"/>
  <c r="V24" i="11" s="1"/>
  <c r="AM423" i="1"/>
  <c r="AL407" i="1"/>
  <c r="AM407" i="1"/>
  <c r="AL391" i="1"/>
  <c r="AM391" i="1"/>
  <c r="AL376" i="1"/>
  <c r="I17" i="11" s="1"/>
  <c r="AM376" i="1"/>
  <c r="AL358" i="1"/>
  <c r="N23" i="11" s="1"/>
  <c r="AM358" i="1"/>
  <c r="AL342" i="1"/>
  <c r="AM342" i="1"/>
  <c r="AL326" i="1"/>
  <c r="AM326" i="1"/>
  <c r="AL310" i="1"/>
  <c r="AM310" i="1"/>
  <c r="AL294" i="1"/>
  <c r="P25" i="11" s="1"/>
  <c r="AM294" i="1"/>
  <c r="AL278" i="1"/>
  <c r="AM278" i="1"/>
  <c r="AL263" i="1"/>
  <c r="V7" i="11" s="1"/>
  <c r="AM263" i="1"/>
  <c r="AL246" i="1"/>
  <c r="I18" i="11" s="1"/>
  <c r="AM246" i="1"/>
  <c r="AL230" i="1"/>
  <c r="AM230" i="1"/>
  <c r="AL215" i="1"/>
  <c r="AM215" i="1"/>
  <c r="AL198" i="1"/>
  <c r="AM198" i="1"/>
  <c r="C30" i="11" s="1"/>
  <c r="AL182" i="1"/>
  <c r="AM182" i="1"/>
  <c r="AL166" i="1"/>
  <c r="Y30" i="11" s="1"/>
  <c r="AM166" i="1"/>
  <c r="AL150" i="1"/>
  <c r="AM150" i="1"/>
  <c r="AL134" i="1"/>
  <c r="AM134" i="1"/>
  <c r="AL118" i="1"/>
  <c r="F17" i="11" s="1"/>
  <c r="AM118" i="1"/>
  <c r="AL102" i="1"/>
  <c r="J8" i="11" s="1"/>
  <c r="AM102" i="1"/>
  <c r="AL86" i="1"/>
  <c r="AM86" i="1"/>
  <c r="AM70" i="1"/>
  <c r="AL70" i="1"/>
  <c r="O21" i="11" s="1"/>
  <c r="AM54" i="1"/>
  <c r="AL54" i="1"/>
  <c r="AM38" i="1"/>
  <c r="AL38" i="1"/>
  <c r="AM22" i="1"/>
  <c r="AL22" i="1"/>
  <c r="R32" i="11" s="1"/>
  <c r="AL6" i="1"/>
  <c r="AC26" i="11" s="1"/>
  <c r="AM6" i="1"/>
  <c r="AL373" i="1"/>
  <c r="G6" i="11" s="1"/>
  <c r="AM536" i="1"/>
  <c r="AL536" i="1"/>
  <c r="T24" i="11" s="1"/>
  <c r="AL537" i="1"/>
  <c r="AM537" i="1"/>
  <c r="AL535" i="1"/>
  <c r="AM535" i="1"/>
  <c r="AM534" i="1"/>
  <c r="AL534" i="1"/>
  <c r="AL533" i="1"/>
  <c r="AM533" i="1"/>
  <c r="AA26" i="11" s="1"/>
  <c r="AL530" i="1"/>
  <c r="AM530" i="1"/>
  <c r="AM532" i="1"/>
  <c r="AL532" i="1"/>
  <c r="AM531" i="1"/>
  <c r="AL531" i="1"/>
  <c r="AM529" i="1"/>
  <c r="AL529" i="1"/>
  <c r="AM528" i="1"/>
  <c r="AL528" i="1"/>
  <c r="AL527" i="1"/>
  <c r="AM527" i="1"/>
  <c r="AM526" i="1"/>
  <c r="AL526" i="1"/>
  <c r="AM525" i="1"/>
  <c r="AL525" i="1"/>
  <c r="AC15" i="11" s="1"/>
  <c r="AM522" i="1"/>
  <c r="AL522" i="1"/>
  <c r="AL524" i="1"/>
  <c r="AM524" i="1"/>
  <c r="AM519" i="1"/>
  <c r="AL519" i="1"/>
  <c r="C31" i="11" s="1"/>
  <c r="AL523" i="1"/>
  <c r="AM523" i="1"/>
  <c r="AM521" i="1"/>
  <c r="AL521" i="1"/>
  <c r="AM520" i="1"/>
  <c r="AL520" i="1"/>
  <c r="AM518" i="1"/>
  <c r="AL518" i="1"/>
  <c r="AM517" i="1"/>
  <c r="AL517" i="1"/>
  <c r="N24" i="11" s="1"/>
  <c r="AM516" i="1"/>
  <c r="AL516" i="1"/>
  <c r="AL515" i="1"/>
  <c r="AM515" i="1"/>
  <c r="AM514" i="1"/>
  <c r="AL514" i="1"/>
  <c r="AM513" i="1"/>
  <c r="AL513" i="1"/>
  <c r="B17" i="11" s="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7" i="2"/>
  <c r="D22" i="2"/>
  <c r="BL15" i="4"/>
  <c r="D12" i="2"/>
  <c r="D9" i="2"/>
  <c r="D15" i="2"/>
  <c r="D28" i="2"/>
  <c r="D25"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21" i="2"/>
  <c r="BN61" i="4"/>
  <c r="C50" i="4"/>
  <c r="D11" i="2"/>
  <c r="S15" i="1"/>
  <c r="R11" i="2" s="1"/>
  <c r="S9" i="1"/>
  <c r="S21" i="2" s="1"/>
  <c r="S30" i="1"/>
  <c r="AO30" i="4"/>
  <c r="BK56" i="4"/>
  <c r="E60" i="4"/>
  <c r="AA38" i="4"/>
  <c r="BG30" i="4"/>
  <c r="F21" i="4"/>
  <c r="F45" i="4"/>
  <c r="BN37" i="4"/>
  <c r="BK30" i="4"/>
  <c r="F57" i="4"/>
  <c r="BH39" i="4"/>
  <c r="BK54" i="4"/>
  <c r="BK40" i="4"/>
  <c r="BL53" i="4"/>
  <c r="AY44" i="4"/>
  <c r="BK22" i="4"/>
  <c r="E36" i="4"/>
  <c r="BI26" i="4"/>
  <c r="D7" i="2"/>
  <c r="D57" i="4"/>
  <c r="BG54" i="4"/>
  <c r="D19" i="2"/>
  <c r="F27" i="4"/>
  <c r="D8" i="2"/>
  <c r="S3" i="1"/>
  <c r="S14" i="1"/>
  <c r="Q8" i="2" s="1"/>
  <c r="S8" i="1"/>
  <c r="Q9" i="2" s="1"/>
  <c r="S71" i="1"/>
  <c r="Q4" i="2" s="1"/>
  <c r="S47" i="1"/>
  <c r="R22" i="2" s="1"/>
  <c r="S35" i="1"/>
  <c r="R28" i="2" s="1"/>
  <c r="S29" i="1"/>
  <c r="R16" i="2" s="1"/>
  <c r="BH27" i="4"/>
  <c r="F23" i="4"/>
  <c r="AZ41" i="4"/>
  <c r="BN29" i="4"/>
  <c r="BM16" i="4"/>
  <c r="BL61" i="4"/>
  <c r="BH51" i="4"/>
  <c r="BH53" i="4"/>
  <c r="E16" i="4"/>
  <c r="E38" i="4"/>
  <c r="BM26" i="4"/>
  <c r="BG42" i="4"/>
  <c r="BD47" i="4"/>
  <c r="BL55" i="4"/>
  <c r="C34" i="4"/>
  <c r="D6" i="2"/>
  <c r="BN19" i="4"/>
  <c r="E18" i="4"/>
  <c r="D13" i="2"/>
  <c r="D23" i="2"/>
  <c r="D5" i="2"/>
  <c r="D29" i="2"/>
  <c r="D26" i="2"/>
  <c r="D32" i="2"/>
  <c r="S13" i="1"/>
  <c r="R20" i="2" s="1"/>
  <c r="S7" i="1"/>
  <c r="Q32" i="2" s="1"/>
  <c r="S82" i="1"/>
  <c r="Q2" i="2" s="1"/>
  <c r="S40" i="1"/>
  <c r="Z3" i="2" s="1"/>
  <c r="S34" i="1"/>
  <c r="Q23" i="2" s="1"/>
  <c r="D20" i="2"/>
  <c r="D27" i="2"/>
  <c r="D24" i="2"/>
  <c r="BJ17" i="4"/>
  <c r="D18" i="2"/>
  <c r="S24" i="1"/>
  <c r="S18" i="1"/>
  <c r="AA23"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8"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8" i="2"/>
  <c r="N17" i="2"/>
  <c r="W22" i="2"/>
  <c r="N2" i="2"/>
  <c r="U26" i="2"/>
  <c r="Y26" i="2"/>
  <c r="W21" i="2"/>
  <c r="O9" i="2"/>
  <c r="U19" i="2"/>
  <c r="W28" i="2"/>
  <c r="AA29" i="2"/>
  <c r="Z26" i="2"/>
  <c r="O2" i="2"/>
  <c r="U8" i="2"/>
  <c r="Y8" i="2"/>
  <c r="W7" i="2"/>
  <c r="Z8" i="2"/>
  <c r="V26" i="2"/>
  <c r="AA32" i="2"/>
  <c r="AA9" i="2"/>
  <c r="V8" i="2"/>
  <c r="O32" i="2"/>
  <c r="W26" i="2"/>
  <c r="V32" i="2"/>
  <c r="Y32" i="2"/>
  <c r="Z32" i="2"/>
  <c r="U32" i="2"/>
  <c r="W32" i="2"/>
  <c r="AA17" i="2"/>
  <c r="N4" i="2"/>
  <c r="W30" i="2"/>
  <c r="O4" i="2"/>
  <c r="M4" i="2"/>
  <c r="W31" i="2"/>
  <c r="O58" i="1"/>
  <c r="AD58" i="1" s="1"/>
  <c r="O26" i="1"/>
  <c r="AD26" i="1" s="1"/>
  <c r="O42" i="1"/>
  <c r="AD42" i="1" s="1"/>
  <c r="O45" i="1"/>
  <c r="AD45" i="1" s="1"/>
  <c r="O61" i="1"/>
  <c r="AD61" i="1" s="1"/>
  <c r="O29" i="1"/>
  <c r="AD29" i="1" s="1"/>
  <c r="O56" i="1"/>
  <c r="AD56" i="1" s="1"/>
  <c r="N21" i="2"/>
  <c r="W15" i="2"/>
  <c r="O27" i="1"/>
  <c r="AD27" i="1" s="1"/>
  <c r="O43" i="1"/>
  <c r="AD43" i="1" s="1"/>
  <c r="O59" i="1"/>
  <c r="AD59" i="1" s="1"/>
  <c r="U10" i="2"/>
  <c r="O52" i="1"/>
  <c r="AD52" i="1" s="1"/>
  <c r="Z17" i="2"/>
  <c r="O36" i="1"/>
  <c r="AD36" i="1" s="1"/>
  <c r="Z25" i="2"/>
  <c r="V20" i="2"/>
  <c r="AE66" i="4"/>
  <c r="O34" i="1"/>
  <c r="AD34" i="1" s="1"/>
  <c r="AA25" i="2"/>
  <c r="N6" i="2"/>
  <c r="M33" i="2"/>
  <c r="O50" i="1"/>
  <c r="AD50" i="1" s="1"/>
  <c r="N22" i="2"/>
  <c r="J65" i="4"/>
  <c r="W18" i="2"/>
  <c r="N19" i="2"/>
  <c r="V30" i="2"/>
  <c r="O46" i="1"/>
  <c r="AD46" i="1" s="1"/>
  <c r="N33" i="2"/>
  <c r="V17" i="2"/>
  <c r="N9" i="2"/>
  <c r="N28" i="2"/>
  <c r="N16" i="2"/>
  <c r="W33" i="2"/>
  <c r="O30" i="1"/>
  <c r="AD30" i="1" s="1"/>
  <c r="N5" i="2"/>
  <c r="N11" i="2"/>
  <c r="N12" i="2"/>
  <c r="U12" i="2"/>
  <c r="O7" i="2"/>
  <c r="O62" i="1"/>
  <c r="AD62" i="1" s="1"/>
  <c r="M7" i="2"/>
  <c r="U23" i="2"/>
  <c r="N27" i="2"/>
  <c r="V11" i="2"/>
  <c r="AH65" i="4"/>
  <c r="V14" i="2"/>
  <c r="V15" i="2"/>
  <c r="V12" i="2"/>
  <c r="V9" i="2"/>
  <c r="W17" i="2"/>
  <c r="V2" i="2"/>
  <c r="V22" i="2"/>
  <c r="W9" i="2"/>
  <c r="BO10" i="2"/>
  <c r="V7" i="2"/>
  <c r="W25" i="2"/>
  <c r="BN14" i="2"/>
  <c r="Y9" i="2"/>
  <c r="BN4" i="2"/>
  <c r="V5" i="2"/>
  <c r="BO8" i="2"/>
  <c r="V10" i="2"/>
  <c r="V6" i="2"/>
  <c r="BO16" i="2"/>
  <c r="N14" i="2"/>
  <c r="W20" i="2"/>
  <c r="BK62" i="4"/>
  <c r="W2" i="2"/>
  <c r="W3" i="2"/>
  <c r="W5" i="2"/>
  <c r="U11" i="2"/>
  <c r="W14" i="2"/>
  <c r="U14" i="2"/>
  <c r="W27" i="2"/>
  <c r="BO21" i="2"/>
  <c r="BN2" i="2"/>
  <c r="H11" i="2"/>
  <c r="I11" i="2" s="1"/>
  <c r="H26" i="2"/>
  <c r="I26" i="2" s="1"/>
  <c r="H13" i="2"/>
  <c r="I13" i="2" s="1"/>
  <c r="H10" i="2"/>
  <c r="I10" i="2" s="1"/>
  <c r="N13" i="2"/>
  <c r="N3" i="2"/>
  <c r="U17" i="2"/>
  <c r="U3" i="2"/>
  <c r="V31" i="2"/>
  <c r="V24" i="2"/>
  <c r="W23" i="2"/>
  <c r="W11" i="2"/>
  <c r="BN13" i="2"/>
  <c r="BO2" i="2"/>
  <c r="H30" i="2"/>
  <c r="I30" i="2" s="1"/>
  <c r="H31" i="2"/>
  <c r="I31" i="2" s="1"/>
  <c r="O15" i="2"/>
  <c r="M15" i="2"/>
  <c r="U7" i="2"/>
  <c r="U5" i="2"/>
  <c r="W12" i="2"/>
  <c r="BO27" i="2"/>
  <c r="BO12" i="2"/>
  <c r="H23" i="2"/>
  <c r="I23" i="2" s="1"/>
  <c r="U31" i="2"/>
  <c r="U24" i="2"/>
  <c r="V23" i="2"/>
  <c r="W6" i="2"/>
  <c r="Y25" i="2"/>
  <c r="BO4" i="2"/>
  <c r="BO20" i="2"/>
  <c r="BN32" i="2"/>
  <c r="H2" i="2"/>
  <c r="I2" i="2" s="1"/>
  <c r="BN18" i="2"/>
  <c r="H21" i="2"/>
  <c r="I21" i="2" s="1"/>
  <c r="M29" i="2"/>
  <c r="BO33" i="2"/>
  <c r="H14" i="2"/>
  <c r="I14" i="2" s="1"/>
  <c r="H16" i="2"/>
  <c r="I16" i="2" s="1"/>
  <c r="T15" i="2"/>
  <c r="N7" i="2"/>
  <c r="U9" i="2"/>
  <c r="U6" i="2"/>
  <c r="V25" i="2"/>
  <c r="T16" i="2"/>
  <c r="H18" i="2"/>
  <c r="I18" i="2" s="1"/>
  <c r="L25" i="2"/>
  <c r="N29" i="2"/>
  <c r="U15" i="2"/>
  <c r="V28" i="2"/>
  <c r="W4" i="2"/>
  <c r="W16" i="2"/>
  <c r="BN24" i="2"/>
  <c r="H9" i="2"/>
  <c r="I9" i="2" s="1"/>
  <c r="M17" i="2"/>
  <c r="U25" i="2"/>
  <c r="V27" i="2"/>
  <c r="H19" i="2"/>
  <c r="I19" i="2" s="1"/>
  <c r="O6" i="2"/>
  <c r="U28" i="2"/>
  <c r="V4" i="2"/>
  <c r="V16" i="2"/>
  <c r="W19" i="2"/>
  <c r="BN27" i="2"/>
  <c r="BO32" i="2"/>
  <c r="M19" i="2"/>
  <c r="U30" i="2"/>
  <c r="U27" i="2"/>
  <c r="Y17" i="2"/>
  <c r="U4" i="2"/>
  <c r="U16" i="2"/>
  <c r="V19" i="2"/>
  <c r="H6" i="2"/>
  <c r="I6" i="2" s="1"/>
  <c r="BO9" i="2"/>
  <c r="H32" i="2"/>
  <c r="I32" i="2" s="1"/>
  <c r="H20" i="2"/>
  <c r="I20" i="2" s="1"/>
  <c r="U2" i="2"/>
  <c r="U20" i="2"/>
  <c r="V33" i="2"/>
  <c r="V18" i="2"/>
  <c r="BN8" i="2"/>
  <c r="BO18" i="2"/>
  <c r="H8" i="2"/>
  <c r="I8" i="2" s="1"/>
  <c r="H24" i="2"/>
  <c r="I24" i="2" s="1"/>
  <c r="M5" i="2"/>
  <c r="V21" i="2"/>
  <c r="BN5" i="2"/>
  <c r="H7" i="2"/>
  <c r="I7" i="2" s="1"/>
  <c r="Z13" i="2"/>
  <c r="N30" i="2"/>
  <c r="N20" i="2"/>
  <c r="U33" i="2"/>
  <c r="U18" i="2"/>
  <c r="V3" i="2"/>
  <c r="BO26" i="2"/>
  <c r="BO19" i="2"/>
  <c r="BO14" i="2"/>
  <c r="BN10" i="2"/>
  <c r="O51" i="1"/>
  <c r="AD51" i="1" s="1"/>
  <c r="H12" i="2"/>
  <c r="I12" i="2" s="1"/>
  <c r="H25" i="2"/>
  <c r="I25" i="2" s="1"/>
  <c r="H22" i="2"/>
  <c r="I22" i="2" s="1"/>
  <c r="H17" i="2"/>
  <c r="I17" i="2" s="1"/>
  <c r="H33" i="2"/>
  <c r="I33" i="2" s="1"/>
  <c r="H28" i="2"/>
  <c r="I28" i="2" s="1"/>
  <c r="U22" i="2"/>
  <c r="U21" i="2"/>
  <c r="W10" i="2"/>
  <c r="W29" i="2"/>
  <c r="Y29" i="2"/>
  <c r="U29" i="2"/>
  <c r="V29" i="2"/>
  <c r="W13" i="2"/>
  <c r="U13" i="2"/>
  <c r="Y13" i="2"/>
  <c r="V13" i="2"/>
  <c r="Z29" i="2"/>
  <c r="H27" i="2"/>
  <c r="I27" i="2" s="1"/>
  <c r="M18" i="2"/>
  <c r="N18" i="2"/>
  <c r="AA13" i="2"/>
  <c r="Z9" i="2"/>
  <c r="M8" i="2"/>
  <c r="M31" i="2"/>
  <c r="O31" i="2"/>
  <c r="BO28" i="2"/>
  <c r="BN26" i="2"/>
  <c r="BO30" i="2"/>
  <c r="BN12" i="2"/>
  <c r="BO23" i="2"/>
  <c r="BO15" i="2"/>
  <c r="BO31" i="2"/>
  <c r="T31" i="2"/>
  <c r="M9" i="2"/>
  <c r="M6" i="2"/>
  <c r="N15" i="2"/>
  <c r="O25" i="2"/>
  <c r="O28" i="1"/>
  <c r="AD28" i="1" s="1"/>
  <c r="L2" i="2"/>
  <c r="BN9" i="2"/>
  <c r="BN23" i="2"/>
  <c r="BN15" i="2"/>
  <c r="BN31" i="2"/>
  <c r="T21" i="2"/>
  <c r="T18" i="2"/>
  <c r="M14" i="2"/>
  <c r="N25" i="2"/>
  <c r="O30" i="2"/>
  <c r="O28" i="2"/>
  <c r="L19" i="2"/>
  <c r="BN33" i="2"/>
  <c r="L16" i="2"/>
  <c r="BN20" i="2"/>
  <c r="BO11" i="2"/>
  <c r="BO6" i="2"/>
  <c r="L17" i="2"/>
  <c r="T23" i="2"/>
  <c r="T29" i="2"/>
  <c r="M25" i="2"/>
  <c r="O27" i="2"/>
  <c r="BO5" i="2"/>
  <c r="L22" i="2"/>
  <c r="L14" i="2"/>
  <c r="L30" i="2"/>
  <c r="BN11" i="2"/>
  <c r="BN6" i="2"/>
  <c r="L18" i="2"/>
  <c r="T30" i="2"/>
  <c r="M30" i="2"/>
  <c r="M28" i="2"/>
  <c r="O13" i="2"/>
  <c r="O16" i="2"/>
  <c r="L27" i="2"/>
  <c r="L8" i="2"/>
  <c r="BO3" i="2"/>
  <c r="L28" i="2"/>
  <c r="L10" i="2"/>
  <c r="T2" i="2"/>
  <c r="T12" i="2"/>
  <c r="M27" i="2"/>
  <c r="O20" i="2"/>
  <c r="BN3" i="2"/>
  <c r="BO24" i="2"/>
  <c r="L4" i="2"/>
  <c r="L13" i="2"/>
  <c r="BO7" i="2"/>
  <c r="T3" i="2"/>
  <c r="T20" i="2"/>
  <c r="M13" i="2"/>
  <c r="M16" i="2"/>
  <c r="O19" i="2"/>
  <c r="O8" i="2"/>
  <c r="BO25" i="2"/>
  <c r="BN21" i="2"/>
  <c r="BN7" i="2"/>
  <c r="T5" i="2"/>
  <c r="T10" i="2"/>
  <c r="M20" i="2"/>
  <c r="N8" i="2"/>
  <c r="O33" i="2"/>
  <c r="O18" i="2"/>
  <c r="L5" i="2"/>
  <c r="BN25" i="2"/>
  <c r="BO22" i="2"/>
  <c r="T19" i="2"/>
  <c r="T8" i="2"/>
  <c r="O22" i="2"/>
  <c r="O21" i="2"/>
  <c r="H5" i="2"/>
  <c r="I5" i="2" s="1"/>
  <c r="L9" i="2"/>
  <c r="L23" i="2"/>
  <c r="BN22" i="2"/>
  <c r="L15" i="2"/>
  <c r="L31" i="2"/>
  <c r="T24" i="2"/>
  <c r="T11" i="2"/>
  <c r="O17" i="2"/>
  <c r="O3" i="2"/>
  <c r="L33" i="2"/>
  <c r="L20" i="2"/>
  <c r="T9" i="2"/>
  <c r="T22" i="2"/>
  <c r="M22" i="2"/>
  <c r="M21" i="2"/>
  <c r="O5" i="2"/>
  <c r="H4" i="2"/>
  <c r="I4" i="2" s="1"/>
  <c r="L11" i="2"/>
  <c r="L6" i="2"/>
  <c r="BO17" i="2"/>
  <c r="T14" i="2"/>
  <c r="T6" i="2"/>
  <c r="M3" i="2"/>
  <c r="O24" i="2"/>
  <c r="F4" i="2"/>
  <c r="G4" i="2" s="1"/>
  <c r="BN19" i="2"/>
  <c r="BN16" i="2"/>
  <c r="BN17" i="2"/>
  <c r="T25" i="2"/>
  <c r="T13" i="2"/>
  <c r="N31" i="2"/>
  <c r="N24" i="2"/>
  <c r="O29" i="2"/>
  <c r="O10" i="2"/>
  <c r="L3" i="2"/>
  <c r="BN30" i="2"/>
  <c r="T33" i="2"/>
  <c r="T32" i="2"/>
  <c r="M24" i="2"/>
  <c r="N10" i="2"/>
  <c r="O23" i="2"/>
  <c r="O11" i="2"/>
  <c r="H3" i="2"/>
  <c r="L24" i="2"/>
  <c r="BN28" i="2"/>
  <c r="L21" i="2"/>
  <c r="BO13" i="2"/>
  <c r="L7" i="2"/>
  <c r="T28" i="2"/>
  <c r="M10" i="2"/>
  <c r="O12" i="2"/>
  <c r="L12" i="2"/>
  <c r="T27" i="2"/>
  <c r="T17" i="2"/>
  <c r="M23" i="2"/>
  <c r="M11" i="2"/>
  <c r="N32" i="2"/>
  <c r="T26" i="2"/>
  <c r="T7" i="2"/>
  <c r="M32" i="2"/>
  <c r="M12" i="2"/>
  <c r="O14" i="2"/>
  <c r="M26" i="2"/>
  <c r="T4" i="2"/>
  <c r="N26" i="2"/>
  <c r="O26" i="2"/>
  <c r="BC9" i="2"/>
  <c r="L26" i="2"/>
  <c r="BC25" i="2"/>
  <c r="F24" i="2"/>
  <c r="G24" i="2" s="1"/>
  <c r="F27" i="2"/>
  <c r="G27" i="2" s="1"/>
  <c r="F12" i="2"/>
  <c r="F22" i="2"/>
  <c r="F32" i="2"/>
  <c r="G32" i="2" s="1"/>
  <c r="H15" i="2"/>
  <c r="I15" i="2" s="1"/>
  <c r="F9" i="2"/>
  <c r="G9" i="2" s="1"/>
  <c r="F26" i="2"/>
  <c r="G26" i="2" s="1"/>
  <c r="F20" i="2"/>
  <c r="G20" i="2" s="1"/>
  <c r="F6" i="2"/>
  <c r="G6" i="2" s="1"/>
  <c r="F15" i="2"/>
  <c r="G15" i="2" s="1"/>
  <c r="F17" i="2"/>
  <c r="G17" i="2" s="1"/>
  <c r="F2" i="2"/>
  <c r="G2" i="2" s="1"/>
  <c r="F14" i="2"/>
  <c r="G14" i="2" s="1"/>
  <c r="F16" i="2"/>
  <c r="G16" i="2" s="1"/>
  <c r="F10" i="2"/>
  <c r="G10" i="2" s="1"/>
  <c r="F13" i="2"/>
  <c r="G13" i="2" s="1"/>
  <c r="F7" i="2"/>
  <c r="G7" i="2" s="1"/>
  <c r="F3" i="2"/>
  <c r="F25" i="2"/>
  <c r="G25" i="2" s="1"/>
  <c r="F21" i="2"/>
  <c r="G21" i="2" s="1"/>
  <c r="F8" i="2"/>
  <c r="G8" i="2" s="1"/>
  <c r="F31" i="2"/>
  <c r="G31" i="2" s="1"/>
  <c r="F5" i="2"/>
  <c r="G5" i="2" s="1"/>
  <c r="F33" i="2"/>
  <c r="G33" i="2" s="1"/>
  <c r="F23" i="2"/>
  <c r="G23" i="2" s="1"/>
  <c r="F11" i="2"/>
  <c r="G11" i="2" s="1"/>
  <c r="F18" i="2"/>
  <c r="G18" i="2" s="1"/>
  <c r="F19" i="2"/>
  <c r="G19" i="2" s="1"/>
  <c r="F28" i="2"/>
  <c r="G28" i="2" s="1"/>
  <c r="F30" i="2"/>
  <c r="G30" i="2" s="1"/>
  <c r="BA25" i="2"/>
  <c r="BB23" i="2"/>
  <c r="BA19" i="2"/>
  <c r="L32" i="2"/>
  <c r="AW33" i="2"/>
  <c r="BC18" i="2"/>
  <c r="AW2" i="2"/>
  <c r="BB24" i="2"/>
  <c r="BC28" i="2"/>
  <c r="BA2" i="2"/>
  <c r="BB9" i="2"/>
  <c r="BC14" i="2"/>
  <c r="AW23" i="2"/>
  <c r="AW5" i="2"/>
  <c r="BC19" i="2"/>
  <c r="BA9" i="2"/>
  <c r="BB6" i="2"/>
  <c r="AW15" i="2"/>
  <c r="AW17" i="2"/>
  <c r="BB7" i="2"/>
  <c r="AW28" i="2"/>
  <c r="BB26" i="2"/>
  <c r="BC30" i="2"/>
  <c r="AW8" i="2"/>
  <c r="BB20" i="2"/>
  <c r="BC4" i="2"/>
  <c r="BA22" i="2"/>
  <c r="AW32" i="2"/>
  <c r="BC24" i="2"/>
  <c r="BC27" i="2"/>
  <c r="BC12" i="2"/>
  <c r="BA10" i="2"/>
  <c r="AW11" i="2"/>
  <c r="BB4" i="2"/>
  <c r="BB15" i="2"/>
  <c r="BC31" i="2"/>
  <c r="AW4" i="2"/>
  <c r="BA15" i="2"/>
  <c r="AW27" i="2"/>
  <c r="AW16" i="2"/>
  <c r="BB12" i="2"/>
  <c r="BA11" i="2"/>
  <c r="BC13" i="2"/>
  <c r="BA13" i="2"/>
  <c r="AW18" i="2"/>
  <c r="BB5" i="2"/>
  <c r="BC3" i="2"/>
  <c r="BA5" i="2"/>
  <c r="AW19" i="2"/>
  <c r="BB27" i="2"/>
  <c r="AW26" i="2"/>
  <c r="AW21" i="2"/>
  <c r="BA31" i="2"/>
  <c r="BA23" i="2"/>
  <c r="AW30" i="2"/>
  <c r="BB11" i="2"/>
  <c r="AW22" i="2"/>
  <c r="BA6" i="2"/>
  <c r="BA17" i="2"/>
  <c r="AW7" i="2"/>
  <c r="BA14" i="2"/>
  <c r="BB2" i="2"/>
  <c r="AW25" i="2"/>
  <c r="BB33" i="2"/>
  <c r="BA27" i="2"/>
  <c r="BA21" i="2"/>
  <c r="BC20" i="2"/>
  <c r="BB10" i="2"/>
  <c r="BA18" i="2"/>
  <c r="BB19" i="2"/>
  <c r="BA24" i="2"/>
  <c r="AW9" i="2"/>
  <c r="BB14" i="2"/>
  <c r="BA33" i="2"/>
  <c r="BA28" i="2"/>
  <c r="BC21" i="2"/>
  <c r="BA12" i="2"/>
  <c r="BA8" i="2"/>
  <c r="BC22" i="2"/>
  <c r="AW6" i="2"/>
  <c r="AW13" i="2"/>
  <c r="BA32" i="2"/>
  <c r="BC7" i="2"/>
  <c r="BB31" i="2"/>
  <c r="BC2" i="2"/>
  <c r="BA26" i="2"/>
  <c r="BC16" i="2"/>
  <c r="BC8" i="2"/>
  <c r="BC32" i="2"/>
  <c r="BC17" i="2"/>
  <c r="BA7" i="2"/>
  <c r="AW31" i="2"/>
  <c r="AW3" i="2"/>
  <c r="BA3" i="2"/>
  <c r="AW24" i="2"/>
  <c r="BA16" i="2"/>
  <c r="BA30" i="2"/>
  <c r="BA20" i="2"/>
  <c r="BC10" i="2"/>
  <c r="AW14" i="2"/>
  <c r="BC26" i="2"/>
  <c r="AW10" i="2"/>
  <c r="BA4" i="2"/>
  <c r="BB22" i="2"/>
  <c r="BC6" i="2"/>
  <c r="BB18" i="2"/>
  <c r="BB3" i="2"/>
  <c r="BC5" i="2"/>
  <c r="BB25" i="2"/>
  <c r="BC33" i="2"/>
  <c r="BB21" i="2"/>
  <c r="BC23" i="2"/>
  <c r="BB8" i="2"/>
  <c r="BC11" i="2"/>
  <c r="BB32" i="2"/>
  <c r="BC15" i="2"/>
  <c r="BB16" i="2"/>
  <c r="BB13" i="2"/>
  <c r="AW12" i="2"/>
  <c r="BB28" i="2"/>
  <c r="BB30" i="2"/>
  <c r="AW20" i="2"/>
  <c r="BB17"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18"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M64" i="11" l="1"/>
  <c r="AI64" i="11"/>
  <c r="AK49" i="11"/>
  <c r="AH49" i="11"/>
  <c r="AJ48" i="11"/>
  <c r="AI51" i="11"/>
  <c r="AL51" i="11"/>
  <c r="AK50" i="11"/>
  <c r="AH50" i="11"/>
  <c r="AH47" i="11"/>
  <c r="AK47" i="11"/>
  <c r="AK52" i="11"/>
  <c r="AH52" i="11"/>
  <c r="AJ49" i="11"/>
  <c r="AJ46" i="11"/>
  <c r="AC9" i="11"/>
  <c r="AO80" i="1" s="1"/>
  <c r="AL49" i="11"/>
  <c r="AI49" i="11"/>
  <c r="AK48" i="11"/>
  <c r="AH48" i="11"/>
  <c r="AJ47" i="11"/>
  <c r="AL47" i="11"/>
  <c r="AI47" i="11"/>
  <c r="AL52" i="11"/>
  <c r="AI52" i="11"/>
  <c r="AH46" i="11"/>
  <c r="AK46" i="11"/>
  <c r="AK51" i="11"/>
  <c r="AH51" i="11"/>
  <c r="AJ50" i="11"/>
  <c r="AL50" i="11"/>
  <c r="AI50" i="11"/>
  <c r="AI48" i="11"/>
  <c r="AL48" i="11"/>
  <c r="AH45" i="11"/>
  <c r="AK45" i="11"/>
  <c r="AK44" i="11"/>
  <c r="AH44" i="11"/>
  <c r="AJ44" i="11"/>
  <c r="AJ43" i="11"/>
  <c r="AL44" i="11"/>
  <c r="AI44" i="11"/>
  <c r="AI43" i="11"/>
  <c r="AL43" i="11"/>
  <c r="AK43" i="11"/>
  <c r="AH43" i="11"/>
  <c r="AH42" i="11"/>
  <c r="AK42" i="11"/>
  <c r="AJ42" i="11"/>
  <c r="AJ45" i="11"/>
  <c r="AJ41" i="11"/>
  <c r="AL42" i="11"/>
  <c r="AI42" i="11"/>
  <c r="AL45" i="11"/>
  <c r="AI45" i="11"/>
  <c r="AI41" i="11"/>
  <c r="AL41" i="11"/>
  <c r="AK41" i="11"/>
  <c r="AH41" i="11"/>
  <c r="AK40" i="11"/>
  <c r="AH40" i="11"/>
  <c r="AJ40" i="11"/>
  <c r="AJ39" i="11"/>
  <c r="AI40" i="11"/>
  <c r="AL40" i="11"/>
  <c r="AI39" i="11"/>
  <c r="AL39" i="11"/>
  <c r="AK39" i="11"/>
  <c r="AH39" i="11"/>
  <c r="AH38" i="11"/>
  <c r="AK38" i="11"/>
  <c r="AI46" i="11"/>
  <c r="AL46" i="11"/>
  <c r="AJ38" i="11"/>
  <c r="AI38" i="11"/>
  <c r="AL38" i="11"/>
  <c r="AO380" i="1"/>
  <c r="AO1247" i="1"/>
  <c r="AP93" i="1"/>
  <c r="AP746" i="1"/>
  <c r="AO830" i="1"/>
  <c r="AP585" i="1"/>
  <c r="AO45" i="1"/>
  <c r="AP384" i="1"/>
  <c r="AP569" i="1"/>
  <c r="AO615" i="1"/>
  <c r="AO962" i="1"/>
  <c r="AP1198" i="1"/>
  <c r="AO601" i="1"/>
  <c r="AP242" i="1"/>
  <c r="AP766" i="1"/>
  <c r="AO596" i="1"/>
  <c r="AP493" i="1"/>
  <c r="AO330" i="1"/>
  <c r="AO364" i="1"/>
  <c r="AP1248" i="1"/>
  <c r="AP765" i="1"/>
  <c r="AO952" i="1"/>
  <c r="AP353" i="1"/>
  <c r="AP129" i="1"/>
  <c r="AO855" i="1"/>
  <c r="AP1078" i="1"/>
  <c r="AO1243" i="1"/>
  <c r="AP951" i="1"/>
  <c r="AO806" i="1"/>
  <c r="AP925" i="1"/>
  <c r="AO925" i="1"/>
  <c r="AP806" i="1"/>
  <c r="AO1182" i="1"/>
  <c r="AP870" i="1"/>
  <c r="AP1054" i="1"/>
  <c r="AO519" i="1"/>
  <c r="AP342" i="1"/>
  <c r="AO652" i="1"/>
  <c r="AP788"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O536" i="1"/>
  <c r="AO1264" i="1"/>
  <c r="AP850" i="1"/>
  <c r="AP1058" i="1"/>
  <c r="AO358" i="1"/>
  <c r="AP1181" i="1"/>
  <c r="AO941" i="1"/>
  <c r="AP231" i="1"/>
  <c r="AO975" i="1"/>
  <c r="AP103" i="1"/>
  <c r="AO606" i="1"/>
  <c r="AO861" i="1"/>
  <c r="AP829" i="1"/>
  <c r="AP41" i="1"/>
  <c r="AO1183" i="1"/>
  <c r="AO1171" i="1"/>
  <c r="AO1035" i="1"/>
  <c r="AP699" i="1"/>
  <c r="AP896" i="1"/>
  <c r="AO930" i="1"/>
  <c r="AO951" i="1"/>
  <c r="AP1243" i="1"/>
  <c r="AO1164" i="1"/>
  <c r="AP1180" i="1"/>
  <c r="AO999" i="1"/>
  <c r="AP1158" i="1"/>
  <c r="AO1147" i="1"/>
  <c r="AP1113" i="1"/>
  <c r="AO1070" i="1"/>
  <c r="AO663" i="1"/>
  <c r="AP1004" i="1"/>
  <c r="AP9" i="1"/>
  <c r="AO873" i="1"/>
  <c r="AP909" i="1"/>
  <c r="AO423" i="1"/>
  <c r="AO810" i="1"/>
  <c r="AP762" i="1"/>
  <c r="AO55" i="1"/>
  <c r="AP306" i="1"/>
  <c r="AO995" i="1"/>
  <c r="AO513" i="1"/>
  <c r="AP611" i="1"/>
  <c r="AP1304" i="1"/>
  <c r="AO102" i="1"/>
  <c r="AP285" i="1"/>
  <c r="AP1067" i="1"/>
  <c r="AO487" i="1"/>
  <c r="AP953" i="1"/>
  <c r="AP803" i="1"/>
  <c r="AO775"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796" i="1"/>
  <c r="AP284" i="1"/>
  <c r="AO1292" i="1"/>
  <c r="AO557" i="1"/>
  <c r="AP186" i="1"/>
  <c r="AP872" i="1"/>
  <c r="AO14" i="1"/>
  <c r="AP307" i="1"/>
  <c r="AO687" i="1"/>
  <c r="AP610" i="1"/>
  <c r="AP15" i="1"/>
  <c r="AO882" i="1"/>
  <c r="AP1212" i="1"/>
  <c r="AP751" i="1"/>
  <c r="AO582" i="1"/>
  <c r="AP893" i="1"/>
  <c r="AO449" i="1"/>
  <c r="AP982" i="1"/>
  <c r="AO434" i="1"/>
  <c r="AP1138" i="1"/>
  <c r="AO594" i="1"/>
  <c r="AP885" i="1"/>
  <c r="AP1109" i="1"/>
  <c r="AO338" i="1"/>
  <c r="AP913" i="1"/>
  <c r="AO260" i="1"/>
  <c r="AO1278" i="1"/>
  <c r="AP1029" i="1"/>
  <c r="AO276" i="1"/>
  <c r="AP835" i="1"/>
  <c r="AO1003" i="1"/>
  <c r="AP1030" i="1"/>
  <c r="AP991" i="1"/>
  <c r="AP1282" i="1"/>
  <c r="AO1217" i="1"/>
  <c r="AO899" i="1"/>
  <c r="AP981" i="1"/>
  <c r="AO1046" i="1"/>
  <c r="AP1202" i="1"/>
  <c r="AO1180" i="1"/>
  <c r="AP1164" i="1"/>
  <c r="AO246" i="1"/>
  <c r="AP723" i="1"/>
  <c r="AO852" i="1"/>
  <c r="AP665" i="1"/>
  <c r="AO818" i="1"/>
  <c r="AO1267" i="1"/>
  <c r="AP774" i="1"/>
  <c r="AP714" i="1"/>
  <c r="AP1110" i="1"/>
  <c r="AO301" i="1"/>
  <c r="AO104" i="1"/>
  <c r="AP382" i="1"/>
  <c r="AO363" i="1"/>
  <c r="AP956" i="1"/>
  <c r="AO413" i="1"/>
  <c r="AP1230" i="1"/>
  <c r="AO1080" i="1"/>
  <c r="AO29" i="1"/>
  <c r="AP903" i="1"/>
  <c r="AP1262" i="1"/>
  <c r="AO399" i="1"/>
  <c r="AP612" i="1"/>
  <c r="AP979" i="1"/>
  <c r="AO37" i="1"/>
  <c r="AO271" i="1"/>
  <c r="AP453" i="1"/>
  <c r="AO629"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P20" i="1"/>
  <c r="AO85" i="1"/>
  <c r="AO465" i="1"/>
  <c r="AO1272" i="1"/>
  <c r="AP1283" i="1"/>
  <c r="AP179" i="1"/>
  <c r="AP66" i="1"/>
  <c r="AO1124"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316" i="1"/>
  <c r="AP1081"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948" i="1"/>
  <c r="AP411" i="1"/>
  <c r="AP877" i="1"/>
  <c r="AO396" i="1"/>
  <c r="AP914" i="1"/>
  <c r="AP46" i="1"/>
  <c r="AO960" i="1"/>
  <c r="AO1015" i="1"/>
  <c r="AP724" i="1"/>
  <c r="AP811" i="1"/>
  <c r="AO797" i="1"/>
  <c r="AO848" i="1"/>
  <c r="AP1255" i="1"/>
  <c r="AP69" i="1"/>
  <c r="AP1288" i="1"/>
  <c r="AO741" i="1"/>
  <c r="AP1295" i="1"/>
  <c r="AO986" i="1"/>
  <c r="AO977" i="1"/>
  <c r="AO1208" i="1"/>
  <c r="AP1051" i="1"/>
  <c r="AP1210" i="1"/>
  <c r="AO888" i="1"/>
  <c r="AO834" i="1"/>
  <c r="AP1111" i="1"/>
  <c r="AO1111" i="1"/>
  <c r="AP834" i="1"/>
  <c r="AO1295" i="1"/>
  <c r="AP986" i="1"/>
  <c r="AO118" i="1"/>
  <c r="AO1074" i="1"/>
  <c r="AP718" i="1"/>
  <c r="AO556" i="1"/>
  <c r="AO365" i="1"/>
  <c r="AP239" i="1"/>
  <c r="AP794" i="1"/>
  <c r="AO801" i="1"/>
  <c r="AO1228" i="1"/>
  <c r="AP533" i="1"/>
  <c r="AP1075" i="1"/>
  <c r="AP105" i="1"/>
  <c r="AO957" i="1"/>
  <c r="AO684" i="1"/>
  <c r="AP841" i="1"/>
  <c r="AO447" i="1"/>
  <c r="AP839" i="1"/>
  <c r="AO863" i="1"/>
  <c r="AP63" i="1"/>
  <c r="AO950" i="1"/>
  <c r="AO608" i="1"/>
  <c r="AP937" i="1"/>
  <c r="AO240" i="1"/>
  <c r="AP483" i="1"/>
  <c r="AO497" i="1"/>
  <c r="AP939" i="1"/>
  <c r="AP374" i="1"/>
  <c r="AO1280" i="1"/>
  <c r="AO954" i="1"/>
  <c r="AO130" i="1"/>
  <c r="AP1160" i="1"/>
  <c r="AO724" i="1"/>
  <c r="AP797" i="1"/>
  <c r="AP1015" i="1"/>
  <c r="AO811" i="1"/>
  <c r="AP848" i="1"/>
  <c r="AO69" i="1"/>
  <c r="AO1255" i="1"/>
  <c r="AP741" i="1"/>
  <c r="AO1288" i="1"/>
  <c r="AP899" i="1"/>
  <c r="AO981" i="1"/>
  <c r="AO824" i="1"/>
  <c r="AP887" i="1"/>
  <c r="AO968" i="1"/>
  <c r="AP865" i="1"/>
  <c r="AO926" i="1"/>
  <c r="AP842" i="1"/>
  <c r="AO833" i="1"/>
  <c r="AP1137" i="1"/>
  <c r="AO1078" i="1"/>
  <c r="AP855" i="1"/>
  <c r="AO1209" i="1"/>
  <c r="AP505" i="1"/>
  <c r="AP832" i="1"/>
  <c r="AO517" i="1"/>
  <c r="AP712" i="1"/>
  <c r="AO1227" i="1"/>
  <c r="AP1253"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O10" i="1"/>
  <c r="AP1284" i="1"/>
  <c r="AO1101" i="1"/>
  <c r="AP868" i="1"/>
  <c r="AO525" i="1"/>
  <c r="AP344" i="1"/>
  <c r="AO40" i="1"/>
  <c r="AO538" i="1"/>
  <c r="AO1225" i="1"/>
  <c r="AO283" i="1"/>
  <c r="AP565" i="1"/>
  <c r="AP1129" i="1"/>
  <c r="AO737" i="1"/>
  <c r="AO237" i="1"/>
  <c r="AP770" i="1"/>
  <c r="AO390" i="1"/>
  <c r="AP844" i="1"/>
  <c r="AO319" i="1"/>
  <c r="AP921" i="1"/>
  <c r="AO1229" i="1"/>
  <c r="AP1242" i="1"/>
  <c r="AO1051" i="1"/>
  <c r="AP1208" i="1"/>
  <c r="AP977" i="1"/>
  <c r="AP867" i="1"/>
  <c r="AO827" i="1"/>
  <c r="AO1220" i="1"/>
  <c r="AO912" i="1"/>
  <c r="AP826" i="1"/>
  <c r="AP1163" i="1"/>
  <c r="AO989" i="1"/>
  <c r="AO1012" i="1"/>
  <c r="AP959" i="1"/>
  <c r="AP249" i="1"/>
  <c r="AO1033" i="1"/>
  <c r="AO294" i="1"/>
  <c r="AP892"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P332" i="1"/>
  <c r="AO891" i="1"/>
  <c r="AP305" i="1"/>
  <c r="AP56" i="1"/>
  <c r="AP820" i="1"/>
  <c r="AO650" i="1"/>
  <c r="AO1251" i="1"/>
  <c r="AP1205" i="1"/>
  <c r="AP315" i="1"/>
  <c r="AO828"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123" i="1"/>
  <c r="AP660" i="1"/>
  <c r="AO424" i="1"/>
  <c r="AP1157" i="1"/>
  <c r="AO461" i="1"/>
  <c r="AP1178" i="1"/>
  <c r="AP198" i="1"/>
  <c r="AO1010" i="1"/>
  <c r="AO184" i="1"/>
  <c r="AO900" i="1"/>
  <c r="AP486" i="1"/>
  <c r="AP245" i="1"/>
  <c r="AO202" i="1"/>
  <c r="AO1079" i="1"/>
  <c r="AP436" i="1"/>
  <c r="AO996" i="1"/>
  <c r="AO444" i="1"/>
  <c r="AP1152" i="1"/>
  <c r="AP689" i="1"/>
  <c r="AO1125" i="1"/>
  <c r="AO802" i="1"/>
  <c r="AP484"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9" i="2"/>
  <c r="BJ32" i="2"/>
  <c r="BJ25" i="2"/>
  <c r="BJ8" i="2"/>
  <c r="BJ29"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3" i="2"/>
  <c r="AC228" i="1"/>
  <c r="AC159" i="1"/>
  <c r="AD78" i="1"/>
  <c r="AC198" i="1"/>
  <c r="AD206" i="1"/>
  <c r="AD182" i="1"/>
  <c r="AC240" i="1"/>
  <c r="AC180" i="1"/>
  <c r="AC141" i="1"/>
  <c r="BH13" i="2"/>
  <c r="BH32" i="2"/>
  <c r="BH8" i="2"/>
  <c r="AD225" i="1"/>
  <c r="AD164" i="1"/>
  <c r="BH17" i="2"/>
  <c r="AD168" i="1"/>
  <c r="AC170" i="1"/>
  <c r="AC156" i="1"/>
  <c r="AA21" i="2"/>
  <c r="AI21" i="2" s="1"/>
  <c r="AC231" i="1"/>
  <c r="BH26" i="2"/>
  <c r="AD239" i="1"/>
  <c r="AC236" i="1"/>
  <c r="AC150" i="1"/>
  <c r="AC122" i="1"/>
  <c r="AV20" i="1"/>
  <c r="AD123" i="1"/>
  <c r="AC102" i="1"/>
  <c r="BH9" i="2"/>
  <c r="BH25"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8" i="2"/>
  <c r="AG8" i="2" s="1"/>
  <c r="Z27" i="2"/>
  <c r="S8" i="2"/>
  <c r="AI8" i="2" s="1"/>
  <c r="Z4" i="2"/>
  <c r="Q22" i="2"/>
  <c r="S19" i="2"/>
  <c r="BK19" i="2" s="1"/>
  <c r="R7" i="2"/>
  <c r="BK7" i="2" s="1"/>
  <c r="Y27" i="2"/>
  <c r="Q21" i="2"/>
  <c r="S22" i="2"/>
  <c r="BK22" i="2" s="1"/>
  <c r="AA27" i="2"/>
  <c r="AI27" i="2" s="1"/>
  <c r="S28" i="2"/>
  <c r="BK28" i="2" s="1"/>
  <c r="Q28" i="2"/>
  <c r="R4" i="2"/>
  <c r="Y24" i="2"/>
  <c r="S4" i="2"/>
  <c r="S32" i="2"/>
  <c r="AI32" i="2" s="1"/>
  <c r="R32" i="2"/>
  <c r="AG32" i="2" s="1"/>
  <c r="R9" i="2"/>
  <c r="AG9" i="2" s="1"/>
  <c r="R21" i="2"/>
  <c r="BK21" i="2" s="1"/>
  <c r="R12" i="2"/>
  <c r="S33" i="2"/>
  <c r="AI33" i="2" s="1"/>
  <c r="Q33" i="2"/>
  <c r="AA14" i="2"/>
  <c r="S9" i="2"/>
  <c r="AI9" i="2" s="1"/>
  <c r="AA22" i="2"/>
  <c r="R27" i="2"/>
  <c r="BK27" i="2" s="1"/>
  <c r="Z23" i="2"/>
  <c r="BJ23" i="2" s="1"/>
  <c r="AA7" i="2"/>
  <c r="AI7" i="2" s="1"/>
  <c r="Y7" i="2"/>
  <c r="R14" i="2"/>
  <c r="S14" i="2"/>
  <c r="Z7" i="2"/>
  <c r="Y20" i="2"/>
  <c r="AF18" i="2"/>
  <c r="S30" i="2"/>
  <c r="S2" i="2"/>
  <c r="Y6" i="2"/>
  <c r="R30" i="2"/>
  <c r="Q30" i="2"/>
  <c r="BO53" i="5"/>
  <c r="R2" i="2"/>
  <c r="CH6" i="2"/>
  <c r="CH5" i="2"/>
  <c r="AD23" i="2"/>
  <c r="AH8" i="2"/>
  <c r="AH6" i="2"/>
  <c r="Y22" i="2"/>
  <c r="Z14" i="2"/>
  <c r="BO46" i="5"/>
  <c r="AH29" i="2"/>
  <c r="Y31" i="2"/>
  <c r="Z20" i="2"/>
  <c r="AG20" i="2" s="1"/>
  <c r="S23" i="2"/>
  <c r="AI23" i="2" s="1"/>
  <c r="Q27" i="2"/>
  <c r="Z22" i="2"/>
  <c r="Z24" i="2"/>
  <c r="AA24" i="2"/>
  <c r="S24" i="2"/>
  <c r="Q16" i="2"/>
  <c r="AA6" i="2"/>
  <c r="R24" i="2"/>
  <c r="AA20" i="2"/>
  <c r="Q19" i="2"/>
  <c r="S16" i="2"/>
  <c r="BK16" i="2" s="1"/>
  <c r="R23" i="2"/>
  <c r="Q12" i="2"/>
  <c r="AA31" i="2"/>
  <c r="Q24" i="2"/>
  <c r="AD19" i="2"/>
  <c r="Y14" i="2"/>
  <c r="AE14" i="2" s="1"/>
  <c r="Y23" i="2"/>
  <c r="AE23" i="2" s="1"/>
  <c r="Z6" i="2"/>
  <c r="S10" i="2"/>
  <c r="Z31" i="2"/>
  <c r="BO14" i="5"/>
  <c r="Q10" i="2"/>
  <c r="S12" i="2"/>
  <c r="BO11" i="5"/>
  <c r="AA2" i="2"/>
  <c r="BO8" i="5"/>
  <c r="CB3" i="2"/>
  <c r="CB12" i="2" s="1"/>
  <c r="BO60" i="5"/>
  <c r="BO17" i="5"/>
  <c r="BO3" i="5"/>
  <c r="BO50" i="5"/>
  <c r="BO19" i="5"/>
  <c r="BO33" i="5"/>
  <c r="BO24" i="5"/>
  <c r="AF7" i="2"/>
  <c r="BO10" i="5"/>
  <c r="Z5" i="2"/>
  <c r="Q13" i="2"/>
  <c r="AE13"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18" i="2"/>
  <c r="AG18" i="2" s="1"/>
  <c r="Z16" i="2"/>
  <c r="AG16" i="2" s="1"/>
  <c r="Y18" i="2"/>
  <c r="Y16" i="2"/>
  <c r="Y2" i="2"/>
  <c r="AE2" i="2" s="1"/>
  <c r="AA3" i="2"/>
  <c r="BJ3" i="2" s="1"/>
  <c r="AA16" i="2"/>
  <c r="Y3" i="2"/>
  <c r="Q5" i="2"/>
  <c r="Q20" i="2"/>
  <c r="R10" i="2"/>
  <c r="AA18" i="2"/>
  <c r="S11" i="2"/>
  <c r="BK11" i="2" s="1"/>
  <c r="BO42" i="5"/>
  <c r="S20" i="2"/>
  <c r="BK20" i="2" s="1"/>
  <c r="Q11" i="2"/>
  <c r="Z2" i="2"/>
  <c r="R5" i="2"/>
  <c r="BK5" i="2" s="1"/>
  <c r="BO21" i="5"/>
  <c r="S25" i="2"/>
  <c r="AI25" i="2" s="1"/>
  <c r="AH15" i="2"/>
  <c r="AF26" i="2"/>
  <c r="AH21" i="2"/>
  <c r="AD12" i="2"/>
  <c r="AH22" i="2"/>
  <c r="AH10" i="2"/>
  <c r="AF15" i="2"/>
  <c r="AB31" i="2"/>
  <c r="AB5" i="2"/>
  <c r="AB32" i="2"/>
  <c r="AF8" i="2"/>
  <c r="AH31" i="2"/>
  <c r="AH5" i="2"/>
  <c r="AF31" i="2"/>
  <c r="AB21" i="2"/>
  <c r="AD20" i="2"/>
  <c r="AD14" i="2"/>
  <c r="AH13" i="2"/>
  <c r="AH17" i="2"/>
  <c r="AD30" i="2"/>
  <c r="AB12" i="2"/>
  <c r="AB18" i="2"/>
  <c r="AB11" i="2"/>
  <c r="AD32" i="2"/>
  <c r="AD13" i="2"/>
  <c r="AH24" i="2"/>
  <c r="AE9" i="2"/>
  <c r="AD3" i="2"/>
  <c r="AH19" i="2"/>
  <c r="AD27" i="2"/>
  <c r="AF25" i="2"/>
  <c r="AF10" i="2"/>
  <c r="AD16" i="2"/>
  <c r="AH7" i="2"/>
  <c r="AB29" i="2"/>
  <c r="AD21" i="2"/>
  <c r="AB15" i="2"/>
  <c r="AH3" i="2"/>
  <c r="AF30" i="2"/>
  <c r="AD6" i="2"/>
  <c r="AD26" i="2"/>
  <c r="AD24" i="2"/>
  <c r="AH27" i="2"/>
  <c r="AE8" i="2"/>
  <c r="AD22" i="2"/>
  <c r="AH28" i="2"/>
  <c r="AD17" i="2"/>
  <c r="AB23" i="2"/>
  <c r="AB20" i="2"/>
  <c r="AD31" i="2"/>
  <c r="AD9" i="2"/>
  <c r="AH18" i="2"/>
  <c r="AH16" i="2"/>
  <c r="AD8" i="2"/>
  <c r="AD18" i="2"/>
  <c r="AE32" i="2"/>
  <c r="AB24" i="2"/>
  <c r="AF14" i="2"/>
  <c r="AH25" i="2"/>
  <c r="AH11" i="2"/>
  <c r="AF32" i="2"/>
  <c r="AB26" i="2"/>
  <c r="AH14" i="2"/>
  <c r="AD11" i="2"/>
  <c r="AD10" i="2"/>
  <c r="AF24" i="2"/>
  <c r="AH33" i="2"/>
  <c r="AD25" i="2"/>
  <c r="AD28" i="2"/>
  <c r="AB16" i="2"/>
  <c r="AH30" i="2"/>
  <c r="AH12" i="2"/>
  <c r="AB6" i="2"/>
  <c r="AH20" i="2"/>
  <c r="AD5" i="2"/>
  <c r="AF20" i="2"/>
  <c r="AH23" i="2"/>
  <c r="AB3" i="2"/>
  <c r="AB13" i="2"/>
  <c r="AB27" i="2"/>
  <c r="AB19" i="2"/>
  <c r="AF13" i="2"/>
  <c r="AH32" i="2"/>
  <c r="AH2" i="2"/>
  <c r="AB33" i="2"/>
  <c r="AB4" i="2"/>
  <c r="AB2" i="2"/>
  <c r="AF33" i="2"/>
  <c r="AF22" i="2"/>
  <c r="AH9" i="2"/>
  <c r="AB10" i="2"/>
  <c r="AD29" i="2"/>
  <c r="AF27" i="2"/>
  <c r="AF12" i="2"/>
  <c r="AF16" i="2"/>
  <c r="AB28" i="2"/>
  <c r="AB30" i="2"/>
  <c r="AF29" i="2"/>
  <c r="AD15" i="2"/>
  <c r="AF28" i="2"/>
  <c r="AD33" i="2"/>
  <c r="AF21" i="2"/>
  <c r="AF4" i="2"/>
  <c r="AF17" i="2"/>
  <c r="AB7" i="2"/>
  <c r="AB9" i="2"/>
  <c r="AB14" i="2"/>
  <c r="AB25" i="2"/>
  <c r="AD7" i="2"/>
  <c r="AF11" i="2"/>
  <c r="AF9" i="2"/>
  <c r="AF19" i="2"/>
  <c r="AD4" i="2"/>
  <c r="AG3" i="2"/>
  <c r="AF23" i="2"/>
  <c r="AB8" i="2"/>
  <c r="AB22" i="2"/>
  <c r="AB17" i="2"/>
  <c r="AI13" i="2"/>
  <c r="AF3" i="2"/>
  <c r="AF5" i="2"/>
  <c r="AF6" i="2"/>
  <c r="AH4" i="2"/>
  <c r="AF2" i="2"/>
  <c r="AD2" i="2"/>
  <c r="Z10" i="2"/>
  <c r="R17" i="2"/>
  <c r="AG17" i="2" s="1"/>
  <c r="BR14" i="2"/>
  <c r="J12" i="2"/>
  <c r="BG12" i="2" s="1"/>
  <c r="G12" i="2"/>
  <c r="J22" i="2"/>
  <c r="BG22" i="2" s="1"/>
  <c r="G22" i="2"/>
  <c r="J23" i="2"/>
  <c r="BG23" i="2" s="1"/>
  <c r="BR26" i="2"/>
  <c r="J26" i="2"/>
  <c r="E26" i="2" s="1"/>
  <c r="BP16" i="2"/>
  <c r="X26" i="2"/>
  <c r="BR16" i="2"/>
  <c r="BR8" i="2"/>
  <c r="J9" i="2"/>
  <c r="BG9" i="2" s="1"/>
  <c r="X9" i="2"/>
  <c r="X22" i="2"/>
  <c r="X10" i="2"/>
  <c r="BP8" i="2"/>
  <c r="J13" i="2"/>
  <c r="E13" i="2" s="1"/>
  <c r="BP10" i="2"/>
  <c r="BR10" i="2"/>
  <c r="X11" i="2"/>
  <c r="BP30" i="2"/>
  <c r="AA12" i="2"/>
  <c r="Z12" i="2"/>
  <c r="X27" i="2"/>
  <c r="X33" i="2"/>
  <c r="S6" i="2"/>
  <c r="AA30" i="2"/>
  <c r="BR6" i="2"/>
  <c r="BQ14" i="2"/>
  <c r="Z28" i="2"/>
  <c r="AG28" i="2" s="1"/>
  <c r="AA28" i="2"/>
  <c r="AA5" i="2"/>
  <c r="BR19" i="2"/>
  <c r="X19" i="2"/>
  <c r="BQ4" i="2"/>
  <c r="X17" i="2"/>
  <c r="BP4" i="2"/>
  <c r="BR17" i="2"/>
  <c r="BR33" i="2"/>
  <c r="BR30" i="2"/>
  <c r="X12" i="2"/>
  <c r="X2" i="2"/>
  <c r="S18" i="2"/>
  <c r="BK18" i="2" s="1"/>
  <c r="X25" i="2"/>
  <c r="BR32" i="2"/>
  <c r="BR18" i="2"/>
  <c r="BR4" i="2"/>
  <c r="X31" i="2"/>
  <c r="BR21" i="2"/>
  <c r="BR31" i="2"/>
  <c r="BR12" i="2"/>
  <c r="X18" i="2"/>
  <c r="J8" i="2"/>
  <c r="E8" i="2" s="1"/>
  <c r="X14" i="2"/>
  <c r="X30" i="2"/>
  <c r="BP2" i="2"/>
  <c r="BR2" i="2"/>
  <c r="BQ10" i="2"/>
  <c r="BP27" i="2"/>
  <c r="BP32" i="2"/>
  <c r="BQ32" i="2"/>
  <c r="BP19" i="2"/>
  <c r="BP21" i="2"/>
  <c r="BP33" i="2"/>
  <c r="X7" i="2"/>
  <c r="BR27" i="2"/>
  <c r="BP12" i="2"/>
  <c r="X32" i="2"/>
  <c r="X16" i="2"/>
  <c r="BQ18" i="2"/>
  <c r="BR25" i="2"/>
  <c r="BR28" i="2"/>
  <c r="BR9" i="2"/>
  <c r="BP9" i="2"/>
  <c r="BP13" i="2"/>
  <c r="X21" i="2"/>
  <c r="BR23" i="2"/>
  <c r="X23" i="2"/>
  <c r="BR22" i="2"/>
  <c r="BR20" i="2"/>
  <c r="J28" i="2"/>
  <c r="E28" i="2" s="1"/>
  <c r="X15" i="2"/>
  <c r="BP18" i="2"/>
  <c r="Q18" i="2"/>
  <c r="S17" i="2"/>
  <c r="Y10" i="2"/>
  <c r="Q17" i="2"/>
  <c r="AE17" i="2" s="1"/>
  <c r="Y4" i="2"/>
  <c r="AE4" i="2" s="1"/>
  <c r="R31" i="2"/>
  <c r="Y12" i="2"/>
  <c r="Q31" i="2"/>
  <c r="Y5" i="2"/>
  <c r="S26" i="2"/>
  <c r="AI26" i="2" s="1"/>
  <c r="Q26" i="2"/>
  <c r="AE26" i="2" s="1"/>
  <c r="AA15" i="2"/>
  <c r="Y15" i="2"/>
  <c r="Z15" i="2"/>
  <c r="R25" i="2"/>
  <c r="Y28" i="2"/>
  <c r="Q25" i="2"/>
  <c r="AE25" i="2" s="1"/>
  <c r="AA4" i="2"/>
  <c r="Q15" i="2"/>
  <c r="Y19" i="2"/>
  <c r="S15" i="2"/>
  <c r="Z33" i="2"/>
  <c r="BJ33" i="2" s="1"/>
  <c r="Q29" i="2"/>
  <c r="AE29" i="2" s="1"/>
  <c r="AA11" i="2"/>
  <c r="Y11" i="2"/>
  <c r="Z11" i="2"/>
  <c r="AG11" i="2" s="1"/>
  <c r="BP14" i="2"/>
  <c r="P25" i="2"/>
  <c r="BP31" i="2"/>
  <c r="Z30" i="2"/>
  <c r="Q6" i="2"/>
  <c r="R6" i="2"/>
  <c r="Y30" i="2"/>
  <c r="BP20" i="2"/>
  <c r="X24" i="2"/>
  <c r="Y33" i="2"/>
  <c r="BR24" i="2"/>
  <c r="S31" i="2"/>
  <c r="J4" i="2"/>
  <c r="X4" i="2"/>
  <c r="J3" i="2"/>
  <c r="X5" i="2"/>
  <c r="BR5" i="2"/>
  <c r="X3" i="2"/>
  <c r="P4" i="2"/>
  <c r="BQ26" i="2"/>
  <c r="BR3" i="2"/>
  <c r="P22" i="2"/>
  <c r="X28" i="2"/>
  <c r="P2" i="2"/>
  <c r="X8" i="2"/>
  <c r="P19" i="2"/>
  <c r="P31" i="2"/>
  <c r="P27" i="2"/>
  <c r="X13" i="2"/>
  <c r="P11" i="2"/>
  <c r="P20" i="2"/>
  <c r="X20" i="2"/>
  <c r="P24" i="2"/>
  <c r="P33" i="2"/>
  <c r="BP28" i="2"/>
  <c r="BP26" i="2"/>
  <c r="BP5" i="2"/>
  <c r="BP25" i="2"/>
  <c r="BP3" i="2"/>
  <c r="BP15" i="2"/>
  <c r="BR13" i="2"/>
  <c r="BQ22" i="2"/>
  <c r="BP11" i="2"/>
  <c r="BP23" i="2"/>
  <c r="BP17" i="2"/>
  <c r="BQ21" i="2"/>
  <c r="BQ16" i="2"/>
  <c r="BP22" i="2"/>
  <c r="BQ7" i="2"/>
  <c r="BP7" i="2"/>
  <c r="BP24" i="2"/>
  <c r="BQ30" i="2"/>
  <c r="BQ17" i="2"/>
  <c r="BQ6" i="2"/>
  <c r="BP6" i="2"/>
  <c r="BR7" i="2"/>
  <c r="Z19" i="2"/>
  <c r="AG19" i="2" s="1"/>
  <c r="AA19" i="2"/>
  <c r="R15" i="2"/>
  <c r="X6" i="2"/>
  <c r="R26" i="2"/>
  <c r="AG26" i="2" s="1"/>
  <c r="P5" i="2"/>
  <c r="BR11" i="2"/>
  <c r="J27" i="2"/>
  <c r="E27" i="2" s="1"/>
  <c r="AA10" i="2"/>
  <c r="BQ25" i="2"/>
  <c r="J10" i="2"/>
  <c r="E10" i="2" s="1"/>
  <c r="P17" i="2"/>
  <c r="BR15" i="2"/>
  <c r="BQ9" i="2"/>
  <c r="P9" i="2"/>
  <c r="J24" i="2"/>
  <c r="E24" i="2" s="1"/>
  <c r="BQ24" i="2"/>
  <c r="BQ2" i="2"/>
  <c r="J7" i="2"/>
  <c r="E7" i="2" s="1"/>
  <c r="P7" i="2"/>
  <c r="BQ23" i="2"/>
  <c r="P23" i="2"/>
  <c r="J17" i="2"/>
  <c r="E17" i="2" s="1"/>
  <c r="J14" i="2"/>
  <c r="E14" i="2" s="1"/>
  <c r="J31" i="2"/>
  <c r="E31" i="2" s="1"/>
  <c r="BQ8" i="2"/>
  <c r="J30" i="2"/>
  <c r="E30" i="2" s="1"/>
  <c r="P30" i="2"/>
  <c r="P26" i="2"/>
  <c r="BQ20" i="2"/>
  <c r="BQ31" i="2"/>
  <c r="J18" i="2"/>
  <c r="E18" i="2" s="1"/>
  <c r="J11" i="2"/>
  <c r="E11" i="2" s="1"/>
  <c r="J2" i="2"/>
  <c r="E2" i="2" s="1"/>
  <c r="P14" i="2"/>
  <c r="P8" i="2"/>
  <c r="BQ27" i="2"/>
  <c r="J15" i="2"/>
  <c r="BQ5" i="2"/>
  <c r="J19" i="2"/>
  <c r="E19" i="2" s="1"/>
  <c r="P18" i="2"/>
  <c r="BQ12" i="2"/>
  <c r="P28" i="2"/>
  <c r="J6" i="2"/>
  <c r="E6" i="2" s="1"/>
  <c r="J5" i="2"/>
  <c r="E5" i="2" s="1"/>
  <c r="J20" i="2"/>
  <c r="E20" i="2" s="1"/>
  <c r="P6" i="2"/>
  <c r="J33" i="2"/>
  <c r="E33" i="2" s="1"/>
  <c r="J32" i="2"/>
  <c r="E32" i="2" s="1"/>
  <c r="J21" i="2"/>
  <c r="E21" i="2" s="1"/>
  <c r="BQ28" i="2"/>
  <c r="P10" i="2"/>
  <c r="BQ33" i="2"/>
  <c r="P12" i="2"/>
  <c r="J25" i="2"/>
  <c r="E25" i="2" s="1"/>
  <c r="P16" i="2"/>
  <c r="P21" i="2"/>
  <c r="P3" i="2"/>
  <c r="P13" i="2"/>
  <c r="BQ13" i="2"/>
  <c r="J16" i="2"/>
  <c r="E16" i="2" s="1"/>
  <c r="BQ11" i="2"/>
  <c r="BQ3" i="2"/>
  <c r="P15" i="2"/>
  <c r="BQ19" i="2"/>
  <c r="BQ15" i="2"/>
  <c r="P32" i="2"/>
  <c r="BD12" i="2"/>
  <c r="BD11" i="2"/>
  <c r="BD5" i="2"/>
  <c r="BD4" i="2"/>
  <c r="BD24" i="2"/>
  <c r="BD28" i="2"/>
  <c r="BD6" i="2"/>
  <c r="BD31" i="2"/>
  <c r="BD14" i="2"/>
  <c r="BD23" i="2"/>
  <c r="BD25" i="2"/>
  <c r="BD18" i="2"/>
  <c r="BD7" i="2"/>
  <c r="BD17" i="2"/>
  <c r="BD9" i="2"/>
  <c r="BD13" i="2"/>
  <c r="BD27" i="2"/>
  <c r="BD16" i="2"/>
  <c r="BD21" i="2"/>
  <c r="BD26" i="2"/>
  <c r="BD10" i="2"/>
  <c r="BD33" i="2"/>
  <c r="BD8" i="2"/>
  <c r="BD3" i="2"/>
  <c r="BD22" i="2"/>
  <c r="BD20" i="2"/>
  <c r="BD30" i="2"/>
  <c r="BD19" i="2"/>
  <c r="BD15" i="2"/>
  <c r="BD32" i="2"/>
  <c r="BD2" i="2"/>
  <c r="S29" i="2"/>
  <c r="AI29" i="2" s="1"/>
  <c r="R29" i="2"/>
  <c r="AG29"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795" i="1" l="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9" i="2"/>
  <c r="AJ26" i="2"/>
  <c r="AJ8" i="2"/>
  <c r="AJ13"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5" i="2"/>
  <c r="BJ12" i="2"/>
  <c r="BJ6" i="2"/>
  <c r="BK6" i="2"/>
  <c r="BJ14" i="2"/>
  <c r="BJ7" i="2"/>
  <c r="BJ22" i="2"/>
  <c r="BK10" i="2"/>
  <c r="BJ2" i="2"/>
  <c r="BK23" i="2"/>
  <c r="BJ24" i="2"/>
  <c r="BJ21" i="2"/>
  <c r="BK25" i="2"/>
  <c r="BK30" i="2"/>
  <c r="BJ30" i="2"/>
  <c r="BJ15" i="2"/>
  <c r="BK12" i="2"/>
  <c r="BJ4" i="2"/>
  <c r="BJ10" i="2"/>
  <c r="BJ27" i="2"/>
  <c r="BK14" i="2"/>
  <c r="BK31" i="2"/>
  <c r="BK24" i="2"/>
  <c r="BK4" i="2"/>
  <c r="BJ5" i="2"/>
  <c r="BJ31" i="2"/>
  <c r="BK2" i="2"/>
  <c r="BK33" i="2"/>
  <c r="BJ16" i="2"/>
  <c r="BK26" i="2"/>
  <c r="BK29" i="2"/>
  <c r="BJ18" i="2"/>
  <c r="BK17" i="2"/>
  <c r="BJ20" i="2"/>
  <c r="BJ11" i="2"/>
  <c r="BJ19" i="2"/>
  <c r="BK13" i="2"/>
  <c r="BK8" i="2"/>
  <c r="BK9" i="2"/>
  <c r="BK32"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1" i="2"/>
  <c r="BH21" i="2"/>
  <c r="BI23" i="2"/>
  <c r="BH5" i="2"/>
  <c r="BH28" i="2"/>
  <c r="BI21" i="2"/>
  <c r="BI19" i="2"/>
  <c r="BI5" i="2"/>
  <c r="BH18" i="2"/>
  <c r="BH31" i="2"/>
  <c r="BI30" i="2"/>
  <c r="BH33" i="2"/>
  <c r="BI11" i="2"/>
  <c r="BI20" i="2"/>
  <c r="BH16" i="2"/>
  <c r="BI10" i="2"/>
  <c r="BI33" i="2"/>
  <c r="BI22" i="2"/>
  <c r="BH6" i="2"/>
  <c r="BI18" i="2"/>
  <c r="BI2" i="2"/>
  <c r="BI7" i="2"/>
  <c r="BH30" i="2"/>
  <c r="BI4" i="2"/>
  <c r="BH20" i="2"/>
  <c r="BH24" i="2"/>
  <c r="BH19" i="2"/>
  <c r="BI31" i="2"/>
  <c r="BI12" i="2"/>
  <c r="BI27" i="2"/>
  <c r="BI14" i="2"/>
  <c r="BI28" i="2"/>
  <c r="BH10" i="2"/>
  <c r="BH27" i="2"/>
  <c r="BI6" i="2"/>
  <c r="BH11" i="2"/>
  <c r="BI15" i="2"/>
  <c r="BH15" i="2"/>
  <c r="BH12" i="2"/>
  <c r="BI16" i="2"/>
  <c r="BH22" i="2"/>
  <c r="BH7" i="2"/>
  <c r="BI24" i="2"/>
  <c r="BI25" i="2"/>
  <c r="BI17" i="2"/>
  <c r="BH3" i="2"/>
  <c r="BH4" i="2"/>
  <c r="BI26" i="2"/>
  <c r="BH2" i="2"/>
  <c r="BI8" i="2"/>
  <c r="BI29" i="2"/>
  <c r="BI13" i="2"/>
  <c r="BI9" i="2"/>
  <c r="BH23" i="2"/>
  <c r="BH14"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8" i="2"/>
  <c r="AE7" i="2"/>
  <c r="AG4" i="2"/>
  <c r="AL8" i="2"/>
  <c r="AE27" i="2"/>
  <c r="AK21" i="2"/>
  <c r="AE22" i="2"/>
  <c r="AG27" i="2"/>
  <c r="AJ27" i="2" s="1"/>
  <c r="AE24" i="2"/>
  <c r="AL9" i="2"/>
  <c r="AG7" i="2"/>
  <c r="AJ7" i="2" s="1"/>
  <c r="AE28" i="2"/>
  <c r="AK9" i="2"/>
  <c r="AI19" i="2"/>
  <c r="AJ19" i="2" s="1"/>
  <c r="AI28" i="2"/>
  <c r="AJ28" i="2" s="1"/>
  <c r="AL32" i="2"/>
  <c r="AE21" i="2"/>
  <c r="AK4" i="2"/>
  <c r="AL33" i="2"/>
  <c r="AK22" i="2"/>
  <c r="AI22" i="2"/>
  <c r="AK32" i="2"/>
  <c r="AG21" i="2"/>
  <c r="AJ21" i="2" s="1"/>
  <c r="AG12" i="2"/>
  <c r="AE33" i="2"/>
  <c r="AK27" i="2"/>
  <c r="AK7" i="2"/>
  <c r="AL7" i="2"/>
  <c r="AL27" i="2"/>
  <c r="AI14" i="2"/>
  <c r="BP47" i="5"/>
  <c r="BQ47" i="5" s="1"/>
  <c r="BP13" i="5"/>
  <c r="BQ13" i="5" s="1"/>
  <c r="AK14" i="2"/>
  <c r="BP45" i="5"/>
  <c r="BQ45" i="5" s="1"/>
  <c r="BP53" i="5"/>
  <c r="BQ53" i="5" s="1"/>
  <c r="AE30" i="2"/>
  <c r="AE6" i="2"/>
  <c r="AI2" i="2"/>
  <c r="AI30" i="2"/>
  <c r="AS9" i="2"/>
  <c r="AS32" i="2"/>
  <c r="AS8" i="2"/>
  <c r="AS13" i="2"/>
  <c r="AS26" i="2"/>
  <c r="AS29" i="2"/>
  <c r="AG30" i="2"/>
  <c r="AE20" i="2"/>
  <c r="AL23" i="2"/>
  <c r="BP61" i="5"/>
  <c r="BQ61" i="5" s="1"/>
  <c r="BP7" i="5"/>
  <c r="BQ7" i="5" s="1"/>
  <c r="BP19" i="5"/>
  <c r="BQ19" i="5" s="1"/>
  <c r="BP35" i="5"/>
  <c r="BQ35" i="5" s="1"/>
  <c r="BP33" i="5"/>
  <c r="BQ33" i="5" s="1"/>
  <c r="BP29" i="5"/>
  <c r="BQ29" i="5" s="1"/>
  <c r="AK13" i="2"/>
  <c r="BP15" i="5"/>
  <c r="BQ15" i="5" s="1"/>
  <c r="BP59" i="5"/>
  <c r="BQ59" i="5" s="1"/>
  <c r="AL14" i="2"/>
  <c r="BP57" i="5"/>
  <c r="BQ57" i="5" s="1"/>
  <c r="AG6" i="2"/>
  <c r="AE12" i="2"/>
  <c r="AI3" i="2"/>
  <c r="AJ3" i="2" s="1"/>
  <c r="BP21" i="5"/>
  <c r="BQ21" i="5" s="1"/>
  <c r="E15" i="2"/>
  <c r="CH2" i="2"/>
  <c r="CI5" i="2" s="1"/>
  <c r="AK3" i="2"/>
  <c r="AG14" i="2"/>
  <c r="AC11" i="2"/>
  <c r="BL11" i="2" s="1"/>
  <c r="AI31" i="2"/>
  <c r="AG22" i="2"/>
  <c r="AL22" i="2"/>
  <c r="AG5" i="2"/>
  <c r="AL2" i="2"/>
  <c r="AI11" i="2"/>
  <c r="AJ11" i="2" s="1"/>
  <c r="CJ5" i="2"/>
  <c r="CJ6" i="2"/>
  <c r="AE19" i="2"/>
  <c r="AE31" i="2"/>
  <c r="CH3" i="2"/>
  <c r="CJ3" i="2" s="1"/>
  <c r="AL13" i="2"/>
  <c r="AI24" i="2"/>
  <c r="AE10" i="2"/>
  <c r="AI16" i="2"/>
  <c r="AJ16" i="2" s="1"/>
  <c r="AE11" i="2"/>
  <c r="AK20" i="2"/>
  <c r="AK24" i="2"/>
  <c r="AG24" i="2"/>
  <c r="AL24" i="2"/>
  <c r="AK16" i="2"/>
  <c r="AG31" i="2"/>
  <c r="AL16" i="2"/>
  <c r="AI20" i="2"/>
  <c r="AJ20" i="2" s="1"/>
  <c r="BP27" i="5"/>
  <c r="BQ27" i="5" s="1"/>
  <c r="BP3" i="5"/>
  <c r="BQ3" i="5" s="1"/>
  <c r="BP11" i="5"/>
  <c r="BQ11" i="5" s="1"/>
  <c r="BP25" i="5"/>
  <c r="BQ25" i="5" s="1"/>
  <c r="AC24" i="2"/>
  <c r="BL24" i="2" s="1"/>
  <c r="AE18" i="2"/>
  <c r="AE5" i="2"/>
  <c r="AK2" i="2"/>
  <c r="AK23" i="2"/>
  <c r="AG23" i="2"/>
  <c r="AS23" i="2" s="1"/>
  <c r="CB8" i="2"/>
  <c r="CB7" i="2"/>
  <c r="AE16" i="2"/>
  <c r="AI12" i="2"/>
  <c r="AI6"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7" i="2"/>
  <c r="BG4" i="2"/>
  <c r="BG17" i="2"/>
  <c r="BG27" i="2"/>
  <c r="BG5" i="2"/>
  <c r="BG26" i="2"/>
  <c r="BG20" i="2"/>
  <c r="BG6" i="2"/>
  <c r="BG11" i="2"/>
  <c r="BG33" i="2"/>
  <c r="BG19" i="2"/>
  <c r="BG14" i="2"/>
  <c r="BG15" i="2"/>
  <c r="BG2" i="2"/>
  <c r="BG18" i="2"/>
  <c r="BG13" i="2"/>
  <c r="BG25" i="2"/>
  <c r="BG10" i="2"/>
  <c r="BG21" i="2"/>
  <c r="BG31" i="2"/>
  <c r="BG32" i="2"/>
  <c r="BG3" i="2"/>
  <c r="BG24" i="2"/>
  <c r="BG16" i="2"/>
  <c r="BG28" i="2"/>
  <c r="BG30" i="2"/>
  <c r="BG8" i="2"/>
  <c r="K12" i="2"/>
  <c r="E12" i="2"/>
  <c r="BE9" i="2"/>
  <c r="E9" i="2"/>
  <c r="K23" i="2"/>
  <c r="E23" i="2"/>
  <c r="K22" i="2"/>
  <c r="E22" i="2"/>
  <c r="BF22" i="2"/>
  <c r="AC23" i="2"/>
  <c r="BL23" i="2" s="1"/>
  <c r="BE12" i="2"/>
  <c r="BF12" i="2"/>
  <c r="AC15" i="2"/>
  <c r="BL15" i="2" s="1"/>
  <c r="AC16" i="2"/>
  <c r="BL16" i="2" s="1"/>
  <c r="AE15" i="2"/>
  <c r="AC32" i="2"/>
  <c r="BL32" i="2" s="1"/>
  <c r="AC30" i="2"/>
  <c r="BL30" i="2" s="1"/>
  <c r="AC21" i="2"/>
  <c r="BL21" i="2" s="1"/>
  <c r="AK10" i="2"/>
  <c r="AC22" i="2"/>
  <c r="BL22" i="2" s="1"/>
  <c r="AC4" i="2"/>
  <c r="BL4" i="2" s="1"/>
  <c r="AC19" i="2"/>
  <c r="BL19" i="2" s="1"/>
  <c r="AG15" i="2"/>
  <c r="AC27" i="2"/>
  <c r="BL27" i="2" s="1"/>
  <c r="AC9" i="2"/>
  <c r="BL9" i="2" s="1"/>
  <c r="AC28" i="2"/>
  <c r="BL28" i="2" s="1"/>
  <c r="AC7" i="2"/>
  <c r="BL7" i="2" s="1"/>
  <c r="AC2" i="2"/>
  <c r="BL2" i="2" s="1"/>
  <c r="AC12" i="2"/>
  <c r="BL12" i="2" s="1"/>
  <c r="AC8" i="2"/>
  <c r="BL8" i="2" s="1"/>
  <c r="AC13" i="2"/>
  <c r="BL13" i="2" s="1"/>
  <c r="AC6" i="2"/>
  <c r="BL6" i="2" s="1"/>
  <c r="AC14" i="2"/>
  <c r="BL14" i="2" s="1"/>
  <c r="AC17" i="2"/>
  <c r="BL17" i="2" s="1"/>
  <c r="AC33" i="2"/>
  <c r="BL33" i="2" s="1"/>
  <c r="AC31" i="2"/>
  <c r="BL31" i="2" s="1"/>
  <c r="AC18" i="2"/>
  <c r="BL18" i="2" s="1"/>
  <c r="AC26" i="2"/>
  <c r="BL26" i="2" s="1"/>
  <c r="AC10" i="2"/>
  <c r="BL10" i="2" s="1"/>
  <c r="AC25" i="2"/>
  <c r="BL25" i="2" s="1"/>
  <c r="AI15" i="2"/>
  <c r="AL25" i="2"/>
  <c r="AG25" i="2"/>
  <c r="AS25" i="2" s="1"/>
  <c r="AI4" i="2"/>
  <c r="AK17" i="2"/>
  <c r="AI17" i="2"/>
  <c r="AS17" i="2" s="1"/>
  <c r="AC20" i="2"/>
  <c r="BL20" i="2" s="1"/>
  <c r="AK18" i="2"/>
  <c r="AI18" i="2"/>
  <c r="AJ18" i="2" s="1"/>
  <c r="AI5" i="2"/>
  <c r="AC5" i="2"/>
  <c r="BL5" i="2" s="1"/>
  <c r="AI10" i="2"/>
  <c r="AC3" i="2"/>
  <c r="BL3" i="2" s="1"/>
  <c r="AG33" i="2"/>
  <c r="AJ33" i="2" s="1"/>
  <c r="BE22" i="2"/>
  <c r="BS26" i="2"/>
  <c r="BS14" i="2"/>
  <c r="BF23" i="2"/>
  <c r="BE23" i="2"/>
  <c r="BE31" i="2"/>
  <c r="K31" i="2"/>
  <c r="BE7" i="2"/>
  <c r="K7" i="2"/>
  <c r="BF20" i="2"/>
  <c r="K20" i="2"/>
  <c r="BF19" i="2"/>
  <c r="K19" i="2"/>
  <c r="BF14" i="2"/>
  <c r="K14" i="2"/>
  <c r="BE3" i="2"/>
  <c r="K3" i="2"/>
  <c r="BE33" i="2"/>
  <c r="K33" i="2"/>
  <c r="BE27" i="2"/>
  <c r="K27" i="2"/>
  <c r="BE26" i="2"/>
  <c r="K26" i="2"/>
  <c r="BF26" i="2"/>
  <c r="BE16" i="2"/>
  <c r="K16" i="2"/>
  <c r="BF21" i="2"/>
  <c r="K21" i="2"/>
  <c r="BE6" i="2"/>
  <c r="K6" i="2"/>
  <c r="BF11" i="2"/>
  <c r="K11" i="2"/>
  <c r="BE30" i="2"/>
  <c r="K30" i="2"/>
  <c r="BF24" i="2"/>
  <c r="K24" i="2"/>
  <c r="BF4" i="2"/>
  <c r="K4" i="2"/>
  <c r="BF8" i="2"/>
  <c r="K8" i="2"/>
  <c r="BF9" i="2"/>
  <c r="K9" i="2"/>
  <c r="BF5" i="2"/>
  <c r="K5" i="2"/>
  <c r="BE2" i="2"/>
  <c r="K2" i="2"/>
  <c r="BF17" i="2"/>
  <c r="K17" i="2"/>
  <c r="BF10" i="2"/>
  <c r="K10" i="2"/>
  <c r="BF25" i="2"/>
  <c r="K25" i="2"/>
  <c r="BE32" i="2"/>
  <c r="K32" i="2"/>
  <c r="BF15" i="2"/>
  <c r="K15" i="2"/>
  <c r="BF18" i="2"/>
  <c r="K18" i="2"/>
  <c r="BE28" i="2"/>
  <c r="K28" i="2"/>
  <c r="BF13" i="2"/>
  <c r="K13" i="2"/>
  <c r="BE13" i="2"/>
  <c r="BS16" i="2"/>
  <c r="BS8" i="2"/>
  <c r="BS10" i="2"/>
  <c r="BE8" i="2"/>
  <c r="BS17" i="2"/>
  <c r="AL6" i="2"/>
  <c r="BS32" i="2"/>
  <c r="BS33" i="2"/>
  <c r="BS6" i="2"/>
  <c r="AL28" i="2"/>
  <c r="AK28" i="2"/>
  <c r="BS21" i="2"/>
  <c r="AL5" i="2"/>
  <c r="BS19" i="2"/>
  <c r="BF28" i="2"/>
  <c r="AL12" i="2"/>
  <c r="BS20" i="2"/>
  <c r="AK30" i="2"/>
  <c r="AK12" i="2"/>
  <c r="BS31" i="2"/>
  <c r="AL17" i="2"/>
  <c r="BS12" i="2"/>
  <c r="BS30" i="2"/>
  <c r="BS4" i="2"/>
  <c r="AL18" i="2"/>
  <c r="BS18" i="2"/>
  <c r="BS2" i="2"/>
  <c r="BS23" i="2"/>
  <c r="BS9" i="2"/>
  <c r="BS27" i="2"/>
  <c r="BS28" i="2"/>
  <c r="BS22" i="2"/>
  <c r="BS25" i="2"/>
  <c r="BE4" i="2"/>
  <c r="BS24" i="2"/>
  <c r="AK31" i="2"/>
  <c r="AL4" i="2"/>
  <c r="AK15" i="2"/>
  <c r="AL11" i="2"/>
  <c r="AK11" i="2"/>
  <c r="AK26" i="2"/>
  <c r="BS5" i="2"/>
  <c r="AL31" i="2"/>
  <c r="BS3" i="2"/>
  <c r="AL30" i="2"/>
  <c r="AK33" i="2"/>
  <c r="AK6" i="2"/>
  <c r="AK25" i="2"/>
  <c r="AL19" i="2"/>
  <c r="AL29" i="2"/>
  <c r="AL10" i="2"/>
  <c r="AL26" i="2"/>
  <c r="AL15" i="2"/>
  <c r="BF27" i="2"/>
  <c r="BF3" i="2"/>
  <c r="BS13" i="2"/>
  <c r="BF2" i="2"/>
  <c r="AK19" i="2"/>
  <c r="BS7" i="2"/>
  <c r="BS11" i="2"/>
  <c r="BE10" i="2"/>
  <c r="BE24" i="2"/>
  <c r="BE15" i="2"/>
  <c r="BE11" i="2"/>
  <c r="BF7" i="2"/>
  <c r="BF31" i="2"/>
  <c r="BS15" i="2"/>
  <c r="BE17" i="2"/>
  <c r="AK29" i="2"/>
  <c r="BE14" i="2"/>
  <c r="BF30" i="2"/>
  <c r="BF33" i="2"/>
  <c r="BE18" i="2"/>
  <c r="BE21" i="2"/>
  <c r="BE19" i="2"/>
  <c r="BF16" i="2"/>
  <c r="BF32" i="2"/>
  <c r="BF6" i="2"/>
  <c r="BE5" i="2"/>
  <c r="BE20" i="2"/>
  <c r="BE25"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31" i="2"/>
  <c r="AJ5" i="2"/>
  <c r="AJ6" i="2"/>
  <c r="AJ12" i="2"/>
  <c r="AJ10" i="2"/>
  <c r="AJ22" i="2"/>
  <c r="AJ30" i="2"/>
  <c r="AJ15" i="2"/>
  <c r="AJ23" i="2"/>
  <c r="AJ17"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7" i="2"/>
  <c r="AM33" i="2"/>
  <c r="AN14" i="2"/>
  <c r="AR14" i="2" s="1"/>
  <c r="AM27" i="2"/>
  <c r="AN9" i="2"/>
  <c r="AR9" i="2" s="1"/>
  <c r="AN31" i="2"/>
  <c r="AR31" i="2" s="1"/>
  <c r="AM28" i="2"/>
  <c r="AM18" i="2"/>
  <c r="AM16" i="2"/>
  <c r="AN2" i="2"/>
  <c r="AR2" i="2" s="1"/>
  <c r="AM10" i="2"/>
  <c r="AN7" i="2"/>
  <c r="AR7" i="2" s="1"/>
  <c r="AN30" i="2"/>
  <c r="AR30" i="2" s="1"/>
  <c r="AN28" i="2"/>
  <c r="AR28" i="2" s="1"/>
  <c r="AM5" i="2"/>
  <c r="AN24" i="2"/>
  <c r="AR24" i="2" s="1"/>
  <c r="AN3" i="2"/>
  <c r="AM19" i="2"/>
  <c r="AM26" i="2"/>
  <c r="AN18" i="2"/>
  <c r="AR18" i="2" s="1"/>
  <c r="AN22" i="2"/>
  <c r="AR22" i="2" s="1"/>
  <c r="AM13" i="2"/>
  <c r="AM24" i="2"/>
  <c r="AM32" i="2"/>
  <c r="AM21" i="2"/>
  <c r="AM23" i="2"/>
  <c r="AM20" i="2"/>
  <c r="AM17" i="2"/>
  <c r="AM2" i="2"/>
  <c r="AM22" i="2"/>
  <c r="AN8" i="2"/>
  <c r="AR8" i="2" s="1"/>
  <c r="AN15" i="2"/>
  <c r="AR15" i="2" s="1"/>
  <c r="AN4" i="2"/>
  <c r="AR4" i="2" s="1"/>
  <c r="AN17" i="2"/>
  <c r="AR17" i="2" s="1"/>
  <c r="AN25" i="2"/>
  <c r="AR25" i="2" s="1"/>
  <c r="AN33" i="2"/>
  <c r="AR33" i="2" s="1"/>
  <c r="AM15" i="2"/>
  <c r="AM31" i="2"/>
  <c r="AM4" i="2"/>
  <c r="AN10" i="2"/>
  <c r="AR10" i="2" s="1"/>
  <c r="AM14" i="2"/>
  <c r="AM8" i="2"/>
  <c r="AN13" i="2"/>
  <c r="AR13" i="2" s="1"/>
  <c r="AN23" i="2"/>
  <c r="AR23" i="2" s="1"/>
  <c r="AN32" i="2"/>
  <c r="AR32" i="2" s="1"/>
  <c r="AM11" i="2"/>
  <c r="AN11" i="2"/>
  <c r="AR11" i="2" s="1"/>
  <c r="AN6" i="2"/>
  <c r="AR6" i="2" s="1"/>
  <c r="AN26" i="2"/>
  <c r="AR26" i="2" s="1"/>
  <c r="AM3" i="2"/>
  <c r="BM3" i="2" s="1"/>
  <c r="AM12" i="2"/>
  <c r="AM30" i="2"/>
  <c r="AN19" i="2"/>
  <c r="AR19" i="2" s="1"/>
  <c r="AN21" i="2"/>
  <c r="AR21" i="2" s="1"/>
  <c r="AM25" i="2"/>
  <c r="AN12" i="2"/>
  <c r="AR12" i="2" s="1"/>
  <c r="AM6" i="2"/>
  <c r="AN20" i="2"/>
  <c r="AR20" i="2" s="1"/>
  <c r="AN27" i="2"/>
  <c r="AR27" i="2" s="1"/>
  <c r="AM9" i="2"/>
  <c r="AS3" i="2"/>
  <c r="AN29" i="2"/>
  <c r="AS19" i="2"/>
  <c r="AS27" i="2"/>
  <c r="AS7" i="2"/>
  <c r="AS4" i="2"/>
  <c r="AS21" i="2"/>
  <c r="AS22" i="2"/>
  <c r="AS28" i="2"/>
  <c r="AP33" i="2"/>
  <c r="AO22" i="2"/>
  <c r="AS33" i="2"/>
  <c r="AS14" i="2"/>
  <c r="AS2" i="2"/>
  <c r="AS24" i="2"/>
  <c r="AS30" i="2"/>
  <c r="AS6" i="2"/>
  <c r="AS15" i="2"/>
  <c r="AS12" i="2"/>
  <c r="AS20" i="2"/>
  <c r="AS10" i="2"/>
  <c r="AS16" i="2"/>
  <c r="AS5" i="2"/>
  <c r="AS18" i="2"/>
  <c r="AS11" i="2"/>
  <c r="AS31" i="2"/>
  <c r="CA18" i="2"/>
  <c r="CI6" i="2"/>
  <c r="CH4" i="2"/>
  <c r="CJ4" i="2" s="1"/>
  <c r="CB4" i="2"/>
  <c r="CB11" i="2"/>
  <c r="AO23" i="2"/>
  <c r="BQ67" i="5"/>
  <c r="BP67" i="5"/>
  <c r="AP12" i="2"/>
  <c r="AP22" i="2"/>
  <c r="BG29" i="2"/>
  <c r="BG36" i="2" s="1"/>
  <c r="AP23" i="2"/>
  <c r="K29" i="2"/>
  <c r="AP29" i="2" s="1"/>
  <c r="E29" i="2"/>
  <c r="E35" i="2" s="1"/>
  <c r="AP25" i="2"/>
  <c r="AC29" i="2"/>
  <c r="BL29" i="2" s="1"/>
  <c r="AO12" i="2"/>
  <c r="AM29" i="2"/>
  <c r="AP11" i="2"/>
  <c r="AP19" i="2"/>
  <c r="AP31" i="2"/>
  <c r="AO14" i="2"/>
  <c r="AP14" i="2"/>
  <c r="AO13" i="2"/>
  <c r="AP13" i="2"/>
  <c r="AO10" i="2"/>
  <c r="AP10" i="2"/>
  <c r="AO4" i="2"/>
  <c r="AP4" i="2"/>
  <c r="AO16" i="2"/>
  <c r="AP16" i="2"/>
  <c r="AO32" i="2"/>
  <c r="AP32" i="2"/>
  <c r="AO9" i="2"/>
  <c r="AP9" i="2"/>
  <c r="AP6" i="2"/>
  <c r="AP26" i="2"/>
  <c r="AO3" i="2"/>
  <c r="AP3" i="2"/>
  <c r="AO20" i="2"/>
  <c r="AP20" i="2"/>
  <c r="AO27" i="2"/>
  <c r="AP27" i="2"/>
  <c r="AO7" i="2"/>
  <c r="AP7" i="2"/>
  <c r="AP15" i="2"/>
  <c r="AO5" i="2"/>
  <c r="AP5" i="2"/>
  <c r="AP28" i="2"/>
  <c r="AO17" i="2"/>
  <c r="AP17" i="2"/>
  <c r="AO24" i="2"/>
  <c r="AP24" i="2"/>
  <c r="AO18" i="2"/>
  <c r="AP18" i="2"/>
  <c r="AO2" i="2"/>
  <c r="AP2" i="2"/>
  <c r="AO8" i="2"/>
  <c r="AP8" i="2"/>
  <c r="AP30" i="2"/>
  <c r="AO21" i="2"/>
  <c r="AP21" i="2"/>
  <c r="AO19" i="2"/>
  <c r="AO31" i="2"/>
  <c r="AO28" i="2"/>
  <c r="AO6" i="2"/>
  <c r="AO26" i="2"/>
  <c r="AO33" i="2"/>
  <c r="AO25" i="2"/>
  <c r="AO30" i="2"/>
  <c r="AO15" i="2"/>
  <c r="AO11" i="2"/>
  <c r="BE29" i="2"/>
  <c r="BE35" i="2" s="1"/>
  <c r="BF29" i="2"/>
  <c r="BF36" i="2" s="1"/>
  <c r="BQ67" i="4"/>
  <c r="BQ68" i="4" s="1"/>
  <c r="BP67" i="4"/>
  <c r="BP68" i="4" s="1"/>
  <c r="BS29" i="2"/>
  <c r="BS37" i="2" s="1"/>
  <c r="BD29" i="2"/>
  <c r="BQ67" i="8" l="1"/>
  <c r="BQ68" i="8" s="1"/>
  <c r="BP68" i="8"/>
  <c r="BP68" i="10"/>
  <c r="BM29" i="2"/>
  <c r="AQ11" i="2"/>
  <c r="BM11" i="2"/>
  <c r="AQ22" i="2"/>
  <c r="BM22" i="2"/>
  <c r="AQ9" i="2"/>
  <c r="BM9" i="2"/>
  <c r="AQ17" i="2"/>
  <c r="BM17" i="2"/>
  <c r="AQ8" i="2"/>
  <c r="BM8" i="2"/>
  <c r="AQ23" i="2"/>
  <c r="BM23" i="2"/>
  <c r="AQ6" i="2"/>
  <c r="BM6" i="2"/>
  <c r="AQ14" i="2"/>
  <c r="BM14" i="2"/>
  <c r="AQ21" i="2"/>
  <c r="BM21" i="2"/>
  <c r="AQ16" i="2"/>
  <c r="BM16" i="2"/>
  <c r="AQ32" i="2"/>
  <c r="BM32" i="2"/>
  <c r="AQ18" i="2"/>
  <c r="BM18" i="2"/>
  <c r="AQ25" i="2"/>
  <c r="BM25" i="2"/>
  <c r="AQ4" i="2"/>
  <c r="BM4" i="2"/>
  <c r="AQ24" i="2"/>
  <c r="BM24" i="2"/>
  <c r="AQ28" i="2"/>
  <c r="BM28" i="2"/>
  <c r="AQ31" i="2"/>
  <c r="BM31" i="2"/>
  <c r="AQ13" i="2"/>
  <c r="BM13" i="2"/>
  <c r="AQ15" i="2"/>
  <c r="BM15" i="2"/>
  <c r="AQ10" i="2"/>
  <c r="BM10" i="2"/>
  <c r="AQ30" i="2"/>
  <c r="BM30" i="2"/>
  <c r="AQ27" i="2"/>
  <c r="BM27" i="2"/>
  <c r="AQ12" i="2"/>
  <c r="BM12" i="2"/>
  <c r="AQ26" i="2"/>
  <c r="BM26" i="2"/>
  <c r="AQ19" i="2"/>
  <c r="BM19" i="2"/>
  <c r="AQ33" i="2"/>
  <c r="BM33" i="2"/>
  <c r="AQ20" i="2"/>
  <c r="BM20" i="2"/>
  <c r="AQ7" i="2"/>
  <c r="BM7"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<sst xmlns="http://schemas.openxmlformats.org/spreadsheetml/2006/main" count="7958" uniqueCount="1861">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</sst>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55">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NumberFormat="1" applyAlignment="1">
      <alignment horizontal="center"/>
    </xf>
    <xf numFmtId="0" fontId="0" fillId="0" borderId="0" xfId="0" applyFill="1" applyBorder="1"/>
    <xf numFmtId="2" fontId="0" fillId="0" borderId="0" xfId="0" applyNumberFormat="1" applyFill="1"/>
    <xf numFmtId="2" fontId="0" fillId="0" borderId="19" xfId="0" applyNumberFormat="1" applyFill="1" applyBorder="1"/>
    <xf numFmtId="2" fontId="0" fillId="0" borderId="17" xfId="0" applyNumberFormat="1" applyFill="1" applyBorder="1"/>
    <xf numFmtId="0" fontId="0" fillId="0" borderId="17" xfId="0" applyFill="1" applyBorder="1"/>
    <xf numFmtId="2" fontId="0" fillId="9" borderId="0" xfId="0" applyNumberFormat="1" applyFill="1"/>
    <xf numFmtId="0" fontId="0" fillId="9" borderId="0" xfId="0" applyFill="1"/>
    <xf numFmtId="0" fontId="0" fillId="9" borderId="0" xfId="0" applyFill="1" applyBorder="1"/>
    <xf numFmtId="0" fontId="0" fillId="9" borderId="18" xfId="0" applyFill="1" applyBorder="1"/>
    <xf numFmtId="0" fontId="4" fillId="0" borderId="52" xfId="0" applyFont="1" applyFill="1" applyBorder="1"/>
    <xf numFmtId="2" fontId="0" fillId="0" borderId="53" xfId="0" applyNumberFormat="1" applyBorder="1"/>
    <xf numFmtId="2" fontId="0" fillId="0" borderId="52" xfId="0" applyNumberFormat="1" applyBorder="1"/>
    <xf numFmtId="0" fontId="4" fillId="0" borderId="18" xfId="0" applyFont="1" applyFill="1" applyBorder="1"/>
    <xf numFmtId="2" fontId="0" fillId="0" borderId="13" xfId="0" applyNumberFormat="1" applyBorder="1"/>
    <xf numFmtId="2" fontId="0" fillId="0" borderId="18" xfId="0" applyNumberFormat="1" applyBorder="1"/>
  </cellXfs>
  <cellStyles count="2">
    <cellStyle name="Normal" xfId="0" builtinId="0"/>
    <cellStyle name="Output" xfId="1" builtinId="21"/>
  </cellStyles>
  <dxfs count="76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-2</c:v>
                </c:pt>
                <c:pt idx="795">
                  <c:v>-4</c:v>
                </c:pt>
                <c:pt idx="796">
                  <c:v>-2</c:v>
                </c:pt>
                <c:pt idx="797">
                  <c:v>-2</c:v>
                </c:pt>
                <c:pt idx="798">
                  <c:v>-4</c:v>
                </c:pt>
                <c:pt idx="799">
                  <c:v>-4</c:v>
                </c:pt>
                <c:pt idx="800">
                  <c:v>-4</c:v>
                </c:pt>
                <c:pt idx="801">
                  <c:v>-2</c:v>
                </c:pt>
                <c:pt idx="802">
                  <c:v>-3</c:v>
                </c:pt>
                <c:pt idx="803">
                  <c:v>-5</c:v>
                </c:pt>
                <c:pt idx="804">
                  <c:v>-2</c:v>
                </c:pt>
                <c:pt idx="805">
                  <c:v>-3</c:v>
                </c:pt>
                <c:pt idx="806">
                  <c:v>-3</c:v>
                </c:pt>
                <c:pt idx="807">
                  <c:v>-2</c:v>
                </c:pt>
                <c:pt idx="808">
                  <c:v>-2</c:v>
                </c:pt>
                <c:pt idx="809">
                  <c:v>-2</c:v>
                </c:pt>
                <c:pt idx="810">
                  <c:v>-2</c:v>
                </c:pt>
                <c:pt idx="811">
                  <c:v>-4</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-3</c:v>
                </c:pt>
                <c:pt idx="795">
                  <c:v>-2</c:v>
                </c:pt>
                <c:pt idx="796">
                  <c:v>-4</c:v>
                </c:pt>
                <c:pt idx="797">
                  <c:v>-4</c:v>
                </c:pt>
                <c:pt idx="798">
                  <c:v>-3</c:v>
                </c:pt>
                <c:pt idx="799">
                  <c:v>-3</c:v>
                </c:pt>
                <c:pt idx="800">
                  <c:v>-3</c:v>
                </c:pt>
                <c:pt idx="801">
                  <c:v>-4</c:v>
                </c:pt>
                <c:pt idx="802">
                  <c:v>-4</c:v>
                </c:pt>
                <c:pt idx="803">
                  <c:v>-2</c:v>
                </c:pt>
                <c:pt idx="804">
                  <c:v>-3</c:v>
                </c:pt>
                <c:pt idx="805">
                  <c:v>-4</c:v>
                </c:pt>
                <c:pt idx="806">
                  <c:v>-4</c:v>
                </c:pt>
                <c:pt idx="807">
                  <c:v>-4</c:v>
                </c:pt>
                <c:pt idx="808">
                  <c:v>-3</c:v>
                </c:pt>
                <c:pt idx="809">
                  <c:v>-4</c:v>
                </c:pt>
                <c:pt idx="810">
                  <c:v>-4</c:v>
                </c:pt>
                <c:pt idx="811">
                  <c:v>-3</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1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-14</c:v>
                </c:pt>
                <c:pt idx="795">
                  <c:v>-14</c:v>
                </c:pt>
                <c:pt idx="796">
                  <c:v>-14</c:v>
                </c:pt>
                <c:pt idx="797">
                  <c:v>-14</c:v>
                </c:pt>
                <c:pt idx="798">
                  <c:v>-14</c:v>
                </c:pt>
                <c:pt idx="799">
                  <c:v>-26</c:v>
                </c:pt>
                <c:pt idx="800">
                  <c:v>-26</c:v>
                </c:pt>
                <c:pt idx="801">
                  <c:v>-26</c:v>
                </c:pt>
                <c:pt idx="802">
                  <c:v>-26</c:v>
                </c:pt>
                <c:pt idx="803">
                  <c:v>-26</c:v>
                </c:pt>
                <c:pt idx="804">
                  <c:v>-26</c:v>
                </c:pt>
                <c:pt idx="805">
                  <c:v>-26</c:v>
                </c:pt>
                <c:pt idx="806">
                  <c:v>-26</c:v>
                </c:pt>
                <c:pt idx="807">
                  <c:v>-12</c:v>
                </c:pt>
                <c:pt idx="808">
                  <c:v>-12</c:v>
                </c:pt>
                <c:pt idx="809">
                  <c:v>-12</c:v>
                </c:pt>
                <c:pt idx="810">
                  <c:v>-12</c:v>
                </c:pt>
                <c:pt idx="811">
                  <c:v>-12</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1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-16</c:v>
                </c:pt>
                <c:pt idx="795">
                  <c:v>-16</c:v>
                </c:pt>
                <c:pt idx="796">
                  <c:v>-16</c:v>
                </c:pt>
                <c:pt idx="797">
                  <c:v>-16</c:v>
                </c:pt>
                <c:pt idx="798">
                  <c:v>-16</c:v>
                </c:pt>
                <c:pt idx="799">
                  <c:v>-27</c:v>
                </c:pt>
                <c:pt idx="800">
                  <c:v>-27</c:v>
                </c:pt>
                <c:pt idx="801">
                  <c:v>-27</c:v>
                </c:pt>
                <c:pt idx="802">
                  <c:v>-27</c:v>
                </c:pt>
                <c:pt idx="803">
                  <c:v>-27</c:v>
                </c:pt>
                <c:pt idx="804">
                  <c:v>-27</c:v>
                </c:pt>
                <c:pt idx="805">
                  <c:v>-27</c:v>
                </c:pt>
                <c:pt idx="806">
                  <c:v>-27</c:v>
                </c:pt>
                <c:pt idx="807">
                  <c:v>-18</c:v>
                </c:pt>
                <c:pt idx="808">
                  <c:v>-18</c:v>
                </c:pt>
                <c:pt idx="809">
                  <c:v>-18</c:v>
                </c:pt>
                <c:pt idx="810">
                  <c:v>-18</c:v>
                </c:pt>
                <c:pt idx="811">
                  <c:v>-18</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3" dataDxfId="761" headerRowBorderDxfId="762">
  <autoFilter ref="A2:AP1314" xr:uid="{5B054025-4CD5-437B-A2B1-4953810278F9}"/>
  <tableColumns count="42">
    <tableColumn id="1" xr3:uid="{4F0EF3E3-5ED2-413B-9486-9498BEF02C85}" name="DatePickMade" totalsRowLabel="Total" dataDxfId="760" totalsRowDxfId="759"/>
    <tableColumn id="2" xr3:uid="{39F623AD-0A71-404E-ACB2-FF5C232C4B60}" name="GameDate" dataDxfId="758" totalsRowDxfId="757"/>
    <tableColumn id="3" xr3:uid="{F9CBDD2B-6977-478D-B9B1-48132BC29B8D}" name="GameID" dataDxfId="756" totalsRowDxfId="755"/>
    <tableColumn id="4" xr3:uid="{2B6D103E-CF04-4221-A032-6566D087A240}" name="AwayTeam" totalsRowFunction="count" dataDxfId="754" totalsRowDxfId="753"/>
    <tableColumn id="5" xr3:uid="{E9B83039-5C7E-45B4-A5F1-F54DF85D8DB5}" name="HomeTeam" totalsRowFunction="count" dataDxfId="752" totalsRowDxfId="751"/>
    <tableColumn id="6" xr3:uid="{CA60FB2E-C878-4F57-9486-8FFAB21268D1}" name="PredictedAwayScore" totalsRowFunction="count" dataDxfId="750" totalsRowDxfId="749"/>
    <tableColumn id="7" xr3:uid="{BDE84EDC-079B-4057-84F6-42C28780CF56}" name="PredictedHomeScore" totalsRowFunction="count" dataDxfId="748" totalsRowDxfId="747"/>
    <tableColumn id="8" xr3:uid="{AB1145B6-73D2-4952-891E-2532100229DC}" name="PredictedWinner" totalsRowFunction="count" dataDxfId="746" totalsRowDxfId="745"/>
    <tableColumn id="9" xr3:uid="{0FDA5C85-1339-41A1-AEB6-455F4E077F46}" name="PredictedResult" totalsRowFunction="count" dataDxfId="744" totalsRowDxfId="743"/>
    <tableColumn id="10" xr3:uid="{6C6A6DF0-F9AE-4DAF-8957-8621DF7520A2}" name="ActualAwayScore" totalsRowFunction="count" dataDxfId="742"/>
    <tableColumn id="11" xr3:uid="{B8B678E5-1823-43AE-95CC-BEE79D908CEE}" name="ActualHomeScore" totalsRowFunction="count" dataDxfId="741" totalsRowDxfId="740"/>
    <tableColumn id="12" xr3:uid="{C650F2F7-7978-49EE-8737-DCE1A6311E23}" name="ActualWinner" totalsRowFunction="count" dataDxfId="739" totalsRowDxfId="738">
      <calculatedColumnFormula>IF(OR($J3=$K3,AND(ISBLANK($J3),ISBLANK($K3))),"_",IF($J3&gt;$K3,$D3,$E3))</calculatedColumnFormula>
    </tableColumn>
    <tableColumn id="13" xr3:uid="{C3C777BB-B7C0-4722-9240-DAC37612029E}" name="ActualResult" totalsRowFunction="count" dataDxfId="737" totalsRowDxfId="736"/>
    <tableColumn id="17" xr3:uid="{239B68C2-07A2-4506-9EC8-00E52DD7178A}" name="GameIsOver" totalsRowFunction="count" dataDxfId="735" totalsRowDxfId="734">
      <calculatedColumnFormula>IF(ISBLANK(Table2[[#This Row],[ActualResult]]), 0, 1)</calculatedColumnFormula>
    </tableColumn>
    <tableColumn id="14" xr3:uid="{C40BC093-C7BF-4F78-9D28-E8E87FFCAD46}" name="CorrectWinnerPrediction" totalsRowFunction="count" dataDxfId="733" totalsRowDxfId="732">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1" totalsRowDxfId="73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29" totalsRowDxfId="72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7" totalsRowDxfId="726"/>
    <tableColumn id="19" xr3:uid="{665B4234-0C9B-451F-996C-0671FAEA8ED7}" name="LosingTeam" totalsRowFunction="count" dataDxfId="725" totalsRowDxfId="724">
      <calculatedColumnFormula>IF($L3="_", "_", IF($L3=$D3,$E3,$D3))</calculatedColumnFormula>
    </tableColumn>
    <tableColumn id="20" xr3:uid="{44E37CA6-669F-47CA-95D2-B831EB8B3628}" name="InterConf" totalsRowFunction="count" dataDxfId="723" totalsRowDxfId="72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1" totalsRowDxfId="72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19" totalsRowDxfId="718">
      <calculatedColumnFormula>IF(Table2[[#This Row],[InterConf]]=1,IF(Table2[[#This Row],[InterDiv]]=0, 1, 0), 0)</calculatedColumnFormula>
    </tableColumn>
    <tableColumn id="22" xr3:uid="{CF57AF56-FFCF-4952-BAB8-36DAD7FDF03B}" name="CrossConf" totalsRowFunction="count" dataDxfId="717" totalsRowDxfId="71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5" totalsRowDxfId="714"/>
    <tableColumn id="25" xr3:uid="{5D6968E6-45CE-4B45-818F-1A4B201A39D4}" name="PostGameNotes" totalsRowFunction="count" dataDxfId="713" totalsRowDxfId="712"/>
    <tableColumn id="26" xr3:uid="{4CC012EB-DB6C-4853-A5B9-75650FDCD78B}" name="GameHasShutOut" dataDxfId="711" totalsRowDxfId="710">
      <calculatedColumnFormula>IF(AND(Table2[[#This Row],[GameIsOver]]=1,Table2[[#This Row],[ActualHomeScore]]*Table2[[#This Row],[ActualAwayScore]]=0), 1,0)</calculatedColumnFormula>
    </tableColumn>
    <tableColumn id="30" xr3:uid="{9F2BC698-979E-418D-A635-D09045DEAC35}" name="NewPointsAway" dataDxfId="709" totalsRowDxfId="70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7" totalsRowDxfId="70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5" totalsRowDxfId="704">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3" totalsRowDxfId="702">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1" totalsRowDxfId="70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699" totalsRowDxfId="698">
      <calculatedColumnFormula>Table2[[#This Row],[ActualAwayScore]]-Table2[[#This Row],[PredictedAwayScore]]</calculatedColumnFormula>
    </tableColumn>
    <tableColumn id="33" xr3:uid="{6DAB8D33-9AC0-4212-9CC7-EE429158576E}" name="PredictedHomeScorePlusMinus" dataDxfId="697" totalsRowDxfId="696">
      <calculatedColumnFormula>Table2[[#This Row],[ActualHomeScore]]-Table2[[#This Row],[PredictedHomeScore]]</calculatedColumnFormula>
    </tableColumn>
    <tableColumn id="34" xr3:uid="{A99B5A7F-1537-4AAF-9568-8B0736364400}" name="PredictedAwayScorePlusMinusByDate" dataDxfId="695" totalsRowDxfId="694">
      <calculatedColumnFormula>SUMIF($B$3:$B$1315, $B3, $AF$3:$AF$1315)</calculatedColumnFormula>
    </tableColumn>
    <tableColumn id="35" xr3:uid="{438B3C73-5C9F-4061-9177-ADA21EB41F1F}" name="PredictedHomeScorePlusMinusByDate" dataDxfId="693" totalsRowDxfId="692">
      <calculatedColumnFormula>SUMIF($B$3:$B$1315, $B3, $AG$3:$AG$1315)</calculatedColumnFormula>
    </tableColumn>
    <tableColumn id="36" xr3:uid="{4D822B59-35DC-4091-9231-8369AB949EE5}" name="WatchOrder" dataDxfId="691" totalsRowDxfId="690"/>
    <tableColumn id="37" xr3:uid="{B77EE501-1744-4AD0-B258-0585548DBA89}" name="WatchDate" dataDxfId="689" totalsRowDxfId="688"/>
    <tableColumn id="38" xr3:uid="{6E91C3FB-94AE-4E5D-952D-6DEEE0AE52C5}" name="AwayWon" dataDxfId="687" totalsRowDxfId="686">
      <calculatedColumnFormula>IF(Table2[[#This Row],[GameIsOver]]=0,0,IF(Table2[[#This Row],[ActualWinner]]=Table2[[#This Row],[AwayTeam]], 1, 0))</calculatedColumnFormula>
    </tableColumn>
    <tableColumn id="39" xr3:uid="{8C5EB50B-6F82-4CA5-B10D-C226C8E2B357}" name="HomeWon_" dataDxfId="685" totalsRowDxfId="684">
      <calculatedColumnFormula>IF(Table2[[#This Row],[GameIsOver]]=0,0,IF(Table2[[#This Row],[ActualWinner]]=Table2[[#This Row],[HomeTeam]], 1, 0))</calculatedColumnFormula>
    </tableColumn>
    <tableColumn id="40" xr3:uid="{A42264ED-7176-47E8-841D-E620963E19E8}" name="SearchTeamPlays" dataDxfId="683" totalsRowDxfId="682">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9" totalsRowDxfId="12">
      <calculatedColumnFormula>INDEX(Sheet5!$B$2:$AG$33, MATCH(Table2[[#This Row],[AwayTeam]],Sheet5!$A$2:$A$33, 0), MATCH(Table2[[#This Row],[HomeTeam]],Sheet5!$A$2:$A$33, 0))</calculatedColumnFormula>
    </tableColumn>
    <tableColumn id="42" xr3:uid="{E7973E64-6CCA-434A-8807-8C58A713E826}" name="HomeVSAwayRecord" dataDxfId="10" totalsRowDxfId="11">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81" dataDxfId="680">
  <autoFilter ref="A1:AG273" xr:uid="{74EEDFCB-ED7A-4BB1-A2EE-67F4F56372D2}"/>
  <tableColumns count="33">
    <tableColumn id="1" xr3:uid="{A49AAD1C-7D7D-45B8-A139-0779BA31A77E}" name="Date" dataDxfId="679"/>
    <tableColumn id="2" xr3:uid="{730CD6D2-246F-432B-8EEB-0203EE317A26}" name="ANA" dataDxfId="678">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7"/>
    <tableColumn id="4" xr3:uid="{87F00FE4-13FE-4967-9AA3-C167D9305BF9}" name="BUF" dataDxfId="676"/>
    <tableColumn id="5" xr3:uid="{E4871159-5731-4550-8344-84BE83ED01F0}" name="CAR" dataDxfId="675"/>
    <tableColumn id="6" xr3:uid="{5725D175-4124-4B24-993F-7A6EFE1491AC}" name="CBJ" dataDxfId="674"/>
    <tableColumn id="7" xr3:uid="{C13EFE5D-116B-45F1-A9D9-40B119CB0AD5}" name="CGY" dataDxfId="673"/>
    <tableColumn id="8" xr3:uid="{64E13E1C-E642-404F-86A4-5519B5259476}" name="CHI" dataDxfId="672"/>
    <tableColumn id="9" xr3:uid="{36E64709-D15B-46B3-A7DE-B98D6486B271}" name="COL" dataDxfId="671"/>
    <tableColumn id="10" xr3:uid="{1CD1FEAC-B353-4165-A857-F8E64B61D6BA}" name="DAL" dataDxfId="670"/>
    <tableColumn id="11" xr3:uid="{23CC1A05-CF3C-41D9-ADFE-F115BEFC985F}" name="DET" dataDxfId="669"/>
    <tableColumn id="12" xr3:uid="{1C5CEC72-E9F1-43F8-A2AB-965A58C697FF}" name="EDM" dataDxfId="668"/>
    <tableColumn id="13" xr3:uid="{CC6E7C18-A903-499F-B324-61FD69F457D3}" name="FLA" dataDxfId="667"/>
    <tableColumn id="14" xr3:uid="{EA30EDB7-6072-42F9-B2C0-5015D88CD405}" name="LAK" dataDxfId="666"/>
    <tableColumn id="15" xr3:uid="{43F59676-0F92-4F04-B89B-D52DE8300412}" name="MIN" dataDxfId="665"/>
    <tableColumn id="16" xr3:uid="{74052D50-F767-4835-96C3-D812137B6B78}" name="MTL" dataDxfId="664"/>
    <tableColumn id="17" xr3:uid="{090B024D-8AC7-4C1B-9B31-4454C3F37CB3}" name="NJD" dataDxfId="663"/>
    <tableColumn id="18" xr3:uid="{526C0944-F465-462A-8ECA-BF074D7EB1DE}" name="NSH" dataDxfId="662"/>
    <tableColumn id="19" xr3:uid="{7C20E30B-1AA1-48BD-A65C-DE528BA72FE6}" name="NYI" dataDxfId="661"/>
    <tableColumn id="20" xr3:uid="{27A2F177-CC7A-4B19-977F-CEA1C51D6C0E}" name="NYR" dataDxfId="660"/>
    <tableColumn id="21" xr3:uid="{073FE83E-0AF1-44C3-AE3C-5BD26992F7D5}" name="OTT" dataDxfId="659"/>
    <tableColumn id="22" xr3:uid="{6370A811-7903-4DD2-9DE8-8D7B816BE146}" name="PHI" dataDxfId="658"/>
    <tableColumn id="23" xr3:uid="{37BEE05D-28D8-4538-8285-29B64599DD4E}" name="PIT" dataDxfId="657"/>
    <tableColumn id="24" xr3:uid="{132755F5-4605-4136-9380-5C1921B33212}" name="SEA" dataDxfId="656"/>
    <tableColumn id="25" xr3:uid="{0468EE05-8CDF-4319-BE9D-D89F14C8E183}" name="SJS" dataDxfId="655"/>
    <tableColumn id="26" xr3:uid="{C0A1252B-B678-413D-B72A-E409CAA4D568}" name="STL" dataDxfId="654"/>
    <tableColumn id="27" xr3:uid="{2FCCA5C4-ADEA-43B2-980E-C95A408B8B92}" name="TBL" dataDxfId="653"/>
    <tableColumn id="28" xr3:uid="{399BA29B-CDF9-4FB4-9C8F-90EF3231D634}" name="TOR" dataDxfId="652"/>
    <tableColumn id="29" xr3:uid="{3FD60A86-C15C-4F59-96BA-7D808B5C7AF7}" name="UTA" dataDxfId="651"/>
    <tableColumn id="30" xr3:uid="{E95E1BF9-F880-45B8-BABE-2E3FFD2EB59F}" name="VAN" dataDxfId="650"/>
    <tableColumn id="31" xr3:uid="{14971F10-0533-4026-A0C3-1CD757193D21}" name="VGK" dataDxfId="649"/>
    <tableColumn id="32" xr3:uid="{78F9574A-44B1-4063-8869-88AD0333E712}" name="WPG" dataDxfId="648"/>
    <tableColumn id="33" xr3:uid="{E013F70D-43E1-4AE8-99B8-77027202A8A5}" name="WSH" dataDxfId="6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6" dataDxfId="645">
  <autoFilter ref="A1:JO33" xr:uid="{2A4A11DC-9405-4D6C-9F97-FDF0CCB41A11}"/>
  <sortState xmlns:xlrd2="http://schemas.microsoft.com/office/spreadsheetml/2017/richdata2" ref="A2:JO33">
    <sortCondition ref="B2:B33"/>
    <sortCondition ref="C2:C33"/>
    <sortCondition descending="1" ref="DP2:DP33"/>
  </sortState>
  <tableColumns count="275">
    <tableColumn id="1" xr3:uid="{6A7086D0-711A-41B7-A4B8-9D377B70EC26}" name="Team" totalsRowLabel="Total" dataDxfId="644"/>
    <tableColumn id="274" xr3:uid="{010ED52E-0419-4863-94F8-9AF3356A2738}" name="Conf" dataDxfId="643"/>
    <tableColumn id="275" xr3:uid="{72531E18-55CF-4588-B22F-9093ECF8BF1A}" name="Div" dataDxfId="642"/>
    <tableColumn id="2" xr3:uid="{BD7886D5-3240-48F9-AD10-972D3E8FE85B}" name="2024-10-03" totalsRowFunction="average" dataDxfId="641">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40">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9">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8">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7">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6">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5">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4">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3">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32">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31">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30">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9">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8">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7">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6">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5">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4">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3">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22">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21">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20">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9">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8">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7">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6">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5">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4">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3">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12">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11">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10">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9">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8">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7">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6">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5">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4">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3">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602">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601">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600">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9">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8">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7">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6">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5">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4">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3">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92">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91">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90">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9">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8">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7">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6">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5">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4">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3">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82">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81">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80">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9">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8">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7">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6">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5">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4">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3">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72">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71">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70">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9">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8">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7">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6">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5">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4">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3">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62">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61">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60">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9">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8">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7">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6">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5">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4">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3">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52">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51">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50">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9">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8">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7">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6">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5">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4">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3">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42">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41">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40">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9">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8">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7">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6">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5">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4">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3">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32">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31">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30">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9">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8">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7">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6">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5">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4">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3">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22">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21">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20">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9">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8">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7">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6">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5">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4">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3">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12">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11">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10">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9">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8">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7">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6">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5">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4">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3">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502">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501">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500">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9">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8">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7">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6">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5">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4">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3">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92">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91">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90">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9">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8">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7">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6">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5">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4">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3">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82">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81">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80">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9">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8">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7">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6">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5">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4">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3">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72">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71">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70">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9">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8">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7">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6">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5">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4">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3">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62">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61">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60">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9">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8">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7">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6">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5">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4">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3">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52">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51">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50">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9">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8">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7">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6">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5">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4">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3">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42">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41"/>
    <tableColumn id="203" xr3:uid="{EF04B5B5-9142-4C44-8A69-7BDEC74C0F2F}" name="2025-04-22" dataDxfId="440"/>
    <tableColumn id="204" xr3:uid="{82B364E6-C40F-4EA4-B27D-9C321844B44D}" name="2025-04-23" dataDxfId="439"/>
    <tableColumn id="205" xr3:uid="{A3EE5B43-B6BC-40EA-85FF-398957E3EC07}" name="2025-04-24" dataDxfId="438"/>
    <tableColumn id="206" xr3:uid="{8772AE8A-933D-46C1-B9C1-60B6C8185E8A}" name="2025-04-25" dataDxfId="437"/>
    <tableColumn id="207" xr3:uid="{484C07C8-EBA2-453D-B583-F930911565C0}" name="2025-04-26" dataDxfId="436"/>
    <tableColumn id="208" xr3:uid="{B52D8603-B5B2-488C-A433-34FD2A683C6B}" name="2025-04-27" dataDxfId="435"/>
    <tableColumn id="209" xr3:uid="{169BF9D8-EE52-429B-B28E-9B5C27822A41}" name="2025-04-28" dataDxfId="434"/>
    <tableColumn id="210" xr3:uid="{84174DF3-C71A-4E90-8847-B6C7B782A654}" name="2025-04-29" dataDxfId="433"/>
    <tableColumn id="211" xr3:uid="{206EDDC5-46BB-4D3A-9BE0-E0197053913D}" name="2025-04-30" dataDxfId="432"/>
    <tableColumn id="212" xr3:uid="{366CA1C4-A2DF-4B3E-A696-C1F3BBAD987A}" name="2025-05-01" dataDxfId="431"/>
    <tableColumn id="213" xr3:uid="{77111EA0-AC60-4806-8C9E-118542B3A239}" name="2025-05-02" dataDxfId="430"/>
    <tableColumn id="214" xr3:uid="{5F31DB5D-F68F-497F-A3C0-14D09C735B50}" name="2025-05-03" dataDxfId="429"/>
    <tableColumn id="215" xr3:uid="{053478A4-6AB5-46FA-AB15-755FCEDA366B}" name="2025-05-04" dataDxfId="428"/>
    <tableColumn id="216" xr3:uid="{E63F8AFE-33C8-44CE-ABD5-87AFA2B2DEE5}" name="2025-05-05" dataDxfId="427"/>
    <tableColumn id="217" xr3:uid="{0F704A9A-705A-4A63-A5CB-2E2030610C2C}" name="2025-05-06" dataDxfId="426"/>
    <tableColumn id="218" xr3:uid="{5C606A6D-1C96-4494-A223-4347F237E33C}" name="2025-05-07" dataDxfId="425"/>
    <tableColumn id="219" xr3:uid="{28C842CB-95E9-41FC-9A54-6285101CA2E4}" name="2025-05-08" dataDxfId="424"/>
    <tableColumn id="220" xr3:uid="{A5ED12A3-494D-4396-97B2-620410EAB47C}" name="2025-05-09" dataDxfId="423"/>
    <tableColumn id="221" xr3:uid="{0A5ABB48-A153-4B93-9AF3-A6C216F7B6FC}" name="2025-05-10" dataDxfId="422"/>
    <tableColumn id="222" xr3:uid="{0405F07C-691E-4156-B1AB-789FB58D118D}" name="2025-05-11" dataDxfId="421"/>
    <tableColumn id="223" xr3:uid="{246E8105-028E-4D2B-A83D-CB77EA9C86B5}" name="2025-05-12" dataDxfId="420"/>
    <tableColumn id="224" xr3:uid="{D81920D6-A5AC-4A82-B2FA-98E67E362CE3}" name="2025-05-13" dataDxfId="419"/>
    <tableColumn id="225" xr3:uid="{CC727698-0496-467C-971F-D75A82A7EBDF}" name="2025-05-14" dataDxfId="418"/>
    <tableColumn id="226" xr3:uid="{339361FD-67CC-4E23-9ACB-B74553C52593}" name="2025-05-15" dataDxfId="417"/>
    <tableColumn id="227" xr3:uid="{4DE55659-72B2-4210-9353-7D9C4CCCE733}" name="2025-05-16" dataDxfId="416"/>
    <tableColumn id="228" xr3:uid="{6215F3BA-5DFF-4976-BC80-78E30D01889D}" name="2025-05-17" dataDxfId="415"/>
    <tableColumn id="229" xr3:uid="{50DA08D7-FC7B-49B0-B3F4-1C4635DE3032}" name="2025-05-18" dataDxfId="414"/>
    <tableColumn id="230" xr3:uid="{30BC1EC6-2069-4300-8391-810C9EC04511}" name="2025-05-19" dataDxfId="413"/>
    <tableColumn id="231" xr3:uid="{3043D2FE-95E0-48AF-ACD8-B5634AE3E9D5}" name="2025-05-20" dataDxfId="412"/>
    <tableColumn id="232" xr3:uid="{A1EAF0F2-FC84-4670-AAF9-B5A7CCF2C92A}" name="2025-05-21" dataDxfId="411"/>
    <tableColumn id="233" xr3:uid="{777586C1-D3DF-470E-B1DC-EF50B354B885}" name="2025-05-22" dataDxfId="410"/>
    <tableColumn id="234" xr3:uid="{F9D2BEE5-0C9C-4591-9625-B5A40D8C6987}" name="2025-05-23" dataDxfId="409"/>
    <tableColumn id="235" xr3:uid="{D5CB1CD3-1B56-4F97-9378-63F4D461B94D}" name="2025-05-24" dataDxfId="408"/>
    <tableColumn id="236" xr3:uid="{4474AF3B-88F1-40B9-B58F-5CC8F0AAE000}" name="2025-05-25" dataDxfId="407"/>
    <tableColumn id="237" xr3:uid="{DD6FFB66-C370-442C-9825-05FDB743FE00}" name="2025-05-26" dataDxfId="406"/>
    <tableColumn id="238" xr3:uid="{9BE32098-E719-426B-8143-7E12C6A3F46A}" name="2025-05-27" dataDxfId="405"/>
    <tableColumn id="239" xr3:uid="{F5D1C276-6464-4D7F-BCBD-5336B596A903}" name="2025-05-28" dataDxfId="404"/>
    <tableColumn id="240" xr3:uid="{31B515AE-008A-4669-8CEE-771E1638A518}" name="2025-05-29" dataDxfId="403"/>
    <tableColumn id="241" xr3:uid="{3200C033-4974-4D1B-A44C-3F837D42D2DC}" name="2025-05-30" dataDxfId="402"/>
    <tableColumn id="242" xr3:uid="{4D4CDA41-067D-4DA0-95F0-4823FC08D4E5}" name="2025-05-31" dataDxfId="401"/>
    <tableColumn id="243" xr3:uid="{3DBF5A2B-0E33-4E1C-9DC2-18CA4F0A1493}" name="2025-06-01" dataDxfId="400"/>
    <tableColumn id="244" xr3:uid="{9D3D72D9-161F-4909-8971-6C5C7D46BAA7}" name="2025-06-02" dataDxfId="399"/>
    <tableColumn id="245" xr3:uid="{232663AE-B137-4CF8-A170-52E93C00C65D}" name="2025-06-03" dataDxfId="398"/>
    <tableColumn id="246" xr3:uid="{BD7A6004-6162-4AC8-9110-BA5E6A9D1049}" name="2025-06-04" dataDxfId="397"/>
    <tableColumn id="247" xr3:uid="{C0AA2183-97B0-473E-8388-F06F8164380F}" name="2025-06-05" dataDxfId="396"/>
    <tableColumn id="248" xr3:uid="{F84BC399-3949-4C18-ABAA-64C17BEA5CE0}" name="2025-06-06" dataDxfId="395"/>
    <tableColumn id="249" xr3:uid="{4A9CC113-874C-4FC8-A1A6-63A95A893D95}" name="2025-06-07" dataDxfId="394"/>
    <tableColumn id="250" xr3:uid="{6A253FC8-C38B-4237-BE92-22BD7FDA4D1D}" name="2025-06-08" dataDxfId="393"/>
    <tableColumn id="251" xr3:uid="{ABD1D9B8-A62F-43C7-8867-D07F901B294B}" name="2025-06-09" dataDxfId="392"/>
    <tableColumn id="252" xr3:uid="{FF84CAE4-B5B3-4E8C-ACD5-281ECE9DA5EB}" name="2025-06-10" dataDxfId="391"/>
    <tableColumn id="253" xr3:uid="{06E2F1E1-34E4-442D-91B3-36F14418A6DD}" name="2025-06-11" dataDxfId="390"/>
    <tableColumn id="254" xr3:uid="{00DD0F40-05DE-4EF1-9263-6F11B02C8F66}" name="2025-06-12" dataDxfId="389"/>
    <tableColumn id="255" xr3:uid="{B3BC126B-C9C6-4541-B7BF-8E0A8AF13283}" name="2025-06-13" dataDxfId="388"/>
    <tableColumn id="256" xr3:uid="{58A93E20-2E09-42D6-83C4-3187C52FC2C9}" name="2025-06-14" dataDxfId="387"/>
    <tableColumn id="257" xr3:uid="{99B8A1B1-1594-47C1-A779-5AE979AC6886}" name="2025-06-15" dataDxfId="386"/>
    <tableColumn id="258" xr3:uid="{DB9B71D0-083F-40C9-99EC-EA2500168DB1}" name="2025-06-16" dataDxfId="385"/>
    <tableColumn id="259" xr3:uid="{F368A8EF-CA23-49A5-84B6-E087A332E315}" name="2025-06-17" dataDxfId="384"/>
    <tableColumn id="260" xr3:uid="{F2B11177-CB50-47EB-87ED-A437D4F32F8E}" name="2025-06-18" dataDxfId="383"/>
    <tableColumn id="261" xr3:uid="{F21EDA7F-2C76-45F1-AB9D-D35BEE4425F3}" name="2025-06-19" dataDxfId="382"/>
    <tableColumn id="262" xr3:uid="{527A99F6-045E-4293-955B-C68E4AD9052A}" name="2025-06-20" dataDxfId="381"/>
    <tableColumn id="263" xr3:uid="{99DC238A-A4C6-4EAE-82AC-FCA02043D4EA}" name="2025-06-21" dataDxfId="380"/>
    <tableColumn id="264" xr3:uid="{43477D6D-E749-4FFF-9062-9F92408792BE}" name="2025-06-22" dataDxfId="379"/>
    <tableColumn id="265" xr3:uid="{13D87D26-AA45-4778-8BD5-BDB665171820}" name="2025-06-23" dataDxfId="378"/>
    <tableColumn id="266" xr3:uid="{3DF15EBF-5CB5-4787-8409-9F983729C815}" name="2025-06-24" dataDxfId="377"/>
    <tableColumn id="267" xr3:uid="{71F1B423-DE3D-4704-B52D-D6660BE9B52F}" name="2025-06-25" dataDxfId="376"/>
    <tableColumn id="268" xr3:uid="{E9D496DF-4D64-42C9-9857-E5FCB3FF66F8}" name="2025-06-26" dataDxfId="375"/>
    <tableColumn id="269" xr3:uid="{21A1EEB8-CF48-4BFB-9EB7-3E5069338279}" name="2025-06-27" dataDxfId="374"/>
    <tableColumn id="270" xr3:uid="{05C6922F-BFAD-40A6-BF87-21B77F0394F1}" name="2025-06-28" dataDxfId="373"/>
    <tableColumn id="271" xr3:uid="{8929460E-C610-4A2C-A152-7ADD44E2FE12}" name="2025-06-29" dataDxfId="372"/>
    <tableColumn id="272" xr3:uid="{4C8830FB-F1D3-4D12-BD25-337AA191C58D}" name="2025-06-30" dataDxfId="371"/>
    <tableColumn id="273" xr3:uid="{AC1A3332-3064-4E0E-BA13-DA3DA202B941}" name="2025-07-01" totalsRowFunction="count" dataDxfId="3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289" dataDxfId="288">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287"/>
    <tableColumn id="274" xr3:uid="{496FDEA5-9D1C-4D6A-9EBD-6C1BABCB49AE}" name="Conf" dataDxfId="286"/>
    <tableColumn id="275" xr3:uid="{86FFCC5F-9815-48BA-836C-2576F2F03D77}" name="Div" dataDxfId="285"/>
    <tableColumn id="2" xr3:uid="{BEE4EC6C-76A9-496A-A1D8-CBB882332D70}" name="2024-10-03" totalsRowFunction="average" dataDxfId="284">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283">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282">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281">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280">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279">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278">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277">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276">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275">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274">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273">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272">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271">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270">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269">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268">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267">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266">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265">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264">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263">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262">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261">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260">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259">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258">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257">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256">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255">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254">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253">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252">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251">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250">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249">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248">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247">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246">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245">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244">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243">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242">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241">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240">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239">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238">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237">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236">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235">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234">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233">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232">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231">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230">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229">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228">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227">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226">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225">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224">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223">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22">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21">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20">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19">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18">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17">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16">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15">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14">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13">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12">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11">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10">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09">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08">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07">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06">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05">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04">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03">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02">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01">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00">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199">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198">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197">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196">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195">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194">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193">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192">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191">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190">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189">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188">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187">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186">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185">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184">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183">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182">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181">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180">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179">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178">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177">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176">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175">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174">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173">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172">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171">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170">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169">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168">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167">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166">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165">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164">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163">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162">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161">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160">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159">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158">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157">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156">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155">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154">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153">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152">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151">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150">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149">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148">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147">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146">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145">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144">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143">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142">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141">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140">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139">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138">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137">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136">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135">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134">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133">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132">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131">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130">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129">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128">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127">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126">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125">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124">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123">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22">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21">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20">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19">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18">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17">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16">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15">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14">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13">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12">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11">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10">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09">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08">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07">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06">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05">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04">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03">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02">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01">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00">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99">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98">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97">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96">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95">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94">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93">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92">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91">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90">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89">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88">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87">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86">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85">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84"/>
    <tableColumn id="203" xr3:uid="{669DF731-A16A-4A16-B166-62D16EB040F1}" name="2025-04-22" dataDxfId="83"/>
    <tableColumn id="204" xr3:uid="{707C842B-7FEF-43DB-B1E4-C841190286EF}" name="2025-04-23" dataDxfId="82"/>
    <tableColumn id="205" xr3:uid="{5EC331B4-8F33-4173-A3A6-D8CE4C2D4383}" name="2025-04-24" dataDxfId="81"/>
    <tableColumn id="206" xr3:uid="{4F412742-F64C-4BF7-9D0D-488E7DCD1891}" name="2025-04-25" dataDxfId="80"/>
    <tableColumn id="207" xr3:uid="{BD11B2DD-DEC6-441A-8741-DC5E6FE684AD}" name="2025-04-26" dataDxfId="79"/>
    <tableColumn id="208" xr3:uid="{01E98C63-5032-4D66-B075-8A1E371C642D}" name="2025-04-27" dataDxfId="78"/>
    <tableColumn id="209" xr3:uid="{316E8AF4-CD07-4887-B340-BE9B9DA31CF5}" name="2025-04-28" dataDxfId="77"/>
    <tableColumn id="210" xr3:uid="{6D75A24F-3048-4A53-A6E2-194D8F14D184}" name="2025-04-29" dataDxfId="76"/>
    <tableColumn id="211" xr3:uid="{BB0FF42A-83E1-43D0-A164-ECD7741F459C}" name="2025-04-30" dataDxfId="75"/>
    <tableColumn id="212" xr3:uid="{10B32DD9-A02E-431E-B3B5-841A5AEF700E}" name="2025-05-01" dataDxfId="74"/>
    <tableColumn id="213" xr3:uid="{BCBD5454-C4BC-438B-895E-47FA1420274F}" name="2025-05-02" dataDxfId="73"/>
    <tableColumn id="214" xr3:uid="{B1169E04-BA65-464B-A342-F34C0FEA6A2C}" name="2025-05-03" dataDxfId="72"/>
    <tableColumn id="215" xr3:uid="{3C97D612-9AC1-4E31-A48E-8106EF9FAE48}" name="2025-05-04" dataDxfId="71"/>
    <tableColumn id="216" xr3:uid="{FEE32124-295E-4813-AC14-90EA0229E033}" name="2025-05-05" dataDxfId="70"/>
    <tableColumn id="217" xr3:uid="{1757C997-E861-4C66-A53A-95D2250D386E}" name="2025-05-06" dataDxfId="69"/>
    <tableColumn id="218" xr3:uid="{D6DFB818-75F8-4F5B-A7F2-30898198AE61}" name="2025-05-07" dataDxfId="68"/>
    <tableColumn id="219" xr3:uid="{A0BB9636-488B-4747-88BD-AE87668E490B}" name="2025-05-08" dataDxfId="67"/>
    <tableColumn id="220" xr3:uid="{264045BF-A92C-40EE-B15A-F04831AB1BED}" name="2025-05-09" dataDxfId="66"/>
    <tableColumn id="221" xr3:uid="{FA9546C5-5203-4EBD-8BEE-E5CB96224CC9}" name="2025-05-10" dataDxfId="65"/>
    <tableColumn id="222" xr3:uid="{DD55014D-EFA1-4E41-98B0-530079E82F06}" name="2025-05-11" dataDxfId="64"/>
    <tableColumn id="223" xr3:uid="{51F01270-F49A-4487-90CB-75B5B319BE64}" name="2025-05-12" dataDxfId="63"/>
    <tableColumn id="224" xr3:uid="{7DBD5A9E-B478-4E1C-B1A2-A5B25692A3F2}" name="2025-05-13" dataDxfId="62"/>
    <tableColumn id="225" xr3:uid="{A17E540D-2F28-46E5-B930-5279214FBAA1}" name="2025-05-14" dataDxfId="61"/>
    <tableColumn id="226" xr3:uid="{94D24299-28DD-4494-89EF-03C6686A22A4}" name="2025-05-15" dataDxfId="60"/>
    <tableColumn id="227" xr3:uid="{17568BC2-90D8-4C63-BE94-026D855AB482}" name="2025-05-16" dataDxfId="59"/>
    <tableColumn id="228" xr3:uid="{6F85633D-6A2A-4A1D-AF78-AD747CA479E7}" name="2025-05-17" dataDxfId="58"/>
    <tableColumn id="229" xr3:uid="{6C6AF260-0FB9-4B73-8C48-C1DB7C4061BF}" name="2025-05-18" dataDxfId="57"/>
    <tableColumn id="230" xr3:uid="{70800AA9-D126-4C37-AB50-1E13B3AFC665}" name="2025-05-19" dataDxfId="56"/>
    <tableColumn id="231" xr3:uid="{5260BE1B-4EEB-4A35-A8C1-6603C8D03A07}" name="2025-05-20" dataDxfId="55"/>
    <tableColumn id="232" xr3:uid="{0D959241-A561-4878-9E45-0836E005AAEA}" name="2025-05-21" dataDxfId="54"/>
    <tableColumn id="233" xr3:uid="{9E4BDDD8-4EB5-4667-BEAC-D7D9387C3573}" name="2025-05-22" dataDxfId="53"/>
    <tableColumn id="234" xr3:uid="{0F3E2935-A85F-4840-9D68-1228E373814C}" name="2025-05-23" dataDxfId="52"/>
    <tableColumn id="235" xr3:uid="{CE06132F-B6B4-41BE-BE73-A3642C101841}" name="2025-05-24" dataDxfId="51"/>
    <tableColumn id="236" xr3:uid="{4AED8CE4-2376-40CC-A3CC-CC50D5C754B0}" name="2025-05-25" dataDxfId="50"/>
    <tableColumn id="237" xr3:uid="{1F92138E-0618-4529-98AD-ACF9AF2E796F}" name="2025-05-26" dataDxfId="49"/>
    <tableColumn id="238" xr3:uid="{3BD6FF95-4DBA-41C0-AAF8-3E9DDEE2BF16}" name="2025-05-27" dataDxfId="48"/>
    <tableColumn id="239" xr3:uid="{4EA86621-2249-4313-BDA7-CC5EC4D06A33}" name="2025-05-28" dataDxfId="47"/>
    <tableColumn id="240" xr3:uid="{37DB0B4A-8E90-4626-8901-1E757334B36B}" name="2025-05-29" dataDxfId="46"/>
    <tableColumn id="241" xr3:uid="{3AF90AA8-A691-4266-BC29-1064BF39CCA1}" name="2025-05-30" dataDxfId="45"/>
    <tableColumn id="242" xr3:uid="{B668308B-6AD5-4A63-8600-6C7B20D782F9}" name="2025-05-31" dataDxfId="44"/>
    <tableColumn id="243" xr3:uid="{4F3CD694-1072-4A2E-912B-0FDC3FE7AC80}" name="2025-06-01" dataDxfId="43"/>
    <tableColumn id="244" xr3:uid="{335A3B3B-63CC-4ECC-A0A4-4038918A3EA2}" name="2025-06-02" dataDxfId="42"/>
    <tableColumn id="245" xr3:uid="{385F91FB-0AE4-44BD-82A5-86A5AB9B071F}" name="2025-06-03" dataDxfId="41"/>
    <tableColumn id="246" xr3:uid="{319A6FA6-07E2-4EEA-9772-58E82236CB41}" name="2025-06-04" dataDxfId="40"/>
    <tableColumn id="247" xr3:uid="{B4941D09-3489-4868-ACC3-47D921355755}" name="2025-06-05" dataDxfId="39"/>
    <tableColumn id="248" xr3:uid="{EF4C253C-D8E4-4646-B8B4-93BC006A696E}" name="2025-06-06" dataDxfId="38"/>
    <tableColumn id="249" xr3:uid="{B90F8FE2-1821-4816-94D2-5A12DFC3B4A2}" name="2025-06-07" dataDxfId="37"/>
    <tableColumn id="250" xr3:uid="{E3F6BC30-0266-454D-9E4A-0FE864BFFB2B}" name="2025-06-08" dataDxfId="36"/>
    <tableColumn id="251" xr3:uid="{142CB93A-809D-4D7D-9A92-AC45A7DC6871}" name="2025-06-09" dataDxfId="35"/>
    <tableColumn id="252" xr3:uid="{321F823B-7550-4A9E-8132-870E1FA08449}" name="2025-06-10" dataDxfId="34"/>
    <tableColumn id="253" xr3:uid="{32879841-DF09-4A0B-8B28-8E9E30AB109B}" name="2025-06-11" dataDxfId="33"/>
    <tableColumn id="254" xr3:uid="{660EA0C5-DE72-406A-BB4D-72C37F3C458B}" name="2025-06-12" dataDxfId="32"/>
    <tableColumn id="255" xr3:uid="{1C0F2603-121E-46C4-B720-7A61810F19FC}" name="2025-06-13" dataDxfId="31"/>
    <tableColumn id="256" xr3:uid="{30E46327-4699-4823-8EB2-889776D583A6}" name="2025-06-14" dataDxfId="30"/>
    <tableColumn id="257" xr3:uid="{99BD5150-3286-4D02-94CE-5B954932F50F}" name="2025-06-15" dataDxfId="29"/>
    <tableColumn id="258" xr3:uid="{15C6F836-5F52-4D76-BC77-96B6CA4FFCBE}" name="2025-06-16" dataDxfId="28"/>
    <tableColumn id="259" xr3:uid="{D1EA0DE6-C75B-4A21-8EC3-6648FF7782DE}" name="2025-06-17" dataDxfId="27"/>
    <tableColumn id="260" xr3:uid="{F61721FF-5883-4743-971E-52A3A1EB7B14}" name="2025-06-18" dataDxfId="26"/>
    <tableColumn id="261" xr3:uid="{75C80C97-AF8E-4F9E-B2B5-02C534F6353D}" name="2025-06-19" dataDxfId="25"/>
    <tableColumn id="262" xr3:uid="{8486A84E-5348-4DEC-BF9B-DA69614D8FA4}" name="2025-06-20" dataDxfId="24"/>
    <tableColumn id="263" xr3:uid="{3C258950-EE85-4494-BB18-625B938F03D1}" name="2025-06-21" dataDxfId="23"/>
    <tableColumn id="264" xr3:uid="{BD3F4478-E75C-4A32-86EE-715226D1085D}" name="2025-06-22" dataDxfId="22"/>
    <tableColumn id="265" xr3:uid="{F9DEC6F8-2679-455A-A9C4-32787A2D4E11}" name="2025-06-23" dataDxfId="21"/>
    <tableColumn id="266" xr3:uid="{784A4807-A629-4F3F-AD53-1FCFB318B1F7}" name="2025-06-24" dataDxfId="20"/>
    <tableColumn id="267" xr3:uid="{1F8884D5-4F44-449C-9BC0-9EB9000E6F35}" name="2025-06-25" dataDxfId="19"/>
    <tableColumn id="268" xr3:uid="{8015116D-D8CE-49DC-A393-362351FEC77C}" name="2025-06-26" dataDxfId="18"/>
    <tableColumn id="269" xr3:uid="{A6A81A45-9617-444D-BF76-F6142CCA14C4}" name="2025-06-27" dataDxfId="17"/>
    <tableColumn id="270" xr3:uid="{BE589CA9-AA90-41B7-8D5F-41757C65CE41}" name="2025-06-28" dataDxfId="16"/>
    <tableColumn id="271" xr3:uid="{86028D04-58A7-4A7C-A177-17398024CB22}" name="2025-06-29" dataDxfId="15"/>
    <tableColumn id="272" xr3:uid="{E146A928-574B-4D77-A53C-63CE01F33DDD}" name="2025-06-30" dataDxfId="14"/>
    <tableColumn id="273" xr3:uid="{7EDAFB8B-A951-4043-88FD-40BE980E7D2F}" name="2025-07-01" totalsRowFunction="count" dataDxf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36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36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36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36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365">
      <calculatedColumnFormula>41-Table3[[#This Row],[GP_H]]</calculatedColumnFormula>
    </tableColumn>
    <tableColumn id="7" xr3:uid="{3A0C0FDF-351B-4E2E-8967-A04CE845123C}" name="GP">
      <calculatedColumnFormula>F2+H2</calculatedColumnFormula>
    </tableColumn>
    <tableColumn id="45" xr3:uid="{D1D5702E-1A9D-40A6-B2AB-C603E28FF624}" name="GR" dataDxfId="36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36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36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36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36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359">
      <calculatedColumnFormula>COUNTIFS(DataRegularSeason20242025!$E$3:$E$1315,$A2, DataRegularSeason20242025!$L$3:$L$1315, $A2, DataRegularSeason20242025!$N$3:$N$1315,1)</calculatedColumnFormula>
    </tableColumn>
    <tableColumn id="43" xr3:uid="{080CA1AA-BE46-4D92-85F9-CB14E09F42A9}" name="RW_H" dataDxfId="35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35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35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355">
      <calculatedColumnFormula>COUNTIFS(DataRegularSeason20242025!$E$3:$E$1315,$A2, DataRegularSeason20242025!$S$3:$S$1315, $A2,DataRegularSeason20242025!$M$3:$M$1315,"REG")</calculatedColumnFormula>
    </tableColumn>
    <tableColumn id="35" xr3:uid="{9E9FAC75-9E40-4447-8D44-C5EA7137197A}" name="OTL_H" dataDxfId="354">
      <calculatedColumnFormula>COUNTIFS(DataRegularSeason20242025!$E$3:$E$1315,$A2, DataRegularSeason20242025!$S$3:$S$1315, $A2,DataRegularSeason20242025!$M$3:$M$1315,"OT")</calculatedColumnFormula>
    </tableColumn>
    <tableColumn id="34" xr3:uid="{0BE27D3D-4AFA-42CE-BE44-914976589EB9}" name="SOL_H" dataDxfId="353">
      <calculatedColumnFormula>COUNTIFS(DataRegularSeason20242025!$E$3:$E$1315,$A2, DataRegularSeason20242025!$S$3:$S$1315, $A2,DataRegularSeason20242025!$M$3:$M$1315,"SO")</calculatedColumnFormula>
    </tableColumn>
    <tableColumn id="52" xr3:uid="{835E8B4B-1B56-4988-ADA0-E6D362F4CA4D}" name="W" dataDxfId="352">
      <calculatedColumnFormula>Table3[[#This Row],[W_A]]+Table3[[#This Row],[W_H]]</calculatedColumnFormula>
    </tableColumn>
    <tableColumn id="53" xr3:uid="{88446FA8-50DC-4FD7-ADED-80F797D341F2}" name="L" dataDxfId="351">
      <calculatedColumnFormula>Table3[[#This Row],[L_A]]+Table3[[#This Row],[L_H]]</calculatedColumnFormula>
    </tableColumn>
    <tableColumn id="54" xr3:uid="{8B16E8B3-A102-413E-9653-CF701CEEB9C9}" name="RW" dataDxfId="350">
      <calculatedColumnFormula>Table3[[#This Row],[RW_A]]+Table3[[#This Row],[RW_H]]</calculatedColumnFormula>
    </tableColumn>
    <tableColumn id="56" xr3:uid="{8CC6F779-2722-4557-A481-A8ECBA4EC611}" name="RL" dataDxfId="349">
      <calculatedColumnFormula>Table3[[#This Row],[RL_A]]+Table3[[#This Row],[RL_H]]</calculatedColumnFormula>
    </tableColumn>
    <tableColumn id="55" xr3:uid="{B5F893C5-62B6-4BD4-A363-58006E427EB4}" name="OTW" dataDxfId="348">
      <calculatedColumnFormula>Table3[[#This Row],[OTW_A]]+Table3[[#This Row],[OTW_H]]</calculatedColumnFormula>
    </tableColumn>
    <tableColumn id="57" xr3:uid="{65CBB9B0-79F9-4697-BF9E-46D8F8199661}" name="OTL" dataDxfId="347">
      <calculatedColumnFormula>Table3[[#This Row],[OTL_A]]+Table3[[#This Row],[OTL_H]]</calculatedColumnFormula>
    </tableColumn>
    <tableColumn id="58" xr3:uid="{935B18B6-6EE9-4AB7-96D2-5CC21B3091F1}" name="SOW" dataDxfId="346">
      <calculatedColumnFormula>Table3[[#This Row],[SOW_A]]+Table3[[#This Row],[SOW_H]]</calculatedColumnFormula>
    </tableColumn>
    <tableColumn id="59" xr3:uid="{72AA5675-42CA-4646-9D56-F903019CA984}" name="SOL" dataDxfId="345">
      <calculatedColumnFormula>Table3[[#This Row],[SOL_A]]+Table3[[#This Row],[SOL_H]]</calculatedColumnFormula>
    </tableColumn>
    <tableColumn id="74" xr3:uid="{2189042C-91CF-4BD8-82AF-C8C409607107}" name="OT_SO_Record" dataDxfId="344" dataCellStyle="Output">
      <calculatedColumnFormula>_xlfn.CONCAT(TEXT(Table3[[#This Row],[OTW]]+Table3[[#This Row],[SOW]], "0"), "-", TEXT(Table3[[#This Row],[OTL]]+Table3[[#This Row],[SOL]],"0"))</calculatedColumnFormula>
    </tableColumn>
    <tableColumn id="36" xr3:uid="{963D35F6-3613-4CF0-B60C-81F6AC38687D}" name="PTS" dataDxfId="343">
      <calculatedColumnFormula>(2*(Table3[[#This Row],[W_A]]+Table3[[#This Row],[W_H]]))+Table3[[#This Row],[OTL_A]]+Table3[[#This Row],[SOL_A]]+Table3[[#This Row],[OTL_H]]+Table3[[#This Row],[SOL_H]]</calculatedColumnFormula>
    </tableColumn>
    <tableColumn id="37" xr3:uid="{6F978067-DE25-4A50-B909-B8AE9A09B806}" name="PTS2" dataDxfId="34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341">
      <calculatedColumnFormula>Table3[[#This Row],[PTS]]/(2*Table3[[#This Row],[GP]])</calculatedColumnFormula>
    </tableColumn>
    <tableColumn id="64" xr3:uid="{C4462842-CB72-4A45-8AE0-F1C2F1896F3C}" name="PTS%2" dataDxfId="340">
      <calculatedColumnFormula>Table3[[#This Row],[PTS2]]/(3*Table3[[#This Row],[GP]])</calculatedColumnFormula>
    </tableColumn>
    <tableColumn id="49" xr3:uid="{A615DA94-4BB4-4863-8FB3-13B2512D6354}" name="MAX_PTS" dataDxfId="339">
      <calculatedColumnFormula>(2*Table3[[#This Row],[GR]])+Table3[[#This Row],[PTS]]</calculatedColumnFormula>
    </tableColumn>
    <tableColumn id="50" xr3:uid="{8E72A434-A9EA-4A87-9B77-6458DC51D3DD}" name="MAX_PTS2" dataDxfId="338">
      <calculatedColumnFormula>(3*Table3[[#This Row],[GR]])+Table3[[#This Row],[PTS2]]</calculatedColumnFormula>
    </tableColumn>
    <tableColumn id="67" xr3:uid="{685476C7-AB55-4647-B9F7-7860AABCA2A3}" name="PROJ_PTS" dataDxfId="337">
      <calculatedColumnFormula>Table3[[#This Row],[PTS]]+(2 * Table3[[#This Row],[GR]] * Table3[[#This Row],[PTS%]])</calculatedColumnFormula>
    </tableColumn>
    <tableColumn id="68" xr3:uid="{B82889C2-551D-43DB-AD0C-EA626770F09C}" name="PROJ_PTS2" dataDxfId="336">
      <calculatedColumnFormula>Table3[[#This Row],[PTS2]]+(3 * Table3[[#This Row],[GR]] * Table3[[#This Row],[PTS%2]])</calculatedColumnFormula>
    </tableColumn>
    <tableColumn id="60" xr3:uid="{EE4931FD-ADC7-49F3-98DE-CE48D4109732}" name="RECORD" dataDxfId="335" dataCellStyle="Output">
      <calculatedColumnFormula>_xlfn.CONCAT(TEXT(Table3[[#This Row],[W]], "0"), "-", TEXT(Table3[[#This Row],[RL]],"0"), "-", TEXT(Table3[[#This Row],[OTL]]+Table3[[#This Row],[SOL]], "0"))</calculatedColumnFormula>
    </tableColumn>
    <tableColumn id="62" xr3:uid="{9681B520-186F-4C7F-AC8C-33F85BD04A16}" name="SHTO_A" dataDxfId="33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33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332">
      <calculatedColumnFormula>Table3[[#This Row],[GF]]/Table3[[#This Row],[GP]]</calculatedColumnFormula>
    </tableColumn>
    <tableColumn id="32" xr3:uid="{F1CD7542-6690-4276-B0F0-95BFD01CFF0B}" name="GAPG" dataDxfId="331">
      <calculatedColumnFormula>Table3[[#This Row],[GA]]/Table3[[#This Row],[GP]]</calculatedColumnFormula>
    </tableColumn>
    <tableColumn id="31" xr3:uid="{39B39AC6-8EA7-4628-BDD5-D00B1BD609DA}" name="GDPG" dataDxfId="330">
      <calculatedColumnFormula>(Table3[[#This Row],[GF]]-Table3[[#This Row],[GA]])/Table3[[#This Row],[GP]]</calculatedColumnFormula>
    </tableColumn>
    <tableColumn id="66" xr3:uid="{507DA38A-B238-41CE-9C18-7D9B525AE471}" name="HOME_RECORD" dataDxfId="329" dataCellStyle="Output">
      <calculatedColumnFormula>_xlfn.CONCAT(TEXT(Table3[[#This Row],[W_H]], "0"), "-", TEXT(Table3[[#This Row],[RL_H]],"0"), "-", TEXT(Table3[[#This Row],[OTL_H]]+Table3[[#This Row],[SOL_H]], "0"))</calculatedColumnFormula>
    </tableColumn>
    <tableColumn id="65" xr3:uid="{B3131FFF-7021-4EC7-B116-3182EFFBD440}" name="AWAY_RECORD" dataDxfId="328" dataCellStyle="Output">
      <calculatedColumnFormula>_xlfn.CONCAT(TEXT(Table3[[#This Row],[W_A]], "0"), "-", TEXT(Table3[[#This Row],[RL_A]],"0"), "-", TEXT(Table3[[#This Row],[OTL_A]]+Table3[[#This Row],[SOL_A]], "0"))</calculatedColumnFormula>
    </tableColumn>
    <tableColumn id="70" xr3:uid="{608A0CE6-BF7A-47C8-BB3D-2973557593E1}" name="PTS%_H" dataDxfId="327" dataCellStyle="Output">
      <calculatedColumnFormula>((2*(Table3[[#This Row],[W_H]]))+Table3[[#This Row],[OTL_H]]+Table3[[#This Row],[SOL_H]])/(2*Table3[[#This Row],[GP_H]])</calculatedColumnFormula>
    </tableColumn>
    <tableColumn id="69" xr3:uid="{6B2AD131-677B-40C4-A34C-E0F53EA8F426}" name="PTS%_A" dataDxfId="326" dataCellStyle="Output">
      <calculatedColumnFormula>((2*(Table3[[#This Row],[W_A]]))+Table3[[#This Row],[OTL_A]]+Table3[[#This Row],[SOL_A]])/(2*Table3[[#This Row],[GP_A]])</calculatedColumnFormula>
    </tableColumn>
    <tableColumn id="71" xr3:uid="{77BF7C52-DA9B-4327-94A7-FAD43A4E3D5C}" name="TeamCost" dataDxfId="325" dataCellStyle="Normal">
      <calculatedColumnFormula>(Table3[[#This Row],[W]]*$CG$3)+(Table3[[#This Row],[L]]*$CG$4)+(Table3[[#This Row],[GF]]*$CG$5)+(Table3[[#This Row],[GA]]*$CG$6)</calculatedColumnFormula>
    </tableColumn>
    <tableColumn id="72" xr3:uid="{76376EFE-FC79-42EB-BC15-AC3060F6D2DE}" name="TeamCost82" dataDxfId="32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323">
      <calculatedColumnFormula>INDEX(Table2[AwayTeam], Table3[[#This Row],[Column2]])</calculatedColumnFormula>
    </tableColumn>
    <tableColumn id="76" xr3:uid="{9B9B8B21-342B-462C-8D29-32167E678CD0}" name="Column2" dataDxfId="32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86" workbookViewId="0">
      <selection activeCell="AJ796" sqref="AJ79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9" t="s">
        <v>78</v>
      </c>
      <c r="F1" s="119"/>
      <c r="G1" s="119"/>
      <c r="H1" s="119"/>
      <c r="I1" s="119" t="s">
        <v>79</v>
      </c>
      <c r="J1" s="119"/>
      <c r="K1" s="119"/>
      <c r="L1" s="11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139" t="str">
        <f>INDEX(Sheet5!$B$2:$AG$33, MATCH(Table2[[#This Row],[AwayTeam]],Sheet5!$A$2:$A$33, 0), MATCH(Table2[[#This Row],[HomeTeam]],Sheet5!$A$2:$A$33, 0))</f>
        <v>2-0-0</v>
      </c>
      <c r="AP3" s="139" t="str">
        <f>INDEX(Sheet5!$B$2:$AG$33, MATCH(Table2[[#This Row],[HomeTeam]],Sheet5!$A$2:$A$33, 0), MATCH(Table2[[#This Row],[AwayTeam]],Sheet5!$A$2:$A$33, 0))</f>
        <v>0-2-0</v>
      </c>
      <c r="AZ3" t="s">
        <v>1441</v>
      </c>
      <c r="BA3">
        <v>100</v>
      </c>
      <c r="BC3" s="66"/>
      <c r="BD3" s="116" t="s">
        <v>1816</v>
      </c>
      <c r="BE3" s="117"/>
      <c r="BF3" s="117"/>
      <c r="BG3" s="117"/>
      <c r="BH3" s="118"/>
      <c r="BJ3" s="113" t="s">
        <v>1806</v>
      </c>
      <c r="BK3" s="113"/>
      <c r="BL3" s="113"/>
      <c r="BM3" s="11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139" t="str">
        <f>INDEX(Sheet5!$B$2:$AG$33, MATCH(Table2[[#This Row],[AwayTeam]],Sheet5!$A$2:$A$33, 0), MATCH(Table2[[#This Row],[HomeTeam]],Sheet5!$A$2:$A$33, 0))</f>
        <v>0-2-0</v>
      </c>
      <c r="AP4" s="139" t="str">
        <f>INDEX(Sheet5!$B$2:$AG$33, MATCH(Table2[[#This Row],[HomeTeam]],Sheet5!$A$2:$A$33, 0), MATCH(Table2[[#This Row],[AwayTeam]],Sheet5!$A$2:$A$33, 0))</f>
        <v>2-0-0</v>
      </c>
      <c r="AU4" t="s">
        <v>87</v>
      </c>
      <c r="AV4">
        <f>COUNTA($M$3:$M$1315)</f>
        <v>792</v>
      </c>
      <c r="AZ4" t="s">
        <v>1442</v>
      </c>
      <c r="BA4">
        <v>50</v>
      </c>
      <c r="BC4" s="66"/>
      <c r="BD4" t="s">
        <v>1433</v>
      </c>
      <c r="BE4">
        <f>COUNTIFS($O$3:$O$1315, "Y", $M$3:$M$1315, "REG")</f>
        <v>361</v>
      </c>
      <c r="BH4" s="66"/>
      <c r="BJ4" s="53" t="s">
        <v>1805</v>
      </c>
      <c r="BK4" s="113" t="s">
        <v>1803</v>
      </c>
      <c r="BL4" s="113"/>
      <c r="BM4" s="113" t="s">
        <v>1804</v>
      </c>
      <c r="BN4" s="11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139" t="str">
        <f>INDEX(Sheet5!$B$2:$AG$33, MATCH(Table2[[#This Row],[AwayTeam]],Sheet5!$A$2:$A$33, 0), MATCH(Table2[[#This Row],[HomeTeam]],Sheet5!$A$2:$A$33, 0))</f>
        <v>1-0-0</v>
      </c>
      <c r="AP5" s="139" t="str">
        <f>INDEX(Sheet5!$B$2:$AG$33, MATCH(Table2[[#This Row],[HomeTeam]],Sheet5!$A$2:$A$33, 0), MATCH(Table2[[#This Row],[AwayTeam]],Sheet5!$A$2:$A$33, 0))</f>
        <v>0-1-0</v>
      </c>
      <c r="AU5" t="s">
        <v>86</v>
      </c>
      <c r="AV5">
        <f>COUNTIF($O$3:$O$1315,"Y")</f>
        <v>445</v>
      </c>
      <c r="AZ5" t="s">
        <v>1443</v>
      </c>
      <c r="BA5">
        <v>50</v>
      </c>
      <c r="BC5" s="66"/>
      <c r="BD5" t="s">
        <v>1435</v>
      </c>
      <c r="BE5">
        <f>COUNTIFS($O$3:$O$1315, "N", $M$3:$M$1315, "REG")</f>
        <v>273</v>
      </c>
      <c r="BH5" s="66"/>
      <c r="BJ5" s="2">
        <v>0</v>
      </c>
      <c r="BK5" s="2" cm="1">
        <f t="array" ref="BK5">SUM(--(ABS($F$3:$F$1315 - $J$3:$J$1315) = 0)) -(((32*82)/2) - $AV$4)</f>
        <v>125</v>
      </c>
      <c r="BL5" s="2">
        <f>$BK5/$AV$4</f>
        <v>0.15782828282828282</v>
      </c>
      <c r="BM5" s="2" cm="1">
        <f t="array" ref="BM5">SUM(--(ABS($G$3:$G$1315 - $K$3:$K$1315) = 0)) -(((32*82)/2) - $AV$4)</f>
        <v>132</v>
      </c>
      <c r="BN5" s="2">
        <f>$BM5/$AV$4</f>
        <v>0.16666666666666666</v>
      </c>
      <c r="BO5" s="2">
        <f t="shared" ref="BO5:BO15" si="5">BK5+BM5</f>
        <v>257</v>
      </c>
      <c r="BP5">
        <f t="shared" ref="BP5:BP15" si="6">(BK5+BM5)/($AV$4*2)</f>
        <v>0.16224747474747475</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139" t="str">
        <f>INDEX(Sheet5!$B$2:$AG$33, MATCH(Table2[[#This Row],[AwayTeam]],Sheet5!$A$2:$A$33, 0), MATCH(Table2[[#This Row],[HomeTeam]],Sheet5!$A$2:$A$33, 0))</f>
        <v>1-2-0</v>
      </c>
      <c r="AP6" s="139" t="str">
        <f>INDEX(Sheet5!$B$2:$AG$33, MATCH(Table2[[#This Row],[HomeTeam]],Sheet5!$A$2:$A$33, 0), MATCH(Table2[[#This Row],[AwayTeam]],Sheet5!$A$2:$A$33, 0))</f>
        <v>2-0-1</v>
      </c>
      <c r="AU6" t="s">
        <v>88</v>
      </c>
      <c r="AV6">
        <f>AV4-AV5</f>
        <v>347</v>
      </c>
      <c r="AZ6" t="s">
        <v>1480</v>
      </c>
      <c r="BA6">
        <v>50</v>
      </c>
      <c r="BC6" s="66"/>
      <c r="BD6" t="s">
        <v>1436</v>
      </c>
      <c r="BE6">
        <f>COUNTIFS($O$3:$O$1315, "Y", $M$3:$M$1315, "OT")</f>
        <v>62</v>
      </c>
      <c r="BH6" s="66"/>
      <c r="BJ6" s="2">
        <v>1</v>
      </c>
      <c r="BK6" s="2" cm="1">
        <f t="array" ref="BK6">SUM(--(ABS($F$3:$F$1315 - $J$3:$J$1315) = $BJ6))</f>
        <v>272</v>
      </c>
      <c r="BL6" s="2">
        <f t="shared" ref="BL6:BL15" si="7">$BK6/$AV$4</f>
        <v>0.34343434343434343</v>
      </c>
      <c r="BM6" s="2" cm="1">
        <f t="array" ref="BM6">SUM(--(ABS($G$3:$G$1315 - $K$3:$K$1315) = $BJ6))</f>
        <v>245</v>
      </c>
      <c r="BN6" s="2">
        <f t="shared" ref="BN6:BN15" si="8">$BM6/$AV$4</f>
        <v>0.30934343434343436</v>
      </c>
      <c r="BO6" s="2">
        <f t="shared" si="5"/>
        <v>517</v>
      </c>
      <c r="BP6">
        <f t="shared" si="6"/>
        <v>0.3263888888888889</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139" t="str">
        <f>INDEX(Sheet5!$B$2:$AG$33, MATCH(Table2[[#This Row],[AwayTeam]],Sheet5!$A$2:$A$33, 0), MATCH(Table2[[#This Row],[HomeTeam]],Sheet5!$A$2:$A$33, 0))</f>
        <v>0-1-0</v>
      </c>
      <c r="AP7" s="139" t="str">
        <f>INDEX(Sheet5!$B$2:$AG$33, MATCH(Table2[[#This Row],[HomeTeam]],Sheet5!$A$2:$A$33, 0), MATCH(Table2[[#This Row],[AwayTeam]],Sheet5!$A$2:$A$33, 0))</f>
        <v>1-0-0</v>
      </c>
      <c r="AU7" t="s">
        <v>89</v>
      </c>
      <c r="AV7" s="15">
        <f>AV5/AV4</f>
        <v>0.56186868686868685</v>
      </c>
      <c r="AZ7" t="s">
        <v>1444</v>
      </c>
      <c r="BA7">
        <v>50</v>
      </c>
      <c r="BC7" s="66"/>
      <c r="BD7" t="s">
        <v>1437</v>
      </c>
      <c r="BE7">
        <f>COUNTIFS($O$3:$O$1315, "N", $M$3:$M$1315, "OT")</f>
        <v>57</v>
      </c>
      <c r="BH7" s="66"/>
      <c r="BJ7" s="2">
        <v>2</v>
      </c>
      <c r="BK7" s="2" cm="1">
        <f t="array" ref="BK7">SUM(--(ABS($F$3:$F$1315 - $J$3:$J$1315) = $BJ7))</f>
        <v>197</v>
      </c>
      <c r="BL7" s="2">
        <f t="shared" si="7"/>
        <v>0.24873737373737373</v>
      </c>
      <c r="BM7" s="2" cm="1">
        <f t="array" ref="BM7">SUM(--(ABS($G$3:$G$1315 - $K$3:$K$1315) = $BJ7))</f>
        <v>209</v>
      </c>
      <c r="BN7" s="2">
        <f t="shared" si="8"/>
        <v>0.2638888888888889</v>
      </c>
      <c r="BO7" s="2">
        <f t="shared" si="5"/>
        <v>406</v>
      </c>
      <c r="BP7">
        <f t="shared" si="6"/>
        <v>0.25631313131313133</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139" t="str">
        <f>INDEX(Sheet5!$B$2:$AG$33, MATCH(Table2[[#This Row],[AwayTeam]],Sheet5!$A$2:$A$33, 0), MATCH(Table2[[#This Row],[HomeTeam]],Sheet5!$A$2:$A$33, 0))</f>
        <v>2-1-0</v>
      </c>
      <c r="AP8" s="139"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121</v>
      </c>
      <c r="BL8" s="2">
        <f t="shared" si="7"/>
        <v>0.15277777777777779</v>
      </c>
      <c r="BM8" s="2" cm="1">
        <f t="array" ref="BM8">SUM(--(ABS($G$3:$G$1315 - $K$3:$K$1315) = $BJ8))</f>
        <v>117</v>
      </c>
      <c r="BN8" s="2">
        <f t="shared" si="8"/>
        <v>0.14772727272727273</v>
      </c>
      <c r="BO8" s="2">
        <f t="shared" si="5"/>
        <v>238</v>
      </c>
      <c r="BP8">
        <f t="shared" si="6"/>
        <v>0.15025252525252525</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139" t="str">
        <f>INDEX(Sheet5!$B$2:$AG$33, MATCH(Table2[[#This Row],[AwayTeam]],Sheet5!$A$2:$A$33, 0), MATCH(Table2[[#This Row],[HomeTeam]],Sheet5!$A$2:$A$33, 0))</f>
        <v>2-0-0</v>
      </c>
      <c r="AP9" s="139" t="str">
        <f>INDEX(Sheet5!$B$2:$AG$33, MATCH(Table2[[#This Row],[HomeTeam]],Sheet5!$A$2:$A$33, 0), MATCH(Table2[[#This Row],[AwayTeam]],Sheet5!$A$2:$A$33, 0))</f>
        <v>0-2-0</v>
      </c>
      <c r="AU9" t="s">
        <v>1762</v>
      </c>
      <c r="AV9" s="29">
        <f>SUMIF($N$3:$N$1315,1, $AC$3:$AC$1315)</f>
        <v>385.30000000000126</v>
      </c>
      <c r="AZ9" t="s">
        <v>1456</v>
      </c>
      <c r="BA9">
        <v>40</v>
      </c>
      <c r="BC9" s="66"/>
      <c r="BD9" t="s">
        <v>1439</v>
      </c>
      <c r="BE9">
        <f>COUNTIFS($O$3:$O$1315, "N", $M$3:$M$1315, "SO")</f>
        <v>17</v>
      </c>
      <c r="BH9" s="66"/>
      <c r="BJ9" s="2">
        <v>4</v>
      </c>
      <c r="BK9" s="2" cm="1">
        <f t="array" ref="BK9">SUM(--(ABS($F$3:$F$1315 - $J$3:$J$1315) = $BJ9))</f>
        <v>58</v>
      </c>
      <c r="BL9" s="2">
        <f t="shared" si="7"/>
        <v>7.3232323232323232E-2</v>
      </c>
      <c r="BM9" s="2" cm="1">
        <f t="array" ref="BM9">SUM(--(ABS($G$3:$G$1315 - $K$3:$K$1315) = $BJ9))</f>
        <v>70</v>
      </c>
      <c r="BN9" s="2">
        <f t="shared" si="8"/>
        <v>8.8383838383838384E-2</v>
      </c>
      <c r="BO9" s="2">
        <f t="shared" si="5"/>
        <v>128</v>
      </c>
      <c r="BP9">
        <f t="shared" si="6"/>
        <v>8.0808080808080815E-2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139" t="str">
        <f>INDEX(Sheet5!$B$2:$AG$33, MATCH(Table2[[#This Row],[AwayTeam]],Sheet5!$A$2:$A$33, 0), MATCH(Table2[[#This Row],[HomeTeam]],Sheet5!$A$2:$A$33, 0))</f>
        <v>1-0-0</v>
      </c>
      <c r="AP10" s="139" t="str">
        <f>INDEX(Sheet5!$B$2:$AG$33, MATCH(Table2[[#This Row],[HomeTeam]],Sheet5!$A$2:$A$33, 0), MATCH(Table2[[#This Row],[AwayTeam]],Sheet5!$A$2:$A$33, 0))</f>
        <v>0-1-0</v>
      </c>
      <c r="AU10" t="s">
        <v>1763</v>
      </c>
      <c r="AV10" s="29">
        <f>AV9/$AV$4</f>
        <v>0.48648989898990058</v>
      </c>
      <c r="AZ10" t="s">
        <v>1458</v>
      </c>
      <c r="BA10">
        <v>75</v>
      </c>
      <c r="BC10" s="66"/>
      <c r="BH10" s="66"/>
      <c r="BJ10" s="2">
        <v>5</v>
      </c>
      <c r="BK10" s="2" cm="1">
        <f t="array" ref="BK10">SUM(--(ABS($F$3:$F$1315 - $J$3:$J$1315) = $BJ10))</f>
        <v>15</v>
      </c>
      <c r="BL10" s="2">
        <f t="shared" si="7"/>
        <v>1.893939393939394E-2</v>
      </c>
      <c r="BM10" s="2" cm="1">
        <f t="array" ref="BM10">SUM(--(ABS($G$3:$G$1315 - $K$3:$K$1315) = $BJ10))</f>
        <v>15</v>
      </c>
      <c r="BN10" s="2">
        <f t="shared" si="8"/>
        <v>1.893939393939394E-2</v>
      </c>
      <c r="BO10" s="2">
        <f t="shared" si="5"/>
        <v>30</v>
      </c>
      <c r="BP10">
        <f t="shared" si="6"/>
        <v>1.893939393939394E-2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139" t="str">
        <f>INDEX(Sheet5!$B$2:$AG$33, MATCH(Table2[[#This Row],[AwayTeam]],Sheet5!$A$2:$A$33, 0), MATCH(Table2[[#This Row],[HomeTeam]],Sheet5!$A$2:$A$33, 0))</f>
        <v>2-1-0</v>
      </c>
      <c r="AP11" s="139" t="str">
        <f>INDEX(Sheet5!$B$2:$AG$33, MATCH(Table2[[#This Row],[HomeTeam]],Sheet5!$A$2:$A$33, 0), MATCH(Table2[[#This Row],[AwayTeam]],Sheet5!$A$2:$A$33, 0))</f>
        <v>1-1-1</v>
      </c>
      <c r="AS11" t="s">
        <v>1780</v>
      </c>
      <c r="AU11" t="s">
        <v>1764</v>
      </c>
      <c r="AV11" s="29">
        <f>$AX$11*($AV$5)</f>
        <v>356</v>
      </c>
      <c r="AX11">
        <f>80/100</f>
        <v>0.8</v>
      </c>
      <c r="AZ11" t="s">
        <v>1457</v>
      </c>
      <c r="BA11">
        <v>65</v>
      </c>
      <c r="BC11" s="66"/>
      <c r="BD11" s="120" t="str">
        <f>_xlfn.CONCAT(TEXT(BE4+BE6+BE8, "0"),"-",TEXT(BE5, "0"),"-",TEXT(BE7+BE9, "0"))</f>
        <v>445-273-74</v>
      </c>
      <c r="BE11" s="121"/>
      <c r="BF11" t="s">
        <v>1817</v>
      </c>
      <c r="BH11" s="66"/>
      <c r="BJ11" s="2">
        <v>6</v>
      </c>
      <c r="BK11" s="2" cm="1">
        <f t="array" ref="BK11">SUM(--(ABS($F$3:$F$1315 - $J$3:$J$1315) = $BJ11))</f>
        <v>5</v>
      </c>
      <c r="BL11" s="2">
        <f t="shared" si="7"/>
        <v>6.313131313131313E-3</v>
      </c>
      <c r="BM11" s="2" cm="1">
        <f t="array" ref="BM11">SUM(--(ABS($G$3:$G$1315 - $K$3:$K$1315) = $BJ11))</f>
        <v>5</v>
      </c>
      <c r="BN11" s="2">
        <f t="shared" si="8"/>
        <v>6.313131313131313E-3</v>
      </c>
      <c r="BO11" s="2">
        <f t="shared" si="5"/>
        <v>10</v>
      </c>
      <c r="BP11">
        <f t="shared" si="6"/>
        <v>6.313131313131313E-3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139" t="str">
        <f>INDEX(Sheet5!$B$2:$AG$33, MATCH(Table2[[#This Row],[AwayTeam]],Sheet5!$A$2:$A$33, 0), MATCH(Table2[[#This Row],[HomeTeam]],Sheet5!$A$2:$A$33, 0))</f>
        <v>1-1-0</v>
      </c>
      <c r="AP12" s="139" t="str">
        <f>INDEX(Sheet5!$B$2:$AG$33, MATCH(Table2[[#This Row],[HomeTeam]],Sheet5!$A$2:$A$33, 0), MATCH(Table2[[#This Row],[AwayTeam]],Sheet5!$A$2:$A$33, 0))</f>
        <v>1-0-1</v>
      </c>
      <c r="AU12" t="s">
        <v>1766</v>
      </c>
      <c r="AV12" s="29">
        <f>COUNTIFS($N$3:$N$1315,1, $P$3:$P$1315, "Y")</f>
        <v>143</v>
      </c>
      <c r="AX12">
        <f>10/100</f>
        <v>0.1</v>
      </c>
      <c r="BC12" s="66"/>
      <c r="BD12" s="114" t="str">
        <f>_xlfn.CONCAT(TEXT(BE4, "0"),"-",TEXT(BE5, "0"),"-",TEXT(BE7+BE9+BE6+BE8, "0"))</f>
        <v>361-273-158</v>
      </c>
      <c r="BE12" s="11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139" t="str">
        <f>INDEX(Sheet5!$B$2:$AG$33, MATCH(Table2[[#This Row],[AwayTeam]],Sheet5!$A$2:$A$33, 0), MATCH(Table2[[#This Row],[HomeTeam]],Sheet5!$A$2:$A$33, 0))</f>
        <v>0-2-0</v>
      </c>
      <c r="AP13" s="139" t="str">
        <f>INDEX(Sheet5!$B$2:$AG$33, MATCH(Table2[[#This Row],[HomeTeam]],Sheet5!$A$2:$A$33, 0), MATCH(Table2[[#This Row],[AwayTeam]],Sheet5!$A$2:$A$33, 0))</f>
        <v>2-0-0</v>
      </c>
      <c r="AU13" t="s">
        <v>1765</v>
      </c>
      <c r="AV13" s="29">
        <f>COUNTIFS($N$3:$N$1315,1, $Q$3:$Q$1315, "Y")*$AX$13</f>
        <v>15</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139" t="str">
        <f>INDEX(Sheet5!$B$2:$AG$33, MATCH(Table2[[#This Row],[AwayTeam]],Sheet5!$A$2:$A$33, 0), MATCH(Table2[[#This Row],[HomeTeam]],Sheet5!$A$2:$A$33, 0))</f>
        <v>1-1-0</v>
      </c>
      <c r="AP14" s="139"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139" t="str">
        <f>INDEX(Sheet5!$B$2:$AG$33, MATCH(Table2[[#This Row],[AwayTeam]],Sheet5!$A$2:$A$33, 0), MATCH(Table2[[#This Row],[HomeTeam]],Sheet5!$A$2:$A$33, 0))</f>
        <v>0-1-0</v>
      </c>
      <c r="AP15" s="139"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139" t="str">
        <f>INDEX(Sheet5!$B$2:$AG$33, MATCH(Table2[[#This Row],[AwayTeam]],Sheet5!$A$2:$A$33, 0), MATCH(Table2[[#This Row],[HomeTeam]],Sheet5!$A$2:$A$33, 0))</f>
        <v>1-1-1</v>
      </c>
      <c r="AP16" s="139" t="str">
        <f>INDEX(Sheet5!$B$2:$AG$33, MATCH(Table2[[#This Row],[HomeTeam]],Sheet5!$A$2:$A$33, 0), MATCH(Table2[[#This Row],[AwayTeam]],Sheet5!$A$2:$A$33, 0))</f>
        <v>2-1-0</v>
      </c>
      <c r="BJ16" t="s">
        <v>1807</v>
      </c>
      <c r="BK16" s="113">
        <f>((BJ5*BL5)+(BL6*BJ6)+(BL7*BJ7)+(BL8*BJ8)+(BL9*BJ9)+(BL10*BJ10)+(BL11*BJ11)+(BL12*BJ12)+(BL13*BJ13)+(BL14*BJ14)+(BL15*BJ15))</f>
        <v>1.7247474747474747</v>
      </c>
      <c r="BL16" s="113"/>
      <c r="BM16" s="113">
        <f>((BJ5*BN5)+(BN6*BJ6)+(BN7*BJ7)+(BN8*BJ8)+(BN9*BJ9)+(BN10*BJ10)+(BN11*BJ11)+(BN12*BJ12)+(BN13*BJ13)+(BN14*BJ14)+(BN15*BJ15))</f>
        <v>1.7664141414141414</v>
      </c>
      <c r="BN16" s="113"/>
      <c r="BP16">
        <f>((BJ5*BP5)+(BP6*BJ6)+(BP7*BJ7)+(BP8*BJ8)+(BP9*BJ9)+(BP10*BJ10)+(BP11*BJ11)+(BP12*BJ12)+(BP13*BJ13)+(BP14*BJ14)+(BP15*BJ15))</f>
        <v>1.7455808080808082</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139" t="str">
        <f>INDEX(Sheet5!$B$2:$AG$33, MATCH(Table2[[#This Row],[AwayTeam]],Sheet5!$A$2:$A$33, 0), MATCH(Table2[[#This Row],[HomeTeam]],Sheet5!$A$2:$A$33, 0))</f>
        <v>3-0-0</v>
      </c>
      <c r="AP17" s="139" t="str">
        <f>INDEX(Sheet5!$B$2:$AG$33, MATCH(Table2[[#This Row],[HomeTeam]],Sheet5!$A$2:$A$33, 0), MATCH(Table2[[#This Row],[AwayTeam]],Sheet5!$A$2:$A$33, 0))</f>
        <v>0-1-2</v>
      </c>
      <c r="AU17" t="s">
        <v>1762</v>
      </c>
      <c r="AV17" s="29">
        <f>SUMIF($N$3:$N$1315,1, $AD$3:$AD$1315)</f>
        <v>399.22000000000122</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139" t="str">
        <f>INDEX(Sheet5!$B$2:$AG$33, MATCH(Table2[[#This Row],[AwayTeam]],Sheet5!$A$2:$A$33, 0), MATCH(Table2[[#This Row],[HomeTeam]],Sheet5!$A$2:$A$33, 0))</f>
        <v>1-1-0</v>
      </c>
      <c r="AP18" s="139" t="str">
        <f>INDEX(Sheet5!$B$2:$AG$33, MATCH(Table2[[#This Row],[HomeTeam]],Sheet5!$A$2:$A$33, 0), MATCH(Table2[[#This Row],[AwayTeam]],Sheet5!$A$2:$A$33, 0))</f>
        <v>1-0-1</v>
      </c>
      <c r="AU18" t="s">
        <v>1763</v>
      </c>
      <c r="AV18" s="29">
        <f>AV17/$AV$4</f>
        <v>0.50406565656565816</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139" t="str">
        <f>INDEX(Sheet5!$B$2:$AG$33, MATCH(Table2[[#This Row],[AwayTeam]],Sheet5!$A$2:$A$33, 0), MATCH(Table2[[#This Row],[HomeTeam]],Sheet5!$A$2:$A$33, 0))</f>
        <v>1-1-0</v>
      </c>
      <c r="AP19" s="139"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139" t="str">
        <f>INDEX(Sheet5!$B$2:$AG$33, MATCH(Table2[[#This Row],[AwayTeam]],Sheet5!$A$2:$A$33, 0), MATCH(Table2[[#This Row],[HomeTeam]],Sheet5!$A$2:$A$33, 0))</f>
        <v>0-2-0</v>
      </c>
      <c r="AP20" s="139"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139" t="str">
        <f>INDEX(Sheet5!$B$2:$AG$33, MATCH(Table2[[#This Row],[AwayTeam]],Sheet5!$A$2:$A$33, 0), MATCH(Table2[[#This Row],[HomeTeam]],Sheet5!$A$2:$A$33, 0))</f>
        <v>2-1-0</v>
      </c>
      <c r="AP21" s="139"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139" t="str">
        <f>INDEX(Sheet5!$B$2:$AG$33, MATCH(Table2[[#This Row],[AwayTeam]],Sheet5!$A$2:$A$33, 0), MATCH(Table2[[#This Row],[HomeTeam]],Sheet5!$A$2:$A$33, 0))</f>
        <v>2-0-0</v>
      </c>
      <c r="AP22" s="139"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139" t="str">
        <f>INDEX(Sheet5!$B$2:$AG$33, MATCH(Table2[[#This Row],[AwayTeam]],Sheet5!$A$2:$A$33, 0), MATCH(Table2[[#This Row],[HomeTeam]],Sheet5!$A$2:$A$33, 0))</f>
        <v>0-1-1</v>
      </c>
      <c r="AP23" s="139"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139" t="str">
        <f>INDEX(Sheet5!$B$2:$AG$33, MATCH(Table2[[#This Row],[AwayTeam]],Sheet5!$A$2:$A$33, 0), MATCH(Table2[[#This Row],[HomeTeam]],Sheet5!$A$2:$A$33, 0))</f>
        <v>1-1-0</v>
      </c>
      <c r="AP24" s="139"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139" t="str">
        <f>INDEX(Sheet5!$B$2:$AG$33, MATCH(Table2[[#This Row],[AwayTeam]],Sheet5!$A$2:$A$33, 0), MATCH(Table2[[#This Row],[HomeTeam]],Sheet5!$A$2:$A$33, 0))</f>
        <v>1-2-0</v>
      </c>
      <c r="AP25" s="139"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139" t="str">
        <f>INDEX(Sheet5!$B$2:$AG$33, MATCH(Table2[[#This Row],[AwayTeam]],Sheet5!$A$2:$A$33, 0), MATCH(Table2[[#This Row],[HomeTeam]],Sheet5!$A$2:$A$33, 0))</f>
        <v>0-0-1</v>
      </c>
      <c r="AP26" s="139"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139" t="str">
        <f>INDEX(Sheet5!$B$2:$AG$33, MATCH(Table2[[#This Row],[AwayTeam]],Sheet5!$A$2:$A$33, 0), MATCH(Table2[[#This Row],[HomeTeam]],Sheet5!$A$2:$A$33, 0))</f>
        <v>1-1-0</v>
      </c>
      <c r="AP27" s="139" t="str">
        <f>INDEX(Sheet5!$B$2:$AG$33, MATCH(Table2[[#This Row],[HomeTeam]],Sheet5!$A$2:$A$33, 0), MATCH(Table2[[#This Row],[AwayTeam]],Sheet5!$A$2:$A$33, 0))</f>
        <v>1-1-0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139" t="str">
        <f>INDEX(Sheet5!$B$2:$AG$33, MATCH(Table2[[#This Row],[AwayTeam]],Sheet5!$A$2:$A$33, 0), MATCH(Table2[[#This Row],[HomeTeam]],Sheet5!$A$2:$A$33, 0))</f>
        <v>1-1-0</v>
      </c>
      <c r="AP28" s="139" t="str">
        <f>INDEX(Sheet5!$B$2:$AG$33, MATCH(Table2[[#This Row],[HomeTeam]],Sheet5!$A$2:$A$33, 0), MATCH(Table2[[#This Row],[AwayTeam]],Sheet5!$A$2:$A$33, 0))</f>
        <v>1-1-0</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139" t="str">
        <f>INDEX(Sheet5!$B$2:$AG$33, MATCH(Table2[[#This Row],[AwayTeam]],Sheet5!$A$2:$A$33, 0), MATCH(Table2[[#This Row],[HomeTeam]],Sheet5!$A$2:$A$33, 0))</f>
        <v>0-1-0</v>
      </c>
      <c r="AP29" s="139" t="str">
        <f>INDEX(Sheet5!$B$2:$AG$33, MATCH(Table2[[#This Row],[HomeTeam]],Sheet5!$A$2:$A$33, 0), MATCH(Table2[[#This Row],[AwayTeam]],Sheet5!$A$2:$A$33, 0))</f>
        <v>1-0-0</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139" t="str">
        <f>INDEX(Sheet5!$B$2:$AG$33, MATCH(Table2[[#This Row],[AwayTeam]],Sheet5!$A$2:$A$33, 0), MATCH(Table2[[#This Row],[HomeTeam]],Sheet5!$A$2:$A$33, 0))</f>
        <v>0-2-0</v>
      </c>
      <c r="AP30" s="139"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139" t="str">
        <f>INDEX(Sheet5!$B$2:$AG$33, MATCH(Table2[[#This Row],[AwayTeam]],Sheet5!$A$2:$A$33, 0), MATCH(Table2[[#This Row],[HomeTeam]],Sheet5!$A$2:$A$33, 0))</f>
        <v>0-2-0</v>
      </c>
      <c r="AP31" s="139"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139" t="str">
        <f>INDEX(Sheet5!$B$2:$AG$33, MATCH(Table2[[#This Row],[AwayTeam]],Sheet5!$A$2:$A$33, 0), MATCH(Table2[[#This Row],[HomeTeam]],Sheet5!$A$2:$A$33, 0))</f>
        <v>1-1-0</v>
      </c>
      <c r="AP32" s="139"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139" t="str">
        <f>INDEX(Sheet5!$B$2:$AG$33, MATCH(Table2[[#This Row],[AwayTeam]],Sheet5!$A$2:$A$33, 0), MATCH(Table2[[#This Row],[HomeTeam]],Sheet5!$A$2:$A$33, 0))</f>
        <v>2-1-1</v>
      </c>
      <c r="AP33" s="139"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139" t="str">
        <f>INDEX(Sheet5!$B$2:$AG$33, MATCH(Table2[[#This Row],[AwayTeam]],Sheet5!$A$2:$A$33, 0), MATCH(Table2[[#This Row],[HomeTeam]],Sheet5!$A$2:$A$33, 0))</f>
        <v>0-1-0</v>
      </c>
      <c r="AP34" s="139"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139" t="str">
        <f>INDEX(Sheet5!$B$2:$AG$33, MATCH(Table2[[#This Row],[AwayTeam]],Sheet5!$A$2:$A$33, 0), MATCH(Table2[[#This Row],[HomeTeam]],Sheet5!$A$2:$A$33, 0))</f>
        <v>1-0-0</v>
      </c>
      <c r="AP35" s="139"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139" t="str">
        <f>INDEX(Sheet5!$B$2:$AG$33, MATCH(Table2[[#This Row],[AwayTeam]],Sheet5!$A$2:$A$33, 0), MATCH(Table2[[#This Row],[HomeTeam]],Sheet5!$A$2:$A$33, 0))</f>
        <v>1-0-0</v>
      </c>
      <c r="AP36" s="139"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139" t="str">
        <f>INDEX(Sheet5!$B$2:$AG$33, MATCH(Table2[[#This Row],[AwayTeam]],Sheet5!$A$2:$A$33, 0), MATCH(Table2[[#This Row],[HomeTeam]],Sheet5!$A$2:$A$33, 0))</f>
        <v>0-1-0</v>
      </c>
      <c r="AP37" s="139"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139" t="str">
        <f>INDEX(Sheet5!$B$2:$AG$33, MATCH(Table2[[#This Row],[AwayTeam]],Sheet5!$A$2:$A$33, 0), MATCH(Table2[[#This Row],[HomeTeam]],Sheet5!$A$2:$A$33, 0))</f>
        <v>1-1-0</v>
      </c>
      <c r="AP38" s="139"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139" t="str">
        <f>INDEX(Sheet5!$B$2:$AG$33, MATCH(Table2[[#This Row],[AwayTeam]],Sheet5!$A$2:$A$33, 0), MATCH(Table2[[#This Row],[HomeTeam]],Sheet5!$A$2:$A$33, 0))</f>
        <v>2-0-0</v>
      </c>
      <c r="AP39" s="139"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139" t="str">
        <f>INDEX(Sheet5!$B$2:$AG$33, MATCH(Table2[[#This Row],[AwayTeam]],Sheet5!$A$2:$A$33, 0), MATCH(Table2[[#This Row],[HomeTeam]],Sheet5!$A$2:$A$33, 0))</f>
        <v>0-2-1</v>
      </c>
      <c r="AP40" s="139"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139" t="str">
        <f>INDEX(Sheet5!$B$2:$AG$33, MATCH(Table2[[#This Row],[AwayTeam]],Sheet5!$A$2:$A$33, 0), MATCH(Table2[[#This Row],[HomeTeam]],Sheet5!$A$2:$A$33, 0))</f>
        <v>0-1-0</v>
      </c>
      <c r="AP41" s="139"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139" t="str">
        <f>INDEX(Sheet5!$B$2:$AG$33, MATCH(Table2[[#This Row],[AwayTeam]],Sheet5!$A$2:$A$33, 0), MATCH(Table2[[#This Row],[HomeTeam]],Sheet5!$A$2:$A$33, 0))</f>
        <v>1-1-0</v>
      </c>
      <c r="AP42" s="139"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139" t="str">
        <f>INDEX(Sheet5!$B$2:$AG$33, MATCH(Table2[[#This Row],[AwayTeam]],Sheet5!$A$2:$A$33, 0), MATCH(Table2[[#This Row],[HomeTeam]],Sheet5!$A$2:$A$33, 0))</f>
        <v>0-4-0</v>
      </c>
      <c r="AP43" s="139"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139" t="str">
        <f>INDEX(Sheet5!$B$2:$AG$33, MATCH(Table2[[#This Row],[AwayTeam]],Sheet5!$A$2:$A$33, 0), MATCH(Table2[[#This Row],[HomeTeam]],Sheet5!$A$2:$A$33, 0))</f>
        <v>2-0-1</v>
      </c>
      <c r="AP44" s="139"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139" t="str">
        <f>INDEX(Sheet5!$B$2:$AG$33, MATCH(Table2[[#This Row],[AwayTeam]],Sheet5!$A$2:$A$33, 0), MATCH(Table2[[#This Row],[HomeTeam]],Sheet5!$A$2:$A$33, 0))</f>
        <v>1-0-1</v>
      </c>
      <c r="AP45" s="139"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139" t="str">
        <f>INDEX(Sheet5!$B$2:$AG$33, MATCH(Table2[[#This Row],[AwayTeam]],Sheet5!$A$2:$A$33, 0), MATCH(Table2[[#This Row],[HomeTeam]],Sheet5!$A$2:$A$33, 0))</f>
        <v>0-1-0</v>
      </c>
      <c r="AP46" s="139"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139" t="str">
        <f>INDEX(Sheet5!$B$2:$AG$33, MATCH(Table2[[#This Row],[AwayTeam]],Sheet5!$A$2:$A$33, 0), MATCH(Table2[[#This Row],[HomeTeam]],Sheet5!$A$2:$A$33, 0))</f>
        <v>0-3-0</v>
      </c>
      <c r="AP47" s="139"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139" t="str">
        <f>INDEX(Sheet5!$B$2:$AG$33, MATCH(Table2[[#This Row],[AwayTeam]],Sheet5!$A$2:$A$33, 0), MATCH(Table2[[#This Row],[HomeTeam]],Sheet5!$A$2:$A$33, 0))</f>
        <v>3-0-0</v>
      </c>
      <c r="AP48" s="139"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139" t="str">
        <f>INDEX(Sheet5!$B$2:$AG$33, MATCH(Table2[[#This Row],[AwayTeam]],Sheet5!$A$2:$A$33, 0), MATCH(Table2[[#This Row],[HomeTeam]],Sheet5!$A$2:$A$33, 0))</f>
        <v>1-0-0</v>
      </c>
      <c r="AP49" s="139" t="str">
        <f>INDEX(Sheet5!$B$2:$AG$33, MATCH(Table2[[#This Row],[HomeTeam]],Sheet5!$A$2:$A$33, 0), MATCH(Table2[[#This Row],[AwayTeam]],Sheet5!$A$2:$A$33, 0))</f>
        <v>0-1-0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139" t="str">
        <f>INDEX(Sheet5!$B$2:$AG$33, MATCH(Table2[[#This Row],[AwayTeam]],Sheet5!$A$2:$A$33, 0), MATCH(Table2[[#This Row],[HomeTeam]],Sheet5!$A$2:$A$33, 0))</f>
        <v>0-2-0</v>
      </c>
      <c r="AP50" s="139"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139" t="str">
        <f>INDEX(Sheet5!$B$2:$AG$33, MATCH(Table2[[#This Row],[AwayTeam]],Sheet5!$A$2:$A$33, 0), MATCH(Table2[[#This Row],[HomeTeam]],Sheet5!$A$2:$A$33, 0))</f>
        <v>0-2-0</v>
      </c>
      <c r="AP51" s="139"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139" t="str">
        <f>INDEX(Sheet5!$B$2:$AG$33, MATCH(Table2[[#This Row],[AwayTeam]],Sheet5!$A$2:$A$33, 0), MATCH(Table2[[#This Row],[HomeTeam]],Sheet5!$A$2:$A$33, 0))</f>
        <v>2-2-0</v>
      </c>
      <c r="AP52" s="139"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139" t="str">
        <f>INDEX(Sheet5!$B$2:$AG$33, MATCH(Table2[[#This Row],[AwayTeam]],Sheet5!$A$2:$A$33, 0), MATCH(Table2[[#This Row],[HomeTeam]],Sheet5!$A$2:$A$33, 0))</f>
        <v>1-0-0</v>
      </c>
      <c r="AP53" s="139"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139" t="str">
        <f>INDEX(Sheet5!$B$2:$AG$33, MATCH(Table2[[#This Row],[AwayTeam]],Sheet5!$A$2:$A$33, 0), MATCH(Table2[[#This Row],[HomeTeam]],Sheet5!$A$2:$A$33, 0))</f>
        <v>3-0-0</v>
      </c>
      <c r="AP54" s="139"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139" t="str">
        <f>INDEX(Sheet5!$B$2:$AG$33, MATCH(Table2[[#This Row],[AwayTeam]],Sheet5!$A$2:$A$33, 0), MATCH(Table2[[#This Row],[HomeTeam]],Sheet5!$A$2:$A$33, 0))</f>
        <v>2-0-0</v>
      </c>
      <c r="AP55" s="139"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139" t="str">
        <f>INDEX(Sheet5!$B$2:$AG$33, MATCH(Table2[[#This Row],[AwayTeam]],Sheet5!$A$2:$A$33, 0), MATCH(Table2[[#This Row],[HomeTeam]],Sheet5!$A$2:$A$33, 0))</f>
        <v>0-1-1</v>
      </c>
      <c r="AP56" s="139"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139" t="str">
        <f>INDEX(Sheet5!$B$2:$AG$33, MATCH(Table2[[#This Row],[AwayTeam]],Sheet5!$A$2:$A$33, 0), MATCH(Table2[[#This Row],[HomeTeam]],Sheet5!$A$2:$A$33, 0))</f>
        <v>0-3-0</v>
      </c>
      <c r="AP57" s="139"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139" t="str">
        <f>INDEX(Sheet5!$B$2:$AG$33, MATCH(Table2[[#This Row],[AwayTeam]],Sheet5!$A$2:$A$33, 0), MATCH(Table2[[#This Row],[HomeTeam]],Sheet5!$A$2:$A$33, 0))</f>
        <v>0-0-1</v>
      </c>
      <c r="AP58" s="139"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139" t="str">
        <f>INDEX(Sheet5!$B$2:$AG$33, MATCH(Table2[[#This Row],[AwayTeam]],Sheet5!$A$2:$A$33, 0), MATCH(Table2[[#This Row],[HomeTeam]],Sheet5!$A$2:$A$33, 0))</f>
        <v>0-1-1</v>
      </c>
      <c r="AP59" s="139"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139" t="str">
        <f>INDEX(Sheet5!$B$2:$AG$33, MATCH(Table2[[#This Row],[AwayTeam]],Sheet5!$A$2:$A$33, 0), MATCH(Table2[[#This Row],[HomeTeam]],Sheet5!$A$2:$A$33, 0))</f>
        <v>0-1-0</v>
      </c>
      <c r="AP60" s="139"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139" t="str">
        <f>INDEX(Sheet5!$B$2:$AG$33, MATCH(Table2[[#This Row],[AwayTeam]],Sheet5!$A$2:$A$33, 0), MATCH(Table2[[#This Row],[HomeTeam]],Sheet5!$A$2:$A$33, 0))</f>
        <v>2-0-0</v>
      </c>
      <c r="AP61" s="139"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139" t="str">
        <f>INDEX(Sheet5!$B$2:$AG$33, MATCH(Table2[[#This Row],[AwayTeam]],Sheet5!$A$2:$A$33, 0), MATCH(Table2[[#This Row],[HomeTeam]],Sheet5!$A$2:$A$33, 0))</f>
        <v>0-0-2</v>
      </c>
      <c r="AP62" s="139"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139" t="str">
        <f>INDEX(Sheet5!$B$2:$AG$33, MATCH(Table2[[#This Row],[AwayTeam]],Sheet5!$A$2:$A$33, 0), MATCH(Table2[[#This Row],[HomeTeam]],Sheet5!$A$2:$A$33, 0))</f>
        <v>1-0-0</v>
      </c>
      <c r="AP63" s="139"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139" t="str">
        <f>INDEX(Sheet5!$B$2:$AG$33, MATCH(Table2[[#This Row],[AwayTeam]],Sheet5!$A$2:$A$33, 0), MATCH(Table2[[#This Row],[HomeTeam]],Sheet5!$A$2:$A$33, 0))</f>
        <v>1-1-0</v>
      </c>
      <c r="AP64" s="139"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139" t="str">
        <f>INDEX(Sheet5!$B$2:$AG$33, MATCH(Table2[[#This Row],[AwayTeam]],Sheet5!$A$2:$A$33, 0), MATCH(Table2[[#This Row],[HomeTeam]],Sheet5!$A$2:$A$33, 0))</f>
        <v>3-0-0</v>
      </c>
      <c r="AP65" s="139"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139" t="str">
        <f>INDEX(Sheet5!$B$2:$AG$33, MATCH(Table2[[#This Row],[AwayTeam]],Sheet5!$A$2:$A$33, 0), MATCH(Table2[[#This Row],[HomeTeam]],Sheet5!$A$2:$A$33, 0))</f>
        <v>0-1-0</v>
      </c>
      <c r="AP66" s="139"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139" t="str">
        <f>INDEX(Sheet5!$B$2:$AG$33, MATCH(Table2[[#This Row],[AwayTeam]],Sheet5!$A$2:$A$33, 0), MATCH(Table2[[#This Row],[HomeTeam]],Sheet5!$A$2:$A$33, 0))</f>
        <v>2-0-0</v>
      </c>
      <c r="AP67" s="139"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139" t="str">
        <f>INDEX(Sheet5!$B$2:$AG$33, MATCH(Table2[[#This Row],[AwayTeam]],Sheet5!$A$2:$A$33, 0), MATCH(Table2[[#This Row],[HomeTeam]],Sheet5!$A$2:$A$33, 0))</f>
        <v>1-1-0</v>
      </c>
      <c r="AP68" s="139"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139" t="str">
        <f>INDEX(Sheet5!$B$2:$AG$33, MATCH(Table2[[#This Row],[AwayTeam]],Sheet5!$A$2:$A$33, 0), MATCH(Table2[[#This Row],[HomeTeam]],Sheet5!$A$2:$A$33, 0))</f>
        <v>0-1-0</v>
      </c>
      <c r="AP69" s="139"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139" t="str">
        <f>INDEX(Sheet5!$B$2:$AG$33, MATCH(Table2[[#This Row],[AwayTeam]],Sheet5!$A$2:$A$33, 0), MATCH(Table2[[#This Row],[HomeTeam]],Sheet5!$A$2:$A$33, 0))</f>
        <v>1-0-1</v>
      </c>
      <c r="AP70" s="139"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139" t="str">
        <f>INDEX(Sheet5!$B$2:$AG$33, MATCH(Table2[[#This Row],[AwayTeam]],Sheet5!$A$2:$A$33, 0), MATCH(Table2[[#This Row],[HomeTeam]],Sheet5!$A$2:$A$33, 0))</f>
        <v>3-0-0</v>
      </c>
      <c r="AP71" s="139"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139" t="str">
        <f>INDEX(Sheet5!$B$2:$AG$33, MATCH(Table2[[#This Row],[AwayTeam]],Sheet5!$A$2:$A$33, 0), MATCH(Table2[[#This Row],[HomeTeam]],Sheet5!$A$2:$A$33, 0))</f>
        <v>1-1-0</v>
      </c>
      <c r="AP72" s="139"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139" t="str">
        <f>INDEX(Sheet5!$B$2:$AG$33, MATCH(Table2[[#This Row],[AwayTeam]],Sheet5!$A$2:$A$33, 0), MATCH(Table2[[#This Row],[HomeTeam]],Sheet5!$A$2:$A$33, 0))</f>
        <v>0-1-0</v>
      </c>
      <c r="AP73" s="139"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139" t="str">
        <f>INDEX(Sheet5!$B$2:$AG$33, MATCH(Table2[[#This Row],[AwayTeam]],Sheet5!$A$2:$A$33, 0), MATCH(Table2[[#This Row],[HomeTeam]],Sheet5!$A$2:$A$33, 0))</f>
        <v>3-0-0</v>
      </c>
      <c r="AP74" s="139"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139" t="str">
        <f>INDEX(Sheet5!$B$2:$AG$33, MATCH(Table2[[#This Row],[AwayTeam]],Sheet5!$A$2:$A$33, 0), MATCH(Table2[[#This Row],[HomeTeam]],Sheet5!$A$2:$A$33, 0))</f>
        <v>0-2-0</v>
      </c>
      <c r="AP75" s="139"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139" t="str">
        <f>INDEX(Sheet5!$B$2:$AG$33, MATCH(Table2[[#This Row],[AwayTeam]],Sheet5!$A$2:$A$33, 0), MATCH(Table2[[#This Row],[HomeTeam]],Sheet5!$A$2:$A$33, 0))</f>
        <v>0-1-1</v>
      </c>
      <c r="AP76" s="139"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139" t="str">
        <f>INDEX(Sheet5!$B$2:$AG$33, MATCH(Table2[[#This Row],[AwayTeam]],Sheet5!$A$2:$A$33, 0), MATCH(Table2[[#This Row],[HomeTeam]],Sheet5!$A$2:$A$33, 0))</f>
        <v>0-1-0</v>
      </c>
      <c r="AP77" s="139"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139" t="str">
        <f>INDEX(Sheet5!$B$2:$AG$33, MATCH(Table2[[#This Row],[AwayTeam]],Sheet5!$A$2:$A$33, 0), MATCH(Table2[[#This Row],[HomeTeam]],Sheet5!$A$2:$A$33, 0))</f>
        <v>2-0-0</v>
      </c>
      <c r="AP78" s="139"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139" t="str">
        <f>INDEX(Sheet5!$B$2:$AG$33, MATCH(Table2[[#This Row],[AwayTeam]],Sheet5!$A$2:$A$33, 0), MATCH(Table2[[#This Row],[HomeTeam]],Sheet5!$A$2:$A$33, 0))</f>
        <v>0-1-0</v>
      </c>
      <c r="AP79" s="139"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139" t="str">
        <f>INDEX(Sheet5!$B$2:$AG$33, MATCH(Table2[[#This Row],[AwayTeam]],Sheet5!$A$2:$A$33, 0), MATCH(Table2[[#This Row],[HomeTeam]],Sheet5!$A$2:$A$33, 0))</f>
        <v>1-0-1</v>
      </c>
      <c r="AP80" s="139"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139" t="str">
        <f>INDEX(Sheet5!$B$2:$AG$33, MATCH(Table2[[#This Row],[AwayTeam]],Sheet5!$A$2:$A$33, 0), MATCH(Table2[[#This Row],[HomeTeam]],Sheet5!$A$2:$A$33, 0))</f>
        <v>1-0-0</v>
      </c>
      <c r="AP81" s="139"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139" t="str">
        <f>INDEX(Sheet5!$B$2:$AG$33, MATCH(Table2[[#This Row],[AwayTeam]],Sheet5!$A$2:$A$33, 0), MATCH(Table2[[#This Row],[HomeTeam]],Sheet5!$A$2:$A$33, 0))</f>
        <v>2-2-0</v>
      </c>
      <c r="AP82" s="139"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139" t="str">
        <f>INDEX(Sheet5!$B$2:$AG$33, MATCH(Table2[[#This Row],[AwayTeam]],Sheet5!$A$2:$A$33, 0), MATCH(Table2[[#This Row],[HomeTeam]],Sheet5!$A$2:$A$33, 0))</f>
        <v>1-0-1</v>
      </c>
      <c r="AP83" s="139"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139" t="str">
        <f>INDEX(Sheet5!$B$2:$AG$33, MATCH(Table2[[#This Row],[AwayTeam]],Sheet5!$A$2:$A$33, 0), MATCH(Table2[[#This Row],[HomeTeam]],Sheet5!$A$2:$A$33, 0))</f>
        <v>1-0-1</v>
      </c>
      <c r="AP84" s="139"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139" t="str">
        <f>INDEX(Sheet5!$B$2:$AG$33, MATCH(Table2[[#This Row],[AwayTeam]],Sheet5!$A$2:$A$33, 0), MATCH(Table2[[#This Row],[HomeTeam]],Sheet5!$A$2:$A$33, 0))</f>
        <v>2-0-0</v>
      </c>
      <c r="AP85" s="139"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139" t="str">
        <f>INDEX(Sheet5!$B$2:$AG$33, MATCH(Table2[[#This Row],[AwayTeam]],Sheet5!$A$2:$A$33, 0), MATCH(Table2[[#This Row],[HomeTeam]],Sheet5!$A$2:$A$33, 0))</f>
        <v>1-1-0</v>
      </c>
      <c r="AP86" s="139"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139" t="str">
        <f>INDEX(Sheet5!$B$2:$AG$33, MATCH(Table2[[#This Row],[AwayTeam]],Sheet5!$A$2:$A$33, 0), MATCH(Table2[[#This Row],[HomeTeam]],Sheet5!$A$2:$A$33, 0))</f>
        <v>2-0-0</v>
      </c>
      <c r="AP87" s="139"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139" t="str">
        <f>INDEX(Sheet5!$B$2:$AG$33, MATCH(Table2[[#This Row],[AwayTeam]],Sheet5!$A$2:$A$33, 0), MATCH(Table2[[#This Row],[HomeTeam]],Sheet5!$A$2:$A$33, 0))</f>
        <v>1-0-1</v>
      </c>
      <c r="AP88" s="139"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139" t="str">
        <f>INDEX(Sheet5!$B$2:$AG$33, MATCH(Table2[[#This Row],[AwayTeam]],Sheet5!$A$2:$A$33, 0), MATCH(Table2[[#This Row],[HomeTeam]],Sheet5!$A$2:$A$33, 0))</f>
        <v>0-0-1</v>
      </c>
      <c r="AP89" s="139"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139" t="str">
        <f>INDEX(Sheet5!$B$2:$AG$33, MATCH(Table2[[#This Row],[AwayTeam]],Sheet5!$A$2:$A$33, 0), MATCH(Table2[[#This Row],[HomeTeam]],Sheet5!$A$2:$A$33, 0))</f>
        <v>0-2-0</v>
      </c>
      <c r="AP90" s="139"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139" t="str">
        <f>INDEX(Sheet5!$B$2:$AG$33, MATCH(Table2[[#This Row],[AwayTeam]],Sheet5!$A$2:$A$33, 0), MATCH(Table2[[#This Row],[HomeTeam]],Sheet5!$A$2:$A$33, 0))</f>
        <v>2-0-0</v>
      </c>
      <c r="AP91" s="139"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139" t="str">
        <f>INDEX(Sheet5!$B$2:$AG$33, MATCH(Table2[[#This Row],[AwayTeam]],Sheet5!$A$2:$A$33, 0), MATCH(Table2[[#This Row],[HomeTeam]],Sheet5!$A$2:$A$33, 0))</f>
        <v>2-0-0</v>
      </c>
      <c r="AP92" s="139"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139" t="str">
        <f>INDEX(Sheet5!$B$2:$AG$33, MATCH(Table2[[#This Row],[AwayTeam]],Sheet5!$A$2:$A$33, 0), MATCH(Table2[[#This Row],[HomeTeam]],Sheet5!$A$2:$A$33, 0))</f>
        <v>0-3-0</v>
      </c>
      <c r="AP93" s="139"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139" t="str">
        <f>INDEX(Sheet5!$B$2:$AG$33, MATCH(Table2[[#This Row],[AwayTeam]],Sheet5!$A$2:$A$33, 0), MATCH(Table2[[#This Row],[HomeTeam]],Sheet5!$A$2:$A$33, 0))</f>
        <v>2-0-0</v>
      </c>
      <c r="AP94" s="139"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139" t="str">
        <f>INDEX(Sheet5!$B$2:$AG$33, MATCH(Table2[[#This Row],[AwayTeam]],Sheet5!$A$2:$A$33, 0), MATCH(Table2[[#This Row],[HomeTeam]],Sheet5!$A$2:$A$33, 0))</f>
        <v>1-1-0</v>
      </c>
      <c r="AP95" s="139"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139" t="str">
        <f>INDEX(Sheet5!$B$2:$AG$33, MATCH(Table2[[#This Row],[AwayTeam]],Sheet5!$A$2:$A$33, 0), MATCH(Table2[[#This Row],[HomeTeam]],Sheet5!$A$2:$A$33, 0))</f>
        <v>2-0-1</v>
      </c>
      <c r="AP96" s="139"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139" t="str">
        <f>INDEX(Sheet5!$B$2:$AG$33, MATCH(Table2[[#This Row],[AwayTeam]],Sheet5!$A$2:$A$33, 0), MATCH(Table2[[#This Row],[HomeTeam]],Sheet5!$A$2:$A$33, 0))</f>
        <v>1-1-0</v>
      </c>
      <c r="AP97" s="139"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139" t="str">
        <f>INDEX(Sheet5!$B$2:$AG$33, MATCH(Table2[[#This Row],[AwayTeam]],Sheet5!$A$2:$A$33, 0), MATCH(Table2[[#This Row],[HomeTeam]],Sheet5!$A$2:$A$33, 0))</f>
        <v>2-0-1</v>
      </c>
      <c r="AP98" s="139"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139" t="str">
        <f>INDEX(Sheet5!$B$2:$AG$33, MATCH(Table2[[#This Row],[AwayTeam]],Sheet5!$A$2:$A$33, 0), MATCH(Table2[[#This Row],[HomeTeam]],Sheet5!$A$2:$A$33, 0))</f>
        <v>0-2-0</v>
      </c>
      <c r="AP99" s="139"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139" t="str">
        <f>INDEX(Sheet5!$B$2:$AG$33, MATCH(Table2[[#This Row],[AwayTeam]],Sheet5!$A$2:$A$33, 0), MATCH(Table2[[#This Row],[HomeTeam]],Sheet5!$A$2:$A$33, 0))</f>
        <v>3-0-0</v>
      </c>
      <c r="AP100" s="139"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139" t="str">
        <f>INDEX(Sheet5!$B$2:$AG$33, MATCH(Table2[[#This Row],[AwayTeam]],Sheet5!$A$2:$A$33, 0), MATCH(Table2[[#This Row],[HomeTeam]],Sheet5!$A$2:$A$33, 0))</f>
        <v>1-1-0</v>
      </c>
      <c r="AP101" s="139"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139" t="str">
        <f>INDEX(Sheet5!$B$2:$AG$33, MATCH(Table2[[#This Row],[AwayTeam]],Sheet5!$A$2:$A$33, 0), MATCH(Table2[[#This Row],[HomeTeam]],Sheet5!$A$2:$A$33, 0))</f>
        <v>2-0-0</v>
      </c>
      <c r="AP102" s="139"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139" t="str">
        <f>INDEX(Sheet5!$B$2:$AG$33, MATCH(Table2[[#This Row],[AwayTeam]],Sheet5!$A$2:$A$33, 0), MATCH(Table2[[#This Row],[HomeTeam]],Sheet5!$A$2:$A$33, 0))</f>
        <v>0-1-0</v>
      </c>
      <c r="AP103" s="139"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139" t="str">
        <f>INDEX(Sheet5!$B$2:$AG$33, MATCH(Table2[[#This Row],[AwayTeam]],Sheet5!$A$2:$A$33, 0), MATCH(Table2[[#This Row],[HomeTeam]],Sheet5!$A$2:$A$33, 0))</f>
        <v>1-0-1</v>
      </c>
      <c r="AP104" s="139"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139" t="str">
        <f>INDEX(Sheet5!$B$2:$AG$33, MATCH(Table2[[#This Row],[AwayTeam]],Sheet5!$A$2:$A$33, 0), MATCH(Table2[[#This Row],[HomeTeam]],Sheet5!$A$2:$A$33, 0))</f>
        <v>1-0-0</v>
      </c>
      <c r="AP105" s="139"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139" t="str">
        <f>INDEX(Sheet5!$B$2:$AG$33, MATCH(Table2[[#This Row],[AwayTeam]],Sheet5!$A$2:$A$33, 0), MATCH(Table2[[#This Row],[HomeTeam]],Sheet5!$A$2:$A$33, 0))</f>
        <v>2-0-0</v>
      </c>
      <c r="AP106" s="139"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139" t="str">
        <f>INDEX(Sheet5!$B$2:$AG$33, MATCH(Table2[[#This Row],[AwayTeam]],Sheet5!$A$2:$A$33, 0), MATCH(Table2[[#This Row],[HomeTeam]],Sheet5!$A$2:$A$33, 0))</f>
        <v>0-2-0</v>
      </c>
      <c r="AP107" s="139"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139" t="str">
        <f>INDEX(Sheet5!$B$2:$AG$33, MATCH(Table2[[#This Row],[AwayTeam]],Sheet5!$A$2:$A$33, 0), MATCH(Table2[[#This Row],[HomeTeam]],Sheet5!$A$2:$A$33, 0))</f>
        <v>3-0-0</v>
      </c>
      <c r="AP108" s="139"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139" t="str">
        <f>INDEX(Sheet5!$B$2:$AG$33, MATCH(Table2[[#This Row],[AwayTeam]],Sheet5!$A$2:$A$33, 0), MATCH(Table2[[#This Row],[HomeTeam]],Sheet5!$A$2:$A$33, 0))</f>
        <v>1-1-0</v>
      </c>
      <c r="AP109" s="139"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139" t="str">
        <f>INDEX(Sheet5!$B$2:$AG$33, MATCH(Table2[[#This Row],[AwayTeam]],Sheet5!$A$2:$A$33, 0), MATCH(Table2[[#This Row],[HomeTeam]],Sheet5!$A$2:$A$33, 0))</f>
        <v>0-2-0</v>
      </c>
      <c r="AP110" s="139"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139" t="str">
        <f>INDEX(Sheet5!$B$2:$AG$33, MATCH(Table2[[#This Row],[AwayTeam]],Sheet5!$A$2:$A$33, 0), MATCH(Table2[[#This Row],[HomeTeam]],Sheet5!$A$2:$A$33, 0))</f>
        <v>2-0-0</v>
      </c>
      <c r="AP111" s="139"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139" t="str">
        <f>INDEX(Sheet5!$B$2:$AG$33, MATCH(Table2[[#This Row],[AwayTeam]],Sheet5!$A$2:$A$33, 0), MATCH(Table2[[#This Row],[HomeTeam]],Sheet5!$A$2:$A$33, 0))</f>
        <v>2-0-0</v>
      </c>
      <c r="AP112" s="139"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139" t="str">
        <f>INDEX(Sheet5!$B$2:$AG$33, MATCH(Table2[[#This Row],[AwayTeam]],Sheet5!$A$2:$A$33, 0), MATCH(Table2[[#This Row],[HomeTeam]],Sheet5!$A$2:$A$33, 0))</f>
        <v>1-1-0</v>
      </c>
      <c r="AP113" s="139"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139" t="str">
        <f>INDEX(Sheet5!$B$2:$AG$33, MATCH(Table2[[#This Row],[AwayTeam]],Sheet5!$A$2:$A$33, 0), MATCH(Table2[[#This Row],[HomeTeam]],Sheet5!$A$2:$A$33, 0))</f>
        <v>2-0-0</v>
      </c>
      <c r="AP114" s="139"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139" t="str">
        <f>INDEX(Sheet5!$B$2:$AG$33, MATCH(Table2[[#This Row],[AwayTeam]],Sheet5!$A$2:$A$33, 0), MATCH(Table2[[#This Row],[HomeTeam]],Sheet5!$A$2:$A$33, 0))</f>
        <v>2-0-0</v>
      </c>
      <c r="AP115" s="139"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139" t="str">
        <f>INDEX(Sheet5!$B$2:$AG$33, MATCH(Table2[[#This Row],[AwayTeam]],Sheet5!$A$2:$A$33, 0), MATCH(Table2[[#This Row],[HomeTeam]],Sheet5!$A$2:$A$33, 0))</f>
        <v>1-0-0</v>
      </c>
      <c r="AP116" s="139"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139" t="str">
        <f>INDEX(Sheet5!$B$2:$AG$33, MATCH(Table2[[#This Row],[AwayTeam]],Sheet5!$A$2:$A$33, 0), MATCH(Table2[[#This Row],[HomeTeam]],Sheet5!$A$2:$A$33, 0))</f>
        <v>2-1-0</v>
      </c>
      <c r="AP117" s="139"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139" t="str">
        <f>INDEX(Sheet5!$B$2:$AG$33, MATCH(Table2[[#This Row],[AwayTeam]],Sheet5!$A$2:$A$33, 0), MATCH(Table2[[#This Row],[HomeTeam]],Sheet5!$A$2:$A$33, 0))</f>
        <v>2-0-0</v>
      </c>
      <c r="AP118" s="139"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139" t="str">
        <f>INDEX(Sheet5!$B$2:$AG$33, MATCH(Table2[[#This Row],[AwayTeam]],Sheet5!$A$2:$A$33, 0), MATCH(Table2[[#This Row],[HomeTeam]],Sheet5!$A$2:$A$33, 0))</f>
        <v>2-1-0</v>
      </c>
      <c r="AP119" s="139"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139" t="str">
        <f>INDEX(Sheet5!$B$2:$AG$33, MATCH(Table2[[#This Row],[AwayTeam]],Sheet5!$A$2:$A$33, 0), MATCH(Table2[[#This Row],[HomeTeam]],Sheet5!$A$2:$A$33, 0))</f>
        <v>0-2-0</v>
      </c>
      <c r="AP120" s="139"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139" t="str">
        <f>INDEX(Sheet5!$B$2:$AG$33, MATCH(Table2[[#This Row],[AwayTeam]],Sheet5!$A$2:$A$33, 0), MATCH(Table2[[#This Row],[HomeTeam]],Sheet5!$A$2:$A$33, 0))</f>
        <v>1-0-1</v>
      </c>
      <c r="AP121" s="139"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139" t="str">
        <f>INDEX(Sheet5!$B$2:$AG$33, MATCH(Table2[[#This Row],[AwayTeam]],Sheet5!$A$2:$A$33, 0), MATCH(Table2[[#This Row],[HomeTeam]],Sheet5!$A$2:$A$33, 0))</f>
        <v>2-0-0</v>
      </c>
      <c r="AP122" s="139"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139" t="str">
        <f>INDEX(Sheet5!$B$2:$AG$33, MATCH(Table2[[#This Row],[AwayTeam]],Sheet5!$A$2:$A$33, 0), MATCH(Table2[[#This Row],[HomeTeam]],Sheet5!$A$2:$A$33, 0))</f>
        <v>1-1-0</v>
      </c>
      <c r="AP123" s="139"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139" t="str">
        <f>INDEX(Sheet5!$B$2:$AG$33, MATCH(Table2[[#This Row],[AwayTeam]],Sheet5!$A$2:$A$33, 0), MATCH(Table2[[#This Row],[HomeTeam]],Sheet5!$A$2:$A$33, 0))</f>
        <v>2-1-0</v>
      </c>
      <c r="AP124" s="139"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139" t="str">
        <f>INDEX(Sheet5!$B$2:$AG$33, MATCH(Table2[[#This Row],[AwayTeam]],Sheet5!$A$2:$A$33, 0), MATCH(Table2[[#This Row],[HomeTeam]],Sheet5!$A$2:$A$33, 0))</f>
        <v>1-1-0</v>
      </c>
      <c r="AP125" s="139"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139" t="str">
        <f>INDEX(Sheet5!$B$2:$AG$33, MATCH(Table2[[#This Row],[AwayTeam]],Sheet5!$A$2:$A$33, 0), MATCH(Table2[[#This Row],[HomeTeam]],Sheet5!$A$2:$A$33, 0))</f>
        <v>0-1-0</v>
      </c>
      <c r="AP126" s="139"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139" t="str">
        <f>INDEX(Sheet5!$B$2:$AG$33, MATCH(Table2[[#This Row],[AwayTeam]],Sheet5!$A$2:$A$33, 0), MATCH(Table2[[#This Row],[HomeTeam]],Sheet5!$A$2:$A$33, 0))</f>
        <v>2-0-1</v>
      </c>
      <c r="AP127" s="139"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139" t="str">
        <f>INDEX(Sheet5!$B$2:$AG$33, MATCH(Table2[[#This Row],[AwayTeam]],Sheet5!$A$2:$A$33, 0), MATCH(Table2[[#This Row],[HomeTeam]],Sheet5!$A$2:$A$33, 0))</f>
        <v>0-1-0</v>
      </c>
      <c r="AP128" s="139"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139" t="str">
        <f>INDEX(Sheet5!$B$2:$AG$33, MATCH(Table2[[#This Row],[AwayTeam]],Sheet5!$A$2:$A$33, 0), MATCH(Table2[[#This Row],[HomeTeam]],Sheet5!$A$2:$A$33, 0))</f>
        <v>1-1-0</v>
      </c>
      <c r="AP129" s="139"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139" t="str">
        <f>INDEX(Sheet5!$B$2:$AG$33, MATCH(Table2[[#This Row],[AwayTeam]],Sheet5!$A$2:$A$33, 0), MATCH(Table2[[#This Row],[HomeTeam]],Sheet5!$A$2:$A$33, 0))</f>
        <v>0-1-0</v>
      </c>
      <c r="AP130" s="139"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139" t="str">
        <f>INDEX(Sheet5!$B$2:$AG$33, MATCH(Table2[[#This Row],[AwayTeam]],Sheet5!$A$2:$A$33, 0), MATCH(Table2[[#This Row],[HomeTeam]],Sheet5!$A$2:$A$33, 0))</f>
        <v>2-1-0</v>
      </c>
      <c r="AP131" s="139"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139" t="str">
        <f>INDEX(Sheet5!$B$2:$AG$33, MATCH(Table2[[#This Row],[AwayTeam]],Sheet5!$A$2:$A$33, 0), MATCH(Table2[[#This Row],[HomeTeam]],Sheet5!$A$2:$A$33, 0))</f>
        <v>1-0-0</v>
      </c>
      <c r="AP132" s="139"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139" t="str">
        <f>INDEX(Sheet5!$B$2:$AG$33, MATCH(Table2[[#This Row],[AwayTeam]],Sheet5!$A$2:$A$33, 0), MATCH(Table2[[#This Row],[HomeTeam]],Sheet5!$A$2:$A$33, 0))</f>
        <v>0-0-1</v>
      </c>
      <c r="AP133" s="139"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139" t="str">
        <f>INDEX(Sheet5!$B$2:$AG$33, MATCH(Table2[[#This Row],[AwayTeam]],Sheet5!$A$2:$A$33, 0), MATCH(Table2[[#This Row],[HomeTeam]],Sheet5!$A$2:$A$33, 0))</f>
        <v>1-3-0</v>
      </c>
      <c r="AP134" s="139"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139" t="str">
        <f>INDEX(Sheet5!$B$2:$AG$33, MATCH(Table2[[#This Row],[AwayTeam]],Sheet5!$A$2:$A$33, 0), MATCH(Table2[[#This Row],[HomeTeam]],Sheet5!$A$2:$A$33, 0))</f>
        <v>1-1-0</v>
      </c>
      <c r="AP135" s="139"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139" t="str">
        <f>INDEX(Sheet5!$B$2:$AG$33, MATCH(Table2[[#This Row],[AwayTeam]],Sheet5!$A$2:$A$33, 0), MATCH(Table2[[#This Row],[HomeTeam]],Sheet5!$A$2:$A$33, 0))</f>
        <v>0-3-0</v>
      </c>
      <c r="AP136" s="139"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139" t="str">
        <f>INDEX(Sheet5!$B$2:$AG$33, MATCH(Table2[[#This Row],[AwayTeam]],Sheet5!$A$2:$A$33, 0), MATCH(Table2[[#This Row],[HomeTeam]],Sheet5!$A$2:$A$33, 0))</f>
        <v>1-1-0</v>
      </c>
      <c r="AP137" s="139"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139" t="str">
        <f>INDEX(Sheet5!$B$2:$AG$33, MATCH(Table2[[#This Row],[AwayTeam]],Sheet5!$A$2:$A$33, 0), MATCH(Table2[[#This Row],[HomeTeam]],Sheet5!$A$2:$A$33, 0))</f>
        <v>1-0-0</v>
      </c>
      <c r="AP138" s="139" t="str">
        <f>INDEX(Sheet5!$B$2:$AG$33, MATCH(Table2[[#This Row],[HomeTeam]],Sheet5!$A$2:$A$33, 0), MATCH(Table2[[#This Row],[AwayTeam]],Sheet5!$A$2:$A$33, 0))</f>
        <v>0-0-1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139" t="str">
        <f>INDEX(Sheet5!$B$2:$AG$33, MATCH(Table2[[#This Row],[AwayTeam]],Sheet5!$A$2:$A$33, 0), MATCH(Table2[[#This Row],[HomeTeam]],Sheet5!$A$2:$A$33, 0))</f>
        <v>1-1-0</v>
      </c>
      <c r="AP139" s="139"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139" t="str">
        <f>INDEX(Sheet5!$B$2:$AG$33, MATCH(Table2[[#This Row],[AwayTeam]],Sheet5!$A$2:$A$33, 0), MATCH(Table2[[#This Row],[HomeTeam]],Sheet5!$A$2:$A$33, 0))</f>
        <v>1-0-0</v>
      </c>
      <c r="AP140" s="139"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139" t="str">
        <f>INDEX(Sheet5!$B$2:$AG$33, MATCH(Table2[[#This Row],[AwayTeam]],Sheet5!$A$2:$A$33, 0), MATCH(Table2[[#This Row],[HomeTeam]],Sheet5!$A$2:$A$33, 0))</f>
        <v>0-1-0</v>
      </c>
      <c r="AP141" s="139"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139" t="str">
        <f>INDEX(Sheet5!$B$2:$AG$33, MATCH(Table2[[#This Row],[AwayTeam]],Sheet5!$A$2:$A$33, 0), MATCH(Table2[[#This Row],[HomeTeam]],Sheet5!$A$2:$A$33, 0))</f>
        <v>1-1-0</v>
      </c>
      <c r="AP142" s="139"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139" t="str">
        <f>INDEX(Sheet5!$B$2:$AG$33, MATCH(Table2[[#This Row],[AwayTeam]],Sheet5!$A$2:$A$33, 0), MATCH(Table2[[#This Row],[HomeTeam]],Sheet5!$A$2:$A$33, 0))</f>
        <v>0-0-2</v>
      </c>
      <c r="AP143" s="139"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139" t="str">
        <f>INDEX(Sheet5!$B$2:$AG$33, MATCH(Table2[[#This Row],[AwayTeam]],Sheet5!$A$2:$A$33, 0), MATCH(Table2[[#This Row],[HomeTeam]],Sheet5!$A$2:$A$33, 0))</f>
        <v>1-1-0</v>
      </c>
      <c r="AP144" s="139"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139" t="str">
        <f>INDEX(Sheet5!$B$2:$AG$33, MATCH(Table2[[#This Row],[AwayTeam]],Sheet5!$A$2:$A$33, 0), MATCH(Table2[[#This Row],[HomeTeam]],Sheet5!$A$2:$A$33, 0))</f>
        <v>1-1-0</v>
      </c>
      <c r="AP145" s="139"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139" t="str">
        <f>INDEX(Sheet5!$B$2:$AG$33, MATCH(Table2[[#This Row],[AwayTeam]],Sheet5!$A$2:$A$33, 0), MATCH(Table2[[#This Row],[HomeTeam]],Sheet5!$A$2:$A$33, 0))</f>
        <v>2-0-0</v>
      </c>
      <c r="AP146" s="139"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139" t="str">
        <f>INDEX(Sheet5!$B$2:$AG$33, MATCH(Table2[[#This Row],[AwayTeam]],Sheet5!$A$2:$A$33, 0), MATCH(Table2[[#This Row],[HomeTeam]],Sheet5!$A$2:$A$33, 0))</f>
        <v>1-2-0</v>
      </c>
      <c r="AP147" s="139"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139" t="str">
        <f>INDEX(Sheet5!$B$2:$AG$33, MATCH(Table2[[#This Row],[AwayTeam]],Sheet5!$A$2:$A$33, 0), MATCH(Table2[[#This Row],[HomeTeam]],Sheet5!$A$2:$A$33, 0))</f>
        <v>2-0-0</v>
      </c>
      <c r="AP148" s="139"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139" t="str">
        <f>INDEX(Sheet5!$B$2:$AG$33, MATCH(Table2[[#This Row],[AwayTeam]],Sheet5!$A$2:$A$33, 0), MATCH(Table2[[#This Row],[HomeTeam]],Sheet5!$A$2:$A$33, 0))</f>
        <v>0-2-0</v>
      </c>
      <c r="AP149" s="139"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139" t="str">
        <f>INDEX(Sheet5!$B$2:$AG$33, MATCH(Table2[[#This Row],[AwayTeam]],Sheet5!$A$2:$A$33, 0), MATCH(Table2[[#This Row],[HomeTeam]],Sheet5!$A$2:$A$33, 0))</f>
        <v>1-1-1</v>
      </c>
      <c r="AP150" s="139"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139" t="str">
        <f>INDEX(Sheet5!$B$2:$AG$33, MATCH(Table2[[#This Row],[AwayTeam]],Sheet5!$A$2:$A$33, 0), MATCH(Table2[[#This Row],[HomeTeam]],Sheet5!$A$2:$A$33, 0))</f>
        <v>1-0-0</v>
      </c>
      <c r="AP151" s="139"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139" t="str">
        <f>INDEX(Sheet5!$B$2:$AG$33, MATCH(Table2[[#This Row],[AwayTeam]],Sheet5!$A$2:$A$33, 0), MATCH(Table2[[#This Row],[HomeTeam]],Sheet5!$A$2:$A$33, 0))</f>
        <v>1-1-0</v>
      </c>
      <c r="AP152" s="139"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139" t="str">
        <f>INDEX(Sheet5!$B$2:$AG$33, MATCH(Table2[[#This Row],[AwayTeam]],Sheet5!$A$2:$A$33, 0), MATCH(Table2[[#This Row],[HomeTeam]],Sheet5!$A$2:$A$33, 0))</f>
        <v>0-2-0</v>
      </c>
      <c r="AP153" s="139"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139" t="str">
        <f>INDEX(Sheet5!$B$2:$AG$33, MATCH(Table2[[#This Row],[AwayTeam]],Sheet5!$A$2:$A$33, 0), MATCH(Table2[[#This Row],[HomeTeam]],Sheet5!$A$2:$A$33, 0))</f>
        <v>1-0-0</v>
      </c>
      <c r="AP154" s="139"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139" t="str">
        <f>INDEX(Sheet5!$B$2:$AG$33, MATCH(Table2[[#This Row],[AwayTeam]],Sheet5!$A$2:$A$33, 0), MATCH(Table2[[#This Row],[HomeTeam]],Sheet5!$A$2:$A$33, 0))</f>
        <v>1-0-0</v>
      </c>
      <c r="AP155" s="139"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139" t="str">
        <f>INDEX(Sheet5!$B$2:$AG$33, MATCH(Table2[[#This Row],[AwayTeam]],Sheet5!$A$2:$A$33, 0), MATCH(Table2[[#This Row],[HomeTeam]],Sheet5!$A$2:$A$33, 0))</f>
        <v>1-2-0</v>
      </c>
      <c r="AP156" s="139"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139" t="str">
        <f>INDEX(Sheet5!$B$2:$AG$33, MATCH(Table2[[#This Row],[AwayTeam]],Sheet5!$A$2:$A$33, 0), MATCH(Table2[[#This Row],[HomeTeam]],Sheet5!$A$2:$A$33, 0))</f>
        <v>1-1-0</v>
      </c>
      <c r="AP157" s="139"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139" t="str">
        <f>INDEX(Sheet5!$B$2:$AG$33, MATCH(Table2[[#This Row],[AwayTeam]],Sheet5!$A$2:$A$33, 0), MATCH(Table2[[#This Row],[HomeTeam]],Sheet5!$A$2:$A$33, 0))</f>
        <v>1-1-0</v>
      </c>
      <c r="AP158" s="139"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139" t="str">
        <f>INDEX(Sheet5!$B$2:$AG$33, MATCH(Table2[[#This Row],[AwayTeam]],Sheet5!$A$2:$A$33, 0), MATCH(Table2[[#This Row],[HomeTeam]],Sheet5!$A$2:$A$33, 0))</f>
        <v>2-0-0</v>
      </c>
      <c r="AP159" s="139"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139" t="str">
        <f>INDEX(Sheet5!$B$2:$AG$33, MATCH(Table2[[#This Row],[AwayTeam]],Sheet5!$A$2:$A$33, 0), MATCH(Table2[[#This Row],[HomeTeam]],Sheet5!$A$2:$A$33, 0))</f>
        <v>0-2-0</v>
      </c>
      <c r="AP160" s="139"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139" t="str">
        <f>INDEX(Sheet5!$B$2:$AG$33, MATCH(Table2[[#This Row],[AwayTeam]],Sheet5!$A$2:$A$33, 0), MATCH(Table2[[#This Row],[HomeTeam]],Sheet5!$A$2:$A$33, 0))</f>
        <v>1-0-0</v>
      </c>
      <c r="AP161" s="139"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139" t="str">
        <f>INDEX(Sheet5!$B$2:$AG$33, MATCH(Table2[[#This Row],[AwayTeam]],Sheet5!$A$2:$A$33, 0), MATCH(Table2[[#This Row],[HomeTeam]],Sheet5!$A$2:$A$33, 0))</f>
        <v>1-1-0</v>
      </c>
      <c r="AP162" s="139"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139" t="str">
        <f>INDEX(Sheet5!$B$2:$AG$33, MATCH(Table2[[#This Row],[AwayTeam]],Sheet5!$A$2:$A$33, 0), MATCH(Table2[[#This Row],[HomeTeam]],Sheet5!$A$2:$A$33, 0))</f>
        <v>0-1-0</v>
      </c>
      <c r="AP163" s="139"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139" t="str">
        <f>INDEX(Sheet5!$B$2:$AG$33, MATCH(Table2[[#This Row],[AwayTeam]],Sheet5!$A$2:$A$33, 0), MATCH(Table2[[#This Row],[HomeTeam]],Sheet5!$A$2:$A$33, 0))</f>
        <v>0-1-1</v>
      </c>
      <c r="AP164" s="139"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139" t="str">
        <f>INDEX(Sheet5!$B$2:$AG$33, MATCH(Table2[[#This Row],[AwayTeam]],Sheet5!$A$2:$A$33, 0), MATCH(Table2[[#This Row],[HomeTeam]],Sheet5!$A$2:$A$33, 0))</f>
        <v>1-0-1</v>
      </c>
      <c r="AP165" s="139"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139" t="str">
        <f>INDEX(Sheet5!$B$2:$AG$33, MATCH(Table2[[#This Row],[AwayTeam]],Sheet5!$A$2:$A$33, 0), MATCH(Table2[[#This Row],[HomeTeam]],Sheet5!$A$2:$A$33, 0))</f>
        <v>1-2-0</v>
      </c>
      <c r="AP166" s="139"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139" t="str">
        <f>INDEX(Sheet5!$B$2:$AG$33, MATCH(Table2[[#This Row],[AwayTeam]],Sheet5!$A$2:$A$33, 0), MATCH(Table2[[#This Row],[HomeTeam]],Sheet5!$A$2:$A$33, 0))</f>
        <v>0-1-0</v>
      </c>
      <c r="AP167" s="139"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139" t="str">
        <f>INDEX(Sheet5!$B$2:$AG$33, MATCH(Table2[[#This Row],[AwayTeam]],Sheet5!$A$2:$A$33, 0), MATCH(Table2[[#This Row],[HomeTeam]],Sheet5!$A$2:$A$33, 0))</f>
        <v>3-0-0</v>
      </c>
      <c r="AP168" s="139"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139" t="str">
        <f>INDEX(Sheet5!$B$2:$AG$33, MATCH(Table2[[#This Row],[AwayTeam]],Sheet5!$A$2:$A$33, 0), MATCH(Table2[[#This Row],[HomeTeam]],Sheet5!$A$2:$A$33, 0))</f>
        <v>1-1-0</v>
      </c>
      <c r="AP169" s="139"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139" t="str">
        <f>INDEX(Sheet5!$B$2:$AG$33, MATCH(Table2[[#This Row],[AwayTeam]],Sheet5!$A$2:$A$33, 0), MATCH(Table2[[#This Row],[HomeTeam]],Sheet5!$A$2:$A$33, 0))</f>
        <v>2-0-0</v>
      </c>
      <c r="AP170" s="139"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139" t="str">
        <f>INDEX(Sheet5!$B$2:$AG$33, MATCH(Table2[[#This Row],[AwayTeam]],Sheet5!$A$2:$A$33, 0), MATCH(Table2[[#This Row],[HomeTeam]],Sheet5!$A$2:$A$33, 0))</f>
        <v>2-1-0</v>
      </c>
      <c r="AP171" s="139"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139" t="str">
        <f>INDEX(Sheet5!$B$2:$AG$33, MATCH(Table2[[#This Row],[AwayTeam]],Sheet5!$A$2:$A$33, 0), MATCH(Table2[[#This Row],[HomeTeam]],Sheet5!$A$2:$A$33, 0))</f>
        <v>0-2-0</v>
      </c>
      <c r="AP172" s="139"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139" t="str">
        <f>INDEX(Sheet5!$B$2:$AG$33, MATCH(Table2[[#This Row],[AwayTeam]],Sheet5!$A$2:$A$33, 0), MATCH(Table2[[#This Row],[HomeTeam]],Sheet5!$A$2:$A$33, 0))</f>
        <v>1-1-0</v>
      </c>
      <c r="AP173" s="139"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139" t="str">
        <f>INDEX(Sheet5!$B$2:$AG$33, MATCH(Table2[[#This Row],[AwayTeam]],Sheet5!$A$2:$A$33, 0), MATCH(Table2[[#This Row],[HomeTeam]],Sheet5!$A$2:$A$33, 0))</f>
        <v>0-2-0</v>
      </c>
      <c r="AP174" s="139"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139" t="str">
        <f>INDEX(Sheet5!$B$2:$AG$33, MATCH(Table2[[#This Row],[AwayTeam]],Sheet5!$A$2:$A$33, 0), MATCH(Table2[[#This Row],[HomeTeam]],Sheet5!$A$2:$A$33, 0))</f>
        <v>0-1-0</v>
      </c>
      <c r="AP175" s="139"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139" t="str">
        <f>INDEX(Sheet5!$B$2:$AG$33, MATCH(Table2[[#This Row],[AwayTeam]],Sheet5!$A$2:$A$33, 0), MATCH(Table2[[#This Row],[HomeTeam]],Sheet5!$A$2:$A$33, 0))</f>
        <v>0-2-0</v>
      </c>
      <c r="AP176" s="139"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139" t="str">
        <f>INDEX(Sheet5!$B$2:$AG$33, MATCH(Table2[[#This Row],[AwayTeam]],Sheet5!$A$2:$A$33, 0), MATCH(Table2[[#This Row],[HomeTeam]],Sheet5!$A$2:$A$33, 0))</f>
        <v>2-1-0</v>
      </c>
      <c r="AP177" s="139"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139" t="str">
        <f>INDEX(Sheet5!$B$2:$AG$33, MATCH(Table2[[#This Row],[AwayTeam]],Sheet5!$A$2:$A$33, 0), MATCH(Table2[[#This Row],[HomeTeam]],Sheet5!$A$2:$A$33, 0))</f>
        <v>1-0-0</v>
      </c>
      <c r="AP178" s="139"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139" t="str">
        <f>INDEX(Sheet5!$B$2:$AG$33, MATCH(Table2[[#This Row],[AwayTeam]],Sheet5!$A$2:$A$33, 0), MATCH(Table2[[#This Row],[HomeTeam]],Sheet5!$A$2:$A$33, 0))</f>
        <v>0-1-1</v>
      </c>
      <c r="AP179" s="139"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139" t="str">
        <f>INDEX(Sheet5!$B$2:$AG$33, MATCH(Table2[[#This Row],[AwayTeam]],Sheet5!$A$2:$A$33, 0), MATCH(Table2[[#This Row],[HomeTeam]],Sheet5!$A$2:$A$33, 0))</f>
        <v>0-2-0</v>
      </c>
      <c r="AP180" s="139"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139" t="str">
        <f>INDEX(Sheet5!$B$2:$AG$33, MATCH(Table2[[#This Row],[AwayTeam]],Sheet5!$A$2:$A$33, 0), MATCH(Table2[[#This Row],[HomeTeam]],Sheet5!$A$2:$A$33, 0))</f>
        <v>1-1-1</v>
      </c>
      <c r="AP181" s="139"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139" t="str">
        <f>INDEX(Sheet5!$B$2:$AG$33, MATCH(Table2[[#This Row],[AwayTeam]],Sheet5!$A$2:$A$33, 0), MATCH(Table2[[#This Row],[HomeTeam]],Sheet5!$A$2:$A$33, 0))</f>
        <v>0-3-0</v>
      </c>
      <c r="AP182" s="139"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139" t="str">
        <f>INDEX(Sheet5!$B$2:$AG$33, MATCH(Table2[[#This Row],[AwayTeam]],Sheet5!$A$2:$A$33, 0), MATCH(Table2[[#This Row],[HomeTeam]],Sheet5!$A$2:$A$33, 0))</f>
        <v>0-2-0</v>
      </c>
      <c r="AP183" s="139"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139" t="str">
        <f>INDEX(Sheet5!$B$2:$AG$33, MATCH(Table2[[#This Row],[AwayTeam]],Sheet5!$A$2:$A$33, 0), MATCH(Table2[[#This Row],[HomeTeam]],Sheet5!$A$2:$A$33, 0))</f>
        <v>2-1-0</v>
      </c>
      <c r="AP184" s="139"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139" t="str">
        <f>INDEX(Sheet5!$B$2:$AG$33, MATCH(Table2[[#This Row],[AwayTeam]],Sheet5!$A$2:$A$33, 0), MATCH(Table2[[#This Row],[HomeTeam]],Sheet5!$A$2:$A$33, 0))</f>
        <v>1-1-1</v>
      </c>
      <c r="AP185" s="139"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139" t="str">
        <f>INDEX(Sheet5!$B$2:$AG$33, MATCH(Table2[[#This Row],[AwayTeam]],Sheet5!$A$2:$A$33, 0), MATCH(Table2[[#This Row],[HomeTeam]],Sheet5!$A$2:$A$33, 0))</f>
        <v>2-0-0</v>
      </c>
      <c r="AP186" s="139"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139" t="str">
        <f>INDEX(Sheet5!$B$2:$AG$33, MATCH(Table2[[#This Row],[AwayTeam]],Sheet5!$A$2:$A$33, 0), MATCH(Table2[[#This Row],[HomeTeam]],Sheet5!$A$2:$A$33, 0))</f>
        <v>0-1-0</v>
      </c>
      <c r="AP187" s="139"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139" t="str">
        <f>INDEX(Sheet5!$B$2:$AG$33, MATCH(Table2[[#This Row],[AwayTeam]],Sheet5!$A$2:$A$33, 0), MATCH(Table2[[#This Row],[HomeTeam]],Sheet5!$A$2:$A$33, 0))</f>
        <v>1-1-0</v>
      </c>
      <c r="AP188" s="139"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139" t="str">
        <f>INDEX(Sheet5!$B$2:$AG$33, MATCH(Table2[[#This Row],[AwayTeam]],Sheet5!$A$2:$A$33, 0), MATCH(Table2[[#This Row],[HomeTeam]],Sheet5!$A$2:$A$33, 0))</f>
        <v>1-1-0</v>
      </c>
      <c r="AP189" s="139"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139" t="str">
        <f>INDEX(Sheet5!$B$2:$AG$33, MATCH(Table2[[#This Row],[AwayTeam]],Sheet5!$A$2:$A$33, 0), MATCH(Table2[[#This Row],[HomeTeam]],Sheet5!$A$2:$A$33, 0))</f>
        <v>1-1-0</v>
      </c>
      <c r="AP190" s="139"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139" t="str">
        <f>INDEX(Sheet5!$B$2:$AG$33, MATCH(Table2[[#This Row],[AwayTeam]],Sheet5!$A$2:$A$33, 0), MATCH(Table2[[#This Row],[HomeTeam]],Sheet5!$A$2:$A$33, 0))</f>
        <v>0-0-1</v>
      </c>
      <c r="AP191" s="139" t="str">
        <f>INDEX(Sheet5!$B$2:$AG$33, MATCH(Table2[[#This Row],[HomeTeam]],Sheet5!$A$2:$A$33, 0), MATCH(Table2[[#This Row],[AwayTeam]],Sheet5!$A$2:$A$33, 0))</f>
        <v>1-0-0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139" t="str">
        <f>INDEX(Sheet5!$B$2:$AG$33, MATCH(Table2[[#This Row],[AwayTeam]],Sheet5!$A$2:$A$33, 0), MATCH(Table2[[#This Row],[HomeTeam]],Sheet5!$A$2:$A$33, 0))</f>
        <v>1-1-0</v>
      </c>
      <c r="AP192" s="139"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139" t="str">
        <f>INDEX(Sheet5!$B$2:$AG$33, MATCH(Table2[[#This Row],[AwayTeam]],Sheet5!$A$2:$A$33, 0), MATCH(Table2[[#This Row],[HomeTeam]],Sheet5!$A$2:$A$33, 0))</f>
        <v>1-1-0</v>
      </c>
      <c r="AP193" s="139"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139" t="str">
        <f>INDEX(Sheet5!$B$2:$AG$33, MATCH(Table2[[#This Row],[AwayTeam]],Sheet5!$A$2:$A$33, 0), MATCH(Table2[[#This Row],[HomeTeam]],Sheet5!$A$2:$A$33, 0))</f>
        <v>1-0-1</v>
      </c>
      <c r="AP194" s="139"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139" t="str">
        <f>INDEX(Sheet5!$B$2:$AG$33, MATCH(Table2[[#This Row],[AwayTeam]],Sheet5!$A$2:$A$33, 0), MATCH(Table2[[#This Row],[HomeTeam]],Sheet5!$A$2:$A$33, 0))</f>
        <v>1-0-0</v>
      </c>
      <c r="AP195" s="139"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139" t="str">
        <f>INDEX(Sheet5!$B$2:$AG$33, MATCH(Table2[[#This Row],[AwayTeam]],Sheet5!$A$2:$A$33, 0), MATCH(Table2[[#This Row],[HomeTeam]],Sheet5!$A$2:$A$33, 0))</f>
        <v>0-2-0</v>
      </c>
      <c r="AP196" s="139"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139" t="str">
        <f>INDEX(Sheet5!$B$2:$AG$33, MATCH(Table2[[#This Row],[AwayTeam]],Sheet5!$A$2:$A$33, 0), MATCH(Table2[[#This Row],[HomeTeam]],Sheet5!$A$2:$A$33, 0))</f>
        <v>1-2-0</v>
      </c>
      <c r="AP197" s="139"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139" t="str">
        <f>INDEX(Sheet5!$B$2:$AG$33, MATCH(Table2[[#This Row],[AwayTeam]],Sheet5!$A$2:$A$33, 0), MATCH(Table2[[#This Row],[HomeTeam]],Sheet5!$A$2:$A$33, 0))</f>
        <v>1-0-0</v>
      </c>
      <c r="AP198" s="139"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139" t="str">
        <f>INDEX(Sheet5!$B$2:$AG$33, MATCH(Table2[[#This Row],[AwayTeam]],Sheet5!$A$2:$A$33, 0), MATCH(Table2[[#This Row],[HomeTeam]],Sheet5!$A$2:$A$33, 0))</f>
        <v>0-2-0</v>
      </c>
      <c r="AP199" s="139"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139" t="str">
        <f>INDEX(Sheet5!$B$2:$AG$33, MATCH(Table2[[#This Row],[AwayTeam]],Sheet5!$A$2:$A$33, 0), MATCH(Table2[[#This Row],[HomeTeam]],Sheet5!$A$2:$A$33, 0))</f>
        <v>1-1-1</v>
      </c>
      <c r="AP200" s="139"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139" t="str">
        <f>INDEX(Sheet5!$B$2:$AG$33, MATCH(Table2[[#This Row],[AwayTeam]],Sheet5!$A$2:$A$33, 0), MATCH(Table2[[#This Row],[HomeTeam]],Sheet5!$A$2:$A$33, 0))</f>
        <v>1-1-0</v>
      </c>
      <c r="AP201" s="139"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139" t="str">
        <f>INDEX(Sheet5!$B$2:$AG$33, MATCH(Table2[[#This Row],[AwayTeam]],Sheet5!$A$2:$A$33, 0), MATCH(Table2[[#This Row],[HomeTeam]],Sheet5!$A$2:$A$33, 0))</f>
        <v>2-0-0</v>
      </c>
      <c r="AP202" s="139"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139" t="str">
        <f>INDEX(Sheet5!$B$2:$AG$33, MATCH(Table2[[#This Row],[AwayTeam]],Sheet5!$A$2:$A$33, 0), MATCH(Table2[[#This Row],[HomeTeam]],Sheet5!$A$2:$A$33, 0))</f>
        <v>1-2-0</v>
      </c>
      <c r="AP203" s="139"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139" t="str">
        <f>INDEX(Sheet5!$B$2:$AG$33, MATCH(Table2[[#This Row],[AwayTeam]],Sheet5!$A$2:$A$33, 0), MATCH(Table2[[#This Row],[HomeTeam]],Sheet5!$A$2:$A$33, 0))</f>
        <v>0-3-0</v>
      </c>
      <c r="AP204" s="139"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139" t="str">
        <f>INDEX(Sheet5!$B$2:$AG$33, MATCH(Table2[[#This Row],[AwayTeam]],Sheet5!$A$2:$A$33, 0), MATCH(Table2[[#This Row],[HomeTeam]],Sheet5!$A$2:$A$33, 0))</f>
        <v>1-0-0</v>
      </c>
      <c r="AP205" s="139"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139" t="str">
        <f>INDEX(Sheet5!$B$2:$AG$33, MATCH(Table2[[#This Row],[AwayTeam]],Sheet5!$A$2:$A$33, 0), MATCH(Table2[[#This Row],[HomeTeam]],Sheet5!$A$2:$A$33, 0))</f>
        <v>1-0-1</v>
      </c>
      <c r="AP206" s="139"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139" t="str">
        <f>INDEX(Sheet5!$B$2:$AG$33, MATCH(Table2[[#This Row],[AwayTeam]],Sheet5!$A$2:$A$33, 0), MATCH(Table2[[#This Row],[HomeTeam]],Sheet5!$A$2:$A$33, 0))</f>
        <v>0-2-0</v>
      </c>
      <c r="AP207" s="139"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139" t="str">
        <f>INDEX(Sheet5!$B$2:$AG$33, MATCH(Table2[[#This Row],[AwayTeam]],Sheet5!$A$2:$A$33, 0), MATCH(Table2[[#This Row],[HomeTeam]],Sheet5!$A$2:$A$33, 0))</f>
        <v>2-0-0</v>
      </c>
      <c r="AP208" s="139"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139" t="str">
        <f>INDEX(Sheet5!$B$2:$AG$33, MATCH(Table2[[#This Row],[AwayTeam]],Sheet5!$A$2:$A$33, 0), MATCH(Table2[[#This Row],[HomeTeam]],Sheet5!$A$2:$A$33, 0))</f>
        <v>2-1-0</v>
      </c>
      <c r="AP209" s="139"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139" t="str">
        <f>INDEX(Sheet5!$B$2:$AG$33, MATCH(Table2[[#This Row],[AwayTeam]],Sheet5!$A$2:$A$33, 0), MATCH(Table2[[#This Row],[HomeTeam]],Sheet5!$A$2:$A$33, 0))</f>
        <v>0-0-2</v>
      </c>
      <c r="AP210" s="139"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139" t="str">
        <f>INDEX(Sheet5!$B$2:$AG$33, MATCH(Table2[[#This Row],[AwayTeam]],Sheet5!$A$2:$A$33, 0), MATCH(Table2[[#This Row],[HomeTeam]],Sheet5!$A$2:$A$33, 0))</f>
        <v>2-1-0</v>
      </c>
      <c r="AP211" s="139"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139" t="str">
        <f>INDEX(Sheet5!$B$2:$AG$33, MATCH(Table2[[#This Row],[AwayTeam]],Sheet5!$A$2:$A$33, 0), MATCH(Table2[[#This Row],[HomeTeam]],Sheet5!$A$2:$A$33, 0))</f>
        <v>1-0-0</v>
      </c>
      <c r="AP212" s="139"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139" t="str">
        <f>INDEX(Sheet5!$B$2:$AG$33, MATCH(Table2[[#This Row],[AwayTeam]],Sheet5!$A$2:$A$33, 0), MATCH(Table2[[#This Row],[HomeTeam]],Sheet5!$A$2:$A$33, 0))</f>
        <v>0-1-0</v>
      </c>
      <c r="AP213" s="139"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139" t="str">
        <f>INDEX(Sheet5!$B$2:$AG$33, MATCH(Table2[[#This Row],[AwayTeam]],Sheet5!$A$2:$A$33, 0), MATCH(Table2[[#This Row],[HomeTeam]],Sheet5!$A$2:$A$33, 0))</f>
        <v>0-1-1</v>
      </c>
      <c r="AP214" s="139"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139" t="str">
        <f>INDEX(Sheet5!$B$2:$AG$33, MATCH(Table2[[#This Row],[AwayTeam]],Sheet5!$A$2:$A$33, 0), MATCH(Table2[[#This Row],[HomeTeam]],Sheet5!$A$2:$A$33, 0))</f>
        <v>1-1-0</v>
      </c>
      <c r="AP215" s="139"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139" t="str">
        <f>INDEX(Sheet5!$B$2:$AG$33, MATCH(Table2[[#This Row],[AwayTeam]],Sheet5!$A$2:$A$33, 0), MATCH(Table2[[#This Row],[HomeTeam]],Sheet5!$A$2:$A$33, 0))</f>
        <v>0-2-1</v>
      </c>
      <c r="AP216" s="139"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139" t="str">
        <f>INDEX(Sheet5!$B$2:$AG$33, MATCH(Table2[[#This Row],[AwayTeam]],Sheet5!$A$2:$A$33, 0), MATCH(Table2[[#This Row],[HomeTeam]],Sheet5!$A$2:$A$33, 0))</f>
        <v>2-0-0</v>
      </c>
      <c r="AP217" s="139"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139" t="str">
        <f>INDEX(Sheet5!$B$2:$AG$33, MATCH(Table2[[#This Row],[AwayTeam]],Sheet5!$A$2:$A$33, 0), MATCH(Table2[[#This Row],[HomeTeam]],Sheet5!$A$2:$A$33, 0))</f>
        <v>1-3-0</v>
      </c>
      <c r="AP218" s="139"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139" t="str">
        <f>INDEX(Sheet5!$B$2:$AG$33, MATCH(Table2[[#This Row],[AwayTeam]],Sheet5!$A$2:$A$33, 0), MATCH(Table2[[#This Row],[HomeTeam]],Sheet5!$A$2:$A$33, 0))</f>
        <v>1-2-1</v>
      </c>
      <c r="AP219" s="139"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139" t="str">
        <f>INDEX(Sheet5!$B$2:$AG$33, MATCH(Table2[[#This Row],[AwayTeam]],Sheet5!$A$2:$A$33, 0), MATCH(Table2[[#This Row],[HomeTeam]],Sheet5!$A$2:$A$33, 0))</f>
        <v>1-1-0</v>
      </c>
      <c r="AP220" s="139"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139" t="str">
        <f>INDEX(Sheet5!$B$2:$AG$33, MATCH(Table2[[#This Row],[AwayTeam]],Sheet5!$A$2:$A$33, 0), MATCH(Table2[[#This Row],[HomeTeam]],Sheet5!$A$2:$A$33, 0))</f>
        <v>2-0-0</v>
      </c>
      <c r="AP221" s="139"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139" t="str">
        <f>INDEX(Sheet5!$B$2:$AG$33, MATCH(Table2[[#This Row],[AwayTeam]],Sheet5!$A$2:$A$33, 0), MATCH(Table2[[#This Row],[HomeTeam]],Sheet5!$A$2:$A$33, 0))</f>
        <v>1-2-0</v>
      </c>
      <c r="AP222" s="139"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139" t="str">
        <f>INDEX(Sheet5!$B$2:$AG$33, MATCH(Table2[[#This Row],[AwayTeam]],Sheet5!$A$2:$A$33, 0), MATCH(Table2[[#This Row],[HomeTeam]],Sheet5!$A$2:$A$33, 0))</f>
        <v>1-1-0</v>
      </c>
      <c r="AP223" s="139"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139" t="str">
        <f>INDEX(Sheet5!$B$2:$AG$33, MATCH(Table2[[#This Row],[AwayTeam]],Sheet5!$A$2:$A$33, 0), MATCH(Table2[[#This Row],[HomeTeam]],Sheet5!$A$2:$A$33, 0))</f>
        <v>2-0-0</v>
      </c>
      <c r="AP224" s="139"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139" t="str">
        <f>INDEX(Sheet5!$B$2:$AG$33, MATCH(Table2[[#This Row],[AwayTeam]],Sheet5!$A$2:$A$33, 0), MATCH(Table2[[#This Row],[HomeTeam]],Sheet5!$A$2:$A$33, 0))</f>
        <v>1-0-1</v>
      </c>
      <c r="AP225" s="139"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139" t="str">
        <f>INDEX(Sheet5!$B$2:$AG$33, MATCH(Table2[[#This Row],[AwayTeam]],Sheet5!$A$2:$A$33, 0), MATCH(Table2[[#This Row],[HomeTeam]],Sheet5!$A$2:$A$33, 0))</f>
        <v>1-0-1</v>
      </c>
      <c r="AP226" s="139"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139" t="str">
        <f>INDEX(Sheet5!$B$2:$AG$33, MATCH(Table2[[#This Row],[AwayTeam]],Sheet5!$A$2:$A$33, 0), MATCH(Table2[[#This Row],[HomeTeam]],Sheet5!$A$2:$A$33, 0))</f>
        <v>1-1-1</v>
      </c>
      <c r="AP227" s="139"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139" t="str">
        <f>INDEX(Sheet5!$B$2:$AG$33, MATCH(Table2[[#This Row],[AwayTeam]],Sheet5!$A$2:$A$33, 0), MATCH(Table2[[#This Row],[HomeTeam]],Sheet5!$A$2:$A$33, 0))</f>
        <v>2-1-0</v>
      </c>
      <c r="AP228" s="139"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139" t="str">
        <f>INDEX(Sheet5!$B$2:$AG$33, MATCH(Table2[[#This Row],[AwayTeam]],Sheet5!$A$2:$A$33, 0), MATCH(Table2[[#This Row],[HomeTeam]],Sheet5!$A$2:$A$33, 0))</f>
        <v>1-2-0</v>
      </c>
      <c r="AP229" s="139"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139" t="str">
        <f>INDEX(Sheet5!$B$2:$AG$33, MATCH(Table2[[#This Row],[AwayTeam]],Sheet5!$A$2:$A$33, 0), MATCH(Table2[[#This Row],[HomeTeam]],Sheet5!$A$2:$A$33, 0))</f>
        <v>3-0-0</v>
      </c>
      <c r="AP230" s="139"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139" t="str">
        <f>INDEX(Sheet5!$B$2:$AG$33, MATCH(Table2[[#This Row],[AwayTeam]],Sheet5!$A$2:$A$33, 0), MATCH(Table2[[#This Row],[HomeTeam]],Sheet5!$A$2:$A$33, 0))</f>
        <v>1-0-0</v>
      </c>
      <c r="AP231" s="139"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139" t="str">
        <f>INDEX(Sheet5!$B$2:$AG$33, MATCH(Table2[[#This Row],[AwayTeam]],Sheet5!$A$2:$A$33, 0), MATCH(Table2[[#This Row],[HomeTeam]],Sheet5!$A$2:$A$33, 0))</f>
        <v>1-1-0</v>
      </c>
      <c r="AP232" s="139"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139" t="str">
        <f>INDEX(Sheet5!$B$2:$AG$33, MATCH(Table2[[#This Row],[AwayTeam]],Sheet5!$A$2:$A$33, 0), MATCH(Table2[[#This Row],[HomeTeam]],Sheet5!$A$2:$A$33, 0))</f>
        <v>1-0-1</v>
      </c>
      <c r="AP233" s="139"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139" t="str">
        <f>INDEX(Sheet5!$B$2:$AG$33, MATCH(Table2[[#This Row],[AwayTeam]],Sheet5!$A$2:$A$33, 0), MATCH(Table2[[#This Row],[HomeTeam]],Sheet5!$A$2:$A$33, 0))</f>
        <v>0-1-0</v>
      </c>
      <c r="AP234" s="139"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139" t="str">
        <f>INDEX(Sheet5!$B$2:$AG$33, MATCH(Table2[[#This Row],[AwayTeam]],Sheet5!$A$2:$A$33, 0), MATCH(Table2[[#This Row],[HomeTeam]],Sheet5!$A$2:$A$33, 0))</f>
        <v>1-1-0</v>
      </c>
      <c r="AP235" s="139"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139" t="str">
        <f>INDEX(Sheet5!$B$2:$AG$33, MATCH(Table2[[#This Row],[AwayTeam]],Sheet5!$A$2:$A$33, 0), MATCH(Table2[[#This Row],[HomeTeam]],Sheet5!$A$2:$A$33, 0))</f>
        <v>1-1-0</v>
      </c>
      <c r="AP236" s="139"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139" t="str">
        <f>INDEX(Sheet5!$B$2:$AG$33, MATCH(Table2[[#This Row],[AwayTeam]],Sheet5!$A$2:$A$33, 0), MATCH(Table2[[#This Row],[HomeTeam]],Sheet5!$A$2:$A$33, 0))</f>
        <v>2-1-0</v>
      </c>
      <c r="AP237" s="139"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139" t="str">
        <f>INDEX(Sheet5!$B$2:$AG$33, MATCH(Table2[[#This Row],[AwayTeam]],Sheet5!$A$2:$A$33, 0), MATCH(Table2[[#This Row],[HomeTeam]],Sheet5!$A$2:$A$33, 0))</f>
        <v>2-0-0</v>
      </c>
      <c r="AP238" s="139"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139" t="str">
        <f>INDEX(Sheet5!$B$2:$AG$33, MATCH(Table2[[#This Row],[AwayTeam]],Sheet5!$A$2:$A$33, 0), MATCH(Table2[[#This Row],[HomeTeam]],Sheet5!$A$2:$A$33, 0))</f>
        <v>3-0-1</v>
      </c>
      <c r="AP239" s="139"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139" t="str">
        <f>INDEX(Sheet5!$B$2:$AG$33, MATCH(Table2[[#This Row],[AwayTeam]],Sheet5!$A$2:$A$33, 0), MATCH(Table2[[#This Row],[HomeTeam]],Sheet5!$A$2:$A$33, 0))</f>
        <v>0-1-1</v>
      </c>
      <c r="AP240" s="139"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139" t="str">
        <f>INDEX(Sheet5!$B$2:$AG$33, MATCH(Table2[[#This Row],[AwayTeam]],Sheet5!$A$2:$A$33, 0), MATCH(Table2[[#This Row],[HomeTeam]],Sheet5!$A$2:$A$33, 0))</f>
        <v>2-0-0</v>
      </c>
      <c r="AP241" s="139"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139" t="str">
        <f>INDEX(Sheet5!$B$2:$AG$33, MATCH(Table2[[#This Row],[AwayTeam]],Sheet5!$A$2:$A$33, 0), MATCH(Table2[[#This Row],[HomeTeam]],Sheet5!$A$2:$A$33, 0))</f>
        <v>0-1-1</v>
      </c>
      <c r="AP242" s="139"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139" t="str">
        <f>INDEX(Sheet5!$B$2:$AG$33, MATCH(Table2[[#This Row],[AwayTeam]],Sheet5!$A$2:$A$33, 0), MATCH(Table2[[#This Row],[HomeTeam]],Sheet5!$A$2:$A$33, 0))</f>
        <v>1-0-0</v>
      </c>
      <c r="AP243" s="139"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139" t="str">
        <f>INDEX(Sheet5!$B$2:$AG$33, MATCH(Table2[[#This Row],[AwayTeam]],Sheet5!$A$2:$A$33, 0), MATCH(Table2[[#This Row],[HomeTeam]],Sheet5!$A$2:$A$33, 0))</f>
        <v>0-2-0</v>
      </c>
      <c r="AP244" s="139"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139" t="str">
        <f>INDEX(Sheet5!$B$2:$AG$33, MATCH(Table2[[#This Row],[AwayTeam]],Sheet5!$A$2:$A$33, 0), MATCH(Table2[[#This Row],[HomeTeam]],Sheet5!$A$2:$A$33, 0))</f>
        <v>1-1-1</v>
      </c>
      <c r="AP245" s="139"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139" t="str">
        <f>INDEX(Sheet5!$B$2:$AG$33, MATCH(Table2[[#This Row],[AwayTeam]],Sheet5!$A$2:$A$33, 0), MATCH(Table2[[#This Row],[HomeTeam]],Sheet5!$A$2:$A$33, 0))</f>
        <v>2-0-0</v>
      </c>
      <c r="AP246" s="139"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139" t="str">
        <f>INDEX(Sheet5!$B$2:$AG$33, MATCH(Table2[[#This Row],[AwayTeam]],Sheet5!$A$2:$A$33, 0), MATCH(Table2[[#This Row],[HomeTeam]],Sheet5!$A$2:$A$33, 0))</f>
        <v>2-0-0</v>
      </c>
      <c r="AP247" s="139"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139" t="str">
        <f>INDEX(Sheet5!$B$2:$AG$33, MATCH(Table2[[#This Row],[AwayTeam]],Sheet5!$A$2:$A$33, 0), MATCH(Table2[[#This Row],[HomeTeam]],Sheet5!$A$2:$A$33, 0))</f>
        <v>2-0-1</v>
      </c>
      <c r="AP248" s="139"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139" t="str">
        <f>INDEX(Sheet5!$B$2:$AG$33, MATCH(Table2[[#This Row],[AwayTeam]],Sheet5!$A$2:$A$33, 0), MATCH(Table2[[#This Row],[HomeTeam]],Sheet5!$A$2:$A$33, 0))</f>
        <v>1-0-0</v>
      </c>
      <c r="AP249" s="139"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139" t="str">
        <f>INDEX(Sheet5!$B$2:$AG$33, MATCH(Table2[[#This Row],[AwayTeam]],Sheet5!$A$2:$A$33, 0), MATCH(Table2[[#This Row],[HomeTeam]],Sheet5!$A$2:$A$33, 0))</f>
        <v>1-0-1</v>
      </c>
      <c r="AP250" s="139"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139" t="str">
        <f>INDEX(Sheet5!$B$2:$AG$33, MATCH(Table2[[#This Row],[AwayTeam]],Sheet5!$A$2:$A$33, 0), MATCH(Table2[[#This Row],[HomeTeam]],Sheet5!$A$2:$A$33, 0))</f>
        <v>0-0-1</v>
      </c>
      <c r="AP251" s="139"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139" t="str">
        <f>INDEX(Sheet5!$B$2:$AG$33, MATCH(Table2[[#This Row],[AwayTeam]],Sheet5!$A$2:$A$33, 0), MATCH(Table2[[#This Row],[HomeTeam]],Sheet5!$A$2:$A$33, 0))</f>
        <v>2-1-0</v>
      </c>
      <c r="AP252" s="139"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139" t="str">
        <f>INDEX(Sheet5!$B$2:$AG$33, MATCH(Table2[[#This Row],[AwayTeam]],Sheet5!$A$2:$A$33, 0), MATCH(Table2[[#This Row],[HomeTeam]],Sheet5!$A$2:$A$33, 0))</f>
        <v>1-1-0</v>
      </c>
      <c r="AP253" s="139"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139" t="str">
        <f>INDEX(Sheet5!$B$2:$AG$33, MATCH(Table2[[#This Row],[AwayTeam]],Sheet5!$A$2:$A$33, 0), MATCH(Table2[[#This Row],[HomeTeam]],Sheet5!$A$2:$A$33, 0))</f>
        <v>2-1-0</v>
      </c>
      <c r="AP254" s="139"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139" t="str">
        <f>INDEX(Sheet5!$B$2:$AG$33, MATCH(Table2[[#This Row],[AwayTeam]],Sheet5!$A$2:$A$33, 0), MATCH(Table2[[#This Row],[HomeTeam]],Sheet5!$A$2:$A$33, 0))</f>
        <v>1-2-0</v>
      </c>
      <c r="AP255" s="139"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139" t="str">
        <f>INDEX(Sheet5!$B$2:$AG$33, MATCH(Table2[[#This Row],[AwayTeam]],Sheet5!$A$2:$A$33, 0), MATCH(Table2[[#This Row],[HomeTeam]],Sheet5!$A$2:$A$33, 0))</f>
        <v>0-1-0</v>
      </c>
      <c r="AP256" s="139"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139" t="str">
        <f>INDEX(Sheet5!$B$2:$AG$33, MATCH(Table2[[#This Row],[AwayTeam]],Sheet5!$A$2:$A$33, 0), MATCH(Table2[[#This Row],[HomeTeam]],Sheet5!$A$2:$A$33, 0))</f>
        <v>0-1-0</v>
      </c>
      <c r="AP257" s="139"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139" t="str">
        <f>INDEX(Sheet5!$B$2:$AG$33, MATCH(Table2[[#This Row],[AwayTeam]],Sheet5!$A$2:$A$33, 0), MATCH(Table2[[#This Row],[HomeTeam]],Sheet5!$A$2:$A$33, 0))</f>
        <v>4-0-0</v>
      </c>
      <c r="AP258" s="139"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139" t="str">
        <f>INDEX(Sheet5!$B$2:$AG$33, MATCH(Table2[[#This Row],[AwayTeam]],Sheet5!$A$2:$A$33, 0), MATCH(Table2[[#This Row],[HomeTeam]],Sheet5!$A$2:$A$33, 0))</f>
        <v>0-1-1</v>
      </c>
      <c r="AP259" s="139"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139" t="str">
        <f>INDEX(Sheet5!$B$2:$AG$33, MATCH(Table2[[#This Row],[AwayTeam]],Sheet5!$A$2:$A$33, 0), MATCH(Table2[[#This Row],[HomeTeam]],Sheet5!$A$2:$A$33, 0))</f>
        <v>1-0-0</v>
      </c>
      <c r="AP260" s="139"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139" t="str">
        <f>INDEX(Sheet5!$B$2:$AG$33, MATCH(Table2[[#This Row],[AwayTeam]],Sheet5!$A$2:$A$33, 0), MATCH(Table2[[#This Row],[HomeTeam]],Sheet5!$A$2:$A$33, 0))</f>
        <v>1-1-0</v>
      </c>
      <c r="AP261" s="139"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139" t="str">
        <f>INDEX(Sheet5!$B$2:$AG$33, MATCH(Table2[[#This Row],[AwayTeam]],Sheet5!$A$2:$A$33, 0), MATCH(Table2[[#This Row],[HomeTeam]],Sheet5!$A$2:$A$33, 0))</f>
        <v>2-0-1</v>
      </c>
      <c r="AP262" s="139"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139" t="str">
        <f>INDEX(Sheet5!$B$2:$AG$33, MATCH(Table2[[#This Row],[AwayTeam]],Sheet5!$A$2:$A$33, 0), MATCH(Table2[[#This Row],[HomeTeam]],Sheet5!$A$2:$A$33, 0))</f>
        <v>0-1-0</v>
      </c>
      <c r="AP263" s="139"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139" t="str">
        <f>INDEX(Sheet5!$B$2:$AG$33, MATCH(Table2[[#This Row],[AwayTeam]],Sheet5!$A$2:$A$33, 0), MATCH(Table2[[#This Row],[HomeTeam]],Sheet5!$A$2:$A$33, 0))</f>
        <v>0-2-0</v>
      </c>
      <c r="AP264" s="139"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139" t="str">
        <f>INDEX(Sheet5!$B$2:$AG$33, MATCH(Table2[[#This Row],[AwayTeam]],Sheet5!$A$2:$A$33, 0), MATCH(Table2[[#This Row],[HomeTeam]],Sheet5!$A$2:$A$33, 0))</f>
        <v>0-1-0</v>
      </c>
      <c r="AP265" s="139" t="str">
        <f>INDEX(Sheet5!$B$2:$AG$33, MATCH(Table2[[#This Row],[HomeTeam]],Sheet5!$A$2:$A$33, 0), MATCH(Table2[[#This Row],[AwayTeam]],Sheet5!$A$2:$A$33, 0))</f>
        <v>1-0-0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139" t="str">
        <f>INDEX(Sheet5!$B$2:$AG$33, MATCH(Table2[[#This Row],[AwayTeam]],Sheet5!$A$2:$A$33, 0), MATCH(Table2[[#This Row],[HomeTeam]],Sheet5!$A$2:$A$33, 0))</f>
        <v>0-2-1</v>
      </c>
      <c r="AP266" s="139"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139" t="str">
        <f>INDEX(Sheet5!$B$2:$AG$33, MATCH(Table2[[#This Row],[AwayTeam]],Sheet5!$A$2:$A$33, 0), MATCH(Table2[[#This Row],[HomeTeam]],Sheet5!$A$2:$A$33, 0))</f>
        <v>1-0-0</v>
      </c>
      <c r="AP267" s="139"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139" t="str">
        <f>INDEX(Sheet5!$B$2:$AG$33, MATCH(Table2[[#This Row],[AwayTeam]],Sheet5!$A$2:$A$33, 0), MATCH(Table2[[#This Row],[HomeTeam]],Sheet5!$A$2:$A$33, 0))</f>
        <v>1-1-0</v>
      </c>
      <c r="AP268" s="139"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139" t="str">
        <f>INDEX(Sheet5!$B$2:$AG$33, MATCH(Table2[[#This Row],[AwayTeam]],Sheet5!$A$2:$A$33, 0), MATCH(Table2[[#This Row],[HomeTeam]],Sheet5!$A$2:$A$33, 0))</f>
        <v>0-1-1</v>
      </c>
      <c r="AP269" s="139"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139" t="str">
        <f>INDEX(Sheet5!$B$2:$AG$33, MATCH(Table2[[#This Row],[AwayTeam]],Sheet5!$A$2:$A$33, 0), MATCH(Table2[[#This Row],[HomeTeam]],Sheet5!$A$2:$A$33, 0))</f>
        <v>1-1-0</v>
      </c>
      <c r="AP270" s="139"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139" t="str">
        <f>INDEX(Sheet5!$B$2:$AG$33, MATCH(Table2[[#This Row],[AwayTeam]],Sheet5!$A$2:$A$33, 0), MATCH(Table2[[#This Row],[HomeTeam]],Sheet5!$A$2:$A$33, 0))</f>
        <v>1-2-0</v>
      </c>
      <c r="AP271" s="139"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139" t="str">
        <f>INDEX(Sheet5!$B$2:$AG$33, MATCH(Table2[[#This Row],[AwayTeam]],Sheet5!$A$2:$A$33, 0), MATCH(Table2[[#This Row],[HomeTeam]],Sheet5!$A$2:$A$33, 0))</f>
        <v>2-1-0</v>
      </c>
      <c r="AP272" s="139"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139" t="str">
        <f>INDEX(Sheet5!$B$2:$AG$33, MATCH(Table2[[#This Row],[AwayTeam]],Sheet5!$A$2:$A$33, 0), MATCH(Table2[[#This Row],[HomeTeam]],Sheet5!$A$2:$A$33, 0))</f>
        <v>0-1-0</v>
      </c>
      <c r="AP273" s="139"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139" t="str">
        <f>INDEX(Sheet5!$B$2:$AG$33, MATCH(Table2[[#This Row],[AwayTeam]],Sheet5!$A$2:$A$33, 0), MATCH(Table2[[#This Row],[HomeTeam]],Sheet5!$A$2:$A$33, 0))</f>
        <v>1-1-0</v>
      </c>
      <c r="AP274" s="139"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139" t="str">
        <f>INDEX(Sheet5!$B$2:$AG$33, MATCH(Table2[[#This Row],[AwayTeam]],Sheet5!$A$2:$A$33, 0), MATCH(Table2[[#This Row],[HomeTeam]],Sheet5!$A$2:$A$33, 0))</f>
        <v>0-2-0</v>
      </c>
      <c r="AP275" s="139"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139" t="str">
        <f>INDEX(Sheet5!$B$2:$AG$33, MATCH(Table2[[#This Row],[AwayTeam]],Sheet5!$A$2:$A$33, 0), MATCH(Table2[[#This Row],[HomeTeam]],Sheet5!$A$2:$A$33, 0))</f>
        <v>0-0-1</v>
      </c>
      <c r="AP276" s="139"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139" t="str">
        <f>INDEX(Sheet5!$B$2:$AG$33, MATCH(Table2[[#This Row],[AwayTeam]],Sheet5!$A$2:$A$33, 0), MATCH(Table2[[#This Row],[HomeTeam]],Sheet5!$A$2:$A$33, 0))</f>
        <v>1-1-1</v>
      </c>
      <c r="AP277" s="139"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139" t="str">
        <f>INDEX(Sheet5!$B$2:$AG$33, MATCH(Table2[[#This Row],[AwayTeam]],Sheet5!$A$2:$A$33, 0), MATCH(Table2[[#This Row],[HomeTeam]],Sheet5!$A$2:$A$33, 0))</f>
        <v>1-2-0</v>
      </c>
      <c r="AP278" s="139"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139" t="str">
        <f>INDEX(Sheet5!$B$2:$AG$33, MATCH(Table2[[#This Row],[AwayTeam]],Sheet5!$A$2:$A$33, 0), MATCH(Table2[[#This Row],[HomeTeam]],Sheet5!$A$2:$A$33, 0))</f>
        <v>1-1-0</v>
      </c>
      <c r="AP279" s="139"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139" t="str">
        <f>INDEX(Sheet5!$B$2:$AG$33, MATCH(Table2[[#This Row],[AwayTeam]],Sheet5!$A$2:$A$33, 0), MATCH(Table2[[#This Row],[HomeTeam]],Sheet5!$A$2:$A$33, 0))</f>
        <v>0-1-0</v>
      </c>
      <c r="AP280" s="139"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139" t="str">
        <f>INDEX(Sheet5!$B$2:$AG$33, MATCH(Table2[[#This Row],[AwayTeam]],Sheet5!$A$2:$A$33, 0), MATCH(Table2[[#This Row],[HomeTeam]],Sheet5!$A$2:$A$33, 0))</f>
        <v>0-0-1</v>
      </c>
      <c r="AP281" s="139" t="str">
        <f>INDEX(Sheet5!$B$2:$AG$33, MATCH(Table2[[#This Row],[HomeTeam]],Sheet5!$A$2:$A$33, 0), MATCH(Table2[[#This Row],[AwayTeam]],Sheet5!$A$2:$A$33, 0))</f>
        <v>1-0-0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139" t="str">
        <f>INDEX(Sheet5!$B$2:$AG$33, MATCH(Table2[[#This Row],[AwayTeam]],Sheet5!$A$2:$A$33, 0), MATCH(Table2[[#This Row],[HomeTeam]],Sheet5!$A$2:$A$33, 0))</f>
        <v>1-1-0</v>
      </c>
      <c r="AP282" s="139"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139" t="str">
        <f>INDEX(Sheet5!$B$2:$AG$33, MATCH(Table2[[#This Row],[AwayTeam]],Sheet5!$A$2:$A$33, 0), MATCH(Table2[[#This Row],[HomeTeam]],Sheet5!$A$2:$A$33, 0))</f>
        <v>1-0-1</v>
      </c>
      <c r="AP283" s="139"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139" t="str">
        <f>INDEX(Sheet5!$B$2:$AG$33, MATCH(Table2[[#This Row],[AwayTeam]],Sheet5!$A$2:$A$33, 0), MATCH(Table2[[#This Row],[HomeTeam]],Sheet5!$A$2:$A$33, 0))</f>
        <v>0-1-0</v>
      </c>
      <c r="AP284" s="139" t="str">
        <f>INDEX(Sheet5!$B$2:$AG$33, MATCH(Table2[[#This Row],[HomeTeam]],Sheet5!$A$2:$A$33, 0), MATCH(Table2[[#This Row],[AwayTeam]],Sheet5!$A$2:$A$33, 0))</f>
        <v>1-0-0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139" t="str">
        <f>INDEX(Sheet5!$B$2:$AG$33, MATCH(Table2[[#This Row],[AwayTeam]],Sheet5!$A$2:$A$33, 0), MATCH(Table2[[#This Row],[HomeTeam]],Sheet5!$A$2:$A$33, 0))</f>
        <v>0-2-0</v>
      </c>
      <c r="AP285" s="139"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139" t="str">
        <f>INDEX(Sheet5!$B$2:$AG$33, MATCH(Table2[[#This Row],[AwayTeam]],Sheet5!$A$2:$A$33, 0), MATCH(Table2[[#This Row],[HomeTeam]],Sheet5!$A$2:$A$33, 0))</f>
        <v>1-1-0</v>
      </c>
      <c r="AP286" s="139"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139" t="str">
        <f>INDEX(Sheet5!$B$2:$AG$33, MATCH(Table2[[#This Row],[AwayTeam]],Sheet5!$A$2:$A$33, 0), MATCH(Table2[[#This Row],[HomeTeam]],Sheet5!$A$2:$A$33, 0))</f>
        <v>2-0-0</v>
      </c>
      <c r="AP287" s="139" t="str">
        <f>INDEX(Sheet5!$B$2:$AG$33, MATCH(Table2[[#This Row],[HomeTeam]],Sheet5!$A$2:$A$33, 0), MATCH(Table2[[#This Row],[AwayTeam]],Sheet5!$A$2:$A$33, 0))</f>
        <v>0-2-0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139" t="str">
        <f>INDEX(Sheet5!$B$2:$AG$33, MATCH(Table2[[#This Row],[AwayTeam]],Sheet5!$A$2:$A$33, 0), MATCH(Table2[[#This Row],[HomeTeam]],Sheet5!$A$2:$A$33, 0))</f>
        <v>2-0-0</v>
      </c>
      <c r="AP288" s="139"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139" t="str">
        <f>INDEX(Sheet5!$B$2:$AG$33, MATCH(Table2[[#This Row],[AwayTeam]],Sheet5!$A$2:$A$33, 0), MATCH(Table2[[#This Row],[HomeTeam]],Sheet5!$A$2:$A$33, 0))</f>
        <v>1-1-0</v>
      </c>
      <c r="AP289" s="139"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139" t="str">
        <f>INDEX(Sheet5!$B$2:$AG$33, MATCH(Table2[[#This Row],[AwayTeam]],Sheet5!$A$2:$A$33, 0), MATCH(Table2[[#This Row],[HomeTeam]],Sheet5!$A$2:$A$33, 0))</f>
        <v>2-1-0</v>
      </c>
      <c r="AP290" s="139"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139" t="str">
        <f>INDEX(Sheet5!$B$2:$AG$33, MATCH(Table2[[#This Row],[AwayTeam]],Sheet5!$A$2:$A$33, 0), MATCH(Table2[[#This Row],[HomeTeam]],Sheet5!$A$2:$A$33, 0))</f>
        <v>1-0-0</v>
      </c>
      <c r="AP291" s="139"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139" t="str">
        <f>INDEX(Sheet5!$B$2:$AG$33, MATCH(Table2[[#This Row],[AwayTeam]],Sheet5!$A$2:$A$33, 0), MATCH(Table2[[#This Row],[HomeTeam]],Sheet5!$A$2:$A$33, 0))</f>
        <v>0-1-0</v>
      </c>
      <c r="AP292" s="139"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139" t="str">
        <f>INDEX(Sheet5!$B$2:$AG$33, MATCH(Table2[[#This Row],[AwayTeam]],Sheet5!$A$2:$A$33, 0), MATCH(Table2[[#This Row],[HomeTeam]],Sheet5!$A$2:$A$33, 0))</f>
        <v>1-0-0</v>
      </c>
      <c r="AP293" s="139"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139" t="str">
        <f>INDEX(Sheet5!$B$2:$AG$33, MATCH(Table2[[#This Row],[AwayTeam]],Sheet5!$A$2:$A$33, 0), MATCH(Table2[[#This Row],[HomeTeam]],Sheet5!$A$2:$A$33, 0))</f>
        <v>1-0-0</v>
      </c>
      <c r="AP294" s="139"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139" t="str">
        <f>INDEX(Sheet5!$B$2:$AG$33, MATCH(Table2[[#This Row],[AwayTeam]],Sheet5!$A$2:$A$33, 0), MATCH(Table2[[#This Row],[HomeTeam]],Sheet5!$A$2:$A$33, 0))</f>
        <v>0-1-1</v>
      </c>
      <c r="AP295" s="139"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139" t="str">
        <f>INDEX(Sheet5!$B$2:$AG$33, MATCH(Table2[[#This Row],[AwayTeam]],Sheet5!$A$2:$A$33, 0), MATCH(Table2[[#This Row],[HomeTeam]],Sheet5!$A$2:$A$33, 0))</f>
        <v>2-0-0</v>
      </c>
      <c r="AP296" s="139"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139" t="str">
        <f>INDEX(Sheet5!$B$2:$AG$33, MATCH(Table2[[#This Row],[AwayTeam]],Sheet5!$A$2:$A$33, 0), MATCH(Table2[[#This Row],[HomeTeam]],Sheet5!$A$2:$A$33, 0))</f>
        <v>2-0-0</v>
      </c>
      <c r="AP297" s="139"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139" t="str">
        <f>INDEX(Sheet5!$B$2:$AG$33, MATCH(Table2[[#This Row],[AwayTeam]],Sheet5!$A$2:$A$33, 0), MATCH(Table2[[#This Row],[HomeTeam]],Sheet5!$A$2:$A$33, 0))</f>
        <v>3-0-0</v>
      </c>
      <c r="AP298" s="139"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139" t="str">
        <f>INDEX(Sheet5!$B$2:$AG$33, MATCH(Table2[[#This Row],[AwayTeam]],Sheet5!$A$2:$A$33, 0), MATCH(Table2[[#This Row],[HomeTeam]],Sheet5!$A$2:$A$33, 0))</f>
        <v>1-1-0</v>
      </c>
      <c r="AP299" s="139"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139" t="str">
        <f>INDEX(Sheet5!$B$2:$AG$33, MATCH(Table2[[#This Row],[AwayTeam]],Sheet5!$A$2:$A$33, 0), MATCH(Table2[[#This Row],[HomeTeam]],Sheet5!$A$2:$A$33, 0))</f>
        <v>1-1-0</v>
      </c>
      <c r="AP300" s="139"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139" t="str">
        <f>INDEX(Sheet5!$B$2:$AG$33, MATCH(Table2[[#This Row],[AwayTeam]],Sheet5!$A$2:$A$33, 0), MATCH(Table2[[#This Row],[HomeTeam]],Sheet5!$A$2:$A$33, 0))</f>
        <v>0-0-1</v>
      </c>
      <c r="AP301" s="139"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139" t="str">
        <f>INDEX(Sheet5!$B$2:$AG$33, MATCH(Table2[[#This Row],[AwayTeam]],Sheet5!$A$2:$A$33, 0), MATCH(Table2[[#This Row],[HomeTeam]],Sheet5!$A$2:$A$33, 0))</f>
        <v>1-0-0</v>
      </c>
      <c r="AP302" s="139"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139" t="str">
        <f>INDEX(Sheet5!$B$2:$AG$33, MATCH(Table2[[#This Row],[AwayTeam]],Sheet5!$A$2:$A$33, 0), MATCH(Table2[[#This Row],[HomeTeam]],Sheet5!$A$2:$A$33, 0))</f>
        <v>0-1-0</v>
      </c>
      <c r="AP303" s="139"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139" t="str">
        <f>INDEX(Sheet5!$B$2:$AG$33, MATCH(Table2[[#This Row],[AwayTeam]],Sheet5!$A$2:$A$33, 0), MATCH(Table2[[#This Row],[HomeTeam]],Sheet5!$A$2:$A$33, 0))</f>
        <v>2-0-0</v>
      </c>
      <c r="AP304" s="139"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139" t="str">
        <f>INDEX(Sheet5!$B$2:$AG$33, MATCH(Table2[[#This Row],[AwayTeam]],Sheet5!$A$2:$A$33, 0), MATCH(Table2[[#This Row],[HomeTeam]],Sheet5!$A$2:$A$33, 0))</f>
        <v>0-1-1</v>
      </c>
      <c r="AP305" s="139"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139" t="str">
        <f>INDEX(Sheet5!$B$2:$AG$33, MATCH(Table2[[#This Row],[AwayTeam]],Sheet5!$A$2:$A$33, 0), MATCH(Table2[[#This Row],[HomeTeam]],Sheet5!$A$2:$A$33, 0))</f>
        <v>0-2-0</v>
      </c>
      <c r="AP306" s="139"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139" t="str">
        <f>INDEX(Sheet5!$B$2:$AG$33, MATCH(Table2[[#This Row],[AwayTeam]],Sheet5!$A$2:$A$33, 0), MATCH(Table2[[#This Row],[HomeTeam]],Sheet5!$A$2:$A$33, 0))</f>
        <v>1-1-0</v>
      </c>
      <c r="AP307" s="139"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139" t="str">
        <f>INDEX(Sheet5!$B$2:$AG$33, MATCH(Table2[[#This Row],[AwayTeam]],Sheet5!$A$2:$A$33, 0), MATCH(Table2[[#This Row],[HomeTeam]],Sheet5!$A$2:$A$33, 0))</f>
        <v>1-1-0</v>
      </c>
      <c r="AP308" s="139"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139" t="str">
        <f>INDEX(Sheet5!$B$2:$AG$33, MATCH(Table2[[#This Row],[AwayTeam]],Sheet5!$A$2:$A$33, 0), MATCH(Table2[[#This Row],[HomeTeam]],Sheet5!$A$2:$A$33, 0))</f>
        <v>2-0-0</v>
      </c>
      <c r="AP309" s="139"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139" t="str">
        <f>INDEX(Sheet5!$B$2:$AG$33, MATCH(Table2[[#This Row],[AwayTeam]],Sheet5!$A$2:$A$33, 0), MATCH(Table2[[#This Row],[HomeTeam]],Sheet5!$A$2:$A$33, 0))</f>
        <v>0-3-0</v>
      </c>
      <c r="AP310" s="139"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139" t="str">
        <f>INDEX(Sheet5!$B$2:$AG$33, MATCH(Table2[[#This Row],[AwayTeam]],Sheet5!$A$2:$A$33, 0), MATCH(Table2[[#This Row],[HomeTeam]],Sheet5!$A$2:$A$33, 0))</f>
        <v>2-2-0</v>
      </c>
      <c r="AP311" s="139"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139" t="str">
        <f>INDEX(Sheet5!$B$2:$AG$33, MATCH(Table2[[#This Row],[AwayTeam]],Sheet5!$A$2:$A$33, 0), MATCH(Table2[[#This Row],[HomeTeam]],Sheet5!$A$2:$A$33, 0))</f>
        <v>1-1-0</v>
      </c>
      <c r="AP312" s="139"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139" t="str">
        <f>INDEX(Sheet5!$B$2:$AG$33, MATCH(Table2[[#This Row],[AwayTeam]],Sheet5!$A$2:$A$33, 0), MATCH(Table2[[#This Row],[HomeTeam]],Sheet5!$A$2:$A$33, 0))</f>
        <v>1-0-1</v>
      </c>
      <c r="AP313" s="139"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139" t="str">
        <f>INDEX(Sheet5!$B$2:$AG$33, MATCH(Table2[[#This Row],[AwayTeam]],Sheet5!$A$2:$A$33, 0), MATCH(Table2[[#This Row],[HomeTeam]],Sheet5!$A$2:$A$33, 0))</f>
        <v>1-0-2</v>
      </c>
      <c r="AP314" s="139"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139" t="str">
        <f>INDEX(Sheet5!$B$2:$AG$33, MATCH(Table2[[#This Row],[AwayTeam]],Sheet5!$A$2:$A$33, 0), MATCH(Table2[[#This Row],[HomeTeam]],Sheet5!$A$2:$A$33, 0))</f>
        <v>0-1-0</v>
      </c>
      <c r="AP315" s="139" t="str">
        <f>INDEX(Sheet5!$B$2:$AG$33, MATCH(Table2[[#This Row],[HomeTeam]],Sheet5!$A$2:$A$33, 0), MATCH(Table2[[#This Row],[AwayTeam]],Sheet5!$A$2:$A$33, 0))</f>
        <v>1-0-0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139" t="str">
        <f>INDEX(Sheet5!$B$2:$AG$33, MATCH(Table2[[#This Row],[AwayTeam]],Sheet5!$A$2:$A$33, 0), MATCH(Table2[[#This Row],[HomeTeam]],Sheet5!$A$2:$A$33, 0))</f>
        <v>0-1-0</v>
      </c>
      <c r="AP316" s="139"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139" t="str">
        <f>INDEX(Sheet5!$B$2:$AG$33, MATCH(Table2[[#This Row],[AwayTeam]],Sheet5!$A$2:$A$33, 0), MATCH(Table2[[#This Row],[HomeTeam]],Sheet5!$A$2:$A$33, 0))</f>
        <v>1-2-0</v>
      </c>
      <c r="AP317" s="139"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139" t="str">
        <f>INDEX(Sheet5!$B$2:$AG$33, MATCH(Table2[[#This Row],[AwayTeam]],Sheet5!$A$2:$A$33, 0), MATCH(Table2[[#This Row],[HomeTeam]],Sheet5!$A$2:$A$33, 0))</f>
        <v>2-0-0</v>
      </c>
      <c r="AP318" s="139"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139" t="str">
        <f>INDEX(Sheet5!$B$2:$AG$33, MATCH(Table2[[#This Row],[AwayTeam]],Sheet5!$A$2:$A$33, 0), MATCH(Table2[[#This Row],[HomeTeam]],Sheet5!$A$2:$A$33, 0))</f>
        <v>1-0-0</v>
      </c>
      <c r="AP319" s="139"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139" t="str">
        <f>INDEX(Sheet5!$B$2:$AG$33, MATCH(Table2[[#This Row],[AwayTeam]],Sheet5!$A$2:$A$33, 0), MATCH(Table2[[#This Row],[HomeTeam]],Sheet5!$A$2:$A$33, 0))</f>
        <v>0-0-1</v>
      </c>
      <c r="AP320" s="139"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139" t="str">
        <f>INDEX(Sheet5!$B$2:$AG$33, MATCH(Table2[[#This Row],[AwayTeam]],Sheet5!$A$2:$A$33, 0), MATCH(Table2[[#This Row],[HomeTeam]],Sheet5!$A$2:$A$33, 0))</f>
        <v>0-1-1</v>
      </c>
      <c r="AP321" s="139"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139" t="str">
        <f>INDEX(Sheet5!$B$2:$AG$33, MATCH(Table2[[#This Row],[AwayTeam]],Sheet5!$A$2:$A$33, 0), MATCH(Table2[[#This Row],[HomeTeam]],Sheet5!$A$2:$A$33, 0))</f>
        <v>1-1-0</v>
      </c>
      <c r="AP322" s="139"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139" t="str">
        <f>INDEX(Sheet5!$B$2:$AG$33, MATCH(Table2[[#This Row],[AwayTeam]],Sheet5!$A$2:$A$33, 0), MATCH(Table2[[#This Row],[HomeTeam]],Sheet5!$A$2:$A$33, 0))</f>
        <v>2-0-0</v>
      </c>
      <c r="AP323" s="139"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139" t="str">
        <f>INDEX(Sheet5!$B$2:$AG$33, MATCH(Table2[[#This Row],[AwayTeam]],Sheet5!$A$2:$A$33, 0), MATCH(Table2[[#This Row],[HomeTeam]],Sheet5!$A$2:$A$33, 0))</f>
        <v>1-1-0</v>
      </c>
      <c r="AP324" s="139"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139" t="str">
        <f>INDEX(Sheet5!$B$2:$AG$33, MATCH(Table2[[#This Row],[AwayTeam]],Sheet5!$A$2:$A$33, 0), MATCH(Table2[[#This Row],[HomeTeam]],Sheet5!$A$2:$A$33, 0))</f>
        <v>1-0-1</v>
      </c>
      <c r="AP325" s="139"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139" t="str">
        <f>INDEX(Sheet5!$B$2:$AG$33, MATCH(Table2[[#This Row],[AwayTeam]],Sheet5!$A$2:$A$33, 0), MATCH(Table2[[#This Row],[HomeTeam]],Sheet5!$A$2:$A$33, 0))</f>
        <v>2-0-0</v>
      </c>
      <c r="AP326" s="139"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139" t="str">
        <f>INDEX(Sheet5!$B$2:$AG$33, MATCH(Table2[[#This Row],[AwayTeam]],Sheet5!$A$2:$A$33, 0), MATCH(Table2[[#This Row],[HomeTeam]],Sheet5!$A$2:$A$33, 0))</f>
        <v>1-0-0</v>
      </c>
      <c r="AP327" s="139"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139" t="str">
        <f>INDEX(Sheet5!$B$2:$AG$33, MATCH(Table2[[#This Row],[AwayTeam]],Sheet5!$A$2:$A$33, 0), MATCH(Table2[[#This Row],[HomeTeam]],Sheet5!$A$2:$A$33, 0))</f>
        <v>1-0-0</v>
      </c>
      <c r="AP328" s="139" t="str">
        <f>INDEX(Sheet5!$B$2:$AG$33, MATCH(Table2[[#This Row],[HomeTeam]],Sheet5!$A$2:$A$33, 0), MATCH(Table2[[#This Row],[AwayTeam]],Sheet5!$A$2:$A$33, 0))</f>
        <v>0-1-0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139" t="str">
        <f>INDEX(Sheet5!$B$2:$AG$33, MATCH(Table2[[#This Row],[AwayTeam]],Sheet5!$A$2:$A$33, 0), MATCH(Table2[[#This Row],[HomeTeam]],Sheet5!$A$2:$A$33, 0))</f>
        <v>2-1-1</v>
      </c>
      <c r="AP329" s="139"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139" t="str">
        <f>INDEX(Sheet5!$B$2:$AG$33, MATCH(Table2[[#This Row],[AwayTeam]],Sheet5!$A$2:$A$33, 0), MATCH(Table2[[#This Row],[HomeTeam]],Sheet5!$A$2:$A$33, 0))</f>
        <v>2-0-2</v>
      </c>
      <c r="AP330" s="139"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139" t="str">
        <f>INDEX(Sheet5!$B$2:$AG$33, MATCH(Table2[[#This Row],[AwayTeam]],Sheet5!$A$2:$A$33, 0), MATCH(Table2[[#This Row],[HomeTeam]],Sheet5!$A$2:$A$33, 0))</f>
        <v>2-1-0</v>
      </c>
      <c r="AP331" s="139"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139" t="str">
        <f>INDEX(Sheet5!$B$2:$AG$33, MATCH(Table2[[#This Row],[AwayTeam]],Sheet5!$A$2:$A$33, 0), MATCH(Table2[[#This Row],[HomeTeam]],Sheet5!$A$2:$A$33, 0))</f>
        <v>1-1-0</v>
      </c>
      <c r="AP332" s="139"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139" t="str">
        <f>INDEX(Sheet5!$B$2:$AG$33, MATCH(Table2[[#This Row],[AwayTeam]],Sheet5!$A$2:$A$33, 0), MATCH(Table2[[#This Row],[HomeTeam]],Sheet5!$A$2:$A$33, 0))</f>
        <v>1-0-0</v>
      </c>
      <c r="AP333" s="139"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139" t="str">
        <f>INDEX(Sheet5!$B$2:$AG$33, MATCH(Table2[[#This Row],[AwayTeam]],Sheet5!$A$2:$A$33, 0), MATCH(Table2[[#This Row],[HomeTeam]],Sheet5!$A$2:$A$33, 0))</f>
        <v>0-1-0</v>
      </c>
      <c r="AP334" s="139"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139" t="str">
        <f>INDEX(Sheet5!$B$2:$AG$33, MATCH(Table2[[#This Row],[AwayTeam]],Sheet5!$A$2:$A$33, 0), MATCH(Table2[[#This Row],[HomeTeam]],Sheet5!$A$2:$A$33, 0))</f>
        <v>0-1-0</v>
      </c>
      <c r="AP335" s="139"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139" t="str">
        <f>INDEX(Sheet5!$B$2:$AG$33, MATCH(Table2[[#This Row],[AwayTeam]],Sheet5!$A$2:$A$33, 0), MATCH(Table2[[#This Row],[HomeTeam]],Sheet5!$A$2:$A$33, 0))</f>
        <v>0-2-0</v>
      </c>
      <c r="AP336" s="139"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139" t="str">
        <f>INDEX(Sheet5!$B$2:$AG$33, MATCH(Table2[[#This Row],[AwayTeam]],Sheet5!$A$2:$A$33, 0), MATCH(Table2[[#This Row],[HomeTeam]],Sheet5!$A$2:$A$33, 0))</f>
        <v>1-0-0</v>
      </c>
      <c r="AP337" s="139"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139" t="str">
        <f>INDEX(Sheet5!$B$2:$AG$33, MATCH(Table2[[#This Row],[AwayTeam]],Sheet5!$A$2:$A$33, 0), MATCH(Table2[[#This Row],[HomeTeam]],Sheet5!$A$2:$A$33, 0))</f>
        <v>0-1-0</v>
      </c>
      <c r="AP338" s="139"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139" t="str">
        <f>INDEX(Sheet5!$B$2:$AG$33, MATCH(Table2[[#This Row],[AwayTeam]],Sheet5!$A$2:$A$33, 0), MATCH(Table2[[#This Row],[HomeTeam]],Sheet5!$A$2:$A$33, 0))</f>
        <v>2-0-0</v>
      </c>
      <c r="AP339" s="139"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139" t="str">
        <f>INDEX(Sheet5!$B$2:$AG$33, MATCH(Table2[[#This Row],[AwayTeam]],Sheet5!$A$2:$A$33, 0), MATCH(Table2[[#This Row],[HomeTeam]],Sheet5!$A$2:$A$33, 0))</f>
        <v>2-0-0</v>
      </c>
      <c r="AP340" s="139"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139" t="str">
        <f>INDEX(Sheet5!$B$2:$AG$33, MATCH(Table2[[#This Row],[AwayTeam]],Sheet5!$A$2:$A$33, 0), MATCH(Table2[[#This Row],[HomeTeam]],Sheet5!$A$2:$A$33, 0))</f>
        <v>0-2-0</v>
      </c>
      <c r="AP341" s="139"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139" t="str">
        <f>INDEX(Sheet5!$B$2:$AG$33, MATCH(Table2[[#This Row],[AwayTeam]],Sheet5!$A$2:$A$33, 0), MATCH(Table2[[#This Row],[HomeTeam]],Sheet5!$A$2:$A$33, 0))</f>
        <v>0-1-1</v>
      </c>
      <c r="AP342" s="139"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139" t="str">
        <f>INDEX(Sheet5!$B$2:$AG$33, MATCH(Table2[[#This Row],[AwayTeam]],Sheet5!$A$2:$A$33, 0), MATCH(Table2[[#This Row],[HomeTeam]],Sheet5!$A$2:$A$33, 0))</f>
        <v>3-0-0</v>
      </c>
      <c r="AP343" s="139"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139" t="str">
        <f>INDEX(Sheet5!$B$2:$AG$33, MATCH(Table2[[#This Row],[AwayTeam]],Sheet5!$A$2:$A$33, 0), MATCH(Table2[[#This Row],[HomeTeam]],Sheet5!$A$2:$A$33, 0))</f>
        <v>3-0-0</v>
      </c>
      <c r="AP344" s="139"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139" t="str">
        <f>INDEX(Sheet5!$B$2:$AG$33, MATCH(Table2[[#This Row],[AwayTeam]],Sheet5!$A$2:$A$33, 0), MATCH(Table2[[#This Row],[HomeTeam]],Sheet5!$A$2:$A$33, 0))</f>
        <v>1-1-0</v>
      </c>
      <c r="AP345" s="139" t="str">
        <f>INDEX(Sheet5!$B$2:$AG$33, MATCH(Table2[[#This Row],[HomeTeam]],Sheet5!$A$2:$A$33, 0), MATCH(Table2[[#This Row],[AwayTeam]],Sheet5!$A$2:$A$33, 0))</f>
        <v>1-1-0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139" t="str">
        <f>INDEX(Sheet5!$B$2:$AG$33, MATCH(Table2[[#This Row],[AwayTeam]],Sheet5!$A$2:$A$33, 0), MATCH(Table2[[#This Row],[HomeTeam]],Sheet5!$A$2:$A$33, 0))</f>
        <v>1-2-0</v>
      </c>
      <c r="AP346" s="139"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139" t="str">
        <f>INDEX(Sheet5!$B$2:$AG$33, MATCH(Table2[[#This Row],[AwayTeam]],Sheet5!$A$2:$A$33, 0), MATCH(Table2[[#This Row],[HomeTeam]],Sheet5!$A$2:$A$33, 0))</f>
        <v>1-1-0</v>
      </c>
      <c r="AP347" s="139"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139" t="str">
        <f>INDEX(Sheet5!$B$2:$AG$33, MATCH(Table2[[#This Row],[AwayTeam]],Sheet5!$A$2:$A$33, 0), MATCH(Table2[[#This Row],[HomeTeam]],Sheet5!$A$2:$A$33, 0))</f>
        <v>1-1-0</v>
      </c>
      <c r="AP348" s="139"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139" t="str">
        <f>INDEX(Sheet5!$B$2:$AG$33, MATCH(Table2[[#This Row],[AwayTeam]],Sheet5!$A$2:$A$33, 0), MATCH(Table2[[#This Row],[HomeTeam]],Sheet5!$A$2:$A$33, 0))</f>
        <v>1-0-0</v>
      </c>
      <c r="AP349" s="139"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139" t="str">
        <f>INDEX(Sheet5!$B$2:$AG$33, MATCH(Table2[[#This Row],[AwayTeam]],Sheet5!$A$2:$A$33, 0), MATCH(Table2[[#This Row],[HomeTeam]],Sheet5!$A$2:$A$33, 0))</f>
        <v>1-1-0</v>
      </c>
      <c r="AP350" s="139"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139" t="str">
        <f>INDEX(Sheet5!$B$2:$AG$33, MATCH(Table2[[#This Row],[AwayTeam]],Sheet5!$A$2:$A$33, 0), MATCH(Table2[[#This Row],[HomeTeam]],Sheet5!$A$2:$A$33, 0))</f>
        <v>0-2-0</v>
      </c>
      <c r="AP351" s="139" t="str">
        <f>INDEX(Sheet5!$B$2:$AG$33, MATCH(Table2[[#This Row],[HomeTeam]],Sheet5!$A$2:$A$33, 0), MATCH(Table2[[#This Row],[AwayTeam]],Sheet5!$A$2:$A$33, 0))</f>
        <v>2-0-0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139" t="str">
        <f>INDEX(Sheet5!$B$2:$AG$33, MATCH(Table2[[#This Row],[AwayTeam]],Sheet5!$A$2:$A$33, 0), MATCH(Table2[[#This Row],[HomeTeam]],Sheet5!$A$2:$A$33, 0))</f>
        <v>0-0-1</v>
      </c>
      <c r="AP352" s="139" t="str">
        <f>INDEX(Sheet5!$B$2:$AG$33, MATCH(Table2[[#This Row],[HomeTeam]],Sheet5!$A$2:$A$33, 0), MATCH(Table2[[#This Row],[AwayTeam]],Sheet5!$A$2:$A$33, 0))</f>
        <v>1-0-0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139" t="str">
        <f>INDEX(Sheet5!$B$2:$AG$33, MATCH(Table2[[#This Row],[AwayTeam]],Sheet5!$A$2:$A$33, 0), MATCH(Table2[[#This Row],[HomeTeam]],Sheet5!$A$2:$A$33, 0))</f>
        <v>1-1-0</v>
      </c>
      <c r="AP353" s="139"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139" t="str">
        <f>INDEX(Sheet5!$B$2:$AG$33, MATCH(Table2[[#This Row],[AwayTeam]],Sheet5!$A$2:$A$33, 0), MATCH(Table2[[#This Row],[HomeTeam]],Sheet5!$A$2:$A$33, 0))</f>
        <v>0-1-0</v>
      </c>
      <c r="AP354" s="139"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139" t="str">
        <f>INDEX(Sheet5!$B$2:$AG$33, MATCH(Table2[[#This Row],[AwayTeam]],Sheet5!$A$2:$A$33, 0), MATCH(Table2[[#This Row],[HomeTeam]],Sheet5!$A$2:$A$33, 0))</f>
        <v>1-0-1</v>
      </c>
      <c r="AP355" s="139"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139" t="str">
        <f>INDEX(Sheet5!$B$2:$AG$33, MATCH(Table2[[#This Row],[AwayTeam]],Sheet5!$A$2:$A$33, 0), MATCH(Table2[[#This Row],[HomeTeam]],Sheet5!$A$2:$A$33, 0))</f>
        <v>1-1-0</v>
      </c>
      <c r="AP356" s="139"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139" t="str">
        <f>INDEX(Sheet5!$B$2:$AG$33, MATCH(Table2[[#This Row],[AwayTeam]],Sheet5!$A$2:$A$33, 0), MATCH(Table2[[#This Row],[HomeTeam]],Sheet5!$A$2:$A$33, 0))</f>
        <v>2-1-0</v>
      </c>
      <c r="AP357" s="139"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139" t="str">
        <f>INDEX(Sheet5!$B$2:$AG$33, MATCH(Table2[[#This Row],[AwayTeam]],Sheet5!$A$2:$A$33, 0), MATCH(Table2[[#This Row],[HomeTeam]],Sheet5!$A$2:$A$33, 0))</f>
        <v>1-0-0</v>
      </c>
      <c r="AP358" s="139"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139" t="str">
        <f>INDEX(Sheet5!$B$2:$AG$33, MATCH(Table2[[#This Row],[AwayTeam]],Sheet5!$A$2:$A$33, 0), MATCH(Table2[[#This Row],[HomeTeam]],Sheet5!$A$2:$A$33, 0))</f>
        <v>3-1-0</v>
      </c>
      <c r="AP359" s="139"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139" t="str">
        <f>INDEX(Sheet5!$B$2:$AG$33, MATCH(Table2[[#This Row],[AwayTeam]],Sheet5!$A$2:$A$33, 0), MATCH(Table2[[#This Row],[HomeTeam]],Sheet5!$A$2:$A$33, 0))</f>
        <v>1-0-1</v>
      </c>
      <c r="AP360" s="139"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139" t="str">
        <f>INDEX(Sheet5!$B$2:$AG$33, MATCH(Table2[[#This Row],[AwayTeam]],Sheet5!$A$2:$A$33, 0), MATCH(Table2[[#This Row],[HomeTeam]],Sheet5!$A$2:$A$33, 0))</f>
        <v>0-1-1</v>
      </c>
      <c r="AP361" s="139"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139" t="str">
        <f>INDEX(Sheet5!$B$2:$AG$33, MATCH(Table2[[#This Row],[AwayTeam]],Sheet5!$A$2:$A$33, 0), MATCH(Table2[[#This Row],[HomeTeam]],Sheet5!$A$2:$A$33, 0))</f>
        <v>1-1-0</v>
      </c>
      <c r="AP362" s="139" t="str">
        <f>INDEX(Sheet5!$B$2:$AG$33, MATCH(Table2[[#This Row],[HomeTeam]],Sheet5!$A$2:$A$33, 0), MATCH(Table2[[#This Row],[AwayTeam]],Sheet5!$A$2:$A$33, 0))</f>
        <v>1-1-0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139" t="str">
        <f>INDEX(Sheet5!$B$2:$AG$33, MATCH(Table2[[#This Row],[AwayTeam]],Sheet5!$A$2:$A$33, 0), MATCH(Table2[[#This Row],[HomeTeam]],Sheet5!$A$2:$A$33, 0))</f>
        <v>1-0-0</v>
      </c>
      <c r="AP363" s="139"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139" t="str">
        <f>INDEX(Sheet5!$B$2:$AG$33, MATCH(Table2[[#This Row],[AwayTeam]],Sheet5!$A$2:$A$33, 0), MATCH(Table2[[#This Row],[HomeTeam]],Sheet5!$A$2:$A$33, 0))</f>
        <v>1-1-0</v>
      </c>
      <c r="AP364" s="139"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139" t="str">
        <f>INDEX(Sheet5!$B$2:$AG$33, MATCH(Table2[[#This Row],[AwayTeam]],Sheet5!$A$2:$A$33, 0), MATCH(Table2[[#This Row],[HomeTeam]],Sheet5!$A$2:$A$33, 0))</f>
        <v>1-3-0</v>
      </c>
      <c r="AP365" s="139"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139" t="str">
        <f>INDEX(Sheet5!$B$2:$AG$33, MATCH(Table2[[#This Row],[AwayTeam]],Sheet5!$A$2:$A$33, 0), MATCH(Table2[[#This Row],[HomeTeam]],Sheet5!$A$2:$A$33, 0))</f>
        <v>1-1-0</v>
      </c>
      <c r="AP366" s="139"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139" t="str">
        <f>INDEX(Sheet5!$B$2:$AG$33, MATCH(Table2[[#This Row],[AwayTeam]],Sheet5!$A$2:$A$33, 0), MATCH(Table2[[#This Row],[HomeTeam]],Sheet5!$A$2:$A$33, 0))</f>
        <v>1-1-0</v>
      </c>
      <c r="AP367" s="139"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139" t="str">
        <f>INDEX(Sheet5!$B$2:$AG$33, MATCH(Table2[[#This Row],[AwayTeam]],Sheet5!$A$2:$A$33, 0), MATCH(Table2[[#This Row],[HomeTeam]],Sheet5!$A$2:$A$33, 0))</f>
        <v>0-0-1</v>
      </c>
      <c r="AP368" s="139"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139" t="str">
        <f>INDEX(Sheet5!$B$2:$AG$33, MATCH(Table2[[#This Row],[AwayTeam]],Sheet5!$A$2:$A$33, 0), MATCH(Table2[[#This Row],[HomeTeam]],Sheet5!$A$2:$A$33, 0))</f>
        <v>2-1-0</v>
      </c>
      <c r="AP369" s="139"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139" t="str">
        <f>INDEX(Sheet5!$B$2:$AG$33, MATCH(Table2[[#This Row],[AwayTeam]],Sheet5!$A$2:$A$33, 0), MATCH(Table2[[#This Row],[HomeTeam]],Sheet5!$A$2:$A$33, 0))</f>
        <v>1-1-0</v>
      </c>
      <c r="AP370" s="139"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139" t="str">
        <f>INDEX(Sheet5!$B$2:$AG$33, MATCH(Table2[[#This Row],[AwayTeam]],Sheet5!$A$2:$A$33, 0), MATCH(Table2[[#This Row],[HomeTeam]],Sheet5!$A$2:$A$33, 0))</f>
        <v>2-0-0</v>
      </c>
      <c r="AP371" s="139"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139" t="str">
        <f>INDEX(Sheet5!$B$2:$AG$33, MATCH(Table2[[#This Row],[AwayTeam]],Sheet5!$A$2:$A$33, 0), MATCH(Table2[[#This Row],[HomeTeam]],Sheet5!$A$2:$A$33, 0))</f>
        <v>2-0-0</v>
      </c>
      <c r="AP372" s="139"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139" t="str">
        <f>INDEX(Sheet5!$B$2:$AG$33, MATCH(Table2[[#This Row],[AwayTeam]],Sheet5!$A$2:$A$33, 0), MATCH(Table2[[#This Row],[HomeTeam]],Sheet5!$A$2:$A$33, 0))</f>
        <v>0-2-0</v>
      </c>
      <c r="AP373" s="139" t="str">
        <f>INDEX(Sheet5!$B$2:$AG$33, MATCH(Table2[[#This Row],[HomeTeam]],Sheet5!$A$2:$A$33, 0), MATCH(Table2[[#This Row],[AwayTeam]],Sheet5!$A$2:$A$33, 0))</f>
        <v>2-0-0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139" t="str">
        <f>INDEX(Sheet5!$B$2:$AG$33, MATCH(Table2[[#This Row],[AwayTeam]],Sheet5!$A$2:$A$33, 0), MATCH(Table2[[#This Row],[HomeTeam]],Sheet5!$A$2:$A$33, 0))</f>
        <v>1-0-0</v>
      </c>
      <c r="AP374" s="139"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139" t="str">
        <f>INDEX(Sheet5!$B$2:$AG$33, MATCH(Table2[[#This Row],[AwayTeam]],Sheet5!$A$2:$A$33, 0), MATCH(Table2[[#This Row],[HomeTeam]],Sheet5!$A$2:$A$33, 0))</f>
        <v>1-1-0</v>
      </c>
      <c r="AP375" s="139"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139" t="str">
        <f>INDEX(Sheet5!$B$2:$AG$33, MATCH(Table2[[#This Row],[AwayTeam]],Sheet5!$A$2:$A$33, 0), MATCH(Table2[[#This Row],[HomeTeam]],Sheet5!$A$2:$A$33, 0))</f>
        <v>0-1-1</v>
      </c>
      <c r="AP376" s="139"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139" t="str">
        <f>INDEX(Sheet5!$B$2:$AG$33, MATCH(Table2[[#This Row],[AwayTeam]],Sheet5!$A$2:$A$33, 0), MATCH(Table2[[#This Row],[HomeTeam]],Sheet5!$A$2:$A$33, 0))</f>
        <v>2-0-0</v>
      </c>
      <c r="AP377" s="139"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139" t="str">
        <f>INDEX(Sheet5!$B$2:$AG$33, MATCH(Table2[[#This Row],[AwayTeam]],Sheet5!$A$2:$A$33, 0), MATCH(Table2[[#This Row],[HomeTeam]],Sheet5!$A$2:$A$33, 0))</f>
        <v>1-2-0</v>
      </c>
      <c r="AP378" s="139"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139" t="str">
        <f>INDEX(Sheet5!$B$2:$AG$33, MATCH(Table2[[#This Row],[AwayTeam]],Sheet5!$A$2:$A$33, 0), MATCH(Table2[[#This Row],[HomeTeam]],Sheet5!$A$2:$A$33, 0))</f>
        <v>1-2-0</v>
      </c>
      <c r="AP379" s="139"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139" t="str">
        <f>INDEX(Sheet5!$B$2:$AG$33, MATCH(Table2[[#This Row],[AwayTeam]],Sheet5!$A$2:$A$33, 0), MATCH(Table2[[#This Row],[HomeTeam]],Sheet5!$A$2:$A$33, 0))</f>
        <v>3-0-0</v>
      </c>
      <c r="AP380" s="139"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139" t="str">
        <f>INDEX(Sheet5!$B$2:$AG$33, MATCH(Table2[[#This Row],[AwayTeam]],Sheet5!$A$2:$A$33, 0), MATCH(Table2[[#This Row],[HomeTeam]],Sheet5!$A$2:$A$33, 0))</f>
        <v>2-2-0</v>
      </c>
      <c r="AP381" s="139"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139" t="str">
        <f>INDEX(Sheet5!$B$2:$AG$33, MATCH(Table2[[#This Row],[AwayTeam]],Sheet5!$A$2:$A$33, 0), MATCH(Table2[[#This Row],[HomeTeam]],Sheet5!$A$2:$A$33, 0))</f>
        <v>1-1-0</v>
      </c>
      <c r="AP382" s="139"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139" t="str">
        <f>INDEX(Sheet5!$B$2:$AG$33, MATCH(Table2[[#This Row],[AwayTeam]],Sheet5!$A$2:$A$33, 0), MATCH(Table2[[#This Row],[HomeTeam]],Sheet5!$A$2:$A$33, 0))</f>
        <v>2-0-0</v>
      </c>
      <c r="AP383" s="139"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139" t="str">
        <f>INDEX(Sheet5!$B$2:$AG$33, MATCH(Table2[[#This Row],[AwayTeam]],Sheet5!$A$2:$A$33, 0), MATCH(Table2[[#This Row],[HomeTeam]],Sheet5!$A$2:$A$33, 0))</f>
        <v>1-1-0</v>
      </c>
      <c r="AP384" s="139"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139" t="str">
        <f>INDEX(Sheet5!$B$2:$AG$33, MATCH(Table2[[#This Row],[AwayTeam]],Sheet5!$A$2:$A$33, 0), MATCH(Table2[[#This Row],[HomeTeam]],Sheet5!$A$2:$A$33, 0))</f>
        <v>1-2-0</v>
      </c>
      <c r="AP385" s="139"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139" t="str">
        <f>INDEX(Sheet5!$B$2:$AG$33, MATCH(Table2[[#This Row],[AwayTeam]],Sheet5!$A$2:$A$33, 0), MATCH(Table2[[#This Row],[HomeTeam]],Sheet5!$A$2:$A$33, 0))</f>
        <v>1-1-1</v>
      </c>
      <c r="AP386" s="139"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139" t="str">
        <f>INDEX(Sheet5!$B$2:$AG$33, MATCH(Table2[[#This Row],[AwayTeam]],Sheet5!$A$2:$A$33, 0), MATCH(Table2[[#This Row],[HomeTeam]],Sheet5!$A$2:$A$33, 0))</f>
        <v>2-0-0</v>
      </c>
      <c r="AP387" s="139"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139" t="str">
        <f>INDEX(Sheet5!$B$2:$AG$33, MATCH(Table2[[#This Row],[AwayTeam]],Sheet5!$A$2:$A$33, 0), MATCH(Table2[[#This Row],[HomeTeam]],Sheet5!$A$2:$A$33, 0))</f>
        <v>1-1-1</v>
      </c>
      <c r="AP388" s="139"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139" t="str">
        <f>INDEX(Sheet5!$B$2:$AG$33, MATCH(Table2[[#This Row],[AwayTeam]],Sheet5!$A$2:$A$33, 0), MATCH(Table2[[#This Row],[HomeTeam]],Sheet5!$A$2:$A$33, 0))</f>
        <v>2-0-0</v>
      </c>
      <c r="AP389" s="139" t="str">
        <f>INDEX(Sheet5!$B$2:$AG$33, MATCH(Table2[[#This Row],[HomeTeam]],Sheet5!$A$2:$A$33, 0), MATCH(Table2[[#This Row],[AwayTeam]],Sheet5!$A$2:$A$33, 0))</f>
        <v>0-2-0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139" t="str">
        <f>INDEX(Sheet5!$B$2:$AG$33, MATCH(Table2[[#This Row],[AwayTeam]],Sheet5!$A$2:$A$33, 0), MATCH(Table2[[#This Row],[HomeTeam]],Sheet5!$A$2:$A$33, 0))</f>
        <v>1-0-0</v>
      </c>
      <c r="AP390" s="139"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139" t="str">
        <f>INDEX(Sheet5!$B$2:$AG$33, MATCH(Table2[[#This Row],[AwayTeam]],Sheet5!$A$2:$A$33, 0), MATCH(Table2[[#This Row],[HomeTeam]],Sheet5!$A$2:$A$33, 0))</f>
        <v>0-2-0</v>
      </c>
      <c r="AP391" s="139"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139" t="str">
        <f>INDEX(Sheet5!$B$2:$AG$33, MATCH(Table2[[#This Row],[AwayTeam]],Sheet5!$A$2:$A$33, 0), MATCH(Table2[[#This Row],[HomeTeam]],Sheet5!$A$2:$A$33, 0))</f>
        <v>1-0-0</v>
      </c>
      <c r="AP392" s="139"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139" t="str">
        <f>INDEX(Sheet5!$B$2:$AG$33, MATCH(Table2[[#This Row],[AwayTeam]],Sheet5!$A$2:$A$33, 0), MATCH(Table2[[#This Row],[HomeTeam]],Sheet5!$A$2:$A$33, 0))</f>
        <v>1-1-0</v>
      </c>
      <c r="AP393" s="139"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139" t="str">
        <f>INDEX(Sheet5!$B$2:$AG$33, MATCH(Table2[[#This Row],[AwayTeam]],Sheet5!$A$2:$A$33, 0), MATCH(Table2[[#This Row],[HomeTeam]],Sheet5!$A$2:$A$33, 0))</f>
        <v>1-0-1</v>
      </c>
      <c r="AP394" s="139"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139" t="str">
        <f>INDEX(Sheet5!$B$2:$AG$33, MATCH(Table2[[#This Row],[AwayTeam]],Sheet5!$A$2:$A$33, 0), MATCH(Table2[[#This Row],[HomeTeam]],Sheet5!$A$2:$A$33, 0))</f>
        <v>2-0-1</v>
      </c>
      <c r="AP395" s="139"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139" t="str">
        <f>INDEX(Sheet5!$B$2:$AG$33, MATCH(Table2[[#This Row],[AwayTeam]],Sheet5!$A$2:$A$33, 0), MATCH(Table2[[#This Row],[HomeTeam]],Sheet5!$A$2:$A$33, 0))</f>
        <v>0-1-0</v>
      </c>
      <c r="AP396" s="139"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139" t="str">
        <f>INDEX(Sheet5!$B$2:$AG$33, MATCH(Table2[[#This Row],[AwayTeam]],Sheet5!$A$2:$A$33, 0), MATCH(Table2[[#This Row],[HomeTeam]],Sheet5!$A$2:$A$33, 0))</f>
        <v>3-0-0</v>
      </c>
      <c r="AP397" s="139"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139" t="str">
        <f>INDEX(Sheet5!$B$2:$AG$33, MATCH(Table2[[#This Row],[AwayTeam]],Sheet5!$A$2:$A$33, 0), MATCH(Table2[[#This Row],[HomeTeam]],Sheet5!$A$2:$A$33, 0))</f>
        <v>0-1-1</v>
      </c>
      <c r="AP398" s="139"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139" t="str">
        <f>INDEX(Sheet5!$B$2:$AG$33, MATCH(Table2[[#This Row],[AwayTeam]],Sheet5!$A$2:$A$33, 0), MATCH(Table2[[#This Row],[HomeTeam]],Sheet5!$A$2:$A$33, 0))</f>
        <v>2-0-0</v>
      </c>
      <c r="AP399" s="139"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139" t="str">
        <f>INDEX(Sheet5!$B$2:$AG$33, MATCH(Table2[[#This Row],[AwayTeam]],Sheet5!$A$2:$A$33, 0), MATCH(Table2[[#This Row],[HomeTeam]],Sheet5!$A$2:$A$33, 0))</f>
        <v>1-0-1</v>
      </c>
      <c r="AP400" s="139"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139" t="str">
        <f>INDEX(Sheet5!$B$2:$AG$33, MATCH(Table2[[#This Row],[AwayTeam]],Sheet5!$A$2:$A$33, 0), MATCH(Table2[[#This Row],[HomeTeam]],Sheet5!$A$2:$A$33, 0))</f>
        <v>1-0-1</v>
      </c>
      <c r="AP401" s="139"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139" t="str">
        <f>INDEX(Sheet5!$B$2:$AG$33, MATCH(Table2[[#This Row],[AwayTeam]],Sheet5!$A$2:$A$33, 0), MATCH(Table2[[#This Row],[HomeTeam]],Sheet5!$A$2:$A$33, 0))</f>
        <v>1-0-0</v>
      </c>
      <c r="AP402" s="139"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139" t="str">
        <f>INDEX(Sheet5!$B$2:$AG$33, MATCH(Table2[[#This Row],[AwayTeam]],Sheet5!$A$2:$A$33, 0), MATCH(Table2[[#This Row],[HomeTeam]],Sheet5!$A$2:$A$33, 0))</f>
        <v>1-1-0</v>
      </c>
      <c r="AP403" s="139"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139" t="str">
        <f>INDEX(Sheet5!$B$2:$AG$33, MATCH(Table2[[#This Row],[AwayTeam]],Sheet5!$A$2:$A$33, 0), MATCH(Table2[[#This Row],[HomeTeam]],Sheet5!$A$2:$A$33, 0))</f>
        <v>0-0-1</v>
      </c>
      <c r="AP404" s="139"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139" t="str">
        <f>INDEX(Sheet5!$B$2:$AG$33, MATCH(Table2[[#This Row],[AwayTeam]],Sheet5!$A$2:$A$33, 0), MATCH(Table2[[#This Row],[HomeTeam]],Sheet5!$A$2:$A$33, 0))</f>
        <v>1-1-0</v>
      </c>
      <c r="AP405" s="139"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139" t="str">
        <f>INDEX(Sheet5!$B$2:$AG$33, MATCH(Table2[[#This Row],[AwayTeam]],Sheet5!$A$2:$A$33, 0), MATCH(Table2[[#This Row],[HomeTeam]],Sheet5!$A$2:$A$33, 0))</f>
        <v>1-1-0</v>
      </c>
      <c r="AP406" s="139"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139" t="str">
        <f>INDEX(Sheet5!$B$2:$AG$33, MATCH(Table2[[#This Row],[AwayTeam]],Sheet5!$A$2:$A$33, 0), MATCH(Table2[[#This Row],[HomeTeam]],Sheet5!$A$2:$A$33, 0))</f>
        <v>1-2-0</v>
      </c>
      <c r="AP407" s="139"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139" t="str">
        <f>INDEX(Sheet5!$B$2:$AG$33, MATCH(Table2[[#This Row],[AwayTeam]],Sheet5!$A$2:$A$33, 0), MATCH(Table2[[#This Row],[HomeTeam]],Sheet5!$A$2:$A$33, 0))</f>
        <v>0-1-0</v>
      </c>
      <c r="AP408" s="139"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139" t="str">
        <f>INDEX(Sheet5!$B$2:$AG$33, MATCH(Table2[[#This Row],[AwayTeam]],Sheet5!$A$2:$A$33, 0), MATCH(Table2[[#This Row],[HomeTeam]],Sheet5!$A$2:$A$33, 0))</f>
        <v>1-0-0</v>
      </c>
      <c r="AP409" s="139"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139" t="str">
        <f>INDEX(Sheet5!$B$2:$AG$33, MATCH(Table2[[#This Row],[AwayTeam]],Sheet5!$A$2:$A$33, 0), MATCH(Table2[[#This Row],[HomeTeam]],Sheet5!$A$2:$A$33, 0))</f>
        <v>4-0-0</v>
      </c>
      <c r="AP410" s="139"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139" t="str">
        <f>INDEX(Sheet5!$B$2:$AG$33, MATCH(Table2[[#This Row],[AwayTeam]],Sheet5!$A$2:$A$33, 0), MATCH(Table2[[#This Row],[HomeTeam]],Sheet5!$A$2:$A$33, 0))</f>
        <v>0-1-0</v>
      </c>
      <c r="AP411" s="139"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139" t="str">
        <f>INDEX(Sheet5!$B$2:$AG$33, MATCH(Table2[[#This Row],[AwayTeam]],Sheet5!$A$2:$A$33, 0), MATCH(Table2[[#This Row],[HomeTeam]],Sheet5!$A$2:$A$33, 0))</f>
        <v>1-0-0</v>
      </c>
      <c r="AP412" s="139"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139" t="str">
        <f>INDEX(Sheet5!$B$2:$AG$33, MATCH(Table2[[#This Row],[AwayTeam]],Sheet5!$A$2:$A$33, 0), MATCH(Table2[[#This Row],[HomeTeam]],Sheet5!$A$2:$A$33, 0))</f>
        <v>0-1-0</v>
      </c>
      <c r="AP413" s="139"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139" t="str">
        <f>INDEX(Sheet5!$B$2:$AG$33, MATCH(Table2[[#This Row],[AwayTeam]],Sheet5!$A$2:$A$33, 0), MATCH(Table2[[#This Row],[HomeTeam]],Sheet5!$A$2:$A$33, 0))</f>
        <v>1-1-0</v>
      </c>
      <c r="AP414" s="139"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139" t="str">
        <f>INDEX(Sheet5!$B$2:$AG$33, MATCH(Table2[[#This Row],[AwayTeam]],Sheet5!$A$2:$A$33, 0), MATCH(Table2[[#This Row],[HomeTeam]],Sheet5!$A$2:$A$33, 0))</f>
        <v>1-1-0</v>
      </c>
      <c r="AP415" s="139"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139" t="str">
        <f>INDEX(Sheet5!$B$2:$AG$33, MATCH(Table2[[#This Row],[AwayTeam]],Sheet5!$A$2:$A$33, 0), MATCH(Table2[[#This Row],[HomeTeam]],Sheet5!$A$2:$A$33, 0))</f>
        <v>2-1-0</v>
      </c>
      <c r="AP416" s="139"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139" t="str">
        <f>INDEX(Sheet5!$B$2:$AG$33, MATCH(Table2[[#This Row],[AwayTeam]],Sheet5!$A$2:$A$33, 0), MATCH(Table2[[#This Row],[HomeTeam]],Sheet5!$A$2:$A$33, 0))</f>
        <v>1-1-0</v>
      </c>
      <c r="AP417" s="139"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139" t="str">
        <f>INDEX(Sheet5!$B$2:$AG$33, MATCH(Table2[[#This Row],[AwayTeam]],Sheet5!$A$2:$A$33, 0), MATCH(Table2[[#This Row],[HomeTeam]],Sheet5!$A$2:$A$33, 0))</f>
        <v>2-0-0</v>
      </c>
      <c r="AP418" s="139"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139" t="str">
        <f>INDEX(Sheet5!$B$2:$AG$33, MATCH(Table2[[#This Row],[AwayTeam]],Sheet5!$A$2:$A$33, 0), MATCH(Table2[[#This Row],[HomeTeam]],Sheet5!$A$2:$A$33, 0))</f>
        <v>3-0-0</v>
      </c>
      <c r="AP419" s="139"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139" t="str">
        <f>INDEX(Sheet5!$B$2:$AG$33, MATCH(Table2[[#This Row],[AwayTeam]],Sheet5!$A$2:$A$33, 0), MATCH(Table2[[#This Row],[HomeTeam]],Sheet5!$A$2:$A$33, 0))</f>
        <v>1-1-0</v>
      </c>
      <c r="AP420" s="139"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139" t="str">
        <f>INDEX(Sheet5!$B$2:$AG$33, MATCH(Table2[[#This Row],[AwayTeam]],Sheet5!$A$2:$A$33, 0), MATCH(Table2[[#This Row],[HomeTeam]],Sheet5!$A$2:$A$33, 0))</f>
        <v>2-0-1</v>
      </c>
      <c r="AP421" s="139"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139" t="str">
        <f>INDEX(Sheet5!$B$2:$AG$33, MATCH(Table2[[#This Row],[AwayTeam]],Sheet5!$A$2:$A$33, 0), MATCH(Table2[[#This Row],[HomeTeam]],Sheet5!$A$2:$A$33, 0))</f>
        <v>0-2-0</v>
      </c>
      <c r="AP422" s="139"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139" t="str">
        <f>INDEX(Sheet5!$B$2:$AG$33, MATCH(Table2[[#This Row],[AwayTeam]],Sheet5!$A$2:$A$33, 0), MATCH(Table2[[#This Row],[HomeTeam]],Sheet5!$A$2:$A$33, 0))</f>
        <v>0-2-0</v>
      </c>
      <c r="AP423" s="139"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139" t="str">
        <f>INDEX(Sheet5!$B$2:$AG$33, MATCH(Table2[[#This Row],[AwayTeam]],Sheet5!$A$2:$A$33, 0), MATCH(Table2[[#This Row],[HomeTeam]],Sheet5!$A$2:$A$33, 0))</f>
        <v>0-1-0</v>
      </c>
      <c r="AP424" s="139"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139" t="str">
        <f>INDEX(Sheet5!$B$2:$AG$33, MATCH(Table2[[#This Row],[AwayTeam]],Sheet5!$A$2:$A$33, 0), MATCH(Table2[[#This Row],[HomeTeam]],Sheet5!$A$2:$A$33, 0))</f>
        <v>1-1-0</v>
      </c>
      <c r="AP425" s="139" t="str">
        <f>INDEX(Sheet5!$B$2:$AG$33, MATCH(Table2[[#This Row],[HomeTeam]],Sheet5!$A$2:$A$33, 0), MATCH(Table2[[#This Row],[AwayTeam]],Sheet5!$A$2:$A$33, 0))</f>
        <v>1-1-0</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139" t="str">
        <f>INDEX(Sheet5!$B$2:$AG$33, MATCH(Table2[[#This Row],[AwayTeam]],Sheet5!$A$2:$A$33, 0), MATCH(Table2[[#This Row],[HomeTeam]],Sheet5!$A$2:$A$33, 0))</f>
        <v>2-0-0</v>
      </c>
      <c r="AP426" s="139"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139" t="str">
        <f>INDEX(Sheet5!$B$2:$AG$33, MATCH(Table2[[#This Row],[AwayTeam]],Sheet5!$A$2:$A$33, 0), MATCH(Table2[[#This Row],[HomeTeam]],Sheet5!$A$2:$A$33, 0))</f>
        <v>1-1-1</v>
      </c>
      <c r="AP427" s="139"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139" t="str">
        <f>INDEX(Sheet5!$B$2:$AG$33, MATCH(Table2[[#This Row],[AwayTeam]],Sheet5!$A$2:$A$33, 0), MATCH(Table2[[#This Row],[HomeTeam]],Sheet5!$A$2:$A$33, 0))</f>
        <v>1-0-0</v>
      </c>
      <c r="AP428" s="139"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139" t="str">
        <f>INDEX(Sheet5!$B$2:$AG$33, MATCH(Table2[[#This Row],[AwayTeam]],Sheet5!$A$2:$A$33, 0), MATCH(Table2[[#This Row],[HomeTeam]],Sheet5!$A$2:$A$33, 0))</f>
        <v>2-0-0</v>
      </c>
      <c r="AP429" s="139"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139" t="str">
        <f>INDEX(Sheet5!$B$2:$AG$33, MATCH(Table2[[#This Row],[AwayTeam]],Sheet5!$A$2:$A$33, 0), MATCH(Table2[[#This Row],[HomeTeam]],Sheet5!$A$2:$A$33, 0))</f>
        <v>1-1-1</v>
      </c>
      <c r="AP430" s="139"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139" t="str">
        <f>INDEX(Sheet5!$B$2:$AG$33, MATCH(Table2[[#This Row],[AwayTeam]],Sheet5!$A$2:$A$33, 0), MATCH(Table2[[#This Row],[HomeTeam]],Sheet5!$A$2:$A$33, 0))</f>
        <v>0-2-0</v>
      </c>
      <c r="AP431" s="139"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139" t="str">
        <f>INDEX(Sheet5!$B$2:$AG$33, MATCH(Table2[[#This Row],[AwayTeam]],Sheet5!$A$2:$A$33, 0), MATCH(Table2[[#This Row],[HomeTeam]],Sheet5!$A$2:$A$33, 0))</f>
        <v>2-0-1</v>
      </c>
      <c r="AP432" s="139"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139" t="str">
        <f>INDEX(Sheet5!$B$2:$AG$33, MATCH(Table2[[#This Row],[AwayTeam]],Sheet5!$A$2:$A$33, 0), MATCH(Table2[[#This Row],[HomeTeam]],Sheet5!$A$2:$A$33, 0))</f>
        <v>0-1-0</v>
      </c>
      <c r="AP433" s="139"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139" t="str">
        <f>INDEX(Sheet5!$B$2:$AG$33, MATCH(Table2[[#This Row],[AwayTeam]],Sheet5!$A$2:$A$33, 0), MATCH(Table2[[#This Row],[HomeTeam]],Sheet5!$A$2:$A$33, 0))</f>
        <v>1-0-0</v>
      </c>
      <c r="AP434" s="139"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139" t="str">
        <f>INDEX(Sheet5!$B$2:$AG$33, MATCH(Table2[[#This Row],[AwayTeam]],Sheet5!$A$2:$A$33, 0), MATCH(Table2[[#This Row],[HomeTeam]],Sheet5!$A$2:$A$33, 0))</f>
        <v>1-1-0</v>
      </c>
      <c r="AP435" s="139"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139" t="str">
        <f>INDEX(Sheet5!$B$2:$AG$33, MATCH(Table2[[#This Row],[AwayTeam]],Sheet5!$A$2:$A$33, 0), MATCH(Table2[[#This Row],[HomeTeam]],Sheet5!$A$2:$A$33, 0))</f>
        <v>0-2-0</v>
      </c>
      <c r="AP436" s="139"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139" t="str">
        <f>INDEX(Sheet5!$B$2:$AG$33, MATCH(Table2[[#This Row],[AwayTeam]],Sheet5!$A$2:$A$33, 0), MATCH(Table2[[#This Row],[HomeTeam]],Sheet5!$A$2:$A$33, 0))</f>
        <v>0-1-0</v>
      </c>
      <c r="AP437" s="139"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139" t="str">
        <f>INDEX(Sheet5!$B$2:$AG$33, MATCH(Table2[[#This Row],[AwayTeam]],Sheet5!$A$2:$A$33, 0), MATCH(Table2[[#This Row],[HomeTeam]],Sheet5!$A$2:$A$33, 0))</f>
        <v>1-1-0</v>
      </c>
      <c r="AP438" s="139"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139" t="str">
        <f>INDEX(Sheet5!$B$2:$AG$33, MATCH(Table2[[#This Row],[AwayTeam]],Sheet5!$A$2:$A$33, 0), MATCH(Table2[[#This Row],[HomeTeam]],Sheet5!$A$2:$A$33, 0))</f>
        <v>2-0-0</v>
      </c>
      <c r="AP439" s="139"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139" t="str">
        <f>INDEX(Sheet5!$B$2:$AG$33, MATCH(Table2[[#This Row],[AwayTeam]],Sheet5!$A$2:$A$33, 0), MATCH(Table2[[#This Row],[HomeTeam]],Sheet5!$A$2:$A$33, 0))</f>
        <v>2-1-0</v>
      </c>
      <c r="AP440" s="139"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139" t="str">
        <f>INDEX(Sheet5!$B$2:$AG$33, MATCH(Table2[[#This Row],[AwayTeam]],Sheet5!$A$2:$A$33, 0), MATCH(Table2[[#This Row],[HomeTeam]],Sheet5!$A$2:$A$33, 0))</f>
        <v>1-1-0</v>
      </c>
      <c r="AP441" s="139"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139" t="str">
        <f>INDEX(Sheet5!$B$2:$AG$33, MATCH(Table2[[#This Row],[AwayTeam]],Sheet5!$A$2:$A$33, 0), MATCH(Table2[[#This Row],[HomeTeam]],Sheet5!$A$2:$A$33, 0))</f>
        <v>1-0-0</v>
      </c>
      <c r="AP442" s="139"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139" t="str">
        <f>INDEX(Sheet5!$B$2:$AG$33, MATCH(Table2[[#This Row],[AwayTeam]],Sheet5!$A$2:$A$33, 0), MATCH(Table2[[#This Row],[HomeTeam]],Sheet5!$A$2:$A$33, 0))</f>
        <v>1-0-0</v>
      </c>
      <c r="AP443" s="139"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139" t="str">
        <f>INDEX(Sheet5!$B$2:$AG$33, MATCH(Table2[[#This Row],[AwayTeam]],Sheet5!$A$2:$A$33, 0), MATCH(Table2[[#This Row],[HomeTeam]],Sheet5!$A$2:$A$33, 0))</f>
        <v>0-1-0</v>
      </c>
      <c r="AP444" s="139"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139" t="str">
        <f>INDEX(Sheet5!$B$2:$AG$33, MATCH(Table2[[#This Row],[AwayTeam]],Sheet5!$A$2:$A$33, 0), MATCH(Table2[[#This Row],[HomeTeam]],Sheet5!$A$2:$A$33, 0))</f>
        <v>2-1-0</v>
      </c>
      <c r="AP445" s="139"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139" t="str">
        <f>INDEX(Sheet5!$B$2:$AG$33, MATCH(Table2[[#This Row],[AwayTeam]],Sheet5!$A$2:$A$33, 0), MATCH(Table2[[#This Row],[HomeTeam]],Sheet5!$A$2:$A$33, 0))</f>
        <v>1-1-0</v>
      </c>
      <c r="AP446" s="139"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139" t="str">
        <f>INDEX(Sheet5!$B$2:$AG$33, MATCH(Table2[[#This Row],[AwayTeam]],Sheet5!$A$2:$A$33, 0), MATCH(Table2[[#This Row],[HomeTeam]],Sheet5!$A$2:$A$33, 0))</f>
        <v>0-0-1</v>
      </c>
      <c r="AP447" s="139"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139" t="str">
        <f>INDEX(Sheet5!$B$2:$AG$33, MATCH(Table2[[#This Row],[AwayTeam]],Sheet5!$A$2:$A$33, 0), MATCH(Table2[[#This Row],[HomeTeam]],Sheet5!$A$2:$A$33, 0))</f>
        <v>3-0-0</v>
      </c>
      <c r="AP448" s="139"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139" t="str">
        <f>INDEX(Sheet5!$B$2:$AG$33, MATCH(Table2[[#This Row],[AwayTeam]],Sheet5!$A$2:$A$33, 0), MATCH(Table2[[#This Row],[HomeTeam]],Sheet5!$A$2:$A$33, 0))</f>
        <v>1-0-0</v>
      </c>
      <c r="AP449" s="139"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139" t="str">
        <f>INDEX(Sheet5!$B$2:$AG$33, MATCH(Table2[[#This Row],[AwayTeam]],Sheet5!$A$2:$A$33, 0), MATCH(Table2[[#This Row],[HomeTeam]],Sheet5!$A$2:$A$33, 0))</f>
        <v>0-1-0</v>
      </c>
      <c r="AP450" s="139"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139" t="str">
        <f>INDEX(Sheet5!$B$2:$AG$33, MATCH(Table2[[#This Row],[AwayTeam]],Sheet5!$A$2:$A$33, 0), MATCH(Table2[[#This Row],[HomeTeam]],Sheet5!$A$2:$A$33, 0))</f>
        <v>2-0-1</v>
      </c>
      <c r="AP451" s="139"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139" t="str">
        <f>INDEX(Sheet5!$B$2:$AG$33, MATCH(Table2[[#This Row],[AwayTeam]],Sheet5!$A$2:$A$33, 0), MATCH(Table2[[#This Row],[HomeTeam]],Sheet5!$A$2:$A$33, 0))</f>
        <v>1-0-0</v>
      </c>
      <c r="AP452" s="139"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139" t="str">
        <f>INDEX(Sheet5!$B$2:$AG$33, MATCH(Table2[[#This Row],[AwayTeam]],Sheet5!$A$2:$A$33, 0), MATCH(Table2[[#This Row],[HomeTeam]],Sheet5!$A$2:$A$33, 0))</f>
        <v>2-1-0</v>
      </c>
      <c r="AP453" s="139"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139" t="str">
        <f>INDEX(Sheet5!$B$2:$AG$33, MATCH(Table2[[#This Row],[AwayTeam]],Sheet5!$A$2:$A$33, 0), MATCH(Table2[[#This Row],[HomeTeam]],Sheet5!$A$2:$A$33, 0))</f>
        <v>0-1-0</v>
      </c>
      <c r="AP454" s="139" t="str">
        <f>INDEX(Sheet5!$B$2:$AG$33, MATCH(Table2[[#This Row],[HomeTeam]],Sheet5!$A$2:$A$33, 0), MATCH(Table2[[#This Row],[AwayTeam]],Sheet5!$A$2:$A$33, 0))</f>
        <v>1-0-0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139" t="str">
        <f>INDEX(Sheet5!$B$2:$AG$33, MATCH(Table2[[#This Row],[AwayTeam]],Sheet5!$A$2:$A$33, 0), MATCH(Table2[[#This Row],[HomeTeam]],Sheet5!$A$2:$A$33, 0))</f>
        <v>0-1-0</v>
      </c>
      <c r="AP455" s="139"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139" t="str">
        <f>INDEX(Sheet5!$B$2:$AG$33, MATCH(Table2[[#This Row],[AwayTeam]],Sheet5!$A$2:$A$33, 0), MATCH(Table2[[#This Row],[HomeTeam]],Sheet5!$A$2:$A$33, 0))</f>
        <v>1-2-0</v>
      </c>
      <c r="AP456" s="139"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139" t="str">
        <f>INDEX(Sheet5!$B$2:$AG$33, MATCH(Table2[[#This Row],[AwayTeam]],Sheet5!$A$2:$A$33, 0), MATCH(Table2[[#This Row],[HomeTeam]],Sheet5!$A$2:$A$33, 0))</f>
        <v>1-0-0</v>
      </c>
      <c r="AP457" s="139" t="str">
        <f>INDEX(Sheet5!$B$2:$AG$33, MATCH(Table2[[#This Row],[HomeTeam]],Sheet5!$A$2:$A$33, 0), MATCH(Table2[[#This Row],[AwayTeam]],Sheet5!$A$2:$A$33, 0))</f>
        <v>0-0-1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139" t="str">
        <f>INDEX(Sheet5!$B$2:$AG$33, MATCH(Table2[[#This Row],[AwayTeam]],Sheet5!$A$2:$A$33, 0), MATCH(Table2[[#This Row],[HomeTeam]],Sheet5!$A$2:$A$33, 0))</f>
        <v>1-0-0</v>
      </c>
      <c r="AP458" s="139"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139" t="str">
        <f>INDEX(Sheet5!$B$2:$AG$33, MATCH(Table2[[#This Row],[AwayTeam]],Sheet5!$A$2:$A$33, 0), MATCH(Table2[[#This Row],[HomeTeam]],Sheet5!$A$2:$A$33, 0))</f>
        <v>1-1-0</v>
      </c>
      <c r="AP459" s="139"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139" t="str">
        <f>INDEX(Sheet5!$B$2:$AG$33, MATCH(Table2[[#This Row],[AwayTeam]],Sheet5!$A$2:$A$33, 0), MATCH(Table2[[#This Row],[HomeTeam]],Sheet5!$A$2:$A$33, 0))</f>
        <v>1-1-0</v>
      </c>
      <c r="AP460" s="139"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139" t="str">
        <f>INDEX(Sheet5!$B$2:$AG$33, MATCH(Table2[[#This Row],[AwayTeam]],Sheet5!$A$2:$A$33, 0), MATCH(Table2[[#This Row],[HomeTeam]],Sheet5!$A$2:$A$33, 0))</f>
        <v>0-1-0</v>
      </c>
      <c r="AP461" s="139"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139" t="str">
        <f>INDEX(Sheet5!$B$2:$AG$33, MATCH(Table2[[#This Row],[AwayTeam]],Sheet5!$A$2:$A$33, 0), MATCH(Table2[[#This Row],[HomeTeam]],Sheet5!$A$2:$A$33, 0))</f>
        <v>3-0-0</v>
      </c>
      <c r="AP462" s="139"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139" t="str">
        <f>INDEX(Sheet5!$B$2:$AG$33, MATCH(Table2[[#This Row],[AwayTeam]],Sheet5!$A$2:$A$33, 0), MATCH(Table2[[#This Row],[HomeTeam]],Sheet5!$A$2:$A$33, 0))</f>
        <v>1-1-0</v>
      </c>
      <c r="AP463" s="139"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139" t="str">
        <f>INDEX(Sheet5!$B$2:$AG$33, MATCH(Table2[[#This Row],[AwayTeam]],Sheet5!$A$2:$A$33, 0), MATCH(Table2[[#This Row],[HomeTeam]],Sheet5!$A$2:$A$33, 0))</f>
        <v>1-1-1</v>
      </c>
      <c r="AP464" s="139"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139" t="str">
        <f>INDEX(Sheet5!$B$2:$AG$33, MATCH(Table2[[#This Row],[AwayTeam]],Sheet5!$A$2:$A$33, 0), MATCH(Table2[[#This Row],[HomeTeam]],Sheet5!$A$2:$A$33, 0))</f>
        <v>2-0-0</v>
      </c>
      <c r="AP465" s="139"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139" t="str">
        <f>INDEX(Sheet5!$B$2:$AG$33, MATCH(Table2[[#This Row],[AwayTeam]],Sheet5!$A$2:$A$33, 0), MATCH(Table2[[#This Row],[HomeTeam]],Sheet5!$A$2:$A$33, 0))</f>
        <v>1-1-0</v>
      </c>
      <c r="AP466" s="139"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139" t="str">
        <f>INDEX(Sheet5!$B$2:$AG$33, MATCH(Table2[[#This Row],[AwayTeam]],Sheet5!$A$2:$A$33, 0), MATCH(Table2[[#This Row],[HomeTeam]],Sheet5!$A$2:$A$33, 0))</f>
        <v>1-0-2</v>
      </c>
      <c r="AP467" s="139"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139" t="str">
        <f>INDEX(Sheet5!$B$2:$AG$33, MATCH(Table2[[#This Row],[AwayTeam]],Sheet5!$A$2:$A$33, 0), MATCH(Table2[[#This Row],[HomeTeam]],Sheet5!$A$2:$A$33, 0))</f>
        <v>1-1-0</v>
      </c>
      <c r="AP468" s="139"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139" t="str">
        <f>INDEX(Sheet5!$B$2:$AG$33, MATCH(Table2[[#This Row],[AwayTeam]],Sheet5!$A$2:$A$33, 0), MATCH(Table2[[#This Row],[HomeTeam]],Sheet5!$A$2:$A$33, 0))</f>
        <v>2-1-0</v>
      </c>
      <c r="AP469" s="139"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139" t="str">
        <f>INDEX(Sheet5!$B$2:$AG$33, MATCH(Table2[[#This Row],[AwayTeam]],Sheet5!$A$2:$A$33, 0), MATCH(Table2[[#This Row],[HomeTeam]],Sheet5!$A$2:$A$33, 0))</f>
        <v>2-0-0</v>
      </c>
      <c r="AP470" s="139"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139" t="str">
        <f>INDEX(Sheet5!$B$2:$AG$33, MATCH(Table2[[#This Row],[AwayTeam]],Sheet5!$A$2:$A$33, 0), MATCH(Table2[[#This Row],[HomeTeam]],Sheet5!$A$2:$A$33, 0))</f>
        <v>1-2-0</v>
      </c>
      <c r="AP471" s="139"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139" t="str">
        <f>INDEX(Sheet5!$B$2:$AG$33, MATCH(Table2[[#This Row],[AwayTeam]],Sheet5!$A$2:$A$33, 0), MATCH(Table2[[#This Row],[HomeTeam]],Sheet5!$A$2:$A$33, 0))</f>
        <v>1-0-0</v>
      </c>
      <c r="AP472" s="139"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139" t="str">
        <f>INDEX(Sheet5!$B$2:$AG$33, MATCH(Table2[[#This Row],[AwayTeam]],Sheet5!$A$2:$A$33, 0), MATCH(Table2[[#This Row],[HomeTeam]],Sheet5!$A$2:$A$33, 0))</f>
        <v>0-1-1</v>
      </c>
      <c r="AP473" s="139"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139" t="str">
        <f>INDEX(Sheet5!$B$2:$AG$33, MATCH(Table2[[#This Row],[AwayTeam]],Sheet5!$A$2:$A$33, 0), MATCH(Table2[[#This Row],[HomeTeam]],Sheet5!$A$2:$A$33, 0))</f>
        <v>1-1-0</v>
      </c>
      <c r="AP474" s="139"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139" t="str">
        <f>INDEX(Sheet5!$B$2:$AG$33, MATCH(Table2[[#This Row],[AwayTeam]],Sheet5!$A$2:$A$33, 0), MATCH(Table2[[#This Row],[HomeTeam]],Sheet5!$A$2:$A$33, 0))</f>
        <v>1-1-0</v>
      </c>
      <c r="AP475" s="139"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139" t="str">
        <f>INDEX(Sheet5!$B$2:$AG$33, MATCH(Table2[[#This Row],[AwayTeam]],Sheet5!$A$2:$A$33, 0), MATCH(Table2[[#This Row],[HomeTeam]],Sheet5!$A$2:$A$33, 0))</f>
        <v>0-1-0</v>
      </c>
      <c r="AP476" s="139"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139" t="str">
        <f>INDEX(Sheet5!$B$2:$AG$33, MATCH(Table2[[#This Row],[AwayTeam]],Sheet5!$A$2:$A$33, 0), MATCH(Table2[[#This Row],[HomeTeam]],Sheet5!$A$2:$A$33, 0))</f>
        <v>1-0-0</v>
      </c>
      <c r="AP477" s="139"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139" t="str">
        <f>INDEX(Sheet5!$B$2:$AG$33, MATCH(Table2[[#This Row],[AwayTeam]],Sheet5!$A$2:$A$33, 0), MATCH(Table2[[#This Row],[HomeTeam]],Sheet5!$A$2:$A$33, 0))</f>
        <v>1-1-0</v>
      </c>
      <c r="AP478" s="139"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139" t="str">
        <f>INDEX(Sheet5!$B$2:$AG$33, MATCH(Table2[[#This Row],[AwayTeam]],Sheet5!$A$2:$A$33, 0), MATCH(Table2[[#This Row],[HomeTeam]],Sheet5!$A$2:$A$33, 0))</f>
        <v>2-1-0</v>
      </c>
      <c r="AP479" s="139"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139" t="str">
        <f>INDEX(Sheet5!$B$2:$AG$33, MATCH(Table2[[#This Row],[AwayTeam]],Sheet5!$A$2:$A$33, 0), MATCH(Table2[[#This Row],[HomeTeam]],Sheet5!$A$2:$A$33, 0))</f>
        <v>0-1-1</v>
      </c>
      <c r="AP480" s="139"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139" t="str">
        <f>INDEX(Sheet5!$B$2:$AG$33, MATCH(Table2[[#This Row],[AwayTeam]],Sheet5!$A$2:$A$33, 0), MATCH(Table2[[#This Row],[HomeTeam]],Sheet5!$A$2:$A$33, 0))</f>
        <v>2-1-0</v>
      </c>
      <c r="AP481" s="139"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139" t="str">
        <f>INDEX(Sheet5!$B$2:$AG$33, MATCH(Table2[[#This Row],[AwayTeam]],Sheet5!$A$2:$A$33, 0), MATCH(Table2[[#This Row],[HomeTeam]],Sheet5!$A$2:$A$33, 0))</f>
        <v>1-1-0</v>
      </c>
      <c r="AP482" s="139"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139" t="str">
        <f>INDEX(Sheet5!$B$2:$AG$33, MATCH(Table2[[#This Row],[AwayTeam]],Sheet5!$A$2:$A$33, 0), MATCH(Table2[[#This Row],[HomeTeam]],Sheet5!$A$2:$A$33, 0))</f>
        <v>2-0-0</v>
      </c>
      <c r="AP483" s="139"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139" t="str">
        <f>INDEX(Sheet5!$B$2:$AG$33, MATCH(Table2[[#This Row],[AwayTeam]],Sheet5!$A$2:$A$33, 0), MATCH(Table2[[#This Row],[HomeTeam]],Sheet5!$A$2:$A$33, 0))</f>
        <v>0-1-0</v>
      </c>
      <c r="AP484" s="139" t="str">
        <f>INDEX(Sheet5!$B$2:$AG$33, MATCH(Table2[[#This Row],[HomeTeam]],Sheet5!$A$2:$A$33, 0), MATCH(Table2[[#This Row],[AwayTeam]],Sheet5!$A$2:$A$33, 0))</f>
        <v>1-0-0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139" t="str">
        <f>INDEX(Sheet5!$B$2:$AG$33, MATCH(Table2[[#This Row],[AwayTeam]],Sheet5!$A$2:$A$33, 0), MATCH(Table2[[#This Row],[HomeTeam]],Sheet5!$A$2:$A$33, 0))</f>
        <v>0-1-1</v>
      </c>
      <c r="AP485" s="139"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139" t="str">
        <f>INDEX(Sheet5!$B$2:$AG$33, MATCH(Table2[[#This Row],[AwayTeam]],Sheet5!$A$2:$A$33, 0), MATCH(Table2[[#This Row],[HomeTeam]],Sheet5!$A$2:$A$33, 0))</f>
        <v>1-1-1</v>
      </c>
      <c r="AP486" s="139"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139" t="str">
        <f>INDEX(Sheet5!$B$2:$AG$33, MATCH(Table2[[#This Row],[AwayTeam]],Sheet5!$A$2:$A$33, 0), MATCH(Table2[[#This Row],[HomeTeam]],Sheet5!$A$2:$A$33, 0))</f>
        <v>0-1-0</v>
      </c>
      <c r="AP487" s="139"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139" t="str">
        <f>INDEX(Sheet5!$B$2:$AG$33, MATCH(Table2[[#This Row],[AwayTeam]],Sheet5!$A$2:$A$33, 0), MATCH(Table2[[#This Row],[HomeTeam]],Sheet5!$A$2:$A$33, 0))</f>
        <v>1-1-0</v>
      </c>
      <c r="AP488" s="139"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139" t="str">
        <f>INDEX(Sheet5!$B$2:$AG$33, MATCH(Table2[[#This Row],[AwayTeam]],Sheet5!$A$2:$A$33, 0), MATCH(Table2[[#This Row],[HomeTeam]],Sheet5!$A$2:$A$33, 0))</f>
        <v>2-0-1</v>
      </c>
      <c r="AP489" s="139"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139" t="str">
        <f>INDEX(Sheet5!$B$2:$AG$33, MATCH(Table2[[#This Row],[AwayTeam]],Sheet5!$A$2:$A$33, 0), MATCH(Table2[[#This Row],[HomeTeam]],Sheet5!$A$2:$A$33, 0))</f>
        <v>1-0-0</v>
      </c>
      <c r="AP490" s="139"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139" t="str">
        <f>INDEX(Sheet5!$B$2:$AG$33, MATCH(Table2[[#This Row],[AwayTeam]],Sheet5!$A$2:$A$33, 0), MATCH(Table2[[#This Row],[HomeTeam]],Sheet5!$A$2:$A$33, 0))</f>
        <v>1-1-0</v>
      </c>
      <c r="AP491" s="139"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139" t="str">
        <f>INDEX(Sheet5!$B$2:$AG$33, MATCH(Table2[[#This Row],[AwayTeam]],Sheet5!$A$2:$A$33, 0), MATCH(Table2[[#This Row],[HomeTeam]],Sheet5!$A$2:$A$33, 0))</f>
        <v>0-2-0</v>
      </c>
      <c r="AP492" s="139"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139" t="str">
        <f>INDEX(Sheet5!$B$2:$AG$33, MATCH(Table2[[#This Row],[AwayTeam]],Sheet5!$A$2:$A$33, 0), MATCH(Table2[[#This Row],[HomeTeam]],Sheet5!$A$2:$A$33, 0))</f>
        <v>2-2-0</v>
      </c>
      <c r="AP493" s="139"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139" t="str">
        <f>INDEX(Sheet5!$B$2:$AG$33, MATCH(Table2[[#This Row],[AwayTeam]],Sheet5!$A$2:$A$33, 0), MATCH(Table2[[#This Row],[HomeTeam]],Sheet5!$A$2:$A$33, 0))</f>
        <v>0-2-0</v>
      </c>
      <c r="AP494" s="139"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139" t="str">
        <f>INDEX(Sheet5!$B$2:$AG$33, MATCH(Table2[[#This Row],[AwayTeam]],Sheet5!$A$2:$A$33, 0), MATCH(Table2[[#This Row],[HomeTeam]],Sheet5!$A$2:$A$33, 0))</f>
        <v>2-0-0</v>
      </c>
      <c r="AP495" s="139"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139" t="str">
        <f>INDEX(Sheet5!$B$2:$AG$33, MATCH(Table2[[#This Row],[AwayTeam]],Sheet5!$A$2:$A$33, 0), MATCH(Table2[[#This Row],[HomeTeam]],Sheet5!$A$2:$A$33, 0))</f>
        <v>1-1-0</v>
      </c>
      <c r="AP496" s="139"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139" t="str">
        <f>INDEX(Sheet5!$B$2:$AG$33, MATCH(Table2[[#This Row],[AwayTeam]],Sheet5!$A$2:$A$33, 0), MATCH(Table2[[#This Row],[HomeTeam]],Sheet5!$A$2:$A$33, 0))</f>
        <v>1-0-0</v>
      </c>
      <c r="AP497" s="139"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139" t="str">
        <f>INDEX(Sheet5!$B$2:$AG$33, MATCH(Table2[[#This Row],[AwayTeam]],Sheet5!$A$2:$A$33, 0), MATCH(Table2[[#This Row],[HomeTeam]],Sheet5!$A$2:$A$33, 0))</f>
        <v>0-1-0</v>
      </c>
      <c r="AP498" s="139"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139" t="str">
        <f>INDEX(Sheet5!$B$2:$AG$33, MATCH(Table2[[#This Row],[AwayTeam]],Sheet5!$A$2:$A$33, 0), MATCH(Table2[[#This Row],[HomeTeam]],Sheet5!$A$2:$A$33, 0))</f>
        <v>0-2-0</v>
      </c>
      <c r="AP499" s="139"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139" t="str">
        <f>INDEX(Sheet5!$B$2:$AG$33, MATCH(Table2[[#This Row],[AwayTeam]],Sheet5!$A$2:$A$33, 0), MATCH(Table2[[#This Row],[HomeTeam]],Sheet5!$A$2:$A$33, 0))</f>
        <v>1-1-0</v>
      </c>
      <c r="AP500" s="139"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139" t="str">
        <f>INDEX(Sheet5!$B$2:$AG$33, MATCH(Table2[[#This Row],[AwayTeam]],Sheet5!$A$2:$A$33, 0), MATCH(Table2[[#This Row],[HomeTeam]],Sheet5!$A$2:$A$33, 0))</f>
        <v>0-1-1</v>
      </c>
      <c r="AP501" s="139"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139" t="str">
        <f>INDEX(Sheet5!$B$2:$AG$33, MATCH(Table2[[#This Row],[AwayTeam]],Sheet5!$A$2:$A$33, 0), MATCH(Table2[[#This Row],[HomeTeam]],Sheet5!$A$2:$A$33, 0))</f>
        <v>2-1-0</v>
      </c>
      <c r="AP502" s="139"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139" t="str">
        <f>INDEX(Sheet5!$B$2:$AG$33, MATCH(Table2[[#This Row],[AwayTeam]],Sheet5!$A$2:$A$33, 0), MATCH(Table2[[#This Row],[HomeTeam]],Sheet5!$A$2:$A$33, 0))</f>
        <v>1-1-0</v>
      </c>
      <c r="AP503" s="139"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139" t="str">
        <f>INDEX(Sheet5!$B$2:$AG$33, MATCH(Table2[[#This Row],[AwayTeam]],Sheet5!$A$2:$A$33, 0), MATCH(Table2[[#This Row],[HomeTeam]],Sheet5!$A$2:$A$33, 0))</f>
        <v>0-1-0</v>
      </c>
      <c r="AP504" s="139"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139" t="str">
        <f>INDEX(Sheet5!$B$2:$AG$33, MATCH(Table2[[#This Row],[AwayTeam]],Sheet5!$A$2:$A$33, 0), MATCH(Table2[[#This Row],[HomeTeam]],Sheet5!$A$2:$A$33, 0))</f>
        <v>0-1-0</v>
      </c>
      <c r="AP505" s="139"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139" t="str">
        <f>INDEX(Sheet5!$B$2:$AG$33, MATCH(Table2[[#This Row],[AwayTeam]],Sheet5!$A$2:$A$33, 0), MATCH(Table2[[#This Row],[HomeTeam]],Sheet5!$A$2:$A$33, 0))</f>
        <v>2-0-0</v>
      </c>
      <c r="AP506" s="139"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139" t="str">
        <f>INDEX(Sheet5!$B$2:$AG$33, MATCH(Table2[[#This Row],[AwayTeam]],Sheet5!$A$2:$A$33, 0), MATCH(Table2[[#This Row],[HomeTeam]],Sheet5!$A$2:$A$33, 0))</f>
        <v>2-0-0</v>
      </c>
      <c r="AP507" s="139"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139" t="str">
        <f>INDEX(Sheet5!$B$2:$AG$33, MATCH(Table2[[#This Row],[AwayTeam]],Sheet5!$A$2:$A$33, 0), MATCH(Table2[[#This Row],[HomeTeam]],Sheet5!$A$2:$A$33, 0))</f>
        <v>2-0-0</v>
      </c>
      <c r="AP508" s="139"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139" t="str">
        <f>INDEX(Sheet5!$B$2:$AG$33, MATCH(Table2[[#This Row],[AwayTeam]],Sheet5!$A$2:$A$33, 0), MATCH(Table2[[#This Row],[HomeTeam]],Sheet5!$A$2:$A$33, 0))</f>
        <v>2-1-0</v>
      </c>
      <c r="AP509" s="139"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139" t="str">
        <f>INDEX(Sheet5!$B$2:$AG$33, MATCH(Table2[[#This Row],[AwayTeam]],Sheet5!$A$2:$A$33, 0), MATCH(Table2[[#This Row],[HomeTeam]],Sheet5!$A$2:$A$33, 0))</f>
        <v>1-1-0</v>
      </c>
      <c r="AP510" s="139"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139" t="str">
        <f>INDEX(Sheet5!$B$2:$AG$33, MATCH(Table2[[#This Row],[AwayTeam]],Sheet5!$A$2:$A$33, 0), MATCH(Table2[[#This Row],[HomeTeam]],Sheet5!$A$2:$A$33, 0))</f>
        <v>1-1-0</v>
      </c>
      <c r="AP511" s="139"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139" t="str">
        <f>INDEX(Sheet5!$B$2:$AG$33, MATCH(Table2[[#This Row],[AwayTeam]],Sheet5!$A$2:$A$33, 0), MATCH(Table2[[#This Row],[HomeTeam]],Sheet5!$A$2:$A$33, 0))</f>
        <v>0-0-1</v>
      </c>
      <c r="AP512" s="139"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139" t="str">
        <f>INDEX(Sheet5!$B$2:$AG$33, MATCH(Table2[[#This Row],[AwayTeam]],Sheet5!$A$2:$A$33, 0), MATCH(Table2[[#This Row],[HomeTeam]],Sheet5!$A$2:$A$33, 0))</f>
        <v>0-1-1</v>
      </c>
      <c r="AP513" s="139"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139" t="str">
        <f>INDEX(Sheet5!$B$2:$AG$33, MATCH(Table2[[#This Row],[AwayTeam]],Sheet5!$A$2:$A$33, 0), MATCH(Table2[[#This Row],[HomeTeam]],Sheet5!$A$2:$A$33, 0))</f>
        <v>1-1-0</v>
      </c>
      <c r="AP514" s="139"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139" t="str">
        <f>INDEX(Sheet5!$B$2:$AG$33, MATCH(Table2[[#This Row],[AwayTeam]],Sheet5!$A$2:$A$33, 0), MATCH(Table2[[#This Row],[HomeTeam]],Sheet5!$A$2:$A$33, 0))</f>
        <v>2-0-0</v>
      </c>
      <c r="AP515" s="139"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139" t="str">
        <f>INDEX(Sheet5!$B$2:$AG$33, MATCH(Table2[[#This Row],[AwayTeam]],Sheet5!$A$2:$A$33, 0), MATCH(Table2[[#This Row],[HomeTeam]],Sheet5!$A$2:$A$33, 0))</f>
        <v>0-1-0</v>
      </c>
      <c r="AP516" s="139"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139" t="str">
        <f>INDEX(Sheet5!$B$2:$AG$33, MATCH(Table2[[#This Row],[AwayTeam]],Sheet5!$A$2:$A$33, 0), MATCH(Table2[[#This Row],[HomeTeam]],Sheet5!$A$2:$A$33, 0))</f>
        <v>1-0-0</v>
      </c>
      <c r="AP517" s="139"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139" t="str">
        <f>INDEX(Sheet5!$B$2:$AG$33, MATCH(Table2[[#This Row],[AwayTeam]],Sheet5!$A$2:$A$33, 0), MATCH(Table2[[#This Row],[HomeTeam]],Sheet5!$A$2:$A$33, 0))</f>
        <v>1-1-0</v>
      </c>
      <c r="AP518" s="139"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139" t="str">
        <f>INDEX(Sheet5!$B$2:$AG$33, MATCH(Table2[[#This Row],[AwayTeam]],Sheet5!$A$2:$A$33, 0), MATCH(Table2[[#This Row],[HomeTeam]],Sheet5!$A$2:$A$33, 0))</f>
        <v>2-0-0</v>
      </c>
      <c r="AP519" s="139"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139" t="str">
        <f>INDEX(Sheet5!$B$2:$AG$33, MATCH(Table2[[#This Row],[AwayTeam]],Sheet5!$A$2:$A$33, 0), MATCH(Table2[[#This Row],[HomeTeam]],Sheet5!$A$2:$A$33, 0))</f>
        <v>0-1-1</v>
      </c>
      <c r="AP520" s="139"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139" t="str">
        <f>INDEX(Sheet5!$B$2:$AG$33, MATCH(Table2[[#This Row],[AwayTeam]],Sheet5!$A$2:$A$33, 0), MATCH(Table2[[#This Row],[HomeTeam]],Sheet5!$A$2:$A$33, 0))</f>
        <v>0-1-0</v>
      </c>
      <c r="AP521" s="139"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139" t="str">
        <f>INDEX(Sheet5!$B$2:$AG$33, MATCH(Table2[[#This Row],[AwayTeam]],Sheet5!$A$2:$A$33, 0), MATCH(Table2[[#This Row],[HomeTeam]],Sheet5!$A$2:$A$33, 0))</f>
        <v>2-0-0</v>
      </c>
      <c r="AP522" s="139"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139" t="str">
        <f>INDEX(Sheet5!$B$2:$AG$33, MATCH(Table2[[#This Row],[AwayTeam]],Sheet5!$A$2:$A$33, 0), MATCH(Table2[[#This Row],[HomeTeam]],Sheet5!$A$2:$A$33, 0))</f>
        <v>2-0-0</v>
      </c>
      <c r="AP523" s="139"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139" t="str">
        <f>INDEX(Sheet5!$B$2:$AG$33, MATCH(Table2[[#This Row],[AwayTeam]],Sheet5!$A$2:$A$33, 0), MATCH(Table2[[#This Row],[HomeTeam]],Sheet5!$A$2:$A$33, 0))</f>
        <v>2-1-0</v>
      </c>
      <c r="AP524" s="139"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139" t="str">
        <f>INDEX(Sheet5!$B$2:$AG$33, MATCH(Table2[[#This Row],[AwayTeam]],Sheet5!$A$2:$A$33, 0), MATCH(Table2[[#This Row],[HomeTeam]],Sheet5!$A$2:$A$33, 0))</f>
        <v>0-0-1</v>
      </c>
      <c r="AP525" s="139"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139" t="str">
        <f>INDEX(Sheet5!$B$2:$AG$33, MATCH(Table2[[#This Row],[AwayTeam]],Sheet5!$A$2:$A$33, 0), MATCH(Table2[[#This Row],[HomeTeam]],Sheet5!$A$2:$A$33, 0))</f>
        <v>1-1-0</v>
      </c>
      <c r="AP526" s="139"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139" t="str">
        <f>INDEX(Sheet5!$B$2:$AG$33, MATCH(Table2[[#This Row],[AwayTeam]],Sheet5!$A$2:$A$33, 0), MATCH(Table2[[#This Row],[HomeTeam]],Sheet5!$A$2:$A$33, 0))</f>
        <v>1-0-1</v>
      </c>
      <c r="AP527" s="139"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139" t="str">
        <f>INDEX(Sheet5!$B$2:$AG$33, MATCH(Table2[[#This Row],[AwayTeam]],Sheet5!$A$2:$A$33, 0), MATCH(Table2[[#This Row],[HomeTeam]],Sheet5!$A$2:$A$33, 0))</f>
        <v>2-0-1</v>
      </c>
      <c r="AP528" s="139"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139" t="str">
        <f>INDEX(Sheet5!$B$2:$AG$33, MATCH(Table2[[#This Row],[AwayTeam]],Sheet5!$A$2:$A$33, 0), MATCH(Table2[[#This Row],[HomeTeam]],Sheet5!$A$2:$A$33, 0))</f>
        <v>2-0-0</v>
      </c>
      <c r="AP529" s="139"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139" t="str">
        <f>INDEX(Sheet5!$B$2:$AG$33, MATCH(Table2[[#This Row],[AwayTeam]],Sheet5!$A$2:$A$33, 0), MATCH(Table2[[#This Row],[HomeTeam]],Sheet5!$A$2:$A$33, 0))</f>
        <v>1-0-1</v>
      </c>
      <c r="AP530" s="139"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139" t="str">
        <f>INDEX(Sheet5!$B$2:$AG$33, MATCH(Table2[[#This Row],[AwayTeam]],Sheet5!$A$2:$A$33, 0), MATCH(Table2[[#This Row],[HomeTeam]],Sheet5!$A$2:$A$33, 0))</f>
        <v>0-3-0</v>
      </c>
      <c r="AP531" s="139"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139" t="str">
        <f>INDEX(Sheet5!$B$2:$AG$33, MATCH(Table2[[#This Row],[AwayTeam]],Sheet5!$A$2:$A$33, 0), MATCH(Table2[[#This Row],[HomeTeam]],Sheet5!$A$2:$A$33, 0))</f>
        <v>0-0-1</v>
      </c>
      <c r="AP532" s="139"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139" t="str">
        <f>INDEX(Sheet5!$B$2:$AG$33, MATCH(Table2[[#This Row],[AwayTeam]],Sheet5!$A$2:$A$33, 0), MATCH(Table2[[#This Row],[HomeTeam]],Sheet5!$A$2:$A$33, 0))</f>
        <v>0-1-0</v>
      </c>
      <c r="AP533" s="139" t="str">
        <f>INDEX(Sheet5!$B$2:$AG$33, MATCH(Table2[[#This Row],[HomeTeam]],Sheet5!$A$2:$A$33, 0), MATCH(Table2[[#This Row],[AwayTeam]],Sheet5!$A$2:$A$33, 0))</f>
        <v>1-0-0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139" t="str">
        <f>INDEX(Sheet5!$B$2:$AG$33, MATCH(Table2[[#This Row],[AwayTeam]],Sheet5!$A$2:$A$33, 0), MATCH(Table2[[#This Row],[HomeTeam]],Sheet5!$A$2:$A$33, 0))</f>
        <v>1-2-0</v>
      </c>
      <c r="AP534" s="139"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139" t="str">
        <f>INDEX(Sheet5!$B$2:$AG$33, MATCH(Table2[[#This Row],[AwayTeam]],Sheet5!$A$2:$A$33, 0), MATCH(Table2[[#This Row],[HomeTeam]],Sheet5!$A$2:$A$33, 0))</f>
        <v>1-2-0</v>
      </c>
      <c r="AP535" s="139"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139" t="str">
        <f>INDEX(Sheet5!$B$2:$AG$33, MATCH(Table2[[#This Row],[AwayTeam]],Sheet5!$A$2:$A$33, 0), MATCH(Table2[[#This Row],[HomeTeam]],Sheet5!$A$2:$A$33, 0))</f>
        <v>0-1-0</v>
      </c>
      <c r="AP536" s="139"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139" t="str">
        <f>INDEX(Sheet5!$B$2:$AG$33, MATCH(Table2[[#This Row],[AwayTeam]],Sheet5!$A$2:$A$33, 0), MATCH(Table2[[#This Row],[HomeTeam]],Sheet5!$A$2:$A$33, 0))</f>
        <v>1-1-1</v>
      </c>
      <c r="AP537" s="139"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139" t="str">
        <f>INDEX(Sheet5!$B$2:$AG$33, MATCH(Table2[[#This Row],[AwayTeam]],Sheet5!$A$2:$A$33, 0), MATCH(Table2[[#This Row],[HomeTeam]],Sheet5!$A$2:$A$33, 0))</f>
        <v>0-2-1</v>
      </c>
      <c r="AP538" s="139"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139" t="str">
        <f>INDEX(Sheet5!$B$2:$AG$33, MATCH(Table2[[#This Row],[AwayTeam]],Sheet5!$A$2:$A$33, 0), MATCH(Table2[[#This Row],[HomeTeam]],Sheet5!$A$2:$A$33, 0))</f>
        <v>1-1-0</v>
      </c>
      <c r="AP539" s="139"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139" t="str">
        <f>INDEX(Sheet5!$B$2:$AG$33, MATCH(Table2[[#This Row],[AwayTeam]],Sheet5!$A$2:$A$33, 0), MATCH(Table2[[#This Row],[HomeTeam]],Sheet5!$A$2:$A$33, 0))</f>
        <v>1-1-0</v>
      </c>
      <c r="AP540" s="139"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139" t="str">
        <f>INDEX(Sheet5!$B$2:$AG$33, MATCH(Table2[[#This Row],[AwayTeam]],Sheet5!$A$2:$A$33, 0), MATCH(Table2[[#This Row],[HomeTeam]],Sheet5!$A$2:$A$33, 0))</f>
        <v>2-0-0</v>
      </c>
      <c r="AP541" s="139" t="str">
        <f>INDEX(Sheet5!$B$2:$AG$33, MATCH(Table2[[#This Row],[HomeTeam]],Sheet5!$A$2:$A$33, 0), MATCH(Table2[[#This Row],[AwayTeam]],Sheet5!$A$2:$A$33, 0))</f>
        <v>0-2-0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139" t="str">
        <f>INDEX(Sheet5!$B$2:$AG$33, MATCH(Table2[[#This Row],[AwayTeam]],Sheet5!$A$2:$A$33, 0), MATCH(Table2[[#This Row],[HomeTeam]],Sheet5!$A$2:$A$33, 0))</f>
        <v>1-1-0</v>
      </c>
      <c r="AP542" s="139"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139" t="str">
        <f>INDEX(Sheet5!$B$2:$AG$33, MATCH(Table2[[#This Row],[AwayTeam]],Sheet5!$A$2:$A$33, 0), MATCH(Table2[[#This Row],[HomeTeam]],Sheet5!$A$2:$A$33, 0))</f>
        <v>0-1-0</v>
      </c>
      <c r="AP543" s="139"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139" t="str">
        <f>INDEX(Sheet5!$B$2:$AG$33, MATCH(Table2[[#This Row],[AwayTeam]],Sheet5!$A$2:$A$33, 0), MATCH(Table2[[#This Row],[HomeTeam]],Sheet5!$A$2:$A$33, 0))</f>
        <v>2-0-0</v>
      </c>
      <c r="AP544" s="139"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139" t="str">
        <f>INDEX(Sheet5!$B$2:$AG$33, MATCH(Table2[[#This Row],[AwayTeam]],Sheet5!$A$2:$A$33, 0), MATCH(Table2[[#This Row],[HomeTeam]],Sheet5!$A$2:$A$33, 0))</f>
        <v>0-3-0</v>
      </c>
      <c r="AP545" s="139"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139" t="str">
        <f>INDEX(Sheet5!$B$2:$AG$33, MATCH(Table2[[#This Row],[AwayTeam]],Sheet5!$A$2:$A$33, 0), MATCH(Table2[[#This Row],[HomeTeam]],Sheet5!$A$2:$A$33, 0))</f>
        <v>0-2-0</v>
      </c>
      <c r="AP546" s="139"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139" t="str">
        <f>INDEX(Sheet5!$B$2:$AG$33, MATCH(Table2[[#This Row],[AwayTeam]],Sheet5!$A$2:$A$33, 0), MATCH(Table2[[#This Row],[HomeTeam]],Sheet5!$A$2:$A$33, 0))</f>
        <v>1-2-0</v>
      </c>
      <c r="AP547" s="139"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139" t="str">
        <f>INDEX(Sheet5!$B$2:$AG$33, MATCH(Table2[[#This Row],[AwayTeam]],Sheet5!$A$2:$A$33, 0), MATCH(Table2[[#This Row],[HomeTeam]],Sheet5!$A$2:$A$33, 0))</f>
        <v>1-1-0</v>
      </c>
      <c r="AP548" s="139"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139" t="str">
        <f>INDEX(Sheet5!$B$2:$AG$33, MATCH(Table2[[#This Row],[AwayTeam]],Sheet5!$A$2:$A$33, 0), MATCH(Table2[[#This Row],[HomeTeam]],Sheet5!$A$2:$A$33, 0))</f>
        <v>1-1-0</v>
      </c>
      <c r="AP549" s="139"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139" t="str">
        <f>INDEX(Sheet5!$B$2:$AG$33, MATCH(Table2[[#This Row],[AwayTeam]],Sheet5!$A$2:$A$33, 0), MATCH(Table2[[#This Row],[HomeTeam]],Sheet5!$A$2:$A$33, 0))</f>
        <v>1-0-0</v>
      </c>
      <c r="AP550" s="139"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139" t="str">
        <f>INDEX(Sheet5!$B$2:$AG$33, MATCH(Table2[[#This Row],[AwayTeam]],Sheet5!$A$2:$A$33, 0), MATCH(Table2[[#This Row],[HomeTeam]],Sheet5!$A$2:$A$33, 0))</f>
        <v>1-1-0</v>
      </c>
      <c r="AP551" s="139"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139" t="str">
        <f>INDEX(Sheet5!$B$2:$AG$33, MATCH(Table2[[#This Row],[AwayTeam]],Sheet5!$A$2:$A$33, 0), MATCH(Table2[[#This Row],[HomeTeam]],Sheet5!$A$2:$A$33, 0))</f>
        <v>0-1-0</v>
      </c>
      <c r="AP552" s="139"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139" t="str">
        <f>INDEX(Sheet5!$B$2:$AG$33, MATCH(Table2[[#This Row],[AwayTeam]],Sheet5!$A$2:$A$33, 0), MATCH(Table2[[#This Row],[HomeTeam]],Sheet5!$A$2:$A$33, 0))</f>
        <v>2-1-0</v>
      </c>
      <c r="AP553" s="139"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139" t="str">
        <f>INDEX(Sheet5!$B$2:$AG$33, MATCH(Table2[[#This Row],[AwayTeam]],Sheet5!$A$2:$A$33, 0), MATCH(Table2[[#This Row],[HomeTeam]],Sheet5!$A$2:$A$33, 0))</f>
        <v>1-2-0</v>
      </c>
      <c r="AP554" s="139"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139" t="str">
        <f>INDEX(Sheet5!$B$2:$AG$33, MATCH(Table2[[#This Row],[AwayTeam]],Sheet5!$A$2:$A$33, 0), MATCH(Table2[[#This Row],[HomeTeam]],Sheet5!$A$2:$A$33, 0))</f>
        <v>0-1-0</v>
      </c>
      <c r="AP555" s="139"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139" t="str">
        <f>INDEX(Sheet5!$B$2:$AG$33, MATCH(Table2[[#This Row],[AwayTeam]],Sheet5!$A$2:$A$33, 0), MATCH(Table2[[#This Row],[HomeTeam]],Sheet5!$A$2:$A$33, 0))</f>
        <v>1-3-0</v>
      </c>
      <c r="AP556" s="139"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139" t="str">
        <f>INDEX(Sheet5!$B$2:$AG$33, MATCH(Table2[[#This Row],[AwayTeam]],Sheet5!$A$2:$A$33, 0), MATCH(Table2[[#This Row],[HomeTeam]],Sheet5!$A$2:$A$33, 0))</f>
        <v>0-2-0</v>
      </c>
      <c r="AP557" s="139"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139" t="str">
        <f>INDEX(Sheet5!$B$2:$AG$33, MATCH(Table2[[#This Row],[AwayTeam]],Sheet5!$A$2:$A$33, 0), MATCH(Table2[[#This Row],[HomeTeam]],Sheet5!$A$2:$A$33, 0))</f>
        <v>3-0-0</v>
      </c>
      <c r="AP558" s="139"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139" t="str">
        <f>INDEX(Sheet5!$B$2:$AG$33, MATCH(Table2[[#This Row],[AwayTeam]],Sheet5!$A$2:$A$33, 0), MATCH(Table2[[#This Row],[HomeTeam]],Sheet5!$A$2:$A$33, 0))</f>
        <v>0-4-0</v>
      </c>
      <c r="AP559" s="139"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139" t="str">
        <f>INDEX(Sheet5!$B$2:$AG$33, MATCH(Table2[[#This Row],[AwayTeam]],Sheet5!$A$2:$A$33, 0), MATCH(Table2[[#This Row],[HomeTeam]],Sheet5!$A$2:$A$33, 0))</f>
        <v>0-2-0</v>
      </c>
      <c r="AP560" s="139"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139" t="str">
        <f>INDEX(Sheet5!$B$2:$AG$33, MATCH(Table2[[#This Row],[AwayTeam]],Sheet5!$A$2:$A$33, 0), MATCH(Table2[[#This Row],[HomeTeam]],Sheet5!$A$2:$A$33, 0))</f>
        <v>2-1-0</v>
      </c>
      <c r="AP561" s="139"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139" t="str">
        <f>INDEX(Sheet5!$B$2:$AG$33, MATCH(Table2[[#This Row],[AwayTeam]],Sheet5!$A$2:$A$33, 0), MATCH(Table2[[#This Row],[HomeTeam]],Sheet5!$A$2:$A$33, 0))</f>
        <v>2-2-0</v>
      </c>
      <c r="AP562" s="139"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139" t="str">
        <f>INDEX(Sheet5!$B$2:$AG$33, MATCH(Table2[[#This Row],[AwayTeam]],Sheet5!$A$2:$A$33, 0), MATCH(Table2[[#This Row],[HomeTeam]],Sheet5!$A$2:$A$33, 0))</f>
        <v>1-2-0</v>
      </c>
      <c r="AP563" s="139"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139" t="str">
        <f>INDEX(Sheet5!$B$2:$AG$33, MATCH(Table2[[#This Row],[AwayTeam]],Sheet5!$A$2:$A$33, 0), MATCH(Table2[[#This Row],[HomeTeam]],Sheet5!$A$2:$A$33, 0))</f>
        <v>0-1-0</v>
      </c>
      <c r="AP564" s="139"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139" t="str">
        <f>INDEX(Sheet5!$B$2:$AG$33, MATCH(Table2[[#This Row],[AwayTeam]],Sheet5!$A$2:$A$33, 0), MATCH(Table2[[#This Row],[HomeTeam]],Sheet5!$A$2:$A$33, 0))</f>
        <v>1-1-0</v>
      </c>
      <c r="AP565" s="139"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139" t="str">
        <f>INDEX(Sheet5!$B$2:$AG$33, MATCH(Table2[[#This Row],[AwayTeam]],Sheet5!$A$2:$A$33, 0), MATCH(Table2[[#This Row],[HomeTeam]],Sheet5!$A$2:$A$33, 0))</f>
        <v>2-1-0</v>
      </c>
      <c r="AP566" s="139"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139" t="str">
        <f>INDEX(Sheet5!$B$2:$AG$33, MATCH(Table2[[#This Row],[AwayTeam]],Sheet5!$A$2:$A$33, 0), MATCH(Table2[[#This Row],[HomeTeam]],Sheet5!$A$2:$A$33, 0))</f>
        <v>3-0-0</v>
      </c>
      <c r="AP567" s="139"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139" t="str">
        <f>INDEX(Sheet5!$B$2:$AG$33, MATCH(Table2[[#This Row],[AwayTeam]],Sheet5!$A$2:$A$33, 0), MATCH(Table2[[#This Row],[HomeTeam]],Sheet5!$A$2:$A$33, 0))</f>
        <v>1-0-0</v>
      </c>
      <c r="AP568" s="139"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139" t="str">
        <f>INDEX(Sheet5!$B$2:$AG$33, MATCH(Table2[[#This Row],[AwayTeam]],Sheet5!$A$2:$A$33, 0), MATCH(Table2[[#This Row],[HomeTeam]],Sheet5!$A$2:$A$33, 0))</f>
        <v>1-0-1</v>
      </c>
      <c r="AP569" s="139"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139" t="str">
        <f>INDEX(Sheet5!$B$2:$AG$33, MATCH(Table2[[#This Row],[AwayTeam]],Sheet5!$A$2:$A$33, 0), MATCH(Table2[[#This Row],[HomeTeam]],Sheet5!$A$2:$A$33, 0))</f>
        <v>2-0-0</v>
      </c>
      <c r="AP570" s="139"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139" t="str">
        <f>INDEX(Sheet5!$B$2:$AG$33, MATCH(Table2[[#This Row],[AwayTeam]],Sheet5!$A$2:$A$33, 0), MATCH(Table2[[#This Row],[HomeTeam]],Sheet5!$A$2:$A$33, 0))</f>
        <v>1-0-1</v>
      </c>
      <c r="AP571" s="139"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139" t="str">
        <f>INDEX(Sheet5!$B$2:$AG$33, MATCH(Table2[[#This Row],[AwayTeam]],Sheet5!$A$2:$A$33, 0), MATCH(Table2[[#This Row],[HomeTeam]],Sheet5!$A$2:$A$33, 0))</f>
        <v>2-1-0</v>
      </c>
      <c r="AP572" s="139"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139" t="str">
        <f>INDEX(Sheet5!$B$2:$AG$33, MATCH(Table2[[#This Row],[AwayTeam]],Sheet5!$A$2:$A$33, 0), MATCH(Table2[[#This Row],[HomeTeam]],Sheet5!$A$2:$A$33, 0))</f>
        <v>2-0-1</v>
      </c>
      <c r="AP573" s="139"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139" t="str">
        <f>INDEX(Sheet5!$B$2:$AG$33, MATCH(Table2[[#This Row],[AwayTeam]],Sheet5!$A$2:$A$33, 0), MATCH(Table2[[#This Row],[HomeTeam]],Sheet5!$A$2:$A$33, 0))</f>
        <v>0-1-0</v>
      </c>
      <c r="AP574" s="139"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139" t="str">
        <f>INDEX(Sheet5!$B$2:$AG$33, MATCH(Table2[[#This Row],[AwayTeam]],Sheet5!$A$2:$A$33, 0), MATCH(Table2[[#This Row],[HomeTeam]],Sheet5!$A$2:$A$33, 0))</f>
        <v>2-2-0</v>
      </c>
      <c r="AP575" s="139"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139" t="str">
        <f>INDEX(Sheet5!$B$2:$AG$33, MATCH(Table2[[#This Row],[AwayTeam]],Sheet5!$A$2:$A$33, 0), MATCH(Table2[[#This Row],[HomeTeam]],Sheet5!$A$2:$A$33, 0))</f>
        <v>0-1-0</v>
      </c>
      <c r="AP576" s="139"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139" t="str">
        <f>INDEX(Sheet5!$B$2:$AG$33, MATCH(Table2[[#This Row],[AwayTeam]],Sheet5!$A$2:$A$33, 0), MATCH(Table2[[#This Row],[HomeTeam]],Sheet5!$A$2:$A$33, 0))</f>
        <v>1-1-1</v>
      </c>
      <c r="AP577" s="139"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139" t="str">
        <f>INDEX(Sheet5!$B$2:$AG$33, MATCH(Table2[[#This Row],[AwayTeam]],Sheet5!$A$2:$A$33, 0), MATCH(Table2[[#This Row],[HomeTeam]],Sheet5!$A$2:$A$33, 0))</f>
        <v>1-0-0</v>
      </c>
      <c r="AP578" s="139"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139" t="str">
        <f>INDEX(Sheet5!$B$2:$AG$33, MATCH(Table2[[#This Row],[AwayTeam]],Sheet5!$A$2:$A$33, 0), MATCH(Table2[[#This Row],[HomeTeam]],Sheet5!$A$2:$A$33, 0))</f>
        <v>3-1-0</v>
      </c>
      <c r="AP579" s="139"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139" t="str">
        <f>INDEX(Sheet5!$B$2:$AG$33, MATCH(Table2[[#This Row],[AwayTeam]],Sheet5!$A$2:$A$33, 0), MATCH(Table2[[#This Row],[HomeTeam]],Sheet5!$A$2:$A$33, 0))</f>
        <v>1-1-0</v>
      </c>
      <c r="AP580" s="139"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139" t="str">
        <f>INDEX(Sheet5!$B$2:$AG$33, MATCH(Table2[[#This Row],[AwayTeam]],Sheet5!$A$2:$A$33, 0), MATCH(Table2[[#This Row],[HomeTeam]],Sheet5!$A$2:$A$33, 0))</f>
        <v>0-1-0</v>
      </c>
      <c r="AP581" s="139"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139" t="str">
        <f>INDEX(Sheet5!$B$2:$AG$33, MATCH(Table2[[#This Row],[AwayTeam]],Sheet5!$A$2:$A$33, 0), MATCH(Table2[[#This Row],[HomeTeam]],Sheet5!$A$2:$A$33, 0))</f>
        <v>2-0-0</v>
      </c>
      <c r="AP582" s="139"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139" t="str">
        <f>INDEX(Sheet5!$B$2:$AG$33, MATCH(Table2[[#This Row],[AwayTeam]],Sheet5!$A$2:$A$33, 0), MATCH(Table2[[#This Row],[HomeTeam]],Sheet5!$A$2:$A$33, 0))</f>
        <v>2-1-0</v>
      </c>
      <c r="AP583" s="139"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139" t="str">
        <f>INDEX(Sheet5!$B$2:$AG$33, MATCH(Table2[[#This Row],[AwayTeam]],Sheet5!$A$2:$A$33, 0), MATCH(Table2[[#This Row],[HomeTeam]],Sheet5!$A$2:$A$33, 0))</f>
        <v>2-0-0</v>
      </c>
      <c r="AP584" s="139"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139" t="str">
        <f>INDEX(Sheet5!$B$2:$AG$33, MATCH(Table2[[#This Row],[AwayTeam]],Sheet5!$A$2:$A$33, 0), MATCH(Table2[[#This Row],[HomeTeam]],Sheet5!$A$2:$A$33, 0))</f>
        <v>1-0-0</v>
      </c>
      <c r="AP585" s="139"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139" t="str">
        <f>INDEX(Sheet5!$B$2:$AG$33, MATCH(Table2[[#This Row],[AwayTeam]],Sheet5!$A$2:$A$33, 0), MATCH(Table2[[#This Row],[HomeTeam]],Sheet5!$A$2:$A$33, 0))</f>
        <v>0-2-0</v>
      </c>
      <c r="AP586" s="139"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139" t="str">
        <f>INDEX(Sheet5!$B$2:$AG$33, MATCH(Table2[[#This Row],[AwayTeam]],Sheet5!$A$2:$A$33, 0), MATCH(Table2[[#This Row],[HomeTeam]],Sheet5!$A$2:$A$33, 0))</f>
        <v>0-2-0</v>
      </c>
      <c r="AP587" s="139"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139" t="str">
        <f>INDEX(Sheet5!$B$2:$AG$33, MATCH(Table2[[#This Row],[AwayTeam]],Sheet5!$A$2:$A$33, 0), MATCH(Table2[[#This Row],[HomeTeam]],Sheet5!$A$2:$A$33, 0))</f>
        <v>0-2-0</v>
      </c>
      <c r="AP588" s="139"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139" t="str">
        <f>INDEX(Sheet5!$B$2:$AG$33, MATCH(Table2[[#This Row],[AwayTeam]],Sheet5!$A$2:$A$33, 0), MATCH(Table2[[#This Row],[HomeTeam]],Sheet5!$A$2:$A$33, 0))</f>
        <v>1-2-0</v>
      </c>
      <c r="AP589" s="139"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139" t="str">
        <f>INDEX(Sheet5!$B$2:$AG$33, MATCH(Table2[[#This Row],[AwayTeam]],Sheet5!$A$2:$A$33, 0), MATCH(Table2[[#This Row],[HomeTeam]],Sheet5!$A$2:$A$33, 0))</f>
        <v>0-1-0</v>
      </c>
      <c r="AP590" s="139"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139" t="str">
        <f>INDEX(Sheet5!$B$2:$AG$33, MATCH(Table2[[#This Row],[AwayTeam]],Sheet5!$A$2:$A$33, 0), MATCH(Table2[[#This Row],[HomeTeam]],Sheet5!$A$2:$A$33, 0))</f>
        <v>1-1-0</v>
      </c>
      <c r="AP591" s="139"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139" t="str">
        <f>INDEX(Sheet5!$B$2:$AG$33, MATCH(Table2[[#This Row],[AwayTeam]],Sheet5!$A$2:$A$33, 0), MATCH(Table2[[#This Row],[HomeTeam]],Sheet5!$A$2:$A$33, 0))</f>
        <v>1-2-0</v>
      </c>
      <c r="AP592" s="139"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139" t="str">
        <f>INDEX(Sheet5!$B$2:$AG$33, MATCH(Table2[[#This Row],[AwayTeam]],Sheet5!$A$2:$A$33, 0), MATCH(Table2[[#This Row],[HomeTeam]],Sheet5!$A$2:$A$33, 0))</f>
        <v>1-1-0</v>
      </c>
      <c r="AP593" s="139"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139" t="str">
        <f>INDEX(Sheet5!$B$2:$AG$33, MATCH(Table2[[#This Row],[AwayTeam]],Sheet5!$A$2:$A$33, 0), MATCH(Table2[[#This Row],[HomeTeam]],Sheet5!$A$2:$A$33, 0))</f>
        <v>1-0-0</v>
      </c>
      <c r="AP594" s="139"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139" t="str">
        <f>INDEX(Sheet5!$B$2:$AG$33, MATCH(Table2[[#This Row],[AwayTeam]],Sheet5!$A$2:$A$33, 0), MATCH(Table2[[#This Row],[HomeTeam]],Sheet5!$A$2:$A$33, 0))</f>
        <v>1-1-1</v>
      </c>
      <c r="AP595" s="139"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139" t="str">
        <f>INDEX(Sheet5!$B$2:$AG$33, MATCH(Table2[[#This Row],[AwayTeam]],Sheet5!$A$2:$A$33, 0), MATCH(Table2[[#This Row],[HomeTeam]],Sheet5!$A$2:$A$33, 0))</f>
        <v>2-0-2</v>
      </c>
      <c r="AP596" s="139"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139" t="str">
        <f>INDEX(Sheet5!$B$2:$AG$33, MATCH(Table2[[#This Row],[AwayTeam]],Sheet5!$A$2:$A$33, 0), MATCH(Table2[[#This Row],[HomeTeam]],Sheet5!$A$2:$A$33, 0))</f>
        <v>1-1-0</v>
      </c>
      <c r="AP597" s="139"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139" t="str">
        <f>INDEX(Sheet5!$B$2:$AG$33, MATCH(Table2[[#This Row],[AwayTeam]],Sheet5!$A$2:$A$33, 0), MATCH(Table2[[#This Row],[HomeTeam]],Sheet5!$A$2:$A$33, 0))</f>
        <v>1-1-1</v>
      </c>
      <c r="AP598" s="139"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139" t="str">
        <f>INDEX(Sheet5!$B$2:$AG$33, MATCH(Table2[[#This Row],[AwayTeam]],Sheet5!$A$2:$A$33, 0), MATCH(Table2[[#This Row],[HomeTeam]],Sheet5!$A$2:$A$33, 0))</f>
        <v>3-1-0</v>
      </c>
      <c r="AP599" s="139"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139" t="str">
        <f>INDEX(Sheet5!$B$2:$AG$33, MATCH(Table2[[#This Row],[AwayTeam]],Sheet5!$A$2:$A$33, 0), MATCH(Table2[[#This Row],[HomeTeam]],Sheet5!$A$2:$A$33, 0))</f>
        <v>1-1-0</v>
      </c>
      <c r="AP600" s="139"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139" t="str">
        <f>INDEX(Sheet5!$B$2:$AG$33, MATCH(Table2[[#This Row],[AwayTeam]],Sheet5!$A$2:$A$33, 0), MATCH(Table2[[#This Row],[HomeTeam]],Sheet5!$A$2:$A$33, 0))</f>
        <v>2-0-0</v>
      </c>
      <c r="AP601" s="139"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139" t="str">
        <f>INDEX(Sheet5!$B$2:$AG$33, MATCH(Table2[[#This Row],[AwayTeam]],Sheet5!$A$2:$A$33, 0), MATCH(Table2[[#This Row],[HomeTeam]],Sheet5!$A$2:$A$33, 0))</f>
        <v>1-1-1</v>
      </c>
      <c r="AP602" s="139"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139" t="str">
        <f>INDEX(Sheet5!$B$2:$AG$33, MATCH(Table2[[#This Row],[AwayTeam]],Sheet5!$A$2:$A$33, 0), MATCH(Table2[[#This Row],[HomeTeam]],Sheet5!$A$2:$A$33, 0))</f>
        <v>0-1-1</v>
      </c>
      <c r="AP603" s="139"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139" t="str">
        <f>INDEX(Sheet5!$B$2:$AG$33, MATCH(Table2[[#This Row],[AwayTeam]],Sheet5!$A$2:$A$33, 0), MATCH(Table2[[#This Row],[HomeTeam]],Sheet5!$A$2:$A$33, 0))</f>
        <v>1-1-0</v>
      </c>
      <c r="AP604" s="139"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139" t="str">
        <f>INDEX(Sheet5!$B$2:$AG$33, MATCH(Table2[[#This Row],[AwayTeam]],Sheet5!$A$2:$A$33, 0), MATCH(Table2[[#This Row],[HomeTeam]],Sheet5!$A$2:$A$33, 0))</f>
        <v>1-2-0</v>
      </c>
      <c r="AP605" s="139"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139" t="str">
        <f>INDEX(Sheet5!$B$2:$AG$33, MATCH(Table2[[#This Row],[AwayTeam]],Sheet5!$A$2:$A$33, 0), MATCH(Table2[[#This Row],[HomeTeam]],Sheet5!$A$2:$A$33, 0))</f>
        <v>0-1-0</v>
      </c>
      <c r="AP606" s="139" t="str">
        <f>INDEX(Sheet5!$B$2:$AG$33, MATCH(Table2[[#This Row],[HomeTeam]],Sheet5!$A$2:$A$33, 0), MATCH(Table2[[#This Row],[AwayTeam]],Sheet5!$A$2:$A$33, 0))</f>
        <v>1-0-0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139" t="str">
        <f>INDEX(Sheet5!$B$2:$AG$33, MATCH(Table2[[#This Row],[AwayTeam]],Sheet5!$A$2:$A$33, 0), MATCH(Table2[[#This Row],[HomeTeam]],Sheet5!$A$2:$A$33, 0))</f>
        <v>1-0-0</v>
      </c>
      <c r="AP607" s="139"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139" t="str">
        <f>INDEX(Sheet5!$B$2:$AG$33, MATCH(Table2[[#This Row],[AwayTeam]],Sheet5!$A$2:$A$33, 0), MATCH(Table2[[#This Row],[HomeTeam]],Sheet5!$A$2:$A$33, 0))</f>
        <v>1-0-0</v>
      </c>
      <c r="AP608" s="139"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139" t="str">
        <f>INDEX(Sheet5!$B$2:$AG$33, MATCH(Table2[[#This Row],[AwayTeam]],Sheet5!$A$2:$A$33, 0), MATCH(Table2[[#This Row],[HomeTeam]],Sheet5!$A$2:$A$33, 0))</f>
        <v>2-1-0</v>
      </c>
      <c r="AP609" s="139"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139" t="str">
        <f>INDEX(Sheet5!$B$2:$AG$33, MATCH(Table2[[#This Row],[AwayTeam]],Sheet5!$A$2:$A$33, 0), MATCH(Table2[[#This Row],[HomeTeam]],Sheet5!$A$2:$A$33, 0))</f>
        <v>1-1-0</v>
      </c>
      <c r="AP610" s="139"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139" t="str">
        <f>INDEX(Sheet5!$B$2:$AG$33, MATCH(Table2[[#This Row],[AwayTeam]],Sheet5!$A$2:$A$33, 0), MATCH(Table2[[#This Row],[HomeTeam]],Sheet5!$A$2:$A$33, 0))</f>
        <v>2-0-0</v>
      </c>
      <c r="AP611" s="139"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139" t="str">
        <f>INDEX(Sheet5!$B$2:$AG$33, MATCH(Table2[[#This Row],[AwayTeam]],Sheet5!$A$2:$A$33, 0), MATCH(Table2[[#This Row],[HomeTeam]],Sheet5!$A$2:$A$33, 0))</f>
        <v>0-1-1</v>
      </c>
      <c r="AP612" s="139"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139" t="str">
        <f>INDEX(Sheet5!$B$2:$AG$33, MATCH(Table2[[#This Row],[AwayTeam]],Sheet5!$A$2:$A$33, 0), MATCH(Table2[[#This Row],[HomeTeam]],Sheet5!$A$2:$A$33, 0))</f>
        <v>2-0-0</v>
      </c>
      <c r="AP613" s="139"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139" t="str">
        <f>INDEX(Sheet5!$B$2:$AG$33, MATCH(Table2[[#This Row],[AwayTeam]],Sheet5!$A$2:$A$33, 0), MATCH(Table2[[#This Row],[HomeTeam]],Sheet5!$A$2:$A$33, 0))</f>
        <v>0-1-1</v>
      </c>
      <c r="AP614" s="139"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139" t="str">
        <f>INDEX(Sheet5!$B$2:$AG$33, MATCH(Table2[[#This Row],[AwayTeam]],Sheet5!$A$2:$A$33, 0), MATCH(Table2[[#This Row],[HomeTeam]],Sheet5!$A$2:$A$33, 0))</f>
        <v>1-0-1</v>
      </c>
      <c r="AP615" s="139"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139" t="str">
        <f>INDEX(Sheet5!$B$2:$AG$33, MATCH(Table2[[#This Row],[AwayTeam]],Sheet5!$A$2:$A$33, 0), MATCH(Table2[[#This Row],[HomeTeam]],Sheet5!$A$2:$A$33, 0))</f>
        <v>1-1-0</v>
      </c>
      <c r="AP616" s="139"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139" t="str">
        <f>INDEX(Sheet5!$B$2:$AG$33, MATCH(Table2[[#This Row],[AwayTeam]],Sheet5!$A$2:$A$33, 0), MATCH(Table2[[#This Row],[HomeTeam]],Sheet5!$A$2:$A$33, 0))</f>
        <v>1-0-1</v>
      </c>
      <c r="AP617" s="139"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139" t="str">
        <f>INDEX(Sheet5!$B$2:$AG$33, MATCH(Table2[[#This Row],[AwayTeam]],Sheet5!$A$2:$A$33, 0), MATCH(Table2[[#This Row],[HomeTeam]],Sheet5!$A$2:$A$33, 0))</f>
        <v>0-1-0</v>
      </c>
      <c r="AP618" s="139"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139" t="str">
        <f>INDEX(Sheet5!$B$2:$AG$33, MATCH(Table2[[#This Row],[AwayTeam]],Sheet5!$A$2:$A$33, 0), MATCH(Table2[[#This Row],[HomeTeam]],Sheet5!$A$2:$A$33, 0))</f>
        <v>1-1-0</v>
      </c>
      <c r="AP619" s="139"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139" t="str">
        <f>INDEX(Sheet5!$B$2:$AG$33, MATCH(Table2[[#This Row],[AwayTeam]],Sheet5!$A$2:$A$33, 0), MATCH(Table2[[#This Row],[HomeTeam]],Sheet5!$A$2:$A$33, 0))</f>
        <v>1-1-0</v>
      </c>
      <c r="AP620" s="139"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139" t="str">
        <f>INDEX(Sheet5!$B$2:$AG$33, MATCH(Table2[[#This Row],[AwayTeam]],Sheet5!$A$2:$A$33, 0), MATCH(Table2[[#This Row],[HomeTeam]],Sheet5!$A$2:$A$33, 0))</f>
        <v>2-0-0</v>
      </c>
      <c r="AP621" s="139" t="str">
        <f>INDEX(Sheet5!$B$2:$AG$33, MATCH(Table2[[#This Row],[HomeTeam]],Sheet5!$A$2:$A$33, 0), MATCH(Table2[[#This Row],[AwayTeam]],Sheet5!$A$2:$A$33, 0))</f>
        <v>0-2-0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139" t="str">
        <f>INDEX(Sheet5!$B$2:$AG$33, MATCH(Table2[[#This Row],[AwayTeam]],Sheet5!$A$2:$A$33, 0), MATCH(Table2[[#This Row],[HomeTeam]],Sheet5!$A$2:$A$33, 0))</f>
        <v>0-2-0</v>
      </c>
      <c r="AP622" s="139"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139" t="str">
        <f>INDEX(Sheet5!$B$2:$AG$33, MATCH(Table2[[#This Row],[AwayTeam]],Sheet5!$A$2:$A$33, 0), MATCH(Table2[[#This Row],[HomeTeam]],Sheet5!$A$2:$A$33, 0))</f>
        <v>1-1-0</v>
      </c>
      <c r="AP623" s="139"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139" t="str">
        <f>INDEX(Sheet5!$B$2:$AG$33, MATCH(Table2[[#This Row],[AwayTeam]],Sheet5!$A$2:$A$33, 0), MATCH(Table2[[#This Row],[HomeTeam]],Sheet5!$A$2:$A$33, 0))</f>
        <v>0-2-0</v>
      </c>
      <c r="AP624" s="139"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139" t="str">
        <f>INDEX(Sheet5!$B$2:$AG$33, MATCH(Table2[[#This Row],[AwayTeam]],Sheet5!$A$2:$A$33, 0), MATCH(Table2[[#This Row],[HomeTeam]],Sheet5!$A$2:$A$33, 0))</f>
        <v>1-2-0</v>
      </c>
      <c r="AP625" s="139"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139" t="str">
        <f>INDEX(Sheet5!$B$2:$AG$33, MATCH(Table2[[#This Row],[AwayTeam]],Sheet5!$A$2:$A$33, 0), MATCH(Table2[[#This Row],[HomeTeam]],Sheet5!$A$2:$A$33, 0))</f>
        <v>1-0-0</v>
      </c>
      <c r="AP626" s="139"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139" t="str">
        <f>INDEX(Sheet5!$B$2:$AG$33, MATCH(Table2[[#This Row],[AwayTeam]],Sheet5!$A$2:$A$33, 0), MATCH(Table2[[#This Row],[HomeTeam]],Sheet5!$A$2:$A$33, 0))</f>
        <v>0-2-0</v>
      </c>
      <c r="AP627" s="139"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139" t="str">
        <f>INDEX(Sheet5!$B$2:$AG$33, MATCH(Table2[[#This Row],[AwayTeam]],Sheet5!$A$2:$A$33, 0), MATCH(Table2[[#This Row],[HomeTeam]],Sheet5!$A$2:$A$33, 0))</f>
        <v>1-0-0</v>
      </c>
      <c r="AP628" s="139"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139" t="str">
        <f>INDEX(Sheet5!$B$2:$AG$33, MATCH(Table2[[#This Row],[AwayTeam]],Sheet5!$A$2:$A$33, 0), MATCH(Table2[[#This Row],[HomeTeam]],Sheet5!$A$2:$A$33, 0))</f>
        <v>1-2-0</v>
      </c>
      <c r="AP629" s="139"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139" t="str">
        <f>INDEX(Sheet5!$B$2:$AG$33, MATCH(Table2[[#This Row],[AwayTeam]],Sheet5!$A$2:$A$33, 0), MATCH(Table2[[#This Row],[HomeTeam]],Sheet5!$A$2:$A$33, 0))</f>
        <v>0-2-1</v>
      </c>
      <c r="AP630" s="139"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139" t="str">
        <f>INDEX(Sheet5!$B$2:$AG$33, MATCH(Table2[[#This Row],[AwayTeam]],Sheet5!$A$2:$A$33, 0), MATCH(Table2[[#This Row],[HomeTeam]],Sheet5!$A$2:$A$33, 0))</f>
        <v>0-1-0</v>
      </c>
      <c r="AP631" s="139" t="str">
        <f>INDEX(Sheet5!$B$2:$AG$33, MATCH(Table2[[#This Row],[HomeTeam]],Sheet5!$A$2:$A$33, 0), MATCH(Table2[[#This Row],[AwayTeam]],Sheet5!$A$2:$A$33, 0))</f>
        <v>1-0-0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139" t="str">
        <f>INDEX(Sheet5!$B$2:$AG$33, MATCH(Table2[[#This Row],[AwayTeam]],Sheet5!$A$2:$A$33, 0), MATCH(Table2[[#This Row],[HomeTeam]],Sheet5!$A$2:$A$33, 0))</f>
        <v>0-1-0</v>
      </c>
      <c r="AP632" s="139"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139" t="str">
        <f>INDEX(Sheet5!$B$2:$AG$33, MATCH(Table2[[#This Row],[AwayTeam]],Sheet5!$A$2:$A$33, 0), MATCH(Table2[[#This Row],[HomeTeam]],Sheet5!$A$2:$A$33, 0))</f>
        <v>1-0-0</v>
      </c>
      <c r="AP633" s="139" t="str">
        <f>INDEX(Sheet5!$B$2:$AG$33, MATCH(Table2[[#This Row],[HomeTeam]],Sheet5!$A$2:$A$33, 0), MATCH(Table2[[#This Row],[AwayTeam]],Sheet5!$A$2:$A$33, 0))</f>
        <v>0-1-0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139" t="str">
        <f>INDEX(Sheet5!$B$2:$AG$33, MATCH(Table2[[#This Row],[AwayTeam]],Sheet5!$A$2:$A$33, 0), MATCH(Table2[[#This Row],[HomeTeam]],Sheet5!$A$2:$A$33, 0))</f>
        <v>1-1-0</v>
      </c>
      <c r="AP634" s="139"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139" t="str">
        <f>INDEX(Sheet5!$B$2:$AG$33, MATCH(Table2[[#This Row],[AwayTeam]],Sheet5!$A$2:$A$33, 0), MATCH(Table2[[#This Row],[HomeTeam]],Sheet5!$A$2:$A$33, 0))</f>
        <v>1-1-0</v>
      </c>
      <c r="AP635" s="139"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139" t="str">
        <f>INDEX(Sheet5!$B$2:$AG$33, MATCH(Table2[[#This Row],[AwayTeam]],Sheet5!$A$2:$A$33, 0), MATCH(Table2[[#This Row],[HomeTeam]],Sheet5!$A$2:$A$33, 0))</f>
        <v>0-2-1</v>
      </c>
      <c r="AP636" s="139"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139" t="str">
        <f>INDEX(Sheet5!$B$2:$AG$33, MATCH(Table2[[#This Row],[AwayTeam]],Sheet5!$A$2:$A$33, 0), MATCH(Table2[[#This Row],[HomeTeam]],Sheet5!$A$2:$A$33, 0))</f>
        <v>0-1-1</v>
      </c>
      <c r="AP637" s="139"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139" t="str">
        <f>INDEX(Sheet5!$B$2:$AG$33, MATCH(Table2[[#This Row],[AwayTeam]],Sheet5!$A$2:$A$33, 0), MATCH(Table2[[#This Row],[HomeTeam]],Sheet5!$A$2:$A$33, 0))</f>
        <v>1-1-0</v>
      </c>
      <c r="AP638" s="139"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139" t="str">
        <f>INDEX(Sheet5!$B$2:$AG$33, MATCH(Table2[[#This Row],[AwayTeam]],Sheet5!$A$2:$A$33, 0), MATCH(Table2[[#This Row],[HomeTeam]],Sheet5!$A$2:$A$33, 0))</f>
        <v>1-0-1</v>
      </c>
      <c r="AP639" s="139"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139" t="str">
        <f>INDEX(Sheet5!$B$2:$AG$33, MATCH(Table2[[#This Row],[AwayTeam]],Sheet5!$A$2:$A$33, 0), MATCH(Table2[[#This Row],[HomeTeam]],Sheet5!$A$2:$A$33, 0))</f>
        <v>0-0-1</v>
      </c>
      <c r="AP640" s="139"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139" t="str">
        <f>INDEX(Sheet5!$B$2:$AG$33, MATCH(Table2[[#This Row],[AwayTeam]],Sheet5!$A$2:$A$33, 0), MATCH(Table2[[#This Row],[HomeTeam]],Sheet5!$A$2:$A$33, 0))</f>
        <v>0-2-0</v>
      </c>
      <c r="AP641" s="139"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139" t="str">
        <f>INDEX(Sheet5!$B$2:$AG$33, MATCH(Table2[[#This Row],[AwayTeam]],Sheet5!$A$2:$A$33, 0), MATCH(Table2[[#This Row],[HomeTeam]],Sheet5!$A$2:$A$33, 0))</f>
        <v>2-0-0</v>
      </c>
      <c r="AP642" s="139"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139" t="str">
        <f>INDEX(Sheet5!$B$2:$AG$33, MATCH(Table2[[#This Row],[AwayTeam]],Sheet5!$A$2:$A$33, 0), MATCH(Table2[[#This Row],[HomeTeam]],Sheet5!$A$2:$A$33, 0))</f>
        <v>2-0-0</v>
      </c>
      <c r="AP643" s="139"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139" t="str">
        <f>INDEX(Sheet5!$B$2:$AG$33, MATCH(Table2[[#This Row],[AwayTeam]],Sheet5!$A$2:$A$33, 0), MATCH(Table2[[#This Row],[HomeTeam]],Sheet5!$A$2:$A$33, 0))</f>
        <v>1-0-1</v>
      </c>
      <c r="AP644" s="139"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139" t="str">
        <f>INDEX(Sheet5!$B$2:$AG$33, MATCH(Table2[[#This Row],[AwayTeam]],Sheet5!$A$2:$A$33, 0), MATCH(Table2[[#This Row],[HomeTeam]],Sheet5!$A$2:$A$33, 0))</f>
        <v>1-1-0</v>
      </c>
      <c r="AP645" s="139"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139" t="str">
        <f>INDEX(Sheet5!$B$2:$AG$33, MATCH(Table2[[#This Row],[AwayTeam]],Sheet5!$A$2:$A$33, 0), MATCH(Table2[[#This Row],[HomeTeam]],Sheet5!$A$2:$A$33, 0))</f>
        <v>2-0-0</v>
      </c>
      <c r="AP646" s="139"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139" t="str">
        <f>INDEX(Sheet5!$B$2:$AG$33, MATCH(Table2[[#This Row],[AwayTeam]],Sheet5!$A$2:$A$33, 0), MATCH(Table2[[#This Row],[HomeTeam]],Sheet5!$A$2:$A$33, 0))</f>
        <v>2-0-0</v>
      </c>
      <c r="AP647" s="139"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139" t="str">
        <f>INDEX(Sheet5!$B$2:$AG$33, MATCH(Table2[[#This Row],[AwayTeam]],Sheet5!$A$2:$A$33, 0), MATCH(Table2[[#This Row],[HomeTeam]],Sheet5!$A$2:$A$33, 0))</f>
        <v>0-3-0</v>
      </c>
      <c r="AP648" s="139"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139" t="str">
        <f>INDEX(Sheet5!$B$2:$AG$33, MATCH(Table2[[#This Row],[AwayTeam]],Sheet5!$A$2:$A$33, 0), MATCH(Table2[[#This Row],[HomeTeam]],Sheet5!$A$2:$A$33, 0))</f>
        <v>1-2-0</v>
      </c>
      <c r="AP649" s="139"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139" t="str">
        <f>INDEX(Sheet5!$B$2:$AG$33, MATCH(Table2[[#This Row],[AwayTeam]],Sheet5!$A$2:$A$33, 0), MATCH(Table2[[#This Row],[HomeTeam]],Sheet5!$A$2:$A$33, 0))</f>
        <v>1-0-0</v>
      </c>
      <c r="AP650" s="139" t="str">
        <f>INDEX(Sheet5!$B$2:$AG$33, MATCH(Table2[[#This Row],[HomeTeam]],Sheet5!$A$2:$A$33, 0), MATCH(Table2[[#This Row],[AwayTeam]],Sheet5!$A$2:$A$33, 0))</f>
        <v>0-0-1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139" t="str">
        <f>INDEX(Sheet5!$B$2:$AG$33, MATCH(Table2[[#This Row],[AwayTeam]],Sheet5!$A$2:$A$33, 0), MATCH(Table2[[#This Row],[HomeTeam]],Sheet5!$A$2:$A$33, 0))</f>
        <v>3-0-0</v>
      </c>
      <c r="AP651" s="139"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139" t="str">
        <f>INDEX(Sheet5!$B$2:$AG$33, MATCH(Table2[[#This Row],[AwayTeam]],Sheet5!$A$2:$A$33, 0), MATCH(Table2[[#This Row],[HomeTeam]],Sheet5!$A$2:$A$33, 0))</f>
        <v>1-0-1</v>
      </c>
      <c r="AP652" s="139"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139" t="str">
        <f>INDEX(Sheet5!$B$2:$AG$33, MATCH(Table2[[#This Row],[AwayTeam]],Sheet5!$A$2:$A$33, 0), MATCH(Table2[[#This Row],[HomeTeam]],Sheet5!$A$2:$A$33, 0))</f>
        <v>0-2-0</v>
      </c>
      <c r="AP653" s="139"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139" t="str">
        <f>INDEX(Sheet5!$B$2:$AG$33, MATCH(Table2[[#This Row],[AwayTeam]],Sheet5!$A$2:$A$33, 0), MATCH(Table2[[#This Row],[HomeTeam]],Sheet5!$A$2:$A$33, 0))</f>
        <v>1-0-0</v>
      </c>
      <c r="AP654" s="139"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139" t="str">
        <f>INDEX(Sheet5!$B$2:$AG$33, MATCH(Table2[[#This Row],[AwayTeam]],Sheet5!$A$2:$A$33, 0), MATCH(Table2[[#This Row],[HomeTeam]],Sheet5!$A$2:$A$33, 0))</f>
        <v>2-0-0</v>
      </c>
      <c r="AP655" s="139"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139" t="str">
        <f>INDEX(Sheet5!$B$2:$AG$33, MATCH(Table2[[#This Row],[AwayTeam]],Sheet5!$A$2:$A$33, 0), MATCH(Table2[[#This Row],[HomeTeam]],Sheet5!$A$2:$A$33, 0))</f>
        <v>2-0-0</v>
      </c>
      <c r="AP656" s="139"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139" t="str">
        <f>INDEX(Sheet5!$B$2:$AG$33, MATCH(Table2[[#This Row],[AwayTeam]],Sheet5!$A$2:$A$33, 0), MATCH(Table2[[#This Row],[HomeTeam]],Sheet5!$A$2:$A$33, 0))</f>
        <v>1-1-0</v>
      </c>
      <c r="AP657" s="139"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139" t="str">
        <f>INDEX(Sheet5!$B$2:$AG$33, MATCH(Table2[[#This Row],[AwayTeam]],Sheet5!$A$2:$A$33, 0), MATCH(Table2[[#This Row],[HomeTeam]],Sheet5!$A$2:$A$33, 0))</f>
        <v>2-0-1</v>
      </c>
      <c r="AP658" s="139"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139" t="str">
        <f>INDEX(Sheet5!$B$2:$AG$33, MATCH(Table2[[#This Row],[AwayTeam]],Sheet5!$A$2:$A$33, 0), MATCH(Table2[[#This Row],[HomeTeam]],Sheet5!$A$2:$A$33, 0))</f>
        <v>1-0-0</v>
      </c>
      <c r="AP659" s="139"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139" t="str">
        <f>INDEX(Sheet5!$B$2:$AG$33, MATCH(Table2[[#This Row],[AwayTeam]],Sheet5!$A$2:$A$33, 0), MATCH(Table2[[#This Row],[HomeTeam]],Sheet5!$A$2:$A$33, 0))</f>
        <v>1-1-0</v>
      </c>
      <c r="AP660" s="139"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139" t="str">
        <f>INDEX(Sheet5!$B$2:$AG$33, MATCH(Table2[[#This Row],[AwayTeam]],Sheet5!$A$2:$A$33, 0), MATCH(Table2[[#This Row],[HomeTeam]],Sheet5!$A$2:$A$33, 0))</f>
        <v>0-1-0</v>
      </c>
      <c r="AP661" s="139"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139" t="str">
        <f>INDEX(Sheet5!$B$2:$AG$33, MATCH(Table2[[#This Row],[AwayTeam]],Sheet5!$A$2:$A$33, 0), MATCH(Table2[[#This Row],[HomeTeam]],Sheet5!$A$2:$A$33, 0))</f>
        <v>1-1-0</v>
      </c>
      <c r="AP662" s="139"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139" t="str">
        <f>INDEX(Sheet5!$B$2:$AG$33, MATCH(Table2[[#This Row],[AwayTeam]],Sheet5!$A$2:$A$33, 0), MATCH(Table2[[#This Row],[HomeTeam]],Sheet5!$A$2:$A$33, 0))</f>
        <v>0-1-0</v>
      </c>
      <c r="AP663" s="139"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139" t="str">
        <f>INDEX(Sheet5!$B$2:$AG$33, MATCH(Table2[[#This Row],[AwayTeam]],Sheet5!$A$2:$A$33, 0), MATCH(Table2[[#This Row],[HomeTeam]],Sheet5!$A$2:$A$33, 0))</f>
        <v>1-1-0</v>
      </c>
      <c r="AP664" s="139"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139" t="str">
        <f>INDEX(Sheet5!$B$2:$AG$33, MATCH(Table2[[#This Row],[AwayTeam]],Sheet5!$A$2:$A$33, 0), MATCH(Table2[[#This Row],[HomeTeam]],Sheet5!$A$2:$A$33, 0))</f>
        <v>1-0-0</v>
      </c>
      <c r="AP665" s="139"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139" t="str">
        <f>INDEX(Sheet5!$B$2:$AG$33, MATCH(Table2[[#This Row],[AwayTeam]],Sheet5!$A$2:$A$33, 0), MATCH(Table2[[#This Row],[HomeTeam]],Sheet5!$A$2:$A$33, 0))</f>
        <v>0-2-0</v>
      </c>
      <c r="AP666" s="139"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139" t="str">
        <f>INDEX(Sheet5!$B$2:$AG$33, MATCH(Table2[[#This Row],[AwayTeam]],Sheet5!$A$2:$A$33, 0), MATCH(Table2[[#This Row],[HomeTeam]],Sheet5!$A$2:$A$33, 0))</f>
        <v>1-2-0</v>
      </c>
      <c r="AP667" s="139"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139" t="str">
        <f>INDEX(Sheet5!$B$2:$AG$33, MATCH(Table2[[#This Row],[AwayTeam]],Sheet5!$A$2:$A$33, 0), MATCH(Table2[[#This Row],[HomeTeam]],Sheet5!$A$2:$A$33, 0))</f>
        <v>0-1-1</v>
      </c>
      <c r="AP668" s="139"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139" t="str">
        <f>INDEX(Sheet5!$B$2:$AG$33, MATCH(Table2[[#This Row],[AwayTeam]],Sheet5!$A$2:$A$33, 0), MATCH(Table2[[#This Row],[HomeTeam]],Sheet5!$A$2:$A$33, 0))</f>
        <v>2-0-0</v>
      </c>
      <c r="AP669" s="139"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139" t="str">
        <f>INDEX(Sheet5!$B$2:$AG$33, MATCH(Table2[[#This Row],[AwayTeam]],Sheet5!$A$2:$A$33, 0), MATCH(Table2[[#This Row],[HomeTeam]],Sheet5!$A$2:$A$33, 0))</f>
        <v>1-2-0</v>
      </c>
      <c r="AP670" s="139"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139" t="str">
        <f>INDEX(Sheet5!$B$2:$AG$33, MATCH(Table2[[#This Row],[AwayTeam]],Sheet5!$A$2:$A$33, 0), MATCH(Table2[[#This Row],[HomeTeam]],Sheet5!$A$2:$A$33, 0))</f>
        <v>1-2-0</v>
      </c>
      <c r="AP671" s="139"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139" t="str">
        <f>INDEX(Sheet5!$B$2:$AG$33, MATCH(Table2[[#This Row],[AwayTeam]],Sheet5!$A$2:$A$33, 0), MATCH(Table2[[#This Row],[HomeTeam]],Sheet5!$A$2:$A$33, 0))</f>
        <v>2-0-0</v>
      </c>
      <c r="AP672" s="139"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139" t="str">
        <f>INDEX(Sheet5!$B$2:$AG$33, MATCH(Table2[[#This Row],[AwayTeam]],Sheet5!$A$2:$A$33, 0), MATCH(Table2[[#This Row],[HomeTeam]],Sheet5!$A$2:$A$33, 0))</f>
        <v>2-0-0</v>
      </c>
      <c r="AP673" s="139"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139" t="str">
        <f>INDEX(Sheet5!$B$2:$AG$33, MATCH(Table2[[#This Row],[AwayTeam]],Sheet5!$A$2:$A$33, 0), MATCH(Table2[[#This Row],[HomeTeam]],Sheet5!$A$2:$A$33, 0))</f>
        <v>1-0-0</v>
      </c>
      <c r="AP674" s="139"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139" t="str">
        <f>INDEX(Sheet5!$B$2:$AG$33, MATCH(Table2[[#This Row],[AwayTeam]],Sheet5!$A$2:$A$33, 0), MATCH(Table2[[#This Row],[HomeTeam]],Sheet5!$A$2:$A$33, 0))</f>
        <v>1-1-0</v>
      </c>
      <c r="AP675" s="139"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139" t="str">
        <f>INDEX(Sheet5!$B$2:$AG$33, MATCH(Table2[[#This Row],[AwayTeam]],Sheet5!$A$2:$A$33, 0), MATCH(Table2[[#This Row],[HomeTeam]],Sheet5!$A$2:$A$33, 0))</f>
        <v>2-0-1</v>
      </c>
      <c r="AP676" s="139"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139" t="str">
        <f>INDEX(Sheet5!$B$2:$AG$33, MATCH(Table2[[#This Row],[AwayTeam]],Sheet5!$A$2:$A$33, 0), MATCH(Table2[[#This Row],[HomeTeam]],Sheet5!$A$2:$A$33, 0))</f>
        <v>0-2-0</v>
      </c>
      <c r="AP677" s="139"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139" t="str">
        <f>INDEX(Sheet5!$B$2:$AG$33, MATCH(Table2[[#This Row],[AwayTeam]],Sheet5!$A$2:$A$33, 0), MATCH(Table2[[#This Row],[HomeTeam]],Sheet5!$A$2:$A$33, 0))</f>
        <v>1-1-0</v>
      </c>
      <c r="AP678" s="139"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139" t="str">
        <f>INDEX(Sheet5!$B$2:$AG$33, MATCH(Table2[[#This Row],[AwayTeam]],Sheet5!$A$2:$A$33, 0), MATCH(Table2[[#This Row],[HomeTeam]],Sheet5!$A$2:$A$33, 0))</f>
        <v>2-0-0</v>
      </c>
      <c r="AP679" s="139"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139" t="str">
        <f>INDEX(Sheet5!$B$2:$AG$33, MATCH(Table2[[#This Row],[AwayTeam]],Sheet5!$A$2:$A$33, 0), MATCH(Table2[[#This Row],[HomeTeam]],Sheet5!$A$2:$A$33, 0))</f>
        <v>1-2-1</v>
      </c>
      <c r="AP680" s="139"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139" t="str">
        <f>INDEX(Sheet5!$B$2:$AG$33, MATCH(Table2[[#This Row],[AwayTeam]],Sheet5!$A$2:$A$33, 0), MATCH(Table2[[#This Row],[HomeTeam]],Sheet5!$A$2:$A$33, 0))</f>
        <v>2-0-0</v>
      </c>
      <c r="AP681" s="139"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139" t="str">
        <f>INDEX(Sheet5!$B$2:$AG$33, MATCH(Table2[[#This Row],[AwayTeam]],Sheet5!$A$2:$A$33, 0), MATCH(Table2[[#This Row],[HomeTeam]],Sheet5!$A$2:$A$33, 0))</f>
        <v>1-0-1</v>
      </c>
      <c r="AP682" s="139"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139" t="str">
        <f>INDEX(Sheet5!$B$2:$AG$33, MATCH(Table2[[#This Row],[AwayTeam]],Sheet5!$A$2:$A$33, 0), MATCH(Table2[[#This Row],[HomeTeam]],Sheet5!$A$2:$A$33, 0))</f>
        <v>0-2-0</v>
      </c>
      <c r="AP683" s="139"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139" t="str">
        <f>INDEX(Sheet5!$B$2:$AG$33, MATCH(Table2[[#This Row],[AwayTeam]],Sheet5!$A$2:$A$33, 0), MATCH(Table2[[#This Row],[HomeTeam]],Sheet5!$A$2:$A$33, 0))</f>
        <v>1-0-0</v>
      </c>
      <c r="AP684" s="139"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139" t="str">
        <f>INDEX(Sheet5!$B$2:$AG$33, MATCH(Table2[[#This Row],[AwayTeam]],Sheet5!$A$2:$A$33, 0), MATCH(Table2[[#This Row],[HomeTeam]],Sheet5!$A$2:$A$33, 0))</f>
        <v>2-0-0</v>
      </c>
      <c r="AP685" s="139"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139" t="str">
        <f>INDEX(Sheet5!$B$2:$AG$33, MATCH(Table2[[#This Row],[AwayTeam]],Sheet5!$A$2:$A$33, 0), MATCH(Table2[[#This Row],[HomeTeam]],Sheet5!$A$2:$A$33, 0))</f>
        <v>0-1-0</v>
      </c>
      <c r="AP686" s="139"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139" t="str">
        <f>INDEX(Sheet5!$B$2:$AG$33, MATCH(Table2[[#This Row],[AwayTeam]],Sheet5!$A$2:$A$33, 0), MATCH(Table2[[#This Row],[HomeTeam]],Sheet5!$A$2:$A$33, 0))</f>
        <v>1-1-0</v>
      </c>
      <c r="AP687" s="139"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139" t="str">
        <f>INDEX(Sheet5!$B$2:$AG$33, MATCH(Table2[[#This Row],[AwayTeam]],Sheet5!$A$2:$A$33, 0), MATCH(Table2[[#This Row],[HomeTeam]],Sheet5!$A$2:$A$33, 0))</f>
        <v>2-0-0</v>
      </c>
      <c r="AP688" s="139"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139" t="str">
        <f>INDEX(Sheet5!$B$2:$AG$33, MATCH(Table2[[#This Row],[AwayTeam]],Sheet5!$A$2:$A$33, 0), MATCH(Table2[[#This Row],[HomeTeam]],Sheet5!$A$2:$A$33, 0))</f>
        <v>1-0-0</v>
      </c>
      <c r="AP689" s="139"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139" t="str">
        <f>INDEX(Sheet5!$B$2:$AG$33, MATCH(Table2[[#This Row],[AwayTeam]],Sheet5!$A$2:$A$33, 0), MATCH(Table2[[#This Row],[HomeTeam]],Sheet5!$A$2:$A$33, 0))</f>
        <v>0-2-0</v>
      </c>
      <c r="AP690" s="139"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139" t="str">
        <f>INDEX(Sheet5!$B$2:$AG$33, MATCH(Table2[[#This Row],[AwayTeam]],Sheet5!$A$2:$A$33, 0), MATCH(Table2[[#This Row],[HomeTeam]],Sheet5!$A$2:$A$33, 0))</f>
        <v>2-1-0</v>
      </c>
      <c r="AP691" s="139"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139" t="str">
        <f>INDEX(Sheet5!$B$2:$AG$33, MATCH(Table2[[#This Row],[AwayTeam]],Sheet5!$A$2:$A$33, 0), MATCH(Table2[[#This Row],[HomeTeam]],Sheet5!$A$2:$A$33, 0))</f>
        <v>3-0-0</v>
      </c>
      <c r="AP692" s="139"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139" t="str">
        <f>INDEX(Sheet5!$B$2:$AG$33, MATCH(Table2[[#This Row],[AwayTeam]],Sheet5!$A$2:$A$33, 0), MATCH(Table2[[#This Row],[HomeTeam]],Sheet5!$A$2:$A$33, 0))</f>
        <v>1-1-0</v>
      </c>
      <c r="AP693" s="139"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139" t="str">
        <f>INDEX(Sheet5!$B$2:$AG$33, MATCH(Table2[[#This Row],[AwayTeam]],Sheet5!$A$2:$A$33, 0), MATCH(Table2[[#This Row],[HomeTeam]],Sheet5!$A$2:$A$33, 0))</f>
        <v>1-1-0</v>
      </c>
      <c r="AP694" s="139"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139" t="str">
        <f>INDEX(Sheet5!$B$2:$AG$33, MATCH(Table2[[#This Row],[AwayTeam]],Sheet5!$A$2:$A$33, 0), MATCH(Table2[[#This Row],[HomeTeam]],Sheet5!$A$2:$A$33, 0))</f>
        <v>1-1-0</v>
      </c>
      <c r="AP695" s="139"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139" t="str">
        <f>INDEX(Sheet5!$B$2:$AG$33, MATCH(Table2[[#This Row],[AwayTeam]],Sheet5!$A$2:$A$33, 0), MATCH(Table2[[#This Row],[HomeTeam]],Sheet5!$A$2:$A$33, 0))</f>
        <v>2-0-0</v>
      </c>
      <c r="AP696" s="139"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139" t="str">
        <f>INDEX(Sheet5!$B$2:$AG$33, MATCH(Table2[[#This Row],[AwayTeam]],Sheet5!$A$2:$A$33, 0), MATCH(Table2[[#This Row],[HomeTeam]],Sheet5!$A$2:$A$33, 0))</f>
        <v>1-2-0</v>
      </c>
      <c r="AP697" s="139"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139" t="str">
        <f>INDEX(Sheet5!$B$2:$AG$33, MATCH(Table2[[#This Row],[AwayTeam]],Sheet5!$A$2:$A$33, 0), MATCH(Table2[[#This Row],[HomeTeam]],Sheet5!$A$2:$A$33, 0))</f>
        <v>2-0-0</v>
      </c>
      <c r="AP698" s="139"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139" t="str">
        <f>INDEX(Sheet5!$B$2:$AG$33, MATCH(Table2[[#This Row],[AwayTeam]],Sheet5!$A$2:$A$33, 0), MATCH(Table2[[#This Row],[HomeTeam]],Sheet5!$A$2:$A$33, 0))</f>
        <v>0-1-0</v>
      </c>
      <c r="AP699" s="139"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139" t="str">
        <f>INDEX(Sheet5!$B$2:$AG$33, MATCH(Table2[[#This Row],[AwayTeam]],Sheet5!$A$2:$A$33, 0), MATCH(Table2[[#This Row],[HomeTeam]],Sheet5!$A$2:$A$33, 0))</f>
        <v>2-0-1</v>
      </c>
      <c r="AP700" s="139"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139" t="str">
        <f>INDEX(Sheet5!$B$2:$AG$33, MATCH(Table2[[#This Row],[AwayTeam]],Sheet5!$A$2:$A$33, 0), MATCH(Table2[[#This Row],[HomeTeam]],Sheet5!$A$2:$A$33, 0))</f>
        <v>1-2-0</v>
      </c>
      <c r="AP701" s="139"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139" t="str">
        <f>INDEX(Sheet5!$B$2:$AG$33, MATCH(Table2[[#This Row],[AwayTeam]],Sheet5!$A$2:$A$33, 0), MATCH(Table2[[#This Row],[HomeTeam]],Sheet5!$A$2:$A$33, 0))</f>
        <v>0-2-1</v>
      </c>
      <c r="AP702" s="139"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139" t="str">
        <f>INDEX(Sheet5!$B$2:$AG$33, MATCH(Table2[[#This Row],[AwayTeam]],Sheet5!$A$2:$A$33, 0), MATCH(Table2[[#This Row],[HomeTeam]],Sheet5!$A$2:$A$33, 0))</f>
        <v>0-1-0</v>
      </c>
      <c r="AP703" s="139"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139" t="str">
        <f>INDEX(Sheet5!$B$2:$AG$33, MATCH(Table2[[#This Row],[AwayTeam]],Sheet5!$A$2:$A$33, 0), MATCH(Table2[[#This Row],[HomeTeam]],Sheet5!$A$2:$A$33, 0))</f>
        <v>0-1-0</v>
      </c>
      <c r="AP704" s="139"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139" t="str">
        <f>INDEX(Sheet5!$B$2:$AG$33, MATCH(Table2[[#This Row],[AwayTeam]],Sheet5!$A$2:$A$33, 0), MATCH(Table2[[#This Row],[HomeTeam]],Sheet5!$A$2:$A$33, 0))</f>
        <v>0-1-1</v>
      </c>
      <c r="AP705" s="139"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139" t="str">
        <f>INDEX(Sheet5!$B$2:$AG$33, MATCH(Table2[[#This Row],[AwayTeam]],Sheet5!$A$2:$A$33, 0), MATCH(Table2[[#This Row],[HomeTeam]],Sheet5!$A$2:$A$33, 0))</f>
        <v>1-0-1</v>
      </c>
      <c r="AP706" s="139"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139" t="str">
        <f>INDEX(Sheet5!$B$2:$AG$33, MATCH(Table2[[#This Row],[AwayTeam]],Sheet5!$A$2:$A$33, 0), MATCH(Table2[[#This Row],[HomeTeam]],Sheet5!$A$2:$A$33, 0))</f>
        <v>0-1-0</v>
      </c>
      <c r="AP707" s="139"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139" t="str">
        <f>INDEX(Sheet5!$B$2:$AG$33, MATCH(Table2[[#This Row],[AwayTeam]],Sheet5!$A$2:$A$33, 0), MATCH(Table2[[#This Row],[HomeTeam]],Sheet5!$A$2:$A$33, 0))</f>
        <v>2-1-0</v>
      </c>
      <c r="AP708" s="139"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139" t="str">
        <f>INDEX(Sheet5!$B$2:$AG$33, MATCH(Table2[[#This Row],[AwayTeam]],Sheet5!$A$2:$A$33, 0), MATCH(Table2[[#This Row],[HomeTeam]],Sheet5!$A$2:$A$33, 0))</f>
        <v>0-1-2</v>
      </c>
      <c r="AP709" s="139"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139" t="str">
        <f>INDEX(Sheet5!$B$2:$AG$33, MATCH(Table2[[#This Row],[AwayTeam]],Sheet5!$A$2:$A$33, 0), MATCH(Table2[[#This Row],[HomeTeam]],Sheet5!$A$2:$A$33, 0))</f>
        <v>1-0-0</v>
      </c>
      <c r="AP710" s="139" t="str">
        <f>INDEX(Sheet5!$B$2:$AG$33, MATCH(Table2[[#This Row],[HomeTeam]],Sheet5!$A$2:$A$33, 0), MATCH(Table2[[#This Row],[AwayTeam]],Sheet5!$A$2:$A$33, 0))</f>
        <v>0-0-1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139" t="str">
        <f>INDEX(Sheet5!$B$2:$AG$33, MATCH(Table2[[#This Row],[AwayTeam]],Sheet5!$A$2:$A$33, 0), MATCH(Table2[[#This Row],[HomeTeam]],Sheet5!$A$2:$A$33, 0))</f>
        <v>1-0-1</v>
      </c>
      <c r="AP711" s="139"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139" t="str">
        <f>INDEX(Sheet5!$B$2:$AG$33, MATCH(Table2[[#This Row],[AwayTeam]],Sheet5!$A$2:$A$33, 0), MATCH(Table2[[#This Row],[HomeTeam]],Sheet5!$A$2:$A$33, 0))</f>
        <v>1-0-0</v>
      </c>
      <c r="AP712" s="139"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139" t="str">
        <f>INDEX(Sheet5!$B$2:$AG$33, MATCH(Table2[[#This Row],[AwayTeam]],Sheet5!$A$2:$A$33, 0), MATCH(Table2[[#This Row],[HomeTeam]],Sheet5!$A$2:$A$33, 0))</f>
        <v>1-1-0</v>
      </c>
      <c r="AP713" s="139"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139" t="str">
        <f>INDEX(Sheet5!$B$2:$AG$33, MATCH(Table2[[#This Row],[AwayTeam]],Sheet5!$A$2:$A$33, 0), MATCH(Table2[[#This Row],[HomeTeam]],Sheet5!$A$2:$A$33, 0))</f>
        <v>1-1-0</v>
      </c>
      <c r="AP714" s="139" t="str">
        <f>INDEX(Sheet5!$B$2:$AG$33, MATCH(Table2[[#This Row],[HomeTeam]],Sheet5!$A$2:$A$33, 0), MATCH(Table2[[#This Row],[AwayTeam]],Sheet5!$A$2:$A$33, 0))</f>
        <v>1-1-0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139" t="str">
        <f>INDEX(Sheet5!$B$2:$AG$33, MATCH(Table2[[#This Row],[AwayTeam]],Sheet5!$A$2:$A$33, 0), MATCH(Table2[[#This Row],[HomeTeam]],Sheet5!$A$2:$A$33, 0))</f>
        <v>0-2-1</v>
      </c>
      <c r="AP715" s="139"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139" t="str">
        <f>INDEX(Sheet5!$B$2:$AG$33, MATCH(Table2[[#This Row],[AwayTeam]],Sheet5!$A$2:$A$33, 0), MATCH(Table2[[#This Row],[HomeTeam]],Sheet5!$A$2:$A$33, 0))</f>
        <v>0-1-1</v>
      </c>
      <c r="AP716" s="139"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139" t="str">
        <f>INDEX(Sheet5!$B$2:$AG$33, MATCH(Table2[[#This Row],[AwayTeam]],Sheet5!$A$2:$A$33, 0), MATCH(Table2[[#This Row],[HomeTeam]],Sheet5!$A$2:$A$33, 0))</f>
        <v>1-0-1</v>
      </c>
      <c r="AP717" s="139"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139" t="str">
        <f>INDEX(Sheet5!$B$2:$AG$33, MATCH(Table2[[#This Row],[AwayTeam]],Sheet5!$A$2:$A$33, 0), MATCH(Table2[[#This Row],[HomeTeam]],Sheet5!$A$2:$A$33, 0))</f>
        <v>0-1-1</v>
      </c>
      <c r="AP718" s="139"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139" t="str">
        <f>INDEX(Sheet5!$B$2:$AG$33, MATCH(Table2[[#This Row],[AwayTeam]],Sheet5!$A$2:$A$33, 0), MATCH(Table2[[#This Row],[HomeTeam]],Sheet5!$A$2:$A$33, 0))</f>
        <v>1-0-1</v>
      </c>
      <c r="AP719" s="139"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139" t="str">
        <f>INDEX(Sheet5!$B$2:$AG$33, MATCH(Table2[[#This Row],[AwayTeam]],Sheet5!$A$2:$A$33, 0), MATCH(Table2[[#This Row],[HomeTeam]],Sheet5!$A$2:$A$33, 0))</f>
        <v>2-0-0</v>
      </c>
      <c r="AP720" s="139"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139" t="str">
        <f>INDEX(Sheet5!$B$2:$AG$33, MATCH(Table2[[#This Row],[AwayTeam]],Sheet5!$A$2:$A$33, 0), MATCH(Table2[[#This Row],[HomeTeam]],Sheet5!$A$2:$A$33, 0))</f>
        <v>1-1-0</v>
      </c>
      <c r="AP721" s="139"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139" t="str">
        <f>INDEX(Sheet5!$B$2:$AG$33, MATCH(Table2[[#This Row],[AwayTeam]],Sheet5!$A$2:$A$33, 0), MATCH(Table2[[#This Row],[HomeTeam]],Sheet5!$A$2:$A$33, 0))</f>
        <v>2-0-0</v>
      </c>
      <c r="AP722" s="139"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139" t="str">
        <f>INDEX(Sheet5!$B$2:$AG$33, MATCH(Table2[[#This Row],[AwayTeam]],Sheet5!$A$2:$A$33, 0), MATCH(Table2[[#This Row],[HomeTeam]],Sheet5!$A$2:$A$33, 0))</f>
        <v>0-2-0</v>
      </c>
      <c r="AP723" s="139"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139" t="str">
        <f>INDEX(Sheet5!$B$2:$AG$33, MATCH(Table2[[#This Row],[AwayTeam]],Sheet5!$A$2:$A$33, 0), MATCH(Table2[[#This Row],[HomeTeam]],Sheet5!$A$2:$A$33, 0))</f>
        <v>1-0-0</v>
      </c>
      <c r="AP724" s="139" t="str">
        <f>INDEX(Sheet5!$B$2:$AG$33, MATCH(Table2[[#This Row],[HomeTeam]],Sheet5!$A$2:$A$33, 0), MATCH(Table2[[#This Row],[AwayTeam]],Sheet5!$A$2:$A$33, 0))</f>
        <v>0-1-0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139" t="str">
        <f>INDEX(Sheet5!$B$2:$AG$33, MATCH(Table2[[#This Row],[AwayTeam]],Sheet5!$A$2:$A$33, 0), MATCH(Table2[[#This Row],[HomeTeam]],Sheet5!$A$2:$A$33, 0))</f>
        <v>1-0-2</v>
      </c>
      <c r="AP725" s="139"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139" t="str">
        <f>INDEX(Sheet5!$B$2:$AG$33, MATCH(Table2[[#This Row],[AwayTeam]],Sheet5!$A$2:$A$33, 0), MATCH(Table2[[#This Row],[HomeTeam]],Sheet5!$A$2:$A$33, 0))</f>
        <v>1-1-0</v>
      </c>
      <c r="AP726" s="139"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139" t="str">
        <f>INDEX(Sheet5!$B$2:$AG$33, MATCH(Table2[[#This Row],[AwayTeam]],Sheet5!$A$2:$A$33, 0), MATCH(Table2[[#This Row],[HomeTeam]],Sheet5!$A$2:$A$33, 0))</f>
        <v>0-2-0</v>
      </c>
      <c r="AP727" s="139"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139" t="str">
        <f>INDEX(Sheet5!$B$2:$AG$33, MATCH(Table2[[#This Row],[AwayTeam]],Sheet5!$A$2:$A$33, 0), MATCH(Table2[[#This Row],[HomeTeam]],Sheet5!$A$2:$A$33, 0))</f>
        <v>2-1-0</v>
      </c>
      <c r="AP728" s="139"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139" t="str">
        <f>INDEX(Sheet5!$B$2:$AG$33, MATCH(Table2[[#This Row],[AwayTeam]],Sheet5!$A$2:$A$33, 0), MATCH(Table2[[#This Row],[HomeTeam]],Sheet5!$A$2:$A$33, 0))</f>
        <v>1-1-0</v>
      </c>
      <c r="AP729" s="139"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139" t="str">
        <f>INDEX(Sheet5!$B$2:$AG$33, MATCH(Table2[[#This Row],[AwayTeam]],Sheet5!$A$2:$A$33, 0), MATCH(Table2[[#This Row],[HomeTeam]],Sheet5!$A$2:$A$33, 0))</f>
        <v>0-0-1</v>
      </c>
      <c r="AP730" s="139"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139" t="str">
        <f>INDEX(Sheet5!$B$2:$AG$33, MATCH(Table2[[#This Row],[AwayTeam]],Sheet5!$A$2:$A$33, 0), MATCH(Table2[[#This Row],[HomeTeam]],Sheet5!$A$2:$A$33, 0))</f>
        <v>1-1-0</v>
      </c>
      <c r="AP731" s="139"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139" t="str">
        <f>INDEX(Sheet5!$B$2:$AG$33, MATCH(Table2[[#This Row],[AwayTeam]],Sheet5!$A$2:$A$33, 0), MATCH(Table2[[#This Row],[HomeTeam]],Sheet5!$A$2:$A$33, 0))</f>
        <v>1-2-0</v>
      </c>
      <c r="AP732" s="139"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139" t="str">
        <f>INDEX(Sheet5!$B$2:$AG$33, MATCH(Table2[[#This Row],[AwayTeam]],Sheet5!$A$2:$A$33, 0), MATCH(Table2[[#This Row],[HomeTeam]],Sheet5!$A$2:$A$33, 0))</f>
        <v>0-1-0</v>
      </c>
      <c r="AP733" s="139"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139" t="str">
        <f>INDEX(Sheet5!$B$2:$AG$33, MATCH(Table2[[#This Row],[AwayTeam]],Sheet5!$A$2:$A$33, 0), MATCH(Table2[[#This Row],[HomeTeam]],Sheet5!$A$2:$A$33, 0))</f>
        <v>0-1-0</v>
      </c>
      <c r="AP734" s="139"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139" t="str">
        <f>INDEX(Sheet5!$B$2:$AG$33, MATCH(Table2[[#This Row],[AwayTeam]],Sheet5!$A$2:$A$33, 0), MATCH(Table2[[#This Row],[HomeTeam]],Sheet5!$A$2:$A$33, 0))</f>
        <v>2-1-0</v>
      </c>
      <c r="AP735" s="139"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139" t="str">
        <f>INDEX(Sheet5!$B$2:$AG$33, MATCH(Table2[[#This Row],[AwayTeam]],Sheet5!$A$2:$A$33, 0), MATCH(Table2[[#This Row],[HomeTeam]],Sheet5!$A$2:$A$33, 0))</f>
        <v>0-2-0</v>
      </c>
      <c r="AP736" s="139"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139" t="str">
        <f>INDEX(Sheet5!$B$2:$AG$33, MATCH(Table2[[#This Row],[AwayTeam]],Sheet5!$A$2:$A$33, 0), MATCH(Table2[[#This Row],[HomeTeam]],Sheet5!$A$2:$A$33, 0))</f>
        <v>2-1-0</v>
      </c>
      <c r="AP737" s="139"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139" t="str">
        <f>INDEX(Sheet5!$B$2:$AG$33, MATCH(Table2[[#This Row],[AwayTeam]],Sheet5!$A$2:$A$33, 0), MATCH(Table2[[#This Row],[HomeTeam]],Sheet5!$A$2:$A$33, 0))</f>
        <v>1-1-0</v>
      </c>
      <c r="AP738" s="139"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139" t="str">
        <f>INDEX(Sheet5!$B$2:$AG$33, MATCH(Table2[[#This Row],[AwayTeam]],Sheet5!$A$2:$A$33, 0), MATCH(Table2[[#This Row],[HomeTeam]],Sheet5!$A$2:$A$33, 0))</f>
        <v>1-1-0</v>
      </c>
      <c r="AP739" s="139"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139" t="str">
        <f>INDEX(Sheet5!$B$2:$AG$33, MATCH(Table2[[#This Row],[AwayTeam]],Sheet5!$A$2:$A$33, 0), MATCH(Table2[[#This Row],[HomeTeam]],Sheet5!$A$2:$A$33, 0))</f>
        <v>2-0-1</v>
      </c>
      <c r="AP740" s="139"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139" t="str">
        <f>INDEX(Sheet5!$B$2:$AG$33, MATCH(Table2[[#This Row],[AwayTeam]],Sheet5!$A$2:$A$33, 0), MATCH(Table2[[#This Row],[HomeTeam]],Sheet5!$A$2:$A$33, 0))</f>
        <v>0-1-0</v>
      </c>
      <c r="AP741" s="139"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139" t="str">
        <f>INDEX(Sheet5!$B$2:$AG$33, MATCH(Table2[[#This Row],[AwayTeam]],Sheet5!$A$2:$A$33, 0), MATCH(Table2[[#This Row],[HomeTeam]],Sheet5!$A$2:$A$33, 0))</f>
        <v>0-1-0</v>
      </c>
      <c r="AP742" s="139"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139" t="str">
        <f>INDEX(Sheet5!$B$2:$AG$33, MATCH(Table2[[#This Row],[AwayTeam]],Sheet5!$A$2:$A$33, 0), MATCH(Table2[[#This Row],[HomeTeam]],Sheet5!$A$2:$A$33, 0))</f>
        <v>1-1-0</v>
      </c>
      <c r="AP743" s="139"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139" t="str">
        <f>INDEX(Sheet5!$B$2:$AG$33, MATCH(Table2[[#This Row],[AwayTeam]],Sheet5!$A$2:$A$33, 0), MATCH(Table2[[#This Row],[HomeTeam]],Sheet5!$A$2:$A$33, 0))</f>
        <v>0-2-0</v>
      </c>
      <c r="AP744" s="139"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139" t="str">
        <f>INDEX(Sheet5!$B$2:$AG$33, MATCH(Table2[[#This Row],[AwayTeam]],Sheet5!$A$2:$A$33, 0), MATCH(Table2[[#This Row],[HomeTeam]],Sheet5!$A$2:$A$33, 0))</f>
        <v>1-2-0</v>
      </c>
      <c r="AP745" s="139"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139" t="str">
        <f>INDEX(Sheet5!$B$2:$AG$33, MATCH(Table2[[#This Row],[AwayTeam]],Sheet5!$A$2:$A$33, 0), MATCH(Table2[[#This Row],[HomeTeam]],Sheet5!$A$2:$A$33, 0))</f>
        <v>0-3-0</v>
      </c>
      <c r="AP746" s="139"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139" t="str">
        <f>INDEX(Sheet5!$B$2:$AG$33, MATCH(Table2[[#This Row],[AwayTeam]],Sheet5!$A$2:$A$33, 0), MATCH(Table2[[#This Row],[HomeTeam]],Sheet5!$A$2:$A$33, 0))</f>
        <v>1-1-0</v>
      </c>
      <c r="AP747" s="139"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139" t="str">
        <f>INDEX(Sheet5!$B$2:$AG$33, MATCH(Table2[[#This Row],[AwayTeam]],Sheet5!$A$2:$A$33, 0), MATCH(Table2[[#This Row],[HomeTeam]],Sheet5!$A$2:$A$33, 0))</f>
        <v>1-0-0</v>
      </c>
      <c r="AP748" s="139" t="str">
        <f>INDEX(Sheet5!$B$2:$AG$33, MATCH(Table2[[#This Row],[HomeTeam]],Sheet5!$A$2:$A$33, 0), MATCH(Table2[[#This Row],[AwayTeam]],Sheet5!$A$2:$A$33, 0))</f>
        <v>0-0-1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139" t="str">
        <f>INDEX(Sheet5!$B$2:$AG$33, MATCH(Table2[[#This Row],[AwayTeam]],Sheet5!$A$2:$A$33, 0), MATCH(Table2[[#This Row],[HomeTeam]],Sheet5!$A$2:$A$33, 0))</f>
        <v>2-1-0</v>
      </c>
      <c r="AP749" s="139"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139" t="str">
        <f>INDEX(Sheet5!$B$2:$AG$33, MATCH(Table2[[#This Row],[AwayTeam]],Sheet5!$A$2:$A$33, 0), MATCH(Table2[[#This Row],[HomeTeam]],Sheet5!$A$2:$A$33, 0))</f>
        <v>2-0-0</v>
      </c>
      <c r="AP750" s="139"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139" t="str">
        <f>INDEX(Sheet5!$B$2:$AG$33, MATCH(Table2[[#This Row],[AwayTeam]],Sheet5!$A$2:$A$33, 0), MATCH(Table2[[#This Row],[HomeTeam]],Sheet5!$A$2:$A$33, 0))</f>
        <v>0-2-0</v>
      </c>
      <c r="AP751" s="139"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139" t="str">
        <f>INDEX(Sheet5!$B$2:$AG$33, MATCH(Table2[[#This Row],[AwayTeam]],Sheet5!$A$2:$A$33, 0), MATCH(Table2[[#This Row],[HomeTeam]],Sheet5!$A$2:$A$33, 0))</f>
        <v>0-2-0</v>
      </c>
      <c r="AP752" s="139"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139" t="str">
        <f>INDEX(Sheet5!$B$2:$AG$33, MATCH(Table2[[#This Row],[AwayTeam]],Sheet5!$A$2:$A$33, 0), MATCH(Table2[[#This Row],[HomeTeam]],Sheet5!$A$2:$A$33, 0))</f>
        <v>1-1-1</v>
      </c>
      <c r="AP753" s="139"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139" t="str">
        <f>INDEX(Sheet5!$B$2:$AG$33, MATCH(Table2[[#This Row],[AwayTeam]],Sheet5!$A$2:$A$33, 0), MATCH(Table2[[#This Row],[HomeTeam]],Sheet5!$A$2:$A$33, 0))</f>
        <v>0-2-0</v>
      </c>
      <c r="AP754" s="139"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139" t="str">
        <f>INDEX(Sheet5!$B$2:$AG$33, MATCH(Table2[[#This Row],[AwayTeam]],Sheet5!$A$2:$A$33, 0), MATCH(Table2[[#This Row],[HomeTeam]],Sheet5!$A$2:$A$33, 0))</f>
        <v>2-0-0</v>
      </c>
      <c r="AP755" s="139"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139" t="str">
        <f>INDEX(Sheet5!$B$2:$AG$33, MATCH(Table2[[#This Row],[AwayTeam]],Sheet5!$A$2:$A$33, 0), MATCH(Table2[[#This Row],[HomeTeam]],Sheet5!$A$2:$A$33, 0))</f>
        <v>1-0-0</v>
      </c>
      <c r="AP756" s="139"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139" t="str">
        <f>INDEX(Sheet5!$B$2:$AG$33, MATCH(Table2[[#This Row],[AwayTeam]],Sheet5!$A$2:$A$33, 0), MATCH(Table2[[#This Row],[HomeTeam]],Sheet5!$A$2:$A$33, 0))</f>
        <v>1-0-1</v>
      </c>
      <c r="AP757" s="139"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139" t="str">
        <f>INDEX(Sheet5!$B$2:$AG$33, MATCH(Table2[[#This Row],[AwayTeam]],Sheet5!$A$2:$A$33, 0), MATCH(Table2[[#This Row],[HomeTeam]],Sheet5!$A$2:$A$33, 0))</f>
        <v>2-0-0</v>
      </c>
      <c r="AP758" s="139"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139" t="str">
        <f>INDEX(Sheet5!$B$2:$AG$33, MATCH(Table2[[#This Row],[AwayTeam]],Sheet5!$A$2:$A$33, 0), MATCH(Table2[[#This Row],[HomeTeam]],Sheet5!$A$2:$A$33, 0))</f>
        <v>2-0-0</v>
      </c>
      <c r="AP759" s="139"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139" t="str">
        <f>INDEX(Sheet5!$B$2:$AG$33, MATCH(Table2[[#This Row],[AwayTeam]],Sheet5!$A$2:$A$33, 0), MATCH(Table2[[#This Row],[HomeTeam]],Sheet5!$A$2:$A$33, 0))</f>
        <v>0-1-0</v>
      </c>
      <c r="AP760" s="139"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139" t="str">
        <f>INDEX(Sheet5!$B$2:$AG$33, MATCH(Table2[[#This Row],[AwayTeam]],Sheet5!$A$2:$A$33, 0), MATCH(Table2[[#This Row],[HomeTeam]],Sheet5!$A$2:$A$33, 0))</f>
        <v>3-1-0</v>
      </c>
      <c r="AP761" s="139"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139" t="str">
        <f>INDEX(Sheet5!$B$2:$AG$33, MATCH(Table2[[#This Row],[AwayTeam]],Sheet5!$A$2:$A$33, 0), MATCH(Table2[[#This Row],[HomeTeam]],Sheet5!$A$2:$A$33, 0))</f>
        <v>0-1-0</v>
      </c>
      <c r="AP762" s="139" t="str">
        <f>INDEX(Sheet5!$B$2:$AG$33, MATCH(Table2[[#This Row],[HomeTeam]],Sheet5!$A$2:$A$33, 0), MATCH(Table2[[#This Row],[AwayTeam]],Sheet5!$A$2:$A$33, 0))</f>
        <v>1-0-0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139" t="str">
        <f>INDEX(Sheet5!$B$2:$AG$33, MATCH(Table2[[#This Row],[AwayTeam]],Sheet5!$A$2:$A$33, 0), MATCH(Table2[[#This Row],[HomeTeam]],Sheet5!$A$2:$A$33, 0))</f>
        <v>2-1-0</v>
      </c>
      <c r="AP763" s="139"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139" t="str">
        <f>INDEX(Sheet5!$B$2:$AG$33, MATCH(Table2[[#This Row],[AwayTeam]],Sheet5!$A$2:$A$33, 0), MATCH(Table2[[#This Row],[HomeTeam]],Sheet5!$A$2:$A$33, 0))</f>
        <v>2-1-0</v>
      </c>
      <c r="AP764" s="139"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139" t="str">
        <f>INDEX(Sheet5!$B$2:$AG$33, MATCH(Table2[[#This Row],[AwayTeam]],Sheet5!$A$2:$A$33, 0), MATCH(Table2[[#This Row],[HomeTeam]],Sheet5!$A$2:$A$33, 0))</f>
        <v>1-1-0</v>
      </c>
      <c r="AP765" s="139"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139" t="str">
        <f>INDEX(Sheet5!$B$2:$AG$33, MATCH(Table2[[#This Row],[AwayTeam]],Sheet5!$A$2:$A$33, 0), MATCH(Table2[[#This Row],[HomeTeam]],Sheet5!$A$2:$A$33, 0))</f>
        <v>2-2-0</v>
      </c>
      <c r="AP766" s="139"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139" t="str">
        <f>INDEX(Sheet5!$B$2:$AG$33, MATCH(Table2[[#This Row],[AwayTeam]],Sheet5!$A$2:$A$33, 0), MATCH(Table2[[#This Row],[HomeTeam]],Sheet5!$A$2:$A$33, 0))</f>
        <v>2-0-1</v>
      </c>
      <c r="AP767" s="139"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139" t="str">
        <f>INDEX(Sheet5!$B$2:$AG$33, MATCH(Table2[[#This Row],[AwayTeam]],Sheet5!$A$2:$A$33, 0), MATCH(Table2[[#This Row],[HomeTeam]],Sheet5!$A$2:$A$33, 0))</f>
        <v>2-0-1</v>
      </c>
      <c r="AP768" s="139"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139" t="str">
        <f>INDEX(Sheet5!$B$2:$AG$33, MATCH(Table2[[#This Row],[AwayTeam]],Sheet5!$A$2:$A$33, 0), MATCH(Table2[[#This Row],[HomeTeam]],Sheet5!$A$2:$A$33, 0))</f>
        <v>1-1-0</v>
      </c>
      <c r="AP769" s="139"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139" t="str">
        <f>INDEX(Sheet5!$B$2:$AG$33, MATCH(Table2[[#This Row],[AwayTeam]],Sheet5!$A$2:$A$33, 0), MATCH(Table2[[#This Row],[HomeTeam]],Sheet5!$A$2:$A$33, 0))</f>
        <v>1-2-0</v>
      </c>
      <c r="AP770" s="139"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139" t="str">
        <f>INDEX(Sheet5!$B$2:$AG$33, MATCH(Table2[[#This Row],[AwayTeam]],Sheet5!$A$2:$A$33, 0), MATCH(Table2[[#This Row],[HomeTeam]],Sheet5!$A$2:$A$33, 0))</f>
        <v>1-1-0</v>
      </c>
      <c r="AP771" s="139"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139" t="str">
        <f>INDEX(Sheet5!$B$2:$AG$33, MATCH(Table2[[#This Row],[AwayTeam]],Sheet5!$A$2:$A$33, 0), MATCH(Table2[[#This Row],[HomeTeam]],Sheet5!$A$2:$A$33, 0))</f>
        <v>1-0-0</v>
      </c>
      <c r="AP772" s="139"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139" t="str">
        <f>INDEX(Sheet5!$B$2:$AG$33, MATCH(Table2[[#This Row],[AwayTeam]],Sheet5!$A$2:$A$33, 0), MATCH(Table2[[#This Row],[HomeTeam]],Sheet5!$A$2:$A$33, 0))</f>
        <v>2-0-0</v>
      </c>
      <c r="AP773" s="139"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139" t="str">
        <f>INDEX(Sheet5!$B$2:$AG$33, MATCH(Table2[[#This Row],[AwayTeam]],Sheet5!$A$2:$A$33, 0), MATCH(Table2[[#This Row],[HomeTeam]],Sheet5!$A$2:$A$33, 0))</f>
        <v>1-1-0</v>
      </c>
      <c r="AP774" s="139" t="str">
        <f>INDEX(Sheet5!$B$2:$AG$33, MATCH(Table2[[#This Row],[HomeTeam]],Sheet5!$A$2:$A$33, 0), MATCH(Table2[[#This Row],[AwayTeam]],Sheet5!$A$2:$A$33, 0))</f>
        <v>1-1-0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139" t="str">
        <f>INDEX(Sheet5!$B$2:$AG$33, MATCH(Table2[[#This Row],[AwayTeam]],Sheet5!$A$2:$A$33, 0), MATCH(Table2[[#This Row],[HomeTeam]],Sheet5!$A$2:$A$33, 0))</f>
        <v>1-0-0</v>
      </c>
      <c r="AP775" s="139" t="str">
        <f>INDEX(Sheet5!$B$2:$AG$33, MATCH(Table2[[#This Row],[HomeTeam]],Sheet5!$A$2:$A$33, 0), MATCH(Table2[[#This Row],[AwayTeam]],Sheet5!$A$2:$A$33, 0))</f>
        <v>0-0-1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139" t="str">
        <f>INDEX(Sheet5!$B$2:$AG$33, MATCH(Table2[[#This Row],[AwayTeam]],Sheet5!$A$2:$A$33, 0), MATCH(Table2[[#This Row],[HomeTeam]],Sheet5!$A$2:$A$33, 0))</f>
        <v>1-1-0</v>
      </c>
      <c r="AP776" s="139" t="str">
        <f>INDEX(Sheet5!$B$2:$AG$33, MATCH(Table2[[#This Row],[HomeTeam]],Sheet5!$A$2:$A$33, 0), MATCH(Table2[[#This Row],[AwayTeam]],Sheet5!$A$2:$A$33, 0))</f>
        <v>1-1-0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139" t="str">
        <f>INDEX(Sheet5!$B$2:$AG$33, MATCH(Table2[[#This Row],[AwayTeam]],Sheet5!$A$2:$A$33, 0), MATCH(Table2[[#This Row],[HomeTeam]],Sheet5!$A$2:$A$33, 0))</f>
        <v>1-2-0</v>
      </c>
      <c r="AP777" s="139"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139" t="str">
        <f>INDEX(Sheet5!$B$2:$AG$33, MATCH(Table2[[#This Row],[AwayTeam]],Sheet5!$A$2:$A$33, 0), MATCH(Table2[[#This Row],[HomeTeam]],Sheet5!$A$2:$A$33, 0))</f>
        <v>0-2-0</v>
      </c>
      <c r="AP778" s="139"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139" t="str">
        <f>INDEX(Sheet5!$B$2:$AG$33, MATCH(Table2[[#This Row],[AwayTeam]],Sheet5!$A$2:$A$33, 0), MATCH(Table2[[#This Row],[HomeTeam]],Sheet5!$A$2:$A$33, 0))</f>
        <v>0-1-0</v>
      </c>
      <c r="AP779" s="139"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139" t="str">
        <f>INDEX(Sheet5!$B$2:$AG$33, MATCH(Table2[[#This Row],[AwayTeam]],Sheet5!$A$2:$A$33, 0), MATCH(Table2[[#This Row],[HomeTeam]],Sheet5!$A$2:$A$33, 0))</f>
        <v>0-2-0</v>
      </c>
      <c r="AP780" s="139"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139" t="str">
        <f>INDEX(Sheet5!$B$2:$AG$33, MATCH(Table2[[#This Row],[AwayTeam]],Sheet5!$A$2:$A$33, 0), MATCH(Table2[[#This Row],[HomeTeam]],Sheet5!$A$2:$A$33, 0))</f>
        <v>2-0-0</v>
      </c>
      <c r="AP781" s="139"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139" t="str">
        <f>INDEX(Sheet5!$B$2:$AG$33, MATCH(Table2[[#This Row],[AwayTeam]],Sheet5!$A$2:$A$33, 0), MATCH(Table2[[#This Row],[HomeTeam]],Sheet5!$A$2:$A$33, 0))</f>
        <v>0-2-0</v>
      </c>
      <c r="AP782" s="139"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139" t="str">
        <f>INDEX(Sheet5!$B$2:$AG$33, MATCH(Table2[[#This Row],[AwayTeam]],Sheet5!$A$2:$A$33, 0), MATCH(Table2[[#This Row],[HomeTeam]],Sheet5!$A$2:$A$33, 0))</f>
        <v>1-1-0</v>
      </c>
      <c r="AP783" s="139"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139" t="str">
        <f>INDEX(Sheet5!$B$2:$AG$33, MATCH(Table2[[#This Row],[AwayTeam]],Sheet5!$A$2:$A$33, 0), MATCH(Table2[[#This Row],[HomeTeam]],Sheet5!$A$2:$A$33, 0))</f>
        <v>1-0-1</v>
      </c>
      <c r="AP784" s="139"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139" t="str">
        <f>INDEX(Sheet5!$B$2:$AG$33, MATCH(Table2[[#This Row],[AwayTeam]],Sheet5!$A$2:$A$33, 0), MATCH(Table2[[#This Row],[HomeTeam]],Sheet5!$A$2:$A$33, 0))</f>
        <v>2-0-0</v>
      </c>
      <c r="AP785" s="139"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139" t="str">
        <f>INDEX(Sheet5!$B$2:$AG$33, MATCH(Table2[[#This Row],[AwayTeam]],Sheet5!$A$2:$A$33, 0), MATCH(Table2[[#This Row],[HomeTeam]],Sheet5!$A$2:$A$33, 0))</f>
        <v>2-0-0</v>
      </c>
      <c r="AP786" s="139"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139" t="str">
        <f>INDEX(Sheet5!$B$2:$AG$33, MATCH(Table2[[#This Row],[AwayTeam]],Sheet5!$A$2:$A$33, 0), MATCH(Table2[[#This Row],[HomeTeam]],Sheet5!$A$2:$A$33, 0))</f>
        <v>1-1-1</v>
      </c>
      <c r="AP787" s="139"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139" t="str">
        <f>INDEX(Sheet5!$B$2:$AG$33, MATCH(Table2[[#This Row],[AwayTeam]],Sheet5!$A$2:$A$33, 0), MATCH(Table2[[#This Row],[HomeTeam]],Sheet5!$A$2:$A$33, 0))</f>
        <v>1-1-0</v>
      </c>
      <c r="AP788" s="139"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139" t="str">
        <f>INDEX(Sheet5!$B$2:$AG$33, MATCH(Table2[[#This Row],[AwayTeam]],Sheet5!$A$2:$A$33, 0), MATCH(Table2[[#This Row],[HomeTeam]],Sheet5!$A$2:$A$33, 0))</f>
        <v>0-1-0</v>
      </c>
      <c r="AP789" s="139"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139" t="str">
        <f>INDEX(Sheet5!$B$2:$AG$33, MATCH(Table2[[#This Row],[AwayTeam]],Sheet5!$A$2:$A$33, 0), MATCH(Table2[[#This Row],[HomeTeam]],Sheet5!$A$2:$A$33, 0))</f>
        <v>2-0-0</v>
      </c>
      <c r="AP790" s="139"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139" t="str">
        <f>INDEX(Sheet5!$B$2:$AG$33, MATCH(Table2[[#This Row],[AwayTeam]],Sheet5!$A$2:$A$33, 0), MATCH(Table2[[#This Row],[HomeTeam]],Sheet5!$A$2:$A$33, 0))</f>
        <v>2-0-0</v>
      </c>
      <c r="AP791" s="139"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139" t="str">
        <f>INDEX(Sheet5!$B$2:$AG$33, MATCH(Table2[[#This Row],[AwayTeam]],Sheet5!$A$2:$A$33, 0), MATCH(Table2[[#This Row],[HomeTeam]],Sheet5!$A$2:$A$33, 0))</f>
        <v>0-2-0</v>
      </c>
      <c r="AP792" s="139"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139" t="str">
        <f>INDEX(Sheet5!$B$2:$AG$33, MATCH(Table2[[#This Row],[AwayTeam]],Sheet5!$A$2:$A$33, 0), MATCH(Table2[[#This Row],[HomeTeam]],Sheet5!$A$2:$A$33, 0))</f>
        <v>1-2-0</v>
      </c>
      <c r="AP793" s="139"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139" t="str">
        <f>INDEX(Sheet5!$B$2:$AG$33, MATCH(Table2[[#This Row],[AwayTeam]],Sheet5!$A$2:$A$33, 0), MATCH(Table2[[#This Row],[HomeTeam]],Sheet5!$A$2:$A$33, 0))</f>
        <v>3-0-1</v>
      </c>
      <c r="AP794" s="139"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139" t="str">
        <f>INDEX(Sheet5!$B$2:$AG$33, MATCH(Table2[[#This Row],[AwayTeam]],Sheet5!$A$2:$A$33, 0), MATCH(Table2[[#This Row],[HomeTeam]],Sheet5!$A$2:$A$33, 0))</f>
        <v>1-1-0</v>
      </c>
      <c r="AP795" s="139"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0</v>
      </c>
      <c r="K796" s="2">
        <v>0</v>
      </c>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v>1</v>
      </c>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-2</v>
      </c>
      <c r="AG796" s="2">
        <f>Table2[[#This Row],[ActualHomeScore]]-Table2[[#This Row],[PredictedHomeScore]]</f>
        <v>-3</v>
      </c>
      <c r="AH796" s="2">
        <f t="shared" si="67"/>
        <v>-14</v>
      </c>
      <c r="AI796" s="2">
        <f t="shared" si="68"/>
        <v>-16</v>
      </c>
      <c r="AJ796" s="2">
        <v>1</v>
      </c>
      <c r="AK796" s="4">
        <v>45686</v>
      </c>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c r="AO796" s="139" t="str">
        <f>INDEX(Sheet5!$B$2:$AG$33, MATCH(Table2[[#This Row],[AwayTeam]],Sheet5!$A$2:$A$33, 0), MATCH(Table2[[#This Row],[HomeTeam]],Sheet5!$A$2:$A$33, 0))</f>
        <v>1-0-0</v>
      </c>
      <c r="AP796" s="139" t="str">
        <f>INDEX(Sheet5!$B$2:$AG$33, MATCH(Table2[[#This Row],[HomeTeam]],Sheet5!$A$2:$A$33, 0), MATCH(Table2[[#This Row],[AwayTeam]],Sheet5!$A$2:$A$33, 0))</f>
        <v>0-1-0</v>
      </c>
    </row>
    <row r="797" spans="1:42" x14ac:dyDescent="0.25">
      <c r="A797" s="4">
        <v>45684</v>
      </c>
      <c r="B797" s="4">
        <v>45684</v>
      </c>
      <c r="C797" s="7" t="s">
        <v>906</v>
      </c>
      <c r="D797" s="2" t="s">
        <v>32</v>
      </c>
      <c r="E797" s="2" t="s">
        <v>45</v>
      </c>
      <c r="F797" s="2">
        <v>4</v>
      </c>
      <c r="G797" s="2">
        <v>2</v>
      </c>
      <c r="H797" s="2" t="str">
        <f t="shared" si="64"/>
        <v>NJD</v>
      </c>
      <c r="I797" s="2" t="s">
        <v>40</v>
      </c>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-4</v>
      </c>
      <c r="AG797" s="2">
        <f>Table2[[#This Row],[ActualHomeScore]]-Table2[[#This Row],[PredictedHomeScore]]</f>
        <v>-2</v>
      </c>
      <c r="AH797" s="2">
        <f t="shared" si="67"/>
        <v>-14</v>
      </c>
      <c r="AI797" s="2">
        <f t="shared" si="68"/>
        <v>-16</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c r="AO797" s="139" t="str">
        <f>INDEX(Sheet5!$B$2:$AG$33, MATCH(Table2[[#This Row],[AwayTeam]],Sheet5!$A$2:$A$33, 0), MATCH(Table2[[#This Row],[HomeTeam]],Sheet5!$A$2:$A$33, 0))</f>
        <v>0-1-0</v>
      </c>
      <c r="AP797" s="139" t="str">
        <f>INDEX(Sheet5!$B$2:$AG$33, MATCH(Table2[[#This Row],[HomeTeam]],Sheet5!$A$2:$A$33, 0), MATCH(Table2[[#This Row],[AwayTeam]],Sheet5!$A$2:$A$33, 0))</f>
        <v>1-0-0</v>
      </c>
    </row>
    <row r="798" spans="1:42"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-14</v>
      </c>
      <c r="AI798" s="2">
        <f t="shared" si="68"/>
        <v>-16</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139" t="str">
        <f>INDEX(Sheet5!$B$2:$AG$33, MATCH(Table2[[#This Row],[AwayTeam]],Sheet5!$A$2:$A$33, 0), MATCH(Table2[[#This Row],[HomeTeam]],Sheet5!$A$2:$A$33, 0))</f>
        <v>0-0-1</v>
      </c>
      <c r="AP798" s="139" t="str">
        <f>INDEX(Sheet5!$B$2:$AG$33, MATCH(Table2[[#This Row],[HomeTeam]],Sheet5!$A$2:$A$33, 0), MATCH(Table2[[#This Row],[AwayTeam]],Sheet5!$A$2:$A$33, 0))</f>
        <v>1-0-0</v>
      </c>
    </row>
    <row r="799" spans="1:42" x14ac:dyDescent="0.25">
      <c r="A799" s="4">
        <v>45684</v>
      </c>
      <c r="B799" s="4">
        <v>45684</v>
      </c>
      <c r="C799" s="7" t="s">
        <v>908</v>
      </c>
      <c r="D799" s="2" t="s">
        <v>12</v>
      </c>
      <c r="E799" s="2" t="s">
        <v>23</v>
      </c>
      <c r="F799" s="2">
        <v>2</v>
      </c>
      <c r="G799" s="2">
        <v>4</v>
      </c>
      <c r="H799" s="2" t="str">
        <f t="shared" si="64"/>
        <v>EDM</v>
      </c>
      <c r="I799" s="2" t="s">
        <v>40</v>
      </c>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-2</v>
      </c>
      <c r="AG799" s="2">
        <f>Table2[[#This Row],[ActualHomeScore]]-Table2[[#This Row],[PredictedHomeScore]]</f>
        <v>-4</v>
      </c>
      <c r="AH799" s="2">
        <f t="shared" si="67"/>
        <v>-14</v>
      </c>
      <c r="AI799" s="2">
        <f t="shared" si="68"/>
        <v>-16</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c r="AO799" s="139" t="str">
        <f>INDEX(Sheet5!$B$2:$AG$33, MATCH(Table2[[#This Row],[AwayTeam]],Sheet5!$A$2:$A$33, 0), MATCH(Table2[[#This Row],[HomeTeam]],Sheet5!$A$2:$A$33, 0))</f>
        <v>0-1-0</v>
      </c>
      <c r="AP799" s="139" t="str">
        <f>INDEX(Sheet5!$B$2:$AG$33, MATCH(Table2[[#This Row],[HomeTeam]],Sheet5!$A$2:$A$33, 0), MATCH(Table2[[#This Row],[AwayTeam]],Sheet5!$A$2:$A$33, 0))</f>
        <v>1-0-0</v>
      </c>
    </row>
    <row r="800" spans="1:42" x14ac:dyDescent="0.25">
      <c r="A800" s="5">
        <v>45684</v>
      </c>
      <c r="B800" s="5">
        <v>45684</v>
      </c>
      <c r="C800" s="8" t="s">
        <v>909</v>
      </c>
      <c r="D800" s="3" t="s">
        <v>21</v>
      </c>
      <c r="E800" s="3" t="s">
        <v>38</v>
      </c>
      <c r="F800" s="3">
        <v>4</v>
      </c>
      <c r="G800" s="3">
        <v>3</v>
      </c>
      <c r="H800" s="3" t="str">
        <f t="shared" si="64"/>
        <v>PIT</v>
      </c>
      <c r="I800" s="3" t="s">
        <v>40</v>
      </c>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-14</v>
      </c>
      <c r="AI800" s="3">
        <f t="shared" si="68"/>
        <v>-16</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c r="AO800" s="139" t="str">
        <f>INDEX(Sheet5!$B$2:$AG$33, MATCH(Table2[[#This Row],[AwayTeam]],Sheet5!$A$2:$A$33, 0), MATCH(Table2[[#This Row],[HomeTeam]],Sheet5!$A$2:$A$33, 0))</f>
        <v>1-0-0</v>
      </c>
      <c r="AP800" s="139" t="str">
        <f>INDEX(Sheet5!$B$2:$AG$33, MATCH(Table2[[#This Row],[HomeTeam]],Sheet5!$A$2:$A$33, 0), MATCH(Table2[[#This Row],[AwayTeam]],Sheet5!$A$2:$A$33, 0))</f>
        <v>0-0-1</v>
      </c>
    </row>
    <row r="801" spans="1:42" x14ac:dyDescent="0.25">
      <c r="A801" s="4">
        <v>45685</v>
      </c>
      <c r="B801" s="4">
        <v>45685</v>
      </c>
      <c r="C801" s="7" t="s">
        <v>910</v>
      </c>
      <c r="D801" s="2" t="s">
        <v>16</v>
      </c>
      <c r="E801" s="2" t="s">
        <v>29</v>
      </c>
      <c r="F801" s="2">
        <v>4</v>
      </c>
      <c r="G801" s="2">
        <v>3</v>
      </c>
      <c r="H801" s="2" t="str">
        <f t="shared" si="64"/>
        <v>BOS</v>
      </c>
      <c r="I801" s="2" t="s">
        <v>77</v>
      </c>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-4</v>
      </c>
      <c r="AG801" s="2">
        <f>Table2[[#This Row],[ActualHomeScore]]-Table2[[#This Row],[PredictedHomeScore]]</f>
        <v>-3</v>
      </c>
      <c r="AH801" s="2">
        <f t="shared" si="67"/>
        <v>-26</v>
      </c>
      <c r="AI801" s="2">
        <f t="shared" si="68"/>
        <v>-27</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c r="AO801" s="139" t="str">
        <f>INDEX(Sheet5!$B$2:$AG$33, MATCH(Table2[[#This Row],[AwayTeam]],Sheet5!$A$2:$A$33, 0), MATCH(Table2[[#This Row],[HomeTeam]],Sheet5!$A$2:$A$33, 0))</f>
        <v>1-0-0</v>
      </c>
      <c r="AP801" s="139" t="str">
        <f>INDEX(Sheet5!$B$2:$AG$33, MATCH(Table2[[#This Row],[HomeTeam]],Sheet5!$A$2:$A$33, 0), MATCH(Table2[[#This Row],[AwayTeam]],Sheet5!$A$2:$A$33, 0))</f>
        <v>0-1-0</v>
      </c>
    </row>
    <row r="802" spans="1:42" x14ac:dyDescent="0.25">
      <c r="A802" s="4">
        <v>45685</v>
      </c>
      <c r="B802" s="4">
        <v>45685</v>
      </c>
      <c r="C802" s="7" t="s">
        <v>911</v>
      </c>
      <c r="D802" s="2" t="s">
        <v>22</v>
      </c>
      <c r="E802" s="2" t="s">
        <v>19</v>
      </c>
      <c r="F802" s="2">
        <v>4</v>
      </c>
      <c r="G802" s="2">
        <v>3</v>
      </c>
      <c r="H802" s="2" t="str">
        <f t="shared" si="64"/>
        <v>WPG</v>
      </c>
      <c r="I802" s="2" t="s">
        <v>77</v>
      </c>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-4</v>
      </c>
      <c r="AG802" s="2">
        <f>Table2[[#This Row],[ActualHomeScore]]-Table2[[#This Row],[PredictedHomeScore]]</f>
        <v>-3</v>
      </c>
      <c r="AH802" s="2">
        <f t="shared" si="67"/>
        <v>-26</v>
      </c>
      <c r="AI802" s="2">
        <f t="shared" si="68"/>
        <v>-27</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139" t="str">
        <f>INDEX(Sheet5!$B$2:$AG$33, MATCH(Table2[[#This Row],[AwayTeam]],Sheet5!$A$2:$A$33, 0), MATCH(Table2[[#This Row],[HomeTeam]],Sheet5!$A$2:$A$33, 0))</f>
        <v>1-0-0</v>
      </c>
      <c r="AP802" s="139" t="str">
        <f>INDEX(Sheet5!$B$2:$AG$33, MATCH(Table2[[#This Row],[HomeTeam]],Sheet5!$A$2:$A$33, 0), MATCH(Table2[[#This Row],[AwayTeam]],Sheet5!$A$2:$A$33, 0))</f>
        <v>0-1-0</v>
      </c>
    </row>
    <row r="803" spans="1:42" x14ac:dyDescent="0.25">
      <c r="A803" s="4">
        <v>45685</v>
      </c>
      <c r="B803" s="4">
        <v>45685</v>
      </c>
      <c r="C803" s="7" t="s">
        <v>912</v>
      </c>
      <c r="D803" s="2" t="s">
        <v>17</v>
      </c>
      <c r="E803" s="2" t="s">
        <v>43</v>
      </c>
      <c r="F803" s="2">
        <v>2</v>
      </c>
      <c r="G803" s="2">
        <v>4</v>
      </c>
      <c r="H803" s="2" t="str">
        <f t="shared" si="64"/>
        <v>TBL</v>
      </c>
      <c r="I803" s="2" t="s">
        <v>40</v>
      </c>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-4</v>
      </c>
      <c r="AH803" s="2">
        <f t="shared" si="67"/>
        <v>-26</v>
      </c>
      <c r="AI803" s="2">
        <f t="shared" si="68"/>
        <v>-27</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139" t="str">
        <f>INDEX(Sheet5!$B$2:$AG$33, MATCH(Table2[[#This Row],[AwayTeam]],Sheet5!$A$2:$A$33, 0), MATCH(Table2[[#This Row],[HomeTeam]],Sheet5!$A$2:$A$33, 0))</f>
        <v>0-0-1</v>
      </c>
      <c r="AP803" s="139" t="str">
        <f>INDEX(Sheet5!$B$2:$AG$33, MATCH(Table2[[#This Row],[HomeTeam]],Sheet5!$A$2:$A$33, 0), MATCH(Table2[[#This Row],[AwayTeam]],Sheet5!$A$2:$A$33, 0))</f>
        <v>1-0-0</v>
      </c>
    </row>
    <row r="804" spans="1:42" x14ac:dyDescent="0.25">
      <c r="A804" s="4">
        <v>45685</v>
      </c>
      <c r="B804" s="4">
        <v>45685</v>
      </c>
      <c r="C804" s="7" t="s">
        <v>913</v>
      </c>
      <c r="D804" s="2" t="s">
        <v>44</v>
      </c>
      <c r="E804" s="2" t="s">
        <v>20</v>
      </c>
      <c r="F804" s="2">
        <v>3</v>
      </c>
      <c r="G804" s="2">
        <v>4</v>
      </c>
      <c r="H804" s="2" t="str">
        <f t="shared" si="64"/>
        <v>NYR</v>
      </c>
      <c r="I804" s="2" t="s">
        <v>77</v>
      </c>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-3</v>
      </c>
      <c r="AG804" s="2">
        <f>Table2[[#This Row],[ActualHomeScore]]-Table2[[#This Row],[PredictedHomeScore]]</f>
        <v>-4</v>
      </c>
      <c r="AH804" s="2">
        <f t="shared" si="67"/>
        <v>-26</v>
      </c>
      <c r="AI804" s="2">
        <f t="shared" si="68"/>
        <v>-27</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139" t="str">
        <f>INDEX(Sheet5!$B$2:$AG$33, MATCH(Table2[[#This Row],[AwayTeam]],Sheet5!$A$2:$A$33, 0), MATCH(Table2[[#This Row],[HomeTeam]],Sheet5!$A$2:$A$33, 0))</f>
        <v>2-0-0</v>
      </c>
      <c r="AP804" s="139" t="str">
        <f>INDEX(Sheet5!$B$2:$AG$33, MATCH(Table2[[#This Row],[HomeTeam]],Sheet5!$A$2:$A$33, 0), MATCH(Table2[[#This Row],[AwayTeam]],Sheet5!$A$2:$A$33, 0))</f>
        <v>0-2-0</v>
      </c>
    </row>
    <row r="805" spans="1:42" x14ac:dyDescent="0.25">
      <c r="A805" s="4">
        <v>45685</v>
      </c>
      <c r="B805" s="4">
        <v>45685</v>
      </c>
      <c r="C805" s="7" t="s">
        <v>914</v>
      </c>
      <c r="D805" s="2" t="s">
        <v>26</v>
      </c>
      <c r="E805" s="2" t="s">
        <v>33</v>
      </c>
      <c r="F805" s="2">
        <v>5</v>
      </c>
      <c r="G805" s="2">
        <v>2</v>
      </c>
      <c r="H805" s="2" t="str">
        <f t="shared" si="64"/>
        <v>COL</v>
      </c>
      <c r="I805" s="2" t="s">
        <v>40</v>
      </c>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-5</v>
      </c>
      <c r="AG805" s="2">
        <f>Table2[[#This Row],[ActualHomeScore]]-Table2[[#This Row],[PredictedHomeScore]]</f>
        <v>-2</v>
      </c>
      <c r="AH805" s="2">
        <f t="shared" si="67"/>
        <v>-26</v>
      </c>
      <c r="AI805" s="2">
        <f t="shared" si="68"/>
        <v>-27</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c r="AO805" s="139" t="str">
        <f>INDEX(Sheet5!$B$2:$AG$33, MATCH(Table2[[#This Row],[AwayTeam]],Sheet5!$A$2:$A$33, 0), MATCH(Table2[[#This Row],[HomeTeam]],Sheet5!$A$2:$A$33, 0))</f>
        <v>0-1-0</v>
      </c>
      <c r="AP805" s="139" t="str">
        <f>INDEX(Sheet5!$B$2:$AG$33, MATCH(Table2[[#This Row],[HomeTeam]],Sheet5!$A$2:$A$33, 0), MATCH(Table2[[#This Row],[AwayTeam]],Sheet5!$A$2:$A$33, 0))</f>
        <v>1-0-0</v>
      </c>
    </row>
    <row r="806" spans="1:42" x14ac:dyDescent="0.25">
      <c r="A806" s="4">
        <v>45685</v>
      </c>
      <c r="B806" s="4">
        <v>45685</v>
      </c>
      <c r="C806" s="7" t="s">
        <v>915</v>
      </c>
      <c r="D806" s="2" t="s">
        <v>46</v>
      </c>
      <c r="E806" s="2" t="s">
        <v>24</v>
      </c>
      <c r="F806" s="2">
        <v>2</v>
      </c>
      <c r="G806" s="2">
        <v>3</v>
      </c>
      <c r="H806" s="2" t="str">
        <f t="shared" si="64"/>
        <v>CGY</v>
      </c>
      <c r="I806" s="2" t="s">
        <v>77</v>
      </c>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-2</v>
      </c>
      <c r="AG806" s="2">
        <f>Table2[[#This Row],[ActualHomeScore]]-Table2[[#This Row],[PredictedHomeScore]]</f>
        <v>-3</v>
      </c>
      <c r="AH806" s="2">
        <f t="shared" si="67"/>
        <v>-26</v>
      </c>
      <c r="AI806" s="2">
        <f t="shared" si="68"/>
        <v>-27</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139" t="str">
        <f>INDEX(Sheet5!$B$2:$AG$33, MATCH(Table2[[#This Row],[AwayTeam]],Sheet5!$A$2:$A$33, 0), MATCH(Table2[[#This Row],[HomeTeam]],Sheet5!$A$2:$A$33, 0))</f>
        <v>0-0-0</v>
      </c>
      <c r="AP806" s="139" t="str">
        <f>INDEX(Sheet5!$B$2:$AG$33, MATCH(Table2[[#This Row],[HomeTeam]],Sheet5!$A$2:$A$33, 0), MATCH(Table2[[#This Row],[AwayTeam]],Sheet5!$A$2:$A$33, 0))</f>
        <v>0-0-0</v>
      </c>
    </row>
    <row r="807" spans="1:42" x14ac:dyDescent="0.25">
      <c r="A807" s="4">
        <v>45685</v>
      </c>
      <c r="B807" s="4">
        <v>45685</v>
      </c>
      <c r="C807" s="7" t="s">
        <v>916</v>
      </c>
      <c r="D807" s="2" t="s">
        <v>34</v>
      </c>
      <c r="E807" s="2" t="s">
        <v>27</v>
      </c>
      <c r="F807" s="2">
        <v>3</v>
      </c>
      <c r="G807" s="2">
        <v>4</v>
      </c>
      <c r="H807" s="2" t="str">
        <f t="shared" si="64"/>
        <v>VGK</v>
      </c>
      <c r="I807" s="2" t="s">
        <v>40</v>
      </c>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-3</v>
      </c>
      <c r="AG807" s="2">
        <f>Table2[[#This Row],[ActualHomeScore]]-Table2[[#This Row],[PredictedHomeScore]]</f>
        <v>-4</v>
      </c>
      <c r="AH807" s="2">
        <f t="shared" si="67"/>
        <v>-26</v>
      </c>
      <c r="AI807" s="2">
        <f t="shared" si="68"/>
        <v>-27</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139" t="str">
        <f>INDEX(Sheet5!$B$2:$AG$33, MATCH(Table2[[#This Row],[AwayTeam]],Sheet5!$A$2:$A$33, 0), MATCH(Table2[[#This Row],[HomeTeam]],Sheet5!$A$2:$A$33, 0))</f>
        <v>1-1-0</v>
      </c>
      <c r="AP807" s="139" t="str">
        <f>INDEX(Sheet5!$B$2:$AG$33, MATCH(Table2[[#This Row],[HomeTeam]],Sheet5!$A$2:$A$33, 0), MATCH(Table2[[#This Row],[AwayTeam]],Sheet5!$A$2:$A$33, 0))</f>
        <v>1-1-0</v>
      </c>
    </row>
    <row r="808" spans="1:42" x14ac:dyDescent="0.25">
      <c r="A808" s="5">
        <v>45685</v>
      </c>
      <c r="B808" s="5">
        <v>45685</v>
      </c>
      <c r="C808" s="8" t="s">
        <v>917</v>
      </c>
      <c r="D808" s="3" t="s">
        <v>47</v>
      </c>
      <c r="E808" s="3" t="s">
        <v>12</v>
      </c>
      <c r="F808" s="3">
        <v>3</v>
      </c>
      <c r="G808" s="3">
        <v>4</v>
      </c>
      <c r="H808" s="3" t="str">
        <f t="shared" si="64"/>
        <v>SEA</v>
      </c>
      <c r="I808" s="3" t="s">
        <v>40</v>
      </c>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-4</v>
      </c>
      <c r="AH808" s="3">
        <f t="shared" si="67"/>
        <v>-26</v>
      </c>
      <c r="AI808" s="3">
        <f t="shared" si="68"/>
        <v>-27</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139" t="str">
        <f>INDEX(Sheet5!$B$2:$AG$33, MATCH(Table2[[#This Row],[AwayTeam]],Sheet5!$A$2:$A$33, 0), MATCH(Table2[[#This Row],[HomeTeam]],Sheet5!$A$2:$A$33, 0))</f>
        <v>1-1-0</v>
      </c>
      <c r="AP808" s="139" t="str">
        <f>INDEX(Sheet5!$B$2:$AG$33, MATCH(Table2[[#This Row],[HomeTeam]],Sheet5!$A$2:$A$33, 0), MATCH(Table2[[#This Row],[AwayTeam]],Sheet5!$A$2:$A$33, 0))</f>
        <v>1-1-0</v>
      </c>
    </row>
    <row r="809" spans="1:42" x14ac:dyDescent="0.25">
      <c r="A809" s="4">
        <v>45686</v>
      </c>
      <c r="B809" s="4">
        <v>45686</v>
      </c>
      <c r="C809" s="7" t="s">
        <v>918</v>
      </c>
      <c r="D809" s="2" t="s">
        <v>37</v>
      </c>
      <c r="E809" s="2" t="s">
        <v>18</v>
      </c>
      <c r="F809" s="2">
        <v>2</v>
      </c>
      <c r="G809" s="2">
        <v>4</v>
      </c>
      <c r="H809" s="2" t="str">
        <f t="shared" si="64"/>
        <v>TOR</v>
      </c>
      <c r="I809" s="2" t="s">
        <v>40</v>
      </c>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-2</v>
      </c>
      <c r="AG809" s="2">
        <f>Table2[[#This Row],[ActualHomeScore]]-Table2[[#This Row],[PredictedHomeScore]]</f>
        <v>-4</v>
      </c>
      <c r="AH809" s="2">
        <f t="shared" si="67"/>
        <v>-12</v>
      </c>
      <c r="AI809" s="2">
        <f t="shared" si="68"/>
        <v>-18</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139" t="str">
        <f>INDEX(Sheet5!$B$2:$AG$33, MATCH(Table2[[#This Row],[AwayTeam]],Sheet5!$A$2:$A$33, 0), MATCH(Table2[[#This Row],[HomeTeam]],Sheet5!$A$2:$A$33, 0))</f>
        <v>1-0-0</v>
      </c>
      <c r="AP809" s="139" t="str">
        <f>INDEX(Sheet5!$B$2:$AG$33, MATCH(Table2[[#This Row],[HomeTeam]],Sheet5!$A$2:$A$33, 0), MATCH(Table2[[#This Row],[AwayTeam]],Sheet5!$A$2:$A$33, 0))</f>
        <v>0-0-1</v>
      </c>
    </row>
    <row r="810" spans="1:42" x14ac:dyDescent="0.25">
      <c r="A810" s="4">
        <v>45686</v>
      </c>
      <c r="B810" s="4">
        <v>45686</v>
      </c>
      <c r="C810" s="7" t="s">
        <v>919</v>
      </c>
      <c r="D810" s="2" t="s">
        <v>28</v>
      </c>
      <c r="E810" s="2" t="s">
        <v>14</v>
      </c>
      <c r="F810" s="2">
        <v>2</v>
      </c>
      <c r="G810" s="2">
        <v>3</v>
      </c>
      <c r="H810" s="2" t="str">
        <f t="shared" si="64"/>
        <v>FLA</v>
      </c>
      <c r="I810" s="2" t="s">
        <v>40</v>
      </c>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-3</v>
      </c>
      <c r="AH810" s="2">
        <f t="shared" si="67"/>
        <v>-12</v>
      </c>
      <c r="AI810" s="2">
        <f t="shared" si="68"/>
        <v>-18</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c r="AO810" s="139" t="str">
        <f>INDEX(Sheet5!$B$2:$AG$33, MATCH(Table2[[#This Row],[AwayTeam]],Sheet5!$A$2:$A$33, 0), MATCH(Table2[[#This Row],[HomeTeam]],Sheet5!$A$2:$A$33, 0))</f>
        <v>1-0-0</v>
      </c>
      <c r="AP810" s="139" t="str">
        <f>INDEX(Sheet5!$B$2:$AG$33, MATCH(Table2[[#This Row],[HomeTeam]],Sheet5!$A$2:$A$33, 0), MATCH(Table2[[#This Row],[AwayTeam]],Sheet5!$A$2:$A$33, 0))</f>
        <v>0-1-0</v>
      </c>
    </row>
    <row r="811" spans="1:42" x14ac:dyDescent="0.25">
      <c r="A811" s="4">
        <v>45686</v>
      </c>
      <c r="B811" s="4">
        <v>45686</v>
      </c>
      <c r="C811" s="7" t="s">
        <v>920</v>
      </c>
      <c r="D811" s="2" t="s">
        <v>45</v>
      </c>
      <c r="E811" s="2" t="s">
        <v>32</v>
      </c>
      <c r="F811" s="2">
        <v>2</v>
      </c>
      <c r="G811" s="2">
        <v>4</v>
      </c>
      <c r="H811" s="2" t="str">
        <f t="shared" si="64"/>
        <v>NJD</v>
      </c>
      <c r="I811" s="2" t="s">
        <v>40</v>
      </c>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-4</v>
      </c>
      <c r="AH811" s="2">
        <f t="shared" si="67"/>
        <v>-12</v>
      </c>
      <c r="AI811" s="2">
        <f t="shared" si="68"/>
        <v>-18</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c r="AO811" s="139" t="str">
        <f>INDEX(Sheet5!$B$2:$AG$33, MATCH(Table2[[#This Row],[AwayTeam]],Sheet5!$A$2:$A$33, 0), MATCH(Table2[[#This Row],[HomeTeam]],Sheet5!$A$2:$A$33, 0))</f>
        <v>1-0-0</v>
      </c>
      <c r="AP811" s="139" t="str">
        <f>INDEX(Sheet5!$B$2:$AG$33, MATCH(Table2[[#This Row],[HomeTeam]],Sheet5!$A$2:$A$33, 0), MATCH(Table2[[#This Row],[AwayTeam]],Sheet5!$A$2:$A$33, 0))</f>
        <v>0-1-0</v>
      </c>
    </row>
    <row r="812" spans="1:42" x14ac:dyDescent="0.25">
      <c r="A812" s="4">
        <v>45686</v>
      </c>
      <c r="B812" s="4">
        <v>45686</v>
      </c>
      <c r="C812" s="7" t="s">
        <v>921</v>
      </c>
      <c r="D812" s="2" t="s">
        <v>25</v>
      </c>
      <c r="E812" s="2" t="s">
        <v>35</v>
      </c>
      <c r="F812" s="2">
        <v>2</v>
      </c>
      <c r="G812" s="2">
        <v>4</v>
      </c>
      <c r="H812" s="2" t="str">
        <f t="shared" si="64"/>
        <v>NSH</v>
      </c>
      <c r="I812" s="2" t="s">
        <v>40</v>
      </c>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-2</v>
      </c>
      <c r="AG812" s="2">
        <f>Table2[[#This Row],[ActualHomeScore]]-Table2[[#This Row],[PredictedHomeScore]]</f>
        <v>-4</v>
      </c>
      <c r="AH812" s="2">
        <f t="shared" si="67"/>
        <v>-12</v>
      </c>
      <c r="AI812" s="2">
        <f t="shared" si="68"/>
        <v>-18</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139" t="str">
        <f>INDEX(Sheet5!$B$2:$AG$33, MATCH(Table2[[#This Row],[AwayTeam]],Sheet5!$A$2:$A$33, 0), MATCH(Table2[[#This Row],[HomeTeam]],Sheet5!$A$2:$A$33, 0))</f>
        <v>0-2-0</v>
      </c>
      <c r="AP812" s="139" t="str">
        <f>INDEX(Sheet5!$B$2:$AG$33, MATCH(Table2[[#This Row],[HomeTeam]],Sheet5!$A$2:$A$33, 0), MATCH(Table2[[#This Row],[AwayTeam]],Sheet5!$A$2:$A$33, 0))</f>
        <v>2-0-0</v>
      </c>
    </row>
    <row r="813" spans="1:42" x14ac:dyDescent="0.25">
      <c r="A813" s="5">
        <v>45686</v>
      </c>
      <c r="B813" s="5">
        <v>45686</v>
      </c>
      <c r="C813" s="8" t="s">
        <v>922</v>
      </c>
      <c r="D813" s="3" t="s">
        <v>21</v>
      </c>
      <c r="E813" s="3" t="s">
        <v>15</v>
      </c>
      <c r="F813" s="3">
        <v>4</v>
      </c>
      <c r="G813" s="3">
        <v>3</v>
      </c>
      <c r="H813" s="3" t="str">
        <f t="shared" si="64"/>
        <v>PIT</v>
      </c>
      <c r="I813" s="3" t="s">
        <v>40</v>
      </c>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-4</v>
      </c>
      <c r="AG813" s="3">
        <f>Table2[[#This Row],[ActualHomeScore]]-Table2[[#This Row],[PredictedHomeScore]]</f>
        <v>-3</v>
      </c>
      <c r="AH813" s="3">
        <f t="shared" si="67"/>
        <v>-12</v>
      </c>
      <c r="AI813" s="3">
        <f t="shared" si="68"/>
        <v>-18</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139" t="str">
        <f>INDEX(Sheet5!$B$2:$AG$33, MATCH(Table2[[#This Row],[AwayTeam]],Sheet5!$A$2:$A$33, 0), MATCH(Table2[[#This Row],[HomeTeam]],Sheet5!$A$2:$A$33, 0))</f>
        <v>0-1-0</v>
      </c>
      <c r="AP813" s="139" t="str">
        <f>INDEX(Sheet5!$B$2:$AG$33, MATCH(Table2[[#This Row],[HomeTeam]],Sheet5!$A$2:$A$33, 0), MATCH(Table2[[#This Row],[AwayTeam]],Sheet5!$A$2:$A$33, 0))</f>
        <v>1-0-0</v>
      </c>
    </row>
    <row r="814" spans="1:42"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139" t="str">
        <f>INDEX(Sheet5!$B$2:$AG$33, MATCH(Table2[[#This Row],[AwayTeam]],Sheet5!$A$2:$A$33, 0), MATCH(Table2[[#This Row],[HomeTeam]],Sheet5!$A$2:$A$33, 0))</f>
        <v>1-0-0</v>
      </c>
      <c r="AP814" s="139" t="str">
        <f>INDEX(Sheet5!$B$2:$AG$33, MATCH(Table2[[#This Row],[HomeTeam]],Sheet5!$A$2:$A$33, 0), MATCH(Table2[[#This Row],[AwayTeam]],Sheet5!$A$2:$A$33, 0))</f>
        <v>0-1-0</v>
      </c>
    </row>
    <row r="815" spans="1:42"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139" t="str">
        <f>INDEX(Sheet5!$B$2:$AG$33, MATCH(Table2[[#This Row],[AwayTeam]],Sheet5!$A$2:$A$33, 0), MATCH(Table2[[#This Row],[HomeTeam]],Sheet5!$A$2:$A$33, 0))</f>
        <v>1-0-0</v>
      </c>
      <c r="AP815" s="139" t="str">
        <f>INDEX(Sheet5!$B$2:$AG$33, MATCH(Table2[[#This Row],[HomeTeam]],Sheet5!$A$2:$A$33, 0), MATCH(Table2[[#This Row],[AwayTeam]],Sheet5!$A$2:$A$33, 0))</f>
        <v>0-1-0</v>
      </c>
    </row>
    <row r="816" spans="1:42"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c r="AO816" s="139" t="str">
        <f>INDEX(Sheet5!$B$2:$AG$33, MATCH(Table2[[#This Row],[AwayTeam]],Sheet5!$A$2:$A$33, 0), MATCH(Table2[[#This Row],[HomeTeam]],Sheet5!$A$2:$A$33, 0))</f>
        <v>1-0-0</v>
      </c>
      <c r="AP816" s="139" t="str">
        <f>INDEX(Sheet5!$B$2:$AG$33, MATCH(Table2[[#This Row],[HomeTeam]],Sheet5!$A$2:$A$33, 0), MATCH(Table2[[#This Row],[AwayTeam]],Sheet5!$A$2:$A$33, 0))</f>
        <v>0-0-1</v>
      </c>
    </row>
    <row r="817" spans="1:42"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c r="AO817" s="139" t="str">
        <f>INDEX(Sheet5!$B$2:$AG$33, MATCH(Table2[[#This Row],[AwayTeam]],Sheet5!$A$2:$A$33, 0), MATCH(Table2[[#This Row],[HomeTeam]],Sheet5!$A$2:$A$33, 0))</f>
        <v>1-0-0</v>
      </c>
      <c r="AP817" s="139" t="str">
        <f>INDEX(Sheet5!$B$2:$AG$33, MATCH(Table2[[#This Row],[HomeTeam]],Sheet5!$A$2:$A$33, 0), MATCH(Table2[[#This Row],[AwayTeam]],Sheet5!$A$2:$A$33, 0))</f>
        <v>0-1-0</v>
      </c>
    </row>
    <row r="818" spans="1:42"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139" t="str">
        <f>INDEX(Sheet5!$B$2:$AG$33, MATCH(Table2[[#This Row],[AwayTeam]],Sheet5!$A$2:$A$33, 0), MATCH(Table2[[#This Row],[HomeTeam]],Sheet5!$A$2:$A$33, 0))</f>
        <v>1-1-0</v>
      </c>
      <c r="AP818" s="139" t="str">
        <f>INDEX(Sheet5!$B$2:$AG$33, MATCH(Table2[[#This Row],[HomeTeam]],Sheet5!$A$2:$A$33, 0), MATCH(Table2[[#This Row],[AwayTeam]],Sheet5!$A$2:$A$33, 0))</f>
        <v>1-1-0</v>
      </c>
    </row>
    <row r="819" spans="1:42"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c r="AO819" s="139" t="str">
        <f>INDEX(Sheet5!$B$2:$AG$33, MATCH(Table2[[#This Row],[AwayTeam]],Sheet5!$A$2:$A$33, 0), MATCH(Table2[[#This Row],[HomeTeam]],Sheet5!$A$2:$A$33, 0))</f>
        <v>0-0-1</v>
      </c>
      <c r="AP819" s="139" t="str">
        <f>INDEX(Sheet5!$B$2:$AG$33, MATCH(Table2[[#This Row],[HomeTeam]],Sheet5!$A$2:$A$33, 0), MATCH(Table2[[#This Row],[AwayTeam]],Sheet5!$A$2:$A$33, 0))</f>
        <v>1-0-0</v>
      </c>
    </row>
    <row r="820" spans="1:42"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c r="AO820" s="139" t="str">
        <f>INDEX(Sheet5!$B$2:$AG$33, MATCH(Table2[[#This Row],[AwayTeam]],Sheet5!$A$2:$A$33, 0), MATCH(Table2[[#This Row],[HomeTeam]],Sheet5!$A$2:$A$33, 0))</f>
        <v>0-0-1</v>
      </c>
      <c r="AP820" s="139" t="str">
        <f>INDEX(Sheet5!$B$2:$AG$33, MATCH(Table2[[#This Row],[HomeTeam]],Sheet5!$A$2:$A$33, 0), MATCH(Table2[[#This Row],[AwayTeam]],Sheet5!$A$2:$A$33, 0))</f>
        <v>1-0-0</v>
      </c>
    </row>
    <row r="821" spans="1:42"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139" t="str">
        <f>INDEX(Sheet5!$B$2:$AG$33, MATCH(Table2[[#This Row],[AwayTeam]],Sheet5!$A$2:$A$33, 0), MATCH(Table2[[#This Row],[HomeTeam]],Sheet5!$A$2:$A$33, 0))</f>
        <v>0-0-1</v>
      </c>
      <c r="AP821" s="139" t="str">
        <f>INDEX(Sheet5!$B$2:$AG$33, MATCH(Table2[[#This Row],[HomeTeam]],Sheet5!$A$2:$A$33, 0), MATCH(Table2[[#This Row],[AwayTeam]],Sheet5!$A$2:$A$33, 0))</f>
        <v>1-0-0</v>
      </c>
    </row>
    <row r="822" spans="1:42"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139" t="str">
        <f>INDEX(Sheet5!$B$2:$AG$33, MATCH(Table2[[#This Row],[AwayTeam]],Sheet5!$A$2:$A$33, 0), MATCH(Table2[[#This Row],[HomeTeam]],Sheet5!$A$2:$A$33, 0))</f>
        <v>0-0-0</v>
      </c>
      <c r="AP822" s="139" t="str">
        <f>INDEX(Sheet5!$B$2:$AG$33, MATCH(Table2[[#This Row],[HomeTeam]],Sheet5!$A$2:$A$33, 0), MATCH(Table2[[#This Row],[AwayTeam]],Sheet5!$A$2:$A$33, 0))</f>
        <v>0-0-0</v>
      </c>
    </row>
    <row r="823" spans="1:42"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c r="AO823" s="139" t="str">
        <f>INDEX(Sheet5!$B$2:$AG$33, MATCH(Table2[[#This Row],[AwayTeam]],Sheet5!$A$2:$A$33, 0), MATCH(Table2[[#This Row],[HomeTeam]],Sheet5!$A$2:$A$33, 0))</f>
        <v>2-0-0</v>
      </c>
      <c r="AP823" s="139" t="str">
        <f>INDEX(Sheet5!$B$2:$AG$33, MATCH(Table2[[#This Row],[HomeTeam]],Sheet5!$A$2:$A$33, 0), MATCH(Table2[[#This Row],[AwayTeam]],Sheet5!$A$2:$A$33, 0))</f>
        <v>0-2-0</v>
      </c>
    </row>
    <row r="824" spans="1:42"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c r="AO824" s="139" t="str">
        <f>INDEX(Sheet5!$B$2:$AG$33, MATCH(Table2[[#This Row],[AwayTeam]],Sheet5!$A$2:$A$33, 0), MATCH(Table2[[#This Row],[HomeTeam]],Sheet5!$A$2:$A$33, 0))</f>
        <v>0-0-0</v>
      </c>
      <c r="AP824" s="139" t="str">
        <f>INDEX(Sheet5!$B$2:$AG$33, MATCH(Table2[[#This Row],[HomeTeam]],Sheet5!$A$2:$A$33, 0), MATCH(Table2[[#This Row],[AwayTeam]],Sheet5!$A$2:$A$33, 0))</f>
        <v>0-0-0</v>
      </c>
    </row>
    <row r="825" spans="1:42"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c r="AO825" s="139" t="str">
        <f>INDEX(Sheet5!$B$2:$AG$33, MATCH(Table2[[#This Row],[AwayTeam]],Sheet5!$A$2:$A$33, 0), MATCH(Table2[[#This Row],[HomeTeam]],Sheet5!$A$2:$A$33, 0))</f>
        <v>0-0-0</v>
      </c>
      <c r="AP825" s="139" t="str">
        <f>INDEX(Sheet5!$B$2:$AG$33, MATCH(Table2[[#This Row],[HomeTeam]],Sheet5!$A$2:$A$33, 0), MATCH(Table2[[#This Row],[AwayTeam]],Sheet5!$A$2:$A$33, 0))</f>
        <v>0-0-0</v>
      </c>
    </row>
    <row r="826" spans="1:42"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c r="AO826" s="139" t="str">
        <f>INDEX(Sheet5!$B$2:$AG$33, MATCH(Table2[[#This Row],[AwayTeam]],Sheet5!$A$2:$A$33, 0), MATCH(Table2[[#This Row],[HomeTeam]],Sheet5!$A$2:$A$33, 0))</f>
        <v>0-0-0</v>
      </c>
      <c r="AP826" s="139" t="str">
        <f>INDEX(Sheet5!$B$2:$AG$33, MATCH(Table2[[#This Row],[HomeTeam]],Sheet5!$A$2:$A$33, 0), MATCH(Table2[[#This Row],[AwayTeam]],Sheet5!$A$2:$A$33, 0))</f>
        <v>0-0-0</v>
      </c>
    </row>
    <row r="827" spans="1:42"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139" t="str">
        <f>INDEX(Sheet5!$B$2:$AG$33, MATCH(Table2[[#This Row],[AwayTeam]],Sheet5!$A$2:$A$33, 0), MATCH(Table2[[#This Row],[HomeTeam]],Sheet5!$A$2:$A$33, 0))</f>
        <v>0-0-0</v>
      </c>
      <c r="AP827" s="139" t="str">
        <f>INDEX(Sheet5!$B$2:$AG$33, MATCH(Table2[[#This Row],[HomeTeam]],Sheet5!$A$2:$A$33, 0), MATCH(Table2[[#This Row],[AwayTeam]],Sheet5!$A$2:$A$33, 0))</f>
        <v>0-0-0</v>
      </c>
    </row>
    <row r="828" spans="1:42"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c r="AO828" s="139" t="str">
        <f>INDEX(Sheet5!$B$2:$AG$33, MATCH(Table2[[#This Row],[AwayTeam]],Sheet5!$A$2:$A$33, 0), MATCH(Table2[[#This Row],[HomeTeam]],Sheet5!$A$2:$A$33, 0))</f>
        <v>1-0-0</v>
      </c>
      <c r="AP828" s="139" t="str">
        <f>INDEX(Sheet5!$B$2:$AG$33, MATCH(Table2[[#This Row],[HomeTeam]],Sheet5!$A$2:$A$33, 0), MATCH(Table2[[#This Row],[AwayTeam]],Sheet5!$A$2:$A$33, 0))</f>
        <v>0-1-0</v>
      </c>
    </row>
    <row r="829" spans="1:42"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c r="AO829" s="139" t="str">
        <f>INDEX(Sheet5!$B$2:$AG$33, MATCH(Table2[[#This Row],[AwayTeam]],Sheet5!$A$2:$A$33, 0), MATCH(Table2[[#This Row],[HomeTeam]],Sheet5!$A$2:$A$33, 0))</f>
        <v>1-0-0</v>
      </c>
      <c r="AP829" s="139" t="str">
        <f>INDEX(Sheet5!$B$2:$AG$33, MATCH(Table2[[#This Row],[HomeTeam]],Sheet5!$A$2:$A$33, 0), MATCH(Table2[[#This Row],[AwayTeam]],Sheet5!$A$2:$A$33, 0))</f>
        <v>0-1-0</v>
      </c>
    </row>
    <row r="830" spans="1:42"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139" t="str">
        <f>INDEX(Sheet5!$B$2:$AG$33, MATCH(Table2[[#This Row],[AwayTeam]],Sheet5!$A$2:$A$33, 0), MATCH(Table2[[#This Row],[HomeTeam]],Sheet5!$A$2:$A$33, 0))</f>
        <v>0-1-0</v>
      </c>
      <c r="AP830" s="139" t="str">
        <f>INDEX(Sheet5!$B$2:$AG$33, MATCH(Table2[[#This Row],[HomeTeam]],Sheet5!$A$2:$A$33, 0), MATCH(Table2[[#This Row],[AwayTeam]],Sheet5!$A$2:$A$33, 0))</f>
        <v>1-0-0</v>
      </c>
    </row>
    <row r="831" spans="1:42"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139" t="str">
        <f>INDEX(Sheet5!$B$2:$AG$33, MATCH(Table2[[#This Row],[AwayTeam]],Sheet5!$A$2:$A$33, 0), MATCH(Table2[[#This Row],[HomeTeam]],Sheet5!$A$2:$A$33, 0))</f>
        <v>0-0-0</v>
      </c>
      <c r="AP831" s="139" t="str">
        <f>INDEX(Sheet5!$B$2:$AG$33, MATCH(Table2[[#This Row],[HomeTeam]],Sheet5!$A$2:$A$33, 0), MATCH(Table2[[#This Row],[AwayTeam]],Sheet5!$A$2:$A$33, 0))</f>
        <v>0-0-0</v>
      </c>
    </row>
    <row r="832" spans="1:42"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139" t="str">
        <f>INDEX(Sheet5!$B$2:$AG$33, MATCH(Table2[[#This Row],[AwayTeam]],Sheet5!$A$2:$A$33, 0), MATCH(Table2[[#This Row],[HomeTeam]],Sheet5!$A$2:$A$33, 0))</f>
        <v>0-0-1</v>
      </c>
      <c r="AP832" s="139" t="str">
        <f>INDEX(Sheet5!$B$2:$AG$33, MATCH(Table2[[#This Row],[HomeTeam]],Sheet5!$A$2:$A$33, 0), MATCH(Table2[[#This Row],[AwayTeam]],Sheet5!$A$2:$A$33, 0))</f>
        <v>1-0-0</v>
      </c>
    </row>
    <row r="833" spans="1:42"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139" t="str">
        <f>INDEX(Sheet5!$B$2:$AG$33, MATCH(Table2[[#This Row],[AwayTeam]],Sheet5!$A$2:$A$33, 0), MATCH(Table2[[#This Row],[HomeTeam]],Sheet5!$A$2:$A$33, 0))</f>
        <v>0-0-0</v>
      </c>
      <c r="AP833" s="139" t="str">
        <f>INDEX(Sheet5!$B$2:$AG$33, MATCH(Table2[[#This Row],[HomeTeam]],Sheet5!$A$2:$A$33, 0), MATCH(Table2[[#This Row],[AwayTeam]],Sheet5!$A$2:$A$33, 0))</f>
        <v>0-0-0</v>
      </c>
    </row>
    <row r="834" spans="1:42"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139" t="str">
        <f>INDEX(Sheet5!$B$2:$AG$33, MATCH(Table2[[#This Row],[AwayTeam]],Sheet5!$A$2:$A$33, 0), MATCH(Table2[[#This Row],[HomeTeam]],Sheet5!$A$2:$A$33, 0))</f>
        <v>0-0-0</v>
      </c>
      <c r="AP834" s="139" t="str">
        <f>INDEX(Sheet5!$B$2:$AG$33, MATCH(Table2[[#This Row],[HomeTeam]],Sheet5!$A$2:$A$33, 0), MATCH(Table2[[#This Row],[AwayTeam]],Sheet5!$A$2:$A$33, 0))</f>
        <v>0-0-0</v>
      </c>
    </row>
    <row r="835" spans="1:42"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139" t="str">
        <f>INDEX(Sheet5!$B$2:$AG$33, MATCH(Table2[[#This Row],[AwayTeam]],Sheet5!$A$2:$A$33, 0), MATCH(Table2[[#This Row],[HomeTeam]],Sheet5!$A$2:$A$33, 0))</f>
        <v>1-0-0</v>
      </c>
      <c r="AP835" s="139" t="str">
        <f>INDEX(Sheet5!$B$2:$AG$33, MATCH(Table2[[#This Row],[HomeTeam]],Sheet5!$A$2:$A$33, 0), MATCH(Table2[[#This Row],[AwayTeam]],Sheet5!$A$2:$A$33, 0))</f>
        <v>0-0-1</v>
      </c>
    </row>
    <row r="836" spans="1:42"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139" t="str">
        <f>INDEX(Sheet5!$B$2:$AG$33, MATCH(Table2[[#This Row],[AwayTeam]],Sheet5!$A$2:$A$33, 0), MATCH(Table2[[#This Row],[HomeTeam]],Sheet5!$A$2:$A$33, 0))</f>
        <v>1-0-0</v>
      </c>
      <c r="AP836" s="139" t="str">
        <f>INDEX(Sheet5!$B$2:$AG$33, MATCH(Table2[[#This Row],[HomeTeam]],Sheet5!$A$2:$A$33, 0), MATCH(Table2[[#This Row],[AwayTeam]],Sheet5!$A$2:$A$33, 0))</f>
        <v>0-0-1</v>
      </c>
    </row>
    <row r="837" spans="1:42"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139" t="str">
        <f>INDEX(Sheet5!$B$2:$AG$33, MATCH(Table2[[#This Row],[AwayTeam]],Sheet5!$A$2:$A$33, 0), MATCH(Table2[[#This Row],[HomeTeam]],Sheet5!$A$2:$A$33, 0))</f>
        <v>2-0-0</v>
      </c>
      <c r="AP837" s="139" t="str">
        <f>INDEX(Sheet5!$B$2:$AG$33, MATCH(Table2[[#This Row],[HomeTeam]],Sheet5!$A$2:$A$33, 0), MATCH(Table2[[#This Row],[AwayTeam]],Sheet5!$A$2:$A$33, 0))</f>
        <v>0-2-0</v>
      </c>
    </row>
    <row r="838" spans="1:42"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139" t="str">
        <f>INDEX(Sheet5!$B$2:$AG$33, MATCH(Table2[[#This Row],[AwayTeam]],Sheet5!$A$2:$A$33, 0), MATCH(Table2[[#This Row],[HomeTeam]],Sheet5!$A$2:$A$33, 0))</f>
        <v>0-1-0</v>
      </c>
      <c r="AP838" s="139" t="str">
        <f>INDEX(Sheet5!$B$2:$AG$33, MATCH(Table2[[#This Row],[HomeTeam]],Sheet5!$A$2:$A$33, 0), MATCH(Table2[[#This Row],[AwayTeam]],Sheet5!$A$2:$A$33, 0))</f>
        <v>1-0-0</v>
      </c>
    </row>
    <row r="839" spans="1:42"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139" t="str">
        <f>INDEX(Sheet5!$B$2:$AG$33, MATCH(Table2[[#This Row],[AwayTeam]],Sheet5!$A$2:$A$33, 0), MATCH(Table2[[#This Row],[HomeTeam]],Sheet5!$A$2:$A$33, 0))</f>
        <v>1-0-0</v>
      </c>
      <c r="AP839" s="139" t="str">
        <f>INDEX(Sheet5!$B$2:$AG$33, MATCH(Table2[[#This Row],[HomeTeam]],Sheet5!$A$2:$A$33, 0), MATCH(Table2[[#This Row],[AwayTeam]],Sheet5!$A$2:$A$33, 0))</f>
        <v>0-0-1</v>
      </c>
    </row>
    <row r="840" spans="1:42"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139" t="str">
        <f>INDEX(Sheet5!$B$2:$AG$33, MATCH(Table2[[#This Row],[AwayTeam]],Sheet5!$A$2:$A$33, 0), MATCH(Table2[[#This Row],[HomeTeam]],Sheet5!$A$2:$A$33, 0))</f>
        <v>0-1-0</v>
      </c>
      <c r="AP840" s="139" t="str">
        <f>INDEX(Sheet5!$B$2:$AG$33, MATCH(Table2[[#This Row],[HomeTeam]],Sheet5!$A$2:$A$33, 0), MATCH(Table2[[#This Row],[AwayTeam]],Sheet5!$A$2:$A$33, 0))</f>
        <v>1-0-0</v>
      </c>
    </row>
    <row r="841" spans="1:42"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139" t="str">
        <f>INDEX(Sheet5!$B$2:$AG$33, MATCH(Table2[[#This Row],[AwayTeam]],Sheet5!$A$2:$A$33, 0), MATCH(Table2[[#This Row],[HomeTeam]],Sheet5!$A$2:$A$33, 0))</f>
        <v>0-1-0</v>
      </c>
      <c r="AP841" s="139" t="str">
        <f>INDEX(Sheet5!$B$2:$AG$33, MATCH(Table2[[#This Row],[HomeTeam]],Sheet5!$A$2:$A$33, 0), MATCH(Table2[[#This Row],[AwayTeam]],Sheet5!$A$2:$A$33, 0))</f>
        <v>1-0-0</v>
      </c>
    </row>
    <row r="842" spans="1:42"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139" t="str">
        <f>INDEX(Sheet5!$B$2:$AG$33, MATCH(Table2[[#This Row],[AwayTeam]],Sheet5!$A$2:$A$33, 0), MATCH(Table2[[#This Row],[HomeTeam]],Sheet5!$A$2:$A$33, 0))</f>
        <v>0-0-0</v>
      </c>
      <c r="AP842" s="139" t="str">
        <f>INDEX(Sheet5!$B$2:$AG$33, MATCH(Table2[[#This Row],[HomeTeam]],Sheet5!$A$2:$A$33, 0), MATCH(Table2[[#This Row],[AwayTeam]],Sheet5!$A$2:$A$33, 0))</f>
        <v>0-0-0</v>
      </c>
    </row>
    <row r="843" spans="1:42"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139" t="str">
        <f>INDEX(Sheet5!$B$2:$AG$33, MATCH(Table2[[#This Row],[AwayTeam]],Sheet5!$A$2:$A$33, 0), MATCH(Table2[[#This Row],[HomeTeam]],Sheet5!$A$2:$A$33, 0))</f>
        <v>0-2-0</v>
      </c>
      <c r="AP843" s="139" t="str">
        <f>INDEX(Sheet5!$B$2:$AG$33, MATCH(Table2[[#This Row],[HomeTeam]],Sheet5!$A$2:$A$33, 0), MATCH(Table2[[#This Row],[AwayTeam]],Sheet5!$A$2:$A$33, 0))</f>
        <v>2-0-0</v>
      </c>
    </row>
    <row r="844" spans="1:42"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139" t="str">
        <f>INDEX(Sheet5!$B$2:$AG$33, MATCH(Table2[[#This Row],[AwayTeam]],Sheet5!$A$2:$A$33, 0), MATCH(Table2[[#This Row],[HomeTeam]],Sheet5!$A$2:$A$33, 0))</f>
        <v>0-0-1</v>
      </c>
      <c r="AP844" s="139" t="str">
        <f>INDEX(Sheet5!$B$2:$AG$33, MATCH(Table2[[#This Row],[HomeTeam]],Sheet5!$A$2:$A$33, 0), MATCH(Table2[[#This Row],[AwayTeam]],Sheet5!$A$2:$A$33, 0))</f>
        <v>1-0-0</v>
      </c>
    </row>
    <row r="845" spans="1:42"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139" t="str">
        <f>INDEX(Sheet5!$B$2:$AG$33, MATCH(Table2[[#This Row],[AwayTeam]],Sheet5!$A$2:$A$33, 0), MATCH(Table2[[#This Row],[HomeTeam]],Sheet5!$A$2:$A$33, 0))</f>
        <v>0-0-1</v>
      </c>
      <c r="AP845" s="139" t="str">
        <f>INDEX(Sheet5!$B$2:$AG$33, MATCH(Table2[[#This Row],[HomeTeam]],Sheet5!$A$2:$A$33, 0), MATCH(Table2[[#This Row],[AwayTeam]],Sheet5!$A$2:$A$33, 0))</f>
        <v>1-0-0</v>
      </c>
    </row>
    <row r="846" spans="1:42"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139" t="str">
        <f>INDEX(Sheet5!$B$2:$AG$33, MATCH(Table2[[#This Row],[AwayTeam]],Sheet5!$A$2:$A$33, 0), MATCH(Table2[[#This Row],[HomeTeam]],Sheet5!$A$2:$A$33, 0))</f>
        <v>1-0-0</v>
      </c>
      <c r="AP846" s="139"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139" t="str">
        <f>INDEX(Sheet5!$B$2:$AG$33, MATCH(Table2[[#This Row],[AwayTeam]],Sheet5!$A$2:$A$33, 0), MATCH(Table2[[#This Row],[HomeTeam]],Sheet5!$A$2:$A$33, 0))</f>
        <v>0-0-0</v>
      </c>
      <c r="AP847" s="139"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139" t="str">
        <f>INDEX(Sheet5!$B$2:$AG$33, MATCH(Table2[[#This Row],[AwayTeam]],Sheet5!$A$2:$A$33, 0), MATCH(Table2[[#This Row],[HomeTeam]],Sheet5!$A$2:$A$33, 0))</f>
        <v>1-0-0</v>
      </c>
      <c r="AP848" s="139"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139" t="str">
        <f>INDEX(Sheet5!$B$2:$AG$33, MATCH(Table2[[#This Row],[AwayTeam]],Sheet5!$A$2:$A$33, 0), MATCH(Table2[[#This Row],[HomeTeam]],Sheet5!$A$2:$A$33, 0))</f>
        <v>1-0-0</v>
      </c>
      <c r="AP849" s="139"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139" t="str">
        <f>INDEX(Sheet5!$B$2:$AG$33, MATCH(Table2[[#This Row],[AwayTeam]],Sheet5!$A$2:$A$33, 0), MATCH(Table2[[#This Row],[HomeTeam]],Sheet5!$A$2:$A$33, 0))</f>
        <v>1-0-0</v>
      </c>
      <c r="AP850" s="139"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139" t="str">
        <f>INDEX(Sheet5!$B$2:$AG$33, MATCH(Table2[[#This Row],[AwayTeam]],Sheet5!$A$2:$A$33, 0), MATCH(Table2[[#This Row],[HomeTeam]],Sheet5!$A$2:$A$33, 0))</f>
        <v>0-1-0</v>
      </c>
      <c r="AP851" s="139"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139" t="str">
        <f>INDEX(Sheet5!$B$2:$AG$33, MATCH(Table2[[#This Row],[AwayTeam]],Sheet5!$A$2:$A$33, 0), MATCH(Table2[[#This Row],[HomeTeam]],Sheet5!$A$2:$A$33, 0))</f>
        <v>0-1-0</v>
      </c>
      <c r="AP852" s="139"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139" t="str">
        <f>INDEX(Sheet5!$B$2:$AG$33, MATCH(Table2[[#This Row],[AwayTeam]],Sheet5!$A$2:$A$33, 0), MATCH(Table2[[#This Row],[HomeTeam]],Sheet5!$A$2:$A$33, 0))</f>
        <v>1-0-0</v>
      </c>
      <c r="AP853" s="139"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139" t="str">
        <f>INDEX(Sheet5!$B$2:$AG$33, MATCH(Table2[[#This Row],[AwayTeam]],Sheet5!$A$2:$A$33, 0), MATCH(Table2[[#This Row],[HomeTeam]],Sheet5!$A$2:$A$33, 0))</f>
        <v>0-0-0</v>
      </c>
      <c r="AP854" s="139"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139" t="str">
        <f>INDEX(Sheet5!$B$2:$AG$33, MATCH(Table2[[#This Row],[AwayTeam]],Sheet5!$A$2:$A$33, 0), MATCH(Table2[[#This Row],[HomeTeam]],Sheet5!$A$2:$A$33, 0))</f>
        <v>0-0-0</v>
      </c>
      <c r="AP855" s="139"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139" t="str">
        <f>INDEX(Sheet5!$B$2:$AG$33, MATCH(Table2[[#This Row],[AwayTeam]],Sheet5!$A$2:$A$33, 0), MATCH(Table2[[#This Row],[HomeTeam]],Sheet5!$A$2:$A$33, 0))</f>
        <v>0-1-0</v>
      </c>
      <c r="AP856" s="139"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139" t="str">
        <f>INDEX(Sheet5!$B$2:$AG$33, MATCH(Table2[[#This Row],[AwayTeam]],Sheet5!$A$2:$A$33, 0), MATCH(Table2[[#This Row],[HomeTeam]],Sheet5!$A$2:$A$33, 0))</f>
        <v>0-1-0</v>
      </c>
      <c r="AP857" s="139"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139" t="str">
        <f>INDEX(Sheet5!$B$2:$AG$33, MATCH(Table2[[#This Row],[AwayTeam]],Sheet5!$A$2:$A$33, 0), MATCH(Table2[[#This Row],[HomeTeam]],Sheet5!$A$2:$A$33, 0))</f>
        <v>0-1-0</v>
      </c>
      <c r="AP858" s="139"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139" t="str">
        <f>INDEX(Sheet5!$B$2:$AG$33, MATCH(Table2[[#This Row],[AwayTeam]],Sheet5!$A$2:$A$33, 0), MATCH(Table2[[#This Row],[HomeTeam]],Sheet5!$A$2:$A$33, 0))</f>
        <v>1-0-0</v>
      </c>
      <c r="AP859" s="139"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139" t="str">
        <f>INDEX(Sheet5!$B$2:$AG$33, MATCH(Table2[[#This Row],[AwayTeam]],Sheet5!$A$2:$A$33, 0), MATCH(Table2[[#This Row],[HomeTeam]],Sheet5!$A$2:$A$33, 0))</f>
        <v>0-0-0</v>
      </c>
      <c r="AP860" s="139"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139" t="str">
        <f>INDEX(Sheet5!$B$2:$AG$33, MATCH(Table2[[#This Row],[AwayTeam]],Sheet5!$A$2:$A$33, 0), MATCH(Table2[[#This Row],[HomeTeam]],Sheet5!$A$2:$A$33, 0))</f>
        <v>0-1-0</v>
      </c>
      <c r="AP861" s="139" t="str">
        <f>INDEX(Sheet5!$B$2:$AG$33, MATCH(Table2[[#This Row],[HomeTeam]],Sheet5!$A$2:$A$33, 0), MATCH(Table2[[#This Row],[AwayTeam]],Sheet5!$A$2:$A$33, 0))</f>
        <v>1-0-0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139" t="str">
        <f>INDEX(Sheet5!$B$2:$AG$33, MATCH(Table2[[#This Row],[AwayTeam]],Sheet5!$A$2:$A$33, 0), MATCH(Table2[[#This Row],[HomeTeam]],Sheet5!$A$2:$A$33, 0))</f>
        <v>1-1-0</v>
      </c>
      <c r="AP862" s="139"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139" t="str">
        <f>INDEX(Sheet5!$B$2:$AG$33, MATCH(Table2[[#This Row],[AwayTeam]],Sheet5!$A$2:$A$33, 0), MATCH(Table2[[#This Row],[HomeTeam]],Sheet5!$A$2:$A$33, 0))</f>
        <v>0-1-0</v>
      </c>
      <c r="AP863" s="139"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139" t="str">
        <f>INDEX(Sheet5!$B$2:$AG$33, MATCH(Table2[[#This Row],[AwayTeam]],Sheet5!$A$2:$A$33, 0), MATCH(Table2[[#This Row],[HomeTeam]],Sheet5!$A$2:$A$33, 0))</f>
        <v>1-0-0</v>
      </c>
      <c r="AP864" s="139"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139" t="str">
        <f>INDEX(Sheet5!$B$2:$AG$33, MATCH(Table2[[#This Row],[AwayTeam]],Sheet5!$A$2:$A$33, 0), MATCH(Table2[[#This Row],[HomeTeam]],Sheet5!$A$2:$A$33, 0))</f>
        <v>0-0-0</v>
      </c>
      <c r="AP865" s="139"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139" t="str">
        <f>INDEX(Sheet5!$B$2:$AG$33, MATCH(Table2[[#This Row],[AwayTeam]],Sheet5!$A$2:$A$33, 0), MATCH(Table2[[#This Row],[HomeTeam]],Sheet5!$A$2:$A$33, 0))</f>
        <v>2-0-0</v>
      </c>
      <c r="AP866" s="139"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139" t="str">
        <f>INDEX(Sheet5!$B$2:$AG$33, MATCH(Table2[[#This Row],[AwayTeam]],Sheet5!$A$2:$A$33, 0), MATCH(Table2[[#This Row],[HomeTeam]],Sheet5!$A$2:$A$33, 0))</f>
        <v>0-0-0</v>
      </c>
      <c r="AP867" s="139" t="str">
        <f>INDEX(Sheet5!$B$2:$AG$33, MATCH(Table2[[#This Row],[HomeTeam]],Sheet5!$A$2:$A$33, 0), MATCH(Table2[[#This Row],[AwayTeam]],Sheet5!$A$2:$A$33, 0))</f>
        <v>0-0-0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139" t="str">
        <f>INDEX(Sheet5!$B$2:$AG$33, MATCH(Table2[[#This Row],[AwayTeam]],Sheet5!$A$2:$A$33, 0), MATCH(Table2[[#This Row],[HomeTeam]],Sheet5!$A$2:$A$33, 0))</f>
        <v>1-0-0</v>
      </c>
      <c r="AP868" s="139"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139" t="str">
        <f>INDEX(Sheet5!$B$2:$AG$33, MATCH(Table2[[#This Row],[AwayTeam]],Sheet5!$A$2:$A$33, 0), MATCH(Table2[[#This Row],[HomeTeam]],Sheet5!$A$2:$A$33, 0))</f>
        <v>0-1-0</v>
      </c>
      <c r="AP869" s="139"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139" t="str">
        <f>INDEX(Sheet5!$B$2:$AG$33, MATCH(Table2[[#This Row],[AwayTeam]],Sheet5!$A$2:$A$33, 0), MATCH(Table2[[#This Row],[HomeTeam]],Sheet5!$A$2:$A$33, 0))</f>
        <v>0-0-0</v>
      </c>
      <c r="AP870" s="139"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139" t="str">
        <f>INDEX(Sheet5!$B$2:$AG$33, MATCH(Table2[[#This Row],[AwayTeam]],Sheet5!$A$2:$A$33, 0), MATCH(Table2[[#This Row],[HomeTeam]],Sheet5!$A$2:$A$33, 0))</f>
        <v>1-0-0</v>
      </c>
      <c r="AP871" s="139"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139" t="str">
        <f>INDEX(Sheet5!$B$2:$AG$33, MATCH(Table2[[#This Row],[AwayTeam]],Sheet5!$A$2:$A$33, 0), MATCH(Table2[[#This Row],[HomeTeam]],Sheet5!$A$2:$A$33, 0))</f>
        <v>2-0-0</v>
      </c>
      <c r="AP872" s="139"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139" t="str">
        <f>INDEX(Sheet5!$B$2:$AG$33, MATCH(Table2[[#This Row],[AwayTeam]],Sheet5!$A$2:$A$33, 0), MATCH(Table2[[#This Row],[HomeTeam]],Sheet5!$A$2:$A$33, 0))</f>
        <v>0-2-0</v>
      </c>
      <c r="AP873" s="139"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139" t="str">
        <f>INDEX(Sheet5!$B$2:$AG$33, MATCH(Table2[[#This Row],[AwayTeam]],Sheet5!$A$2:$A$33, 0), MATCH(Table2[[#This Row],[HomeTeam]],Sheet5!$A$2:$A$33, 0))</f>
        <v>0-0-0</v>
      </c>
      <c r="AP874" s="139"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139" t="str">
        <f>INDEX(Sheet5!$B$2:$AG$33, MATCH(Table2[[#This Row],[AwayTeam]],Sheet5!$A$2:$A$33, 0), MATCH(Table2[[#This Row],[HomeTeam]],Sheet5!$A$2:$A$33, 0))</f>
        <v>2-0-0</v>
      </c>
      <c r="AP875" s="139"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139" t="str">
        <f>INDEX(Sheet5!$B$2:$AG$33, MATCH(Table2[[#This Row],[AwayTeam]],Sheet5!$A$2:$A$33, 0), MATCH(Table2[[#This Row],[HomeTeam]],Sheet5!$A$2:$A$33, 0))</f>
        <v>0-2-0</v>
      </c>
      <c r="AP876" s="139"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139" t="str">
        <f>INDEX(Sheet5!$B$2:$AG$33, MATCH(Table2[[#This Row],[AwayTeam]],Sheet5!$A$2:$A$33, 0), MATCH(Table2[[#This Row],[HomeTeam]],Sheet5!$A$2:$A$33, 0))</f>
        <v>0-1-0</v>
      </c>
      <c r="AP877" s="139"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139" t="str">
        <f>INDEX(Sheet5!$B$2:$AG$33, MATCH(Table2[[#This Row],[AwayTeam]],Sheet5!$A$2:$A$33, 0), MATCH(Table2[[#This Row],[HomeTeam]],Sheet5!$A$2:$A$33, 0))</f>
        <v>2-0-0</v>
      </c>
      <c r="AP878" s="139"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139" t="str">
        <f>INDEX(Sheet5!$B$2:$AG$33, MATCH(Table2[[#This Row],[AwayTeam]],Sheet5!$A$2:$A$33, 0), MATCH(Table2[[#This Row],[HomeTeam]],Sheet5!$A$2:$A$33, 0))</f>
        <v>1-1-0</v>
      </c>
      <c r="AP879" s="139"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139" t="str">
        <f>INDEX(Sheet5!$B$2:$AG$33, MATCH(Table2[[#This Row],[AwayTeam]],Sheet5!$A$2:$A$33, 0), MATCH(Table2[[#This Row],[HomeTeam]],Sheet5!$A$2:$A$33, 0))</f>
        <v>1-0-0</v>
      </c>
      <c r="AP880" s="139"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139" t="str">
        <f>INDEX(Sheet5!$B$2:$AG$33, MATCH(Table2[[#This Row],[AwayTeam]],Sheet5!$A$2:$A$33, 0), MATCH(Table2[[#This Row],[HomeTeam]],Sheet5!$A$2:$A$33, 0))</f>
        <v>0-0-0</v>
      </c>
      <c r="AP881" s="139"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139" t="str">
        <f>INDEX(Sheet5!$B$2:$AG$33, MATCH(Table2[[#This Row],[AwayTeam]],Sheet5!$A$2:$A$33, 0), MATCH(Table2[[#This Row],[HomeTeam]],Sheet5!$A$2:$A$33, 0))</f>
        <v>1-0-0</v>
      </c>
      <c r="AP882" s="139"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139" t="str">
        <f>INDEX(Sheet5!$B$2:$AG$33, MATCH(Table2[[#This Row],[AwayTeam]],Sheet5!$A$2:$A$33, 0), MATCH(Table2[[#This Row],[HomeTeam]],Sheet5!$A$2:$A$33, 0))</f>
        <v>1-0-0</v>
      </c>
      <c r="AP883" s="139"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139" t="str">
        <f>INDEX(Sheet5!$B$2:$AG$33, MATCH(Table2[[#This Row],[AwayTeam]],Sheet5!$A$2:$A$33, 0), MATCH(Table2[[#This Row],[HomeTeam]],Sheet5!$A$2:$A$33, 0))</f>
        <v>1-0-0</v>
      </c>
      <c r="AP884" s="139"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139" t="str">
        <f>INDEX(Sheet5!$B$2:$AG$33, MATCH(Table2[[#This Row],[AwayTeam]],Sheet5!$A$2:$A$33, 0), MATCH(Table2[[#This Row],[HomeTeam]],Sheet5!$A$2:$A$33, 0))</f>
        <v>0-1-0</v>
      </c>
      <c r="AP885" s="139"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139" t="str">
        <f>INDEX(Sheet5!$B$2:$AG$33, MATCH(Table2[[#This Row],[AwayTeam]],Sheet5!$A$2:$A$33, 0), MATCH(Table2[[#This Row],[HomeTeam]],Sheet5!$A$2:$A$33, 0))</f>
        <v>0-1-0</v>
      </c>
      <c r="AP886" s="139"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139" t="str">
        <f>INDEX(Sheet5!$B$2:$AG$33, MATCH(Table2[[#This Row],[AwayTeam]],Sheet5!$A$2:$A$33, 0), MATCH(Table2[[#This Row],[HomeTeam]],Sheet5!$A$2:$A$33, 0))</f>
        <v>0-0-0</v>
      </c>
      <c r="AP887" s="139" t="str">
        <f>INDEX(Sheet5!$B$2:$AG$33, MATCH(Table2[[#This Row],[HomeTeam]],Sheet5!$A$2:$A$33, 0), MATCH(Table2[[#This Row],[AwayTeam]],Sheet5!$A$2:$A$33, 0))</f>
        <v>0-0-0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139" t="str">
        <f>INDEX(Sheet5!$B$2:$AG$33, MATCH(Table2[[#This Row],[AwayTeam]],Sheet5!$A$2:$A$33, 0), MATCH(Table2[[#This Row],[HomeTeam]],Sheet5!$A$2:$A$33, 0))</f>
        <v>0-0-0</v>
      </c>
      <c r="AP888" s="139"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139" t="str">
        <f>INDEX(Sheet5!$B$2:$AG$33, MATCH(Table2[[#This Row],[AwayTeam]],Sheet5!$A$2:$A$33, 0), MATCH(Table2[[#This Row],[HomeTeam]],Sheet5!$A$2:$A$33, 0))</f>
        <v>1-0-0</v>
      </c>
      <c r="AP889" s="139"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139" t="str">
        <f>INDEX(Sheet5!$B$2:$AG$33, MATCH(Table2[[#This Row],[AwayTeam]],Sheet5!$A$2:$A$33, 0), MATCH(Table2[[#This Row],[HomeTeam]],Sheet5!$A$2:$A$33, 0))</f>
        <v>0-2-0</v>
      </c>
      <c r="AP890" s="139"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139" t="str">
        <f>INDEX(Sheet5!$B$2:$AG$33, MATCH(Table2[[#This Row],[AwayTeam]],Sheet5!$A$2:$A$33, 0), MATCH(Table2[[#This Row],[HomeTeam]],Sheet5!$A$2:$A$33, 0))</f>
        <v>2-0-0</v>
      </c>
      <c r="AP891" s="139"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139" t="str">
        <f>INDEX(Sheet5!$B$2:$AG$33, MATCH(Table2[[#This Row],[AwayTeam]],Sheet5!$A$2:$A$33, 0), MATCH(Table2[[#This Row],[HomeTeam]],Sheet5!$A$2:$A$33, 0))</f>
        <v>0-1-0</v>
      </c>
      <c r="AP892" s="139"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139" t="str">
        <f>INDEX(Sheet5!$B$2:$AG$33, MATCH(Table2[[#This Row],[AwayTeam]],Sheet5!$A$2:$A$33, 0), MATCH(Table2[[#This Row],[HomeTeam]],Sheet5!$A$2:$A$33, 0))</f>
        <v>0-2-0</v>
      </c>
      <c r="AP893" s="139"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139" t="str">
        <f>INDEX(Sheet5!$B$2:$AG$33, MATCH(Table2[[#This Row],[AwayTeam]],Sheet5!$A$2:$A$33, 0), MATCH(Table2[[#This Row],[HomeTeam]],Sheet5!$A$2:$A$33, 0))</f>
        <v>1-0-0</v>
      </c>
      <c r="AP894" s="139"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139" t="str">
        <f>INDEX(Sheet5!$B$2:$AG$33, MATCH(Table2[[#This Row],[AwayTeam]],Sheet5!$A$2:$A$33, 0), MATCH(Table2[[#This Row],[HomeTeam]],Sheet5!$A$2:$A$33, 0))</f>
        <v>1-1-0</v>
      </c>
      <c r="AP895" s="139"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139" t="str">
        <f>INDEX(Sheet5!$B$2:$AG$33, MATCH(Table2[[#This Row],[AwayTeam]],Sheet5!$A$2:$A$33, 0), MATCH(Table2[[#This Row],[HomeTeam]],Sheet5!$A$2:$A$33, 0))</f>
        <v>0-0-0</v>
      </c>
      <c r="AP896" s="139"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139" t="str">
        <f>INDEX(Sheet5!$B$2:$AG$33, MATCH(Table2[[#This Row],[AwayTeam]],Sheet5!$A$2:$A$33, 0), MATCH(Table2[[#This Row],[HomeTeam]],Sheet5!$A$2:$A$33, 0))</f>
        <v>1-1-0</v>
      </c>
      <c r="AP897" s="139"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139" t="str">
        <f>INDEX(Sheet5!$B$2:$AG$33, MATCH(Table2[[#This Row],[AwayTeam]],Sheet5!$A$2:$A$33, 0), MATCH(Table2[[#This Row],[HomeTeam]],Sheet5!$A$2:$A$33, 0))</f>
        <v>0-0-1</v>
      </c>
      <c r="AP898" s="139"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139" t="str">
        <f>INDEX(Sheet5!$B$2:$AG$33, MATCH(Table2[[#This Row],[AwayTeam]],Sheet5!$A$2:$A$33, 0), MATCH(Table2[[#This Row],[HomeTeam]],Sheet5!$A$2:$A$33, 0))</f>
        <v>0-0-0</v>
      </c>
      <c r="AP899" s="139"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139" t="str">
        <f>INDEX(Sheet5!$B$2:$AG$33, MATCH(Table2[[#This Row],[AwayTeam]],Sheet5!$A$2:$A$33, 0), MATCH(Table2[[#This Row],[HomeTeam]],Sheet5!$A$2:$A$33, 0))</f>
        <v>2-1-0</v>
      </c>
      <c r="AP900" s="139"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139" t="str">
        <f>INDEX(Sheet5!$B$2:$AG$33, MATCH(Table2[[#This Row],[AwayTeam]],Sheet5!$A$2:$A$33, 0), MATCH(Table2[[#This Row],[HomeTeam]],Sheet5!$A$2:$A$33, 0))</f>
        <v>0-0-0</v>
      </c>
      <c r="AP901" s="139"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139" t="str">
        <f>INDEX(Sheet5!$B$2:$AG$33, MATCH(Table2[[#This Row],[AwayTeam]],Sheet5!$A$2:$A$33, 0), MATCH(Table2[[#This Row],[HomeTeam]],Sheet5!$A$2:$A$33, 0))</f>
        <v>1-0-0</v>
      </c>
      <c r="AP902" s="139"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139" t="str">
        <f>INDEX(Sheet5!$B$2:$AG$33, MATCH(Table2[[#This Row],[AwayTeam]],Sheet5!$A$2:$A$33, 0), MATCH(Table2[[#This Row],[HomeTeam]],Sheet5!$A$2:$A$33, 0))</f>
        <v>1-0-0</v>
      </c>
      <c r="AP903" s="139"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139" t="str">
        <f>INDEX(Sheet5!$B$2:$AG$33, MATCH(Table2[[#This Row],[AwayTeam]],Sheet5!$A$2:$A$33, 0), MATCH(Table2[[#This Row],[HomeTeam]],Sheet5!$A$2:$A$33, 0))</f>
        <v>0-1-0</v>
      </c>
      <c r="AP904" s="139"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139" t="str">
        <f>INDEX(Sheet5!$B$2:$AG$33, MATCH(Table2[[#This Row],[AwayTeam]],Sheet5!$A$2:$A$33, 0), MATCH(Table2[[#This Row],[HomeTeam]],Sheet5!$A$2:$A$33, 0))</f>
        <v>1-1-0</v>
      </c>
      <c r="AP905" s="139"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139" t="str">
        <f>INDEX(Sheet5!$B$2:$AG$33, MATCH(Table2[[#This Row],[AwayTeam]],Sheet5!$A$2:$A$33, 0), MATCH(Table2[[#This Row],[HomeTeam]],Sheet5!$A$2:$A$33, 0))</f>
        <v>0-1-0</v>
      </c>
      <c r="AP906" s="139"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139" t="str">
        <f>INDEX(Sheet5!$B$2:$AG$33, MATCH(Table2[[#This Row],[AwayTeam]],Sheet5!$A$2:$A$33, 0), MATCH(Table2[[#This Row],[HomeTeam]],Sheet5!$A$2:$A$33, 0))</f>
        <v>0-1-0</v>
      </c>
      <c r="AP907" s="139"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139" t="str">
        <f>INDEX(Sheet5!$B$2:$AG$33, MATCH(Table2[[#This Row],[AwayTeam]],Sheet5!$A$2:$A$33, 0), MATCH(Table2[[#This Row],[HomeTeam]],Sheet5!$A$2:$A$33, 0))</f>
        <v>0-1-0</v>
      </c>
      <c r="AP908" s="139"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139" t="str">
        <f>INDEX(Sheet5!$B$2:$AG$33, MATCH(Table2[[#This Row],[AwayTeam]],Sheet5!$A$2:$A$33, 0), MATCH(Table2[[#This Row],[HomeTeam]],Sheet5!$A$2:$A$33, 0))</f>
        <v>2-0-0</v>
      </c>
      <c r="AP909" s="139"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139" t="str">
        <f>INDEX(Sheet5!$B$2:$AG$33, MATCH(Table2[[#This Row],[AwayTeam]],Sheet5!$A$2:$A$33, 0), MATCH(Table2[[#This Row],[HomeTeam]],Sheet5!$A$2:$A$33, 0))</f>
        <v>1-0-0</v>
      </c>
      <c r="AP910" s="139"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139" t="str">
        <f>INDEX(Sheet5!$B$2:$AG$33, MATCH(Table2[[#This Row],[AwayTeam]],Sheet5!$A$2:$A$33, 0), MATCH(Table2[[#This Row],[HomeTeam]],Sheet5!$A$2:$A$33, 0))</f>
        <v>0-1-0</v>
      </c>
      <c r="AP911" s="139"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139" t="str">
        <f>INDEX(Sheet5!$B$2:$AG$33, MATCH(Table2[[#This Row],[AwayTeam]],Sheet5!$A$2:$A$33, 0), MATCH(Table2[[#This Row],[HomeTeam]],Sheet5!$A$2:$A$33, 0))</f>
        <v>0-0-0</v>
      </c>
      <c r="AP912" s="139" t="str">
        <f>INDEX(Sheet5!$B$2:$AG$33, MATCH(Table2[[#This Row],[HomeTeam]],Sheet5!$A$2:$A$33, 0), MATCH(Table2[[#This Row],[AwayTeam]],Sheet5!$A$2:$A$33, 0))</f>
        <v>0-0-0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139" t="str">
        <f>INDEX(Sheet5!$B$2:$AG$33, MATCH(Table2[[#This Row],[AwayTeam]],Sheet5!$A$2:$A$33, 0), MATCH(Table2[[#This Row],[HomeTeam]],Sheet5!$A$2:$A$33, 0))</f>
        <v>1-0-0</v>
      </c>
      <c r="AP913" s="139"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139" t="str">
        <f>INDEX(Sheet5!$B$2:$AG$33, MATCH(Table2[[#This Row],[AwayTeam]],Sheet5!$A$2:$A$33, 0), MATCH(Table2[[#This Row],[HomeTeam]],Sheet5!$A$2:$A$33, 0))</f>
        <v>1-0-0</v>
      </c>
      <c r="AP914" s="139"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139" t="str">
        <f>INDEX(Sheet5!$B$2:$AG$33, MATCH(Table2[[#This Row],[AwayTeam]],Sheet5!$A$2:$A$33, 0), MATCH(Table2[[#This Row],[HomeTeam]],Sheet5!$A$2:$A$33, 0))</f>
        <v>1-0-0</v>
      </c>
      <c r="AP915" s="139"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139" t="str">
        <f>INDEX(Sheet5!$B$2:$AG$33, MATCH(Table2[[#This Row],[AwayTeam]],Sheet5!$A$2:$A$33, 0), MATCH(Table2[[#This Row],[HomeTeam]],Sheet5!$A$2:$A$33, 0))</f>
        <v>0-1-0</v>
      </c>
      <c r="AP916" s="139"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139" t="str">
        <f>INDEX(Sheet5!$B$2:$AG$33, MATCH(Table2[[#This Row],[AwayTeam]],Sheet5!$A$2:$A$33, 0), MATCH(Table2[[#This Row],[HomeTeam]],Sheet5!$A$2:$A$33, 0))</f>
        <v>0-0-1</v>
      </c>
      <c r="AP917" s="139"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139" t="str">
        <f>INDEX(Sheet5!$B$2:$AG$33, MATCH(Table2[[#This Row],[AwayTeam]],Sheet5!$A$2:$A$33, 0), MATCH(Table2[[#This Row],[HomeTeam]],Sheet5!$A$2:$A$33, 0))</f>
        <v>0-2-0</v>
      </c>
      <c r="AP918" s="139"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139" t="str">
        <f>INDEX(Sheet5!$B$2:$AG$33, MATCH(Table2[[#This Row],[AwayTeam]],Sheet5!$A$2:$A$33, 0), MATCH(Table2[[#This Row],[HomeTeam]],Sheet5!$A$2:$A$33, 0))</f>
        <v>1-1-0</v>
      </c>
      <c r="AP919" s="139"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139" t="str">
        <f>INDEX(Sheet5!$B$2:$AG$33, MATCH(Table2[[#This Row],[AwayTeam]],Sheet5!$A$2:$A$33, 0), MATCH(Table2[[#This Row],[HomeTeam]],Sheet5!$A$2:$A$33, 0))</f>
        <v>2-0-1</v>
      </c>
      <c r="AP920" s="139"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139" t="str">
        <f>INDEX(Sheet5!$B$2:$AG$33, MATCH(Table2[[#This Row],[AwayTeam]],Sheet5!$A$2:$A$33, 0), MATCH(Table2[[#This Row],[HomeTeam]],Sheet5!$A$2:$A$33, 0))</f>
        <v>0-0-1</v>
      </c>
      <c r="AP921" s="139"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139" t="str">
        <f>INDEX(Sheet5!$B$2:$AG$33, MATCH(Table2[[#This Row],[AwayTeam]],Sheet5!$A$2:$A$33, 0), MATCH(Table2[[#This Row],[HomeTeam]],Sheet5!$A$2:$A$33, 0))</f>
        <v>0-0-0</v>
      </c>
      <c r="AP922" s="139"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139" t="str">
        <f>INDEX(Sheet5!$B$2:$AG$33, MATCH(Table2[[#This Row],[AwayTeam]],Sheet5!$A$2:$A$33, 0), MATCH(Table2[[#This Row],[HomeTeam]],Sheet5!$A$2:$A$33, 0))</f>
        <v>1-0-0</v>
      </c>
      <c r="AP923" s="139"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139" t="str">
        <f>INDEX(Sheet5!$B$2:$AG$33, MATCH(Table2[[#This Row],[AwayTeam]],Sheet5!$A$2:$A$33, 0), MATCH(Table2[[#This Row],[HomeTeam]],Sheet5!$A$2:$A$33, 0))</f>
        <v>1-0-0</v>
      </c>
      <c r="AP924" s="139"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139" t="str">
        <f>INDEX(Sheet5!$B$2:$AG$33, MATCH(Table2[[#This Row],[AwayTeam]],Sheet5!$A$2:$A$33, 0), MATCH(Table2[[#This Row],[HomeTeam]],Sheet5!$A$2:$A$33, 0))</f>
        <v>0-0-0</v>
      </c>
      <c r="AP925" s="139" t="str">
        <f>INDEX(Sheet5!$B$2:$AG$33, MATCH(Table2[[#This Row],[HomeTeam]],Sheet5!$A$2:$A$33, 0), MATCH(Table2[[#This Row],[AwayTeam]],Sheet5!$A$2:$A$33, 0))</f>
        <v>0-0-0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139" t="str">
        <f>INDEX(Sheet5!$B$2:$AG$33, MATCH(Table2[[#This Row],[AwayTeam]],Sheet5!$A$2:$A$33, 0), MATCH(Table2[[#This Row],[HomeTeam]],Sheet5!$A$2:$A$33, 0))</f>
        <v>0-0-0</v>
      </c>
      <c r="AP926" s="139"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139" t="str">
        <f>INDEX(Sheet5!$B$2:$AG$33, MATCH(Table2[[#This Row],[AwayTeam]],Sheet5!$A$2:$A$33, 0), MATCH(Table2[[#This Row],[HomeTeam]],Sheet5!$A$2:$A$33, 0))</f>
        <v>1-0-0</v>
      </c>
      <c r="AP927" s="139"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139" t="str">
        <f>INDEX(Sheet5!$B$2:$AG$33, MATCH(Table2[[#This Row],[AwayTeam]],Sheet5!$A$2:$A$33, 0), MATCH(Table2[[#This Row],[HomeTeam]],Sheet5!$A$2:$A$33, 0))</f>
        <v>0-1-0</v>
      </c>
      <c r="AP928" s="139"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139" t="str">
        <f>INDEX(Sheet5!$B$2:$AG$33, MATCH(Table2[[#This Row],[AwayTeam]],Sheet5!$A$2:$A$33, 0), MATCH(Table2[[#This Row],[HomeTeam]],Sheet5!$A$2:$A$33, 0))</f>
        <v>1-0-0</v>
      </c>
      <c r="AP929" s="139"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139" t="str">
        <f>INDEX(Sheet5!$B$2:$AG$33, MATCH(Table2[[#This Row],[AwayTeam]],Sheet5!$A$2:$A$33, 0), MATCH(Table2[[#This Row],[HomeTeam]],Sheet5!$A$2:$A$33, 0))</f>
        <v>0-0-0</v>
      </c>
      <c r="AP930" s="139"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139" t="str">
        <f>INDEX(Sheet5!$B$2:$AG$33, MATCH(Table2[[#This Row],[AwayTeam]],Sheet5!$A$2:$A$33, 0), MATCH(Table2[[#This Row],[HomeTeam]],Sheet5!$A$2:$A$33, 0))</f>
        <v>0-1-0</v>
      </c>
      <c r="AP931" s="139"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139" t="str">
        <f>INDEX(Sheet5!$B$2:$AG$33, MATCH(Table2[[#This Row],[AwayTeam]],Sheet5!$A$2:$A$33, 0), MATCH(Table2[[#This Row],[HomeTeam]],Sheet5!$A$2:$A$33, 0))</f>
        <v>1-0-0</v>
      </c>
      <c r="AP932" s="139"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139" t="str">
        <f>INDEX(Sheet5!$B$2:$AG$33, MATCH(Table2[[#This Row],[AwayTeam]],Sheet5!$A$2:$A$33, 0), MATCH(Table2[[#This Row],[HomeTeam]],Sheet5!$A$2:$A$33, 0))</f>
        <v>0-1-0</v>
      </c>
      <c r="AP933" s="139"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139" t="str">
        <f>INDEX(Sheet5!$B$2:$AG$33, MATCH(Table2[[#This Row],[AwayTeam]],Sheet5!$A$2:$A$33, 0), MATCH(Table2[[#This Row],[HomeTeam]],Sheet5!$A$2:$A$33, 0))</f>
        <v>1-1-0</v>
      </c>
      <c r="AP934" s="139"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139" t="str">
        <f>INDEX(Sheet5!$B$2:$AG$33, MATCH(Table2[[#This Row],[AwayTeam]],Sheet5!$A$2:$A$33, 0), MATCH(Table2[[#This Row],[HomeTeam]],Sheet5!$A$2:$A$33, 0))</f>
        <v>1-1-0</v>
      </c>
      <c r="AP935" s="139"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139" t="str">
        <f>INDEX(Sheet5!$B$2:$AG$33, MATCH(Table2[[#This Row],[AwayTeam]],Sheet5!$A$2:$A$33, 0), MATCH(Table2[[#This Row],[HomeTeam]],Sheet5!$A$2:$A$33, 0))</f>
        <v>0-0-0</v>
      </c>
      <c r="AP936" s="139"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139" t="str">
        <f>INDEX(Sheet5!$B$2:$AG$33, MATCH(Table2[[#This Row],[AwayTeam]],Sheet5!$A$2:$A$33, 0), MATCH(Table2[[#This Row],[HomeTeam]],Sheet5!$A$2:$A$33, 0))</f>
        <v>0-1-0</v>
      </c>
      <c r="AP937" s="139"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139" t="str">
        <f>INDEX(Sheet5!$B$2:$AG$33, MATCH(Table2[[#This Row],[AwayTeam]],Sheet5!$A$2:$A$33, 0), MATCH(Table2[[#This Row],[HomeTeam]],Sheet5!$A$2:$A$33, 0))</f>
        <v>0-1-0</v>
      </c>
      <c r="AP938" s="139"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139" t="str">
        <f>INDEX(Sheet5!$B$2:$AG$33, MATCH(Table2[[#This Row],[AwayTeam]],Sheet5!$A$2:$A$33, 0), MATCH(Table2[[#This Row],[HomeTeam]],Sheet5!$A$2:$A$33, 0))</f>
        <v>0-1-0</v>
      </c>
      <c r="AP939" s="139"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139" t="str">
        <f>INDEX(Sheet5!$B$2:$AG$33, MATCH(Table2[[#This Row],[AwayTeam]],Sheet5!$A$2:$A$33, 0), MATCH(Table2[[#This Row],[HomeTeam]],Sheet5!$A$2:$A$33, 0))</f>
        <v>0-1-0</v>
      </c>
      <c r="AP940" s="139"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139" t="str">
        <f>INDEX(Sheet5!$B$2:$AG$33, MATCH(Table2[[#This Row],[AwayTeam]],Sheet5!$A$2:$A$33, 0), MATCH(Table2[[#This Row],[HomeTeam]],Sheet5!$A$2:$A$33, 0))</f>
        <v>0-1-0</v>
      </c>
      <c r="AP941" s="139"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139" t="str">
        <f>INDEX(Sheet5!$B$2:$AG$33, MATCH(Table2[[#This Row],[AwayTeam]],Sheet5!$A$2:$A$33, 0), MATCH(Table2[[#This Row],[HomeTeam]],Sheet5!$A$2:$A$33, 0))</f>
        <v>1-0-0</v>
      </c>
      <c r="AP942" s="139"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139" t="str">
        <f>INDEX(Sheet5!$B$2:$AG$33, MATCH(Table2[[#This Row],[AwayTeam]],Sheet5!$A$2:$A$33, 0), MATCH(Table2[[#This Row],[HomeTeam]],Sheet5!$A$2:$A$33, 0))</f>
        <v>2-1-0</v>
      </c>
      <c r="AP943" s="139"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139" t="str">
        <f>INDEX(Sheet5!$B$2:$AG$33, MATCH(Table2[[#This Row],[AwayTeam]],Sheet5!$A$2:$A$33, 0), MATCH(Table2[[#This Row],[HomeTeam]],Sheet5!$A$2:$A$33, 0))</f>
        <v>1-2-0</v>
      </c>
      <c r="AP944" s="139"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139" t="str">
        <f>INDEX(Sheet5!$B$2:$AG$33, MATCH(Table2[[#This Row],[AwayTeam]],Sheet5!$A$2:$A$33, 0), MATCH(Table2[[#This Row],[HomeTeam]],Sheet5!$A$2:$A$33, 0))</f>
        <v>1-0-0</v>
      </c>
      <c r="AP945" s="139"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139" t="str">
        <f>INDEX(Sheet5!$B$2:$AG$33, MATCH(Table2[[#This Row],[AwayTeam]],Sheet5!$A$2:$A$33, 0), MATCH(Table2[[#This Row],[HomeTeam]],Sheet5!$A$2:$A$33, 0))</f>
        <v>1-0-0</v>
      </c>
      <c r="AP946" s="139"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139" t="str">
        <f>INDEX(Sheet5!$B$2:$AG$33, MATCH(Table2[[#This Row],[AwayTeam]],Sheet5!$A$2:$A$33, 0), MATCH(Table2[[#This Row],[HomeTeam]],Sheet5!$A$2:$A$33, 0))</f>
        <v>0-1-0</v>
      </c>
      <c r="AP947" s="139"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139" t="str">
        <f>INDEX(Sheet5!$B$2:$AG$33, MATCH(Table2[[#This Row],[AwayTeam]],Sheet5!$A$2:$A$33, 0), MATCH(Table2[[#This Row],[HomeTeam]],Sheet5!$A$2:$A$33, 0))</f>
        <v>1-0-0</v>
      </c>
      <c r="AP948" s="139"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139" t="str">
        <f>INDEX(Sheet5!$B$2:$AG$33, MATCH(Table2[[#This Row],[AwayTeam]],Sheet5!$A$2:$A$33, 0), MATCH(Table2[[#This Row],[HomeTeam]],Sheet5!$A$2:$A$33, 0))</f>
        <v>1-1-0</v>
      </c>
      <c r="AP949" s="139"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139" t="str">
        <f>INDEX(Sheet5!$B$2:$AG$33, MATCH(Table2[[#This Row],[AwayTeam]],Sheet5!$A$2:$A$33, 0), MATCH(Table2[[#This Row],[HomeTeam]],Sheet5!$A$2:$A$33, 0))</f>
        <v>1-0-0</v>
      </c>
      <c r="AP950" s="139"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139" t="str">
        <f>INDEX(Sheet5!$B$2:$AG$33, MATCH(Table2[[#This Row],[AwayTeam]],Sheet5!$A$2:$A$33, 0), MATCH(Table2[[#This Row],[HomeTeam]],Sheet5!$A$2:$A$33, 0))</f>
        <v>0-0-0</v>
      </c>
      <c r="AP951" s="139"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139" t="str">
        <f>INDEX(Sheet5!$B$2:$AG$33, MATCH(Table2[[#This Row],[AwayTeam]],Sheet5!$A$2:$A$33, 0), MATCH(Table2[[#This Row],[HomeTeam]],Sheet5!$A$2:$A$33, 0))</f>
        <v>1-1-0</v>
      </c>
      <c r="AP952" s="139"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139" t="str">
        <f>INDEX(Sheet5!$B$2:$AG$33, MATCH(Table2[[#This Row],[AwayTeam]],Sheet5!$A$2:$A$33, 0), MATCH(Table2[[#This Row],[HomeTeam]],Sheet5!$A$2:$A$33, 0))</f>
        <v>1-0-0</v>
      </c>
      <c r="AP953" s="139"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139" t="str">
        <f>INDEX(Sheet5!$B$2:$AG$33, MATCH(Table2[[#This Row],[AwayTeam]],Sheet5!$A$2:$A$33, 0), MATCH(Table2[[#This Row],[HomeTeam]],Sheet5!$A$2:$A$33, 0))</f>
        <v>0-1-0</v>
      </c>
      <c r="AP954" s="139"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139" t="str">
        <f>INDEX(Sheet5!$B$2:$AG$33, MATCH(Table2[[#This Row],[AwayTeam]],Sheet5!$A$2:$A$33, 0), MATCH(Table2[[#This Row],[HomeTeam]],Sheet5!$A$2:$A$33, 0))</f>
        <v>2-0-0</v>
      </c>
      <c r="AP955" s="139"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139" t="str">
        <f>INDEX(Sheet5!$B$2:$AG$33, MATCH(Table2[[#This Row],[AwayTeam]],Sheet5!$A$2:$A$33, 0), MATCH(Table2[[#This Row],[HomeTeam]],Sheet5!$A$2:$A$33, 0))</f>
        <v>0-1-0</v>
      </c>
      <c r="AP956" s="139"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139" t="str">
        <f>INDEX(Sheet5!$B$2:$AG$33, MATCH(Table2[[#This Row],[AwayTeam]],Sheet5!$A$2:$A$33, 0), MATCH(Table2[[#This Row],[HomeTeam]],Sheet5!$A$2:$A$33, 0))</f>
        <v>0-0-1</v>
      </c>
      <c r="AP957" s="139"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139" t="str">
        <f>INDEX(Sheet5!$B$2:$AG$33, MATCH(Table2[[#This Row],[AwayTeam]],Sheet5!$A$2:$A$33, 0), MATCH(Table2[[#This Row],[HomeTeam]],Sheet5!$A$2:$A$33, 0))</f>
        <v>0-0-0</v>
      </c>
      <c r="AP958" s="139"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139" t="str">
        <f>INDEX(Sheet5!$B$2:$AG$33, MATCH(Table2[[#This Row],[AwayTeam]],Sheet5!$A$2:$A$33, 0), MATCH(Table2[[#This Row],[HomeTeam]],Sheet5!$A$2:$A$33, 0))</f>
        <v>0-0-0</v>
      </c>
      <c r="AP959" s="139"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139" t="str">
        <f>INDEX(Sheet5!$B$2:$AG$33, MATCH(Table2[[#This Row],[AwayTeam]],Sheet5!$A$2:$A$33, 0), MATCH(Table2[[#This Row],[HomeTeam]],Sheet5!$A$2:$A$33, 0))</f>
        <v>1-0-0</v>
      </c>
      <c r="AP960" s="139"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139" t="str">
        <f>INDEX(Sheet5!$B$2:$AG$33, MATCH(Table2[[#This Row],[AwayTeam]],Sheet5!$A$2:$A$33, 0), MATCH(Table2[[#This Row],[HomeTeam]],Sheet5!$A$2:$A$33, 0))</f>
        <v>1-1-0</v>
      </c>
      <c r="AP961" s="139"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139" t="str">
        <f>INDEX(Sheet5!$B$2:$AG$33, MATCH(Table2[[#This Row],[AwayTeam]],Sheet5!$A$2:$A$33, 0), MATCH(Table2[[#This Row],[HomeTeam]],Sheet5!$A$2:$A$33, 0))</f>
        <v>1-0-1</v>
      </c>
      <c r="AP962" s="139"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139" t="str">
        <f>INDEX(Sheet5!$B$2:$AG$33, MATCH(Table2[[#This Row],[AwayTeam]],Sheet5!$A$2:$A$33, 0), MATCH(Table2[[#This Row],[HomeTeam]],Sheet5!$A$2:$A$33, 0))</f>
        <v>1-1-0</v>
      </c>
      <c r="AP963" s="139"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139" t="str">
        <f>INDEX(Sheet5!$B$2:$AG$33, MATCH(Table2[[#This Row],[AwayTeam]],Sheet5!$A$2:$A$33, 0), MATCH(Table2[[#This Row],[HomeTeam]],Sheet5!$A$2:$A$33, 0))</f>
        <v>0-0-0</v>
      </c>
      <c r="AP964" s="139"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139" t="str">
        <f>INDEX(Sheet5!$B$2:$AG$33, MATCH(Table2[[#This Row],[AwayTeam]],Sheet5!$A$2:$A$33, 0), MATCH(Table2[[#This Row],[HomeTeam]],Sheet5!$A$2:$A$33, 0))</f>
        <v>0-1-0</v>
      </c>
      <c r="AP965" s="139"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139" t="str">
        <f>INDEX(Sheet5!$B$2:$AG$33, MATCH(Table2[[#This Row],[AwayTeam]],Sheet5!$A$2:$A$33, 0), MATCH(Table2[[#This Row],[HomeTeam]],Sheet5!$A$2:$A$33, 0))</f>
        <v>0-1-1</v>
      </c>
      <c r="AP966" s="139"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139" t="str">
        <f>INDEX(Sheet5!$B$2:$AG$33, MATCH(Table2[[#This Row],[AwayTeam]],Sheet5!$A$2:$A$33, 0), MATCH(Table2[[#This Row],[HomeTeam]],Sheet5!$A$2:$A$33, 0))</f>
        <v>1-0-0</v>
      </c>
      <c r="AP967" s="139"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139" t="str">
        <f>INDEX(Sheet5!$B$2:$AG$33, MATCH(Table2[[#This Row],[AwayTeam]],Sheet5!$A$2:$A$33, 0), MATCH(Table2[[#This Row],[HomeTeam]],Sheet5!$A$2:$A$33, 0))</f>
        <v>0-0-0</v>
      </c>
      <c r="AP968" s="139"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139" t="str">
        <f>INDEX(Sheet5!$B$2:$AG$33, MATCH(Table2[[#This Row],[AwayTeam]],Sheet5!$A$2:$A$33, 0), MATCH(Table2[[#This Row],[HomeTeam]],Sheet5!$A$2:$A$33, 0))</f>
        <v>0-0-1</v>
      </c>
      <c r="AP969" s="139" t="str">
        <f>INDEX(Sheet5!$B$2:$AG$33, MATCH(Table2[[#This Row],[HomeTeam]],Sheet5!$A$2:$A$33, 0), MATCH(Table2[[#This Row],[AwayTeam]],Sheet5!$A$2:$A$33, 0))</f>
        <v>1-0-0</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139" t="str">
        <f>INDEX(Sheet5!$B$2:$AG$33, MATCH(Table2[[#This Row],[AwayTeam]],Sheet5!$A$2:$A$33, 0), MATCH(Table2[[#This Row],[HomeTeam]],Sheet5!$A$2:$A$33, 0))</f>
        <v>0-2-0</v>
      </c>
      <c r="AP970" s="139"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139" t="str">
        <f>INDEX(Sheet5!$B$2:$AG$33, MATCH(Table2[[#This Row],[AwayTeam]],Sheet5!$A$2:$A$33, 0), MATCH(Table2[[#This Row],[HomeTeam]],Sheet5!$A$2:$A$33, 0))</f>
        <v>1-1-0</v>
      </c>
      <c r="AP971" s="139"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139" t="str">
        <f>INDEX(Sheet5!$B$2:$AG$33, MATCH(Table2[[#This Row],[AwayTeam]],Sheet5!$A$2:$A$33, 0), MATCH(Table2[[#This Row],[HomeTeam]],Sheet5!$A$2:$A$33, 0))</f>
        <v>0-1-0</v>
      </c>
      <c r="AP972" s="139"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139" t="str">
        <f>INDEX(Sheet5!$B$2:$AG$33, MATCH(Table2[[#This Row],[AwayTeam]],Sheet5!$A$2:$A$33, 0), MATCH(Table2[[#This Row],[HomeTeam]],Sheet5!$A$2:$A$33, 0))</f>
        <v>0-0-0</v>
      </c>
      <c r="AP973" s="139"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139" t="str">
        <f>INDEX(Sheet5!$B$2:$AG$33, MATCH(Table2[[#This Row],[AwayTeam]],Sheet5!$A$2:$A$33, 0), MATCH(Table2[[#This Row],[HomeTeam]],Sheet5!$A$2:$A$33, 0))</f>
        <v>0-0-1</v>
      </c>
      <c r="AP974" s="139"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139" t="str">
        <f>INDEX(Sheet5!$B$2:$AG$33, MATCH(Table2[[#This Row],[AwayTeam]],Sheet5!$A$2:$A$33, 0), MATCH(Table2[[#This Row],[HomeTeam]],Sheet5!$A$2:$A$33, 0))</f>
        <v>1-0-0</v>
      </c>
      <c r="AP975" s="139"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139" t="str">
        <f>INDEX(Sheet5!$B$2:$AG$33, MATCH(Table2[[#This Row],[AwayTeam]],Sheet5!$A$2:$A$33, 0), MATCH(Table2[[#This Row],[HomeTeam]],Sheet5!$A$2:$A$33, 0))</f>
        <v>0-1-0</v>
      </c>
      <c r="AP976" s="139"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139" t="str">
        <f>INDEX(Sheet5!$B$2:$AG$33, MATCH(Table2[[#This Row],[AwayTeam]],Sheet5!$A$2:$A$33, 0), MATCH(Table2[[#This Row],[HomeTeam]],Sheet5!$A$2:$A$33, 0))</f>
        <v>0-0-0</v>
      </c>
      <c r="AP977" s="139"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139" t="str">
        <f>INDEX(Sheet5!$B$2:$AG$33, MATCH(Table2[[#This Row],[AwayTeam]],Sheet5!$A$2:$A$33, 0), MATCH(Table2[[#This Row],[HomeTeam]],Sheet5!$A$2:$A$33, 0))</f>
        <v>1-1-0</v>
      </c>
      <c r="AP978" s="139"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139" t="str">
        <f>INDEX(Sheet5!$B$2:$AG$33, MATCH(Table2[[#This Row],[AwayTeam]],Sheet5!$A$2:$A$33, 0), MATCH(Table2[[#This Row],[HomeTeam]],Sheet5!$A$2:$A$33, 0))</f>
        <v>1-0-0</v>
      </c>
      <c r="AP979" s="139"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139" t="str">
        <f>INDEX(Sheet5!$B$2:$AG$33, MATCH(Table2[[#This Row],[AwayTeam]],Sheet5!$A$2:$A$33, 0), MATCH(Table2[[#This Row],[HomeTeam]],Sheet5!$A$2:$A$33, 0))</f>
        <v>0-0-0</v>
      </c>
      <c r="AP980" s="139"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139" t="str">
        <f>INDEX(Sheet5!$B$2:$AG$33, MATCH(Table2[[#This Row],[AwayTeam]],Sheet5!$A$2:$A$33, 0), MATCH(Table2[[#This Row],[HomeTeam]],Sheet5!$A$2:$A$33, 0))</f>
        <v>0-0-0</v>
      </c>
      <c r="AP981" s="139"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139" t="str">
        <f>INDEX(Sheet5!$B$2:$AG$33, MATCH(Table2[[#This Row],[AwayTeam]],Sheet5!$A$2:$A$33, 0), MATCH(Table2[[#This Row],[HomeTeam]],Sheet5!$A$2:$A$33, 0))</f>
        <v>0-1-0</v>
      </c>
      <c r="AP982" s="139"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139" t="str">
        <f>INDEX(Sheet5!$B$2:$AG$33, MATCH(Table2[[#This Row],[AwayTeam]],Sheet5!$A$2:$A$33, 0), MATCH(Table2[[#This Row],[HomeTeam]],Sheet5!$A$2:$A$33, 0))</f>
        <v>1-1-0</v>
      </c>
      <c r="AP983" s="139"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139" t="str">
        <f>INDEX(Sheet5!$B$2:$AG$33, MATCH(Table2[[#This Row],[AwayTeam]],Sheet5!$A$2:$A$33, 0), MATCH(Table2[[#This Row],[HomeTeam]],Sheet5!$A$2:$A$33, 0))</f>
        <v>0-0-1</v>
      </c>
      <c r="AP984" s="139"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139" t="str">
        <f>INDEX(Sheet5!$B$2:$AG$33, MATCH(Table2[[#This Row],[AwayTeam]],Sheet5!$A$2:$A$33, 0), MATCH(Table2[[#This Row],[HomeTeam]],Sheet5!$A$2:$A$33, 0))</f>
        <v>2-0-0</v>
      </c>
      <c r="AP985" s="139"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139" t="str">
        <f>INDEX(Sheet5!$B$2:$AG$33, MATCH(Table2[[#This Row],[AwayTeam]],Sheet5!$A$2:$A$33, 0), MATCH(Table2[[#This Row],[HomeTeam]],Sheet5!$A$2:$A$33, 0))</f>
        <v>0-0-0</v>
      </c>
      <c r="AP986" s="139"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139" t="str">
        <f>INDEX(Sheet5!$B$2:$AG$33, MATCH(Table2[[#This Row],[AwayTeam]],Sheet5!$A$2:$A$33, 0), MATCH(Table2[[#This Row],[HomeTeam]],Sheet5!$A$2:$A$33, 0))</f>
        <v>1-0-0</v>
      </c>
      <c r="AP987" s="139"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139" t="str">
        <f>INDEX(Sheet5!$B$2:$AG$33, MATCH(Table2[[#This Row],[AwayTeam]],Sheet5!$A$2:$A$33, 0), MATCH(Table2[[#This Row],[HomeTeam]],Sheet5!$A$2:$A$33, 0))</f>
        <v>0-1-0</v>
      </c>
      <c r="AP988" s="139"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139" t="str">
        <f>INDEX(Sheet5!$B$2:$AG$33, MATCH(Table2[[#This Row],[AwayTeam]],Sheet5!$A$2:$A$33, 0), MATCH(Table2[[#This Row],[HomeTeam]],Sheet5!$A$2:$A$33, 0))</f>
        <v>0-0-0</v>
      </c>
      <c r="AP989" s="139"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139" t="str">
        <f>INDEX(Sheet5!$B$2:$AG$33, MATCH(Table2[[#This Row],[AwayTeam]],Sheet5!$A$2:$A$33, 0), MATCH(Table2[[#This Row],[HomeTeam]],Sheet5!$A$2:$A$33, 0))</f>
        <v>0-0-0</v>
      </c>
      <c r="AP990" s="139"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139" t="str">
        <f>INDEX(Sheet5!$B$2:$AG$33, MATCH(Table2[[#This Row],[AwayTeam]],Sheet5!$A$2:$A$33, 0), MATCH(Table2[[#This Row],[HomeTeam]],Sheet5!$A$2:$A$33, 0))</f>
        <v>0-0-0</v>
      </c>
      <c r="AP991" s="139"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139" t="str">
        <f>INDEX(Sheet5!$B$2:$AG$33, MATCH(Table2[[#This Row],[AwayTeam]],Sheet5!$A$2:$A$33, 0), MATCH(Table2[[#This Row],[HomeTeam]],Sheet5!$A$2:$A$33, 0))</f>
        <v>0-1-0</v>
      </c>
      <c r="AP992" s="139"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139" t="str">
        <f>INDEX(Sheet5!$B$2:$AG$33, MATCH(Table2[[#This Row],[AwayTeam]],Sheet5!$A$2:$A$33, 0), MATCH(Table2[[#This Row],[HomeTeam]],Sheet5!$A$2:$A$33, 0))</f>
        <v>0-0-0</v>
      </c>
      <c r="AP993" s="139"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139" t="str">
        <f>INDEX(Sheet5!$B$2:$AG$33, MATCH(Table2[[#This Row],[AwayTeam]],Sheet5!$A$2:$A$33, 0), MATCH(Table2[[#This Row],[HomeTeam]],Sheet5!$A$2:$A$33, 0))</f>
        <v>0-1-0</v>
      </c>
      <c r="AP994" s="139"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139" t="str">
        <f>INDEX(Sheet5!$B$2:$AG$33, MATCH(Table2[[#This Row],[AwayTeam]],Sheet5!$A$2:$A$33, 0), MATCH(Table2[[#This Row],[HomeTeam]],Sheet5!$A$2:$A$33, 0))</f>
        <v>2-0-0</v>
      </c>
      <c r="AP995" s="139"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139" t="str">
        <f>INDEX(Sheet5!$B$2:$AG$33, MATCH(Table2[[#This Row],[AwayTeam]],Sheet5!$A$2:$A$33, 0), MATCH(Table2[[#This Row],[HomeTeam]],Sheet5!$A$2:$A$33, 0))</f>
        <v>0-1-0</v>
      </c>
      <c r="AP996" s="139"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139" t="str">
        <f>INDEX(Sheet5!$B$2:$AG$33, MATCH(Table2[[#This Row],[AwayTeam]],Sheet5!$A$2:$A$33, 0), MATCH(Table2[[#This Row],[HomeTeam]],Sheet5!$A$2:$A$33, 0))</f>
        <v>1-0-0</v>
      </c>
      <c r="AP997" s="139"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139" t="str">
        <f>INDEX(Sheet5!$B$2:$AG$33, MATCH(Table2[[#This Row],[AwayTeam]],Sheet5!$A$2:$A$33, 0), MATCH(Table2[[#This Row],[HomeTeam]],Sheet5!$A$2:$A$33, 0))</f>
        <v>0-2-0</v>
      </c>
      <c r="AP998" s="139"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139" t="str">
        <f>INDEX(Sheet5!$B$2:$AG$33, MATCH(Table2[[#This Row],[AwayTeam]],Sheet5!$A$2:$A$33, 0), MATCH(Table2[[#This Row],[HomeTeam]],Sheet5!$A$2:$A$33, 0))</f>
        <v>0-0-0</v>
      </c>
      <c r="AP999" s="139"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139" t="str">
        <f>INDEX(Sheet5!$B$2:$AG$33, MATCH(Table2[[#This Row],[AwayTeam]],Sheet5!$A$2:$A$33, 0), MATCH(Table2[[#This Row],[HomeTeam]],Sheet5!$A$2:$A$33, 0))</f>
        <v>1-0-0</v>
      </c>
      <c r="AP1000" s="139"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139" t="str">
        <f>INDEX(Sheet5!$B$2:$AG$33, MATCH(Table2[[#This Row],[AwayTeam]],Sheet5!$A$2:$A$33, 0), MATCH(Table2[[#This Row],[HomeTeam]],Sheet5!$A$2:$A$33, 0))</f>
        <v>1-0-0</v>
      </c>
      <c r="AP1001" s="139"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139" t="str">
        <f>INDEX(Sheet5!$B$2:$AG$33, MATCH(Table2[[#This Row],[AwayTeam]],Sheet5!$A$2:$A$33, 0), MATCH(Table2[[#This Row],[HomeTeam]],Sheet5!$A$2:$A$33, 0))</f>
        <v>1-0-0</v>
      </c>
      <c r="AP1002" s="139"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139" t="str">
        <f>INDEX(Sheet5!$B$2:$AG$33, MATCH(Table2[[#This Row],[AwayTeam]],Sheet5!$A$2:$A$33, 0), MATCH(Table2[[#This Row],[HomeTeam]],Sheet5!$A$2:$A$33, 0))</f>
        <v>0-0-0</v>
      </c>
      <c r="AP1003" s="139"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139" t="str">
        <f>INDEX(Sheet5!$B$2:$AG$33, MATCH(Table2[[#This Row],[AwayTeam]],Sheet5!$A$2:$A$33, 0), MATCH(Table2[[#This Row],[HomeTeam]],Sheet5!$A$2:$A$33, 0))</f>
        <v>1-0-0</v>
      </c>
      <c r="AP1004" s="139"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139" t="str">
        <f>INDEX(Sheet5!$B$2:$AG$33, MATCH(Table2[[#This Row],[AwayTeam]],Sheet5!$A$2:$A$33, 0), MATCH(Table2[[#This Row],[HomeTeam]],Sheet5!$A$2:$A$33, 0))</f>
        <v>2-0-0</v>
      </c>
      <c r="AP1005" s="139"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139" t="str">
        <f>INDEX(Sheet5!$B$2:$AG$33, MATCH(Table2[[#This Row],[AwayTeam]],Sheet5!$A$2:$A$33, 0), MATCH(Table2[[#This Row],[HomeTeam]],Sheet5!$A$2:$A$33, 0))</f>
        <v>1-0-0</v>
      </c>
      <c r="AP1006" s="139"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139" t="str">
        <f>INDEX(Sheet5!$B$2:$AG$33, MATCH(Table2[[#This Row],[AwayTeam]],Sheet5!$A$2:$A$33, 0), MATCH(Table2[[#This Row],[HomeTeam]],Sheet5!$A$2:$A$33, 0))</f>
        <v>1-1-0</v>
      </c>
      <c r="AP1007" s="139"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139" t="str">
        <f>INDEX(Sheet5!$B$2:$AG$33, MATCH(Table2[[#This Row],[AwayTeam]],Sheet5!$A$2:$A$33, 0), MATCH(Table2[[#This Row],[HomeTeam]],Sheet5!$A$2:$A$33, 0))</f>
        <v>1-1-0</v>
      </c>
      <c r="AP1008" s="139"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139" t="str">
        <f>INDEX(Sheet5!$B$2:$AG$33, MATCH(Table2[[#This Row],[AwayTeam]],Sheet5!$A$2:$A$33, 0), MATCH(Table2[[#This Row],[HomeTeam]],Sheet5!$A$2:$A$33, 0))</f>
        <v>0-0-0</v>
      </c>
      <c r="AP1009" s="139"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139" t="str">
        <f>INDEX(Sheet5!$B$2:$AG$33, MATCH(Table2[[#This Row],[AwayTeam]],Sheet5!$A$2:$A$33, 0), MATCH(Table2[[#This Row],[HomeTeam]],Sheet5!$A$2:$A$33, 0))</f>
        <v>0-0-1</v>
      </c>
      <c r="AP1010" s="139"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139" t="str">
        <f>INDEX(Sheet5!$B$2:$AG$33, MATCH(Table2[[#This Row],[AwayTeam]],Sheet5!$A$2:$A$33, 0), MATCH(Table2[[#This Row],[HomeTeam]],Sheet5!$A$2:$A$33, 0))</f>
        <v>0-1-1</v>
      </c>
      <c r="AP1011" s="139"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139" t="str">
        <f>INDEX(Sheet5!$B$2:$AG$33, MATCH(Table2[[#This Row],[AwayTeam]],Sheet5!$A$2:$A$33, 0), MATCH(Table2[[#This Row],[HomeTeam]],Sheet5!$A$2:$A$33, 0))</f>
        <v>0-0-0</v>
      </c>
      <c r="AP1012" s="139"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139" t="str">
        <f>INDEX(Sheet5!$B$2:$AG$33, MATCH(Table2[[#This Row],[AwayTeam]],Sheet5!$A$2:$A$33, 0), MATCH(Table2[[#This Row],[HomeTeam]],Sheet5!$A$2:$A$33, 0))</f>
        <v>1-0-0</v>
      </c>
      <c r="AP1013" s="139"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139" t="str">
        <f>INDEX(Sheet5!$B$2:$AG$33, MATCH(Table2[[#This Row],[AwayTeam]],Sheet5!$A$2:$A$33, 0), MATCH(Table2[[#This Row],[HomeTeam]],Sheet5!$A$2:$A$33, 0))</f>
        <v>1-0-0</v>
      </c>
      <c r="AP1014" s="139"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139" t="str">
        <f>INDEX(Sheet5!$B$2:$AG$33, MATCH(Table2[[#This Row],[AwayTeam]],Sheet5!$A$2:$A$33, 0), MATCH(Table2[[#This Row],[HomeTeam]],Sheet5!$A$2:$A$33, 0))</f>
        <v>0-1-0</v>
      </c>
      <c r="AP1015" s="139" t="str">
        <f>INDEX(Sheet5!$B$2:$AG$33, MATCH(Table2[[#This Row],[HomeTeam]],Sheet5!$A$2:$A$33, 0), MATCH(Table2[[#This Row],[AwayTeam]],Sheet5!$A$2:$A$33, 0))</f>
        <v>1-0-0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139" t="str">
        <f>INDEX(Sheet5!$B$2:$AG$33, MATCH(Table2[[#This Row],[AwayTeam]],Sheet5!$A$2:$A$33, 0), MATCH(Table2[[#This Row],[HomeTeam]],Sheet5!$A$2:$A$33, 0))</f>
        <v>0-1-0</v>
      </c>
      <c r="AP1016" s="139"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139" t="str">
        <f>INDEX(Sheet5!$B$2:$AG$33, MATCH(Table2[[#This Row],[AwayTeam]],Sheet5!$A$2:$A$33, 0), MATCH(Table2[[#This Row],[HomeTeam]],Sheet5!$A$2:$A$33, 0))</f>
        <v>0-1-0</v>
      </c>
      <c r="AP1017" s="139"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139" t="str">
        <f>INDEX(Sheet5!$B$2:$AG$33, MATCH(Table2[[#This Row],[AwayTeam]],Sheet5!$A$2:$A$33, 0), MATCH(Table2[[#This Row],[HomeTeam]],Sheet5!$A$2:$A$33, 0))</f>
        <v>0-0-0</v>
      </c>
      <c r="AP1018" s="139"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139" t="str">
        <f>INDEX(Sheet5!$B$2:$AG$33, MATCH(Table2[[#This Row],[AwayTeam]],Sheet5!$A$2:$A$33, 0), MATCH(Table2[[#This Row],[HomeTeam]],Sheet5!$A$2:$A$33, 0))</f>
        <v>0-0-1</v>
      </c>
      <c r="AP1019" s="139"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139" t="str">
        <f>INDEX(Sheet5!$B$2:$AG$33, MATCH(Table2[[#This Row],[AwayTeam]],Sheet5!$A$2:$A$33, 0), MATCH(Table2[[#This Row],[HomeTeam]],Sheet5!$A$2:$A$33, 0))</f>
        <v>1-1-0</v>
      </c>
      <c r="AP1020" s="139"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139" t="str">
        <f>INDEX(Sheet5!$B$2:$AG$33, MATCH(Table2[[#This Row],[AwayTeam]],Sheet5!$A$2:$A$33, 0), MATCH(Table2[[#This Row],[HomeTeam]],Sheet5!$A$2:$A$33, 0))</f>
        <v>0-0-0</v>
      </c>
      <c r="AP1021" s="139" t="str">
        <f>INDEX(Sheet5!$B$2:$AG$33, MATCH(Table2[[#This Row],[HomeTeam]],Sheet5!$A$2:$A$33, 0), MATCH(Table2[[#This Row],[AwayTeam]],Sheet5!$A$2:$A$33, 0))</f>
        <v>0-0-0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139" t="str">
        <f>INDEX(Sheet5!$B$2:$AG$33, MATCH(Table2[[#This Row],[AwayTeam]],Sheet5!$A$2:$A$33, 0), MATCH(Table2[[#This Row],[HomeTeam]],Sheet5!$A$2:$A$33, 0))</f>
        <v>0-1-0</v>
      </c>
      <c r="AP1022" s="139"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139" t="str">
        <f>INDEX(Sheet5!$B$2:$AG$33, MATCH(Table2[[#This Row],[AwayTeam]],Sheet5!$A$2:$A$33, 0), MATCH(Table2[[#This Row],[HomeTeam]],Sheet5!$A$2:$A$33, 0))</f>
        <v>1-0-0</v>
      </c>
      <c r="AP1023" s="139"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139" t="str">
        <f>INDEX(Sheet5!$B$2:$AG$33, MATCH(Table2[[#This Row],[AwayTeam]],Sheet5!$A$2:$A$33, 0), MATCH(Table2[[#This Row],[HomeTeam]],Sheet5!$A$2:$A$33, 0))</f>
        <v>1-1-0</v>
      </c>
      <c r="AP1024" s="139"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139" t="str">
        <f>INDEX(Sheet5!$B$2:$AG$33, MATCH(Table2[[#This Row],[AwayTeam]],Sheet5!$A$2:$A$33, 0), MATCH(Table2[[#This Row],[HomeTeam]],Sheet5!$A$2:$A$33, 0))</f>
        <v>2-0-0</v>
      </c>
      <c r="AP1025" s="139"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139" t="str">
        <f>INDEX(Sheet5!$B$2:$AG$33, MATCH(Table2[[#This Row],[AwayTeam]],Sheet5!$A$2:$A$33, 0), MATCH(Table2[[#This Row],[HomeTeam]],Sheet5!$A$2:$A$33, 0))</f>
        <v>1-0-0</v>
      </c>
      <c r="AP1026" s="139"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139" t="str">
        <f>INDEX(Sheet5!$B$2:$AG$33, MATCH(Table2[[#This Row],[AwayTeam]],Sheet5!$A$2:$A$33, 0), MATCH(Table2[[#This Row],[HomeTeam]],Sheet5!$A$2:$A$33, 0))</f>
        <v>2-0-1</v>
      </c>
      <c r="AP1027" s="139"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139" t="str">
        <f>INDEX(Sheet5!$B$2:$AG$33, MATCH(Table2[[#This Row],[AwayTeam]],Sheet5!$A$2:$A$33, 0), MATCH(Table2[[#This Row],[HomeTeam]],Sheet5!$A$2:$A$33, 0))</f>
        <v>1-0-0</v>
      </c>
      <c r="AP1028" s="139"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139" t="str">
        <f>INDEX(Sheet5!$B$2:$AG$33, MATCH(Table2[[#This Row],[AwayTeam]],Sheet5!$A$2:$A$33, 0), MATCH(Table2[[#This Row],[HomeTeam]],Sheet5!$A$2:$A$33, 0))</f>
        <v>0-0-1</v>
      </c>
      <c r="AP1029" s="139"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139" t="str">
        <f>INDEX(Sheet5!$B$2:$AG$33, MATCH(Table2[[#This Row],[AwayTeam]],Sheet5!$A$2:$A$33, 0), MATCH(Table2[[#This Row],[HomeTeam]],Sheet5!$A$2:$A$33, 0))</f>
        <v>0-0-0</v>
      </c>
      <c r="AP1030" s="139"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139" t="str">
        <f>INDEX(Sheet5!$B$2:$AG$33, MATCH(Table2[[#This Row],[AwayTeam]],Sheet5!$A$2:$A$33, 0), MATCH(Table2[[#This Row],[HomeTeam]],Sheet5!$A$2:$A$33, 0))</f>
        <v>2-0-0</v>
      </c>
      <c r="AP1031" s="139"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139" t="str">
        <f>INDEX(Sheet5!$B$2:$AG$33, MATCH(Table2[[#This Row],[AwayTeam]],Sheet5!$A$2:$A$33, 0), MATCH(Table2[[#This Row],[HomeTeam]],Sheet5!$A$2:$A$33, 0))</f>
        <v>1-1-0</v>
      </c>
      <c r="AP1032" s="139"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139" t="str">
        <f>INDEX(Sheet5!$B$2:$AG$33, MATCH(Table2[[#This Row],[AwayTeam]],Sheet5!$A$2:$A$33, 0), MATCH(Table2[[#This Row],[HomeTeam]],Sheet5!$A$2:$A$33, 0))</f>
        <v>0-1-0</v>
      </c>
      <c r="AP1033" s="139"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139" t="str">
        <f>INDEX(Sheet5!$B$2:$AG$33, MATCH(Table2[[#This Row],[AwayTeam]],Sheet5!$A$2:$A$33, 0), MATCH(Table2[[#This Row],[HomeTeam]],Sheet5!$A$2:$A$33, 0))</f>
        <v>1-0-0</v>
      </c>
      <c r="AP1034" s="139"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139" t="str">
        <f>INDEX(Sheet5!$B$2:$AG$33, MATCH(Table2[[#This Row],[AwayTeam]],Sheet5!$A$2:$A$33, 0), MATCH(Table2[[#This Row],[HomeTeam]],Sheet5!$A$2:$A$33, 0))</f>
        <v>1-0-0</v>
      </c>
      <c r="AP1035" s="139"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139" t="str">
        <f>INDEX(Sheet5!$B$2:$AG$33, MATCH(Table2[[#This Row],[AwayTeam]],Sheet5!$A$2:$A$33, 0), MATCH(Table2[[#This Row],[HomeTeam]],Sheet5!$A$2:$A$33, 0))</f>
        <v>0-1-0</v>
      </c>
      <c r="AP1036" s="139"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139" t="str">
        <f>INDEX(Sheet5!$B$2:$AG$33, MATCH(Table2[[#This Row],[AwayTeam]],Sheet5!$A$2:$A$33, 0), MATCH(Table2[[#This Row],[HomeTeam]],Sheet5!$A$2:$A$33, 0))</f>
        <v>2-0-0</v>
      </c>
      <c r="AP1037" s="139"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139" t="str">
        <f>INDEX(Sheet5!$B$2:$AG$33, MATCH(Table2[[#This Row],[AwayTeam]],Sheet5!$A$2:$A$33, 0), MATCH(Table2[[#This Row],[HomeTeam]],Sheet5!$A$2:$A$33, 0))</f>
        <v>1-1-1</v>
      </c>
      <c r="AP1038" s="139"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139" t="str">
        <f>INDEX(Sheet5!$B$2:$AG$33, MATCH(Table2[[#This Row],[AwayTeam]],Sheet5!$A$2:$A$33, 0), MATCH(Table2[[#This Row],[HomeTeam]],Sheet5!$A$2:$A$33, 0))</f>
        <v>1-1-1</v>
      </c>
      <c r="AP1039" s="139"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139" t="str">
        <f>INDEX(Sheet5!$B$2:$AG$33, MATCH(Table2[[#This Row],[AwayTeam]],Sheet5!$A$2:$A$33, 0), MATCH(Table2[[#This Row],[HomeTeam]],Sheet5!$A$2:$A$33, 0))</f>
        <v>2-0-0</v>
      </c>
      <c r="AP1040" s="139"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139" t="str">
        <f>INDEX(Sheet5!$B$2:$AG$33, MATCH(Table2[[#This Row],[AwayTeam]],Sheet5!$A$2:$A$33, 0), MATCH(Table2[[#This Row],[HomeTeam]],Sheet5!$A$2:$A$33, 0))</f>
        <v>0-1-0</v>
      </c>
      <c r="AP1041" s="139"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139" t="str">
        <f>INDEX(Sheet5!$B$2:$AG$33, MATCH(Table2[[#This Row],[AwayTeam]],Sheet5!$A$2:$A$33, 0), MATCH(Table2[[#This Row],[HomeTeam]],Sheet5!$A$2:$A$33, 0))</f>
        <v>1-0-0</v>
      </c>
      <c r="AP1042" s="139"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139" t="str">
        <f>INDEX(Sheet5!$B$2:$AG$33, MATCH(Table2[[#This Row],[AwayTeam]],Sheet5!$A$2:$A$33, 0), MATCH(Table2[[#This Row],[HomeTeam]],Sheet5!$A$2:$A$33, 0))</f>
        <v>1-0-2</v>
      </c>
      <c r="AP1043" s="139"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139" t="str">
        <f>INDEX(Sheet5!$B$2:$AG$33, MATCH(Table2[[#This Row],[AwayTeam]],Sheet5!$A$2:$A$33, 0), MATCH(Table2[[#This Row],[HomeTeam]],Sheet5!$A$2:$A$33, 0))</f>
        <v>0-1-0</v>
      </c>
      <c r="AP1044" s="139"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139" t="str">
        <f>INDEX(Sheet5!$B$2:$AG$33, MATCH(Table2[[#This Row],[AwayTeam]],Sheet5!$A$2:$A$33, 0), MATCH(Table2[[#This Row],[HomeTeam]],Sheet5!$A$2:$A$33, 0))</f>
        <v>0-0-1</v>
      </c>
      <c r="AP1045" s="139"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139" t="str">
        <f>INDEX(Sheet5!$B$2:$AG$33, MATCH(Table2[[#This Row],[AwayTeam]],Sheet5!$A$2:$A$33, 0), MATCH(Table2[[#This Row],[HomeTeam]],Sheet5!$A$2:$A$33, 0))</f>
        <v>0-0-0</v>
      </c>
      <c r="AP1046" s="139"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139" t="str">
        <f>INDEX(Sheet5!$B$2:$AG$33, MATCH(Table2[[#This Row],[AwayTeam]],Sheet5!$A$2:$A$33, 0), MATCH(Table2[[#This Row],[HomeTeam]],Sheet5!$A$2:$A$33, 0))</f>
        <v>0-0-0</v>
      </c>
      <c r="AP1047" s="139" t="str">
        <f>INDEX(Sheet5!$B$2:$AG$33, MATCH(Table2[[#This Row],[HomeTeam]],Sheet5!$A$2:$A$33, 0), MATCH(Table2[[#This Row],[AwayTeam]],Sheet5!$A$2:$A$33, 0))</f>
        <v>0-0-0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139" t="str">
        <f>INDEX(Sheet5!$B$2:$AG$33, MATCH(Table2[[#This Row],[AwayTeam]],Sheet5!$A$2:$A$33, 0), MATCH(Table2[[#This Row],[HomeTeam]],Sheet5!$A$2:$A$33, 0))</f>
        <v>0-0-0</v>
      </c>
      <c r="AP1048" s="139"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139" t="str">
        <f>INDEX(Sheet5!$B$2:$AG$33, MATCH(Table2[[#This Row],[AwayTeam]],Sheet5!$A$2:$A$33, 0), MATCH(Table2[[#This Row],[HomeTeam]],Sheet5!$A$2:$A$33, 0))</f>
        <v>1-0-0</v>
      </c>
      <c r="AP1049" s="139"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139" t="str">
        <f>INDEX(Sheet5!$B$2:$AG$33, MATCH(Table2[[#This Row],[AwayTeam]],Sheet5!$A$2:$A$33, 0), MATCH(Table2[[#This Row],[HomeTeam]],Sheet5!$A$2:$A$33, 0))</f>
        <v>1-1-0</v>
      </c>
      <c r="AP1050" s="139"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139" t="str">
        <f>INDEX(Sheet5!$B$2:$AG$33, MATCH(Table2[[#This Row],[AwayTeam]],Sheet5!$A$2:$A$33, 0), MATCH(Table2[[#This Row],[HomeTeam]],Sheet5!$A$2:$A$33, 0))</f>
        <v>0-0-0</v>
      </c>
      <c r="AP1051" s="139"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139" t="str">
        <f>INDEX(Sheet5!$B$2:$AG$33, MATCH(Table2[[#This Row],[AwayTeam]],Sheet5!$A$2:$A$33, 0), MATCH(Table2[[#This Row],[HomeTeam]],Sheet5!$A$2:$A$33, 0))</f>
        <v>1-0-0</v>
      </c>
      <c r="AP1052" s="139"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139" t="str">
        <f>INDEX(Sheet5!$B$2:$AG$33, MATCH(Table2[[#This Row],[AwayTeam]],Sheet5!$A$2:$A$33, 0), MATCH(Table2[[#This Row],[HomeTeam]],Sheet5!$A$2:$A$33, 0))</f>
        <v>1-1-0</v>
      </c>
      <c r="AP1053" s="139"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139" t="str">
        <f>INDEX(Sheet5!$B$2:$AG$33, MATCH(Table2[[#This Row],[AwayTeam]],Sheet5!$A$2:$A$33, 0), MATCH(Table2[[#This Row],[HomeTeam]],Sheet5!$A$2:$A$33, 0))</f>
        <v>0-0-0</v>
      </c>
      <c r="AP1054" s="139"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139" t="str">
        <f>INDEX(Sheet5!$B$2:$AG$33, MATCH(Table2[[#This Row],[AwayTeam]],Sheet5!$A$2:$A$33, 0), MATCH(Table2[[#This Row],[HomeTeam]],Sheet5!$A$2:$A$33, 0))</f>
        <v>0-1-0</v>
      </c>
      <c r="AP1055" s="139"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139" t="str">
        <f>INDEX(Sheet5!$B$2:$AG$33, MATCH(Table2[[#This Row],[AwayTeam]],Sheet5!$A$2:$A$33, 0), MATCH(Table2[[#This Row],[HomeTeam]],Sheet5!$A$2:$A$33, 0))</f>
        <v>0-1-0</v>
      </c>
      <c r="AP1056" s="139"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139" t="str">
        <f>INDEX(Sheet5!$B$2:$AG$33, MATCH(Table2[[#This Row],[AwayTeam]],Sheet5!$A$2:$A$33, 0), MATCH(Table2[[#This Row],[HomeTeam]],Sheet5!$A$2:$A$33, 0))</f>
        <v>1-0-0</v>
      </c>
      <c r="AP1057" s="139"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139" t="str">
        <f>INDEX(Sheet5!$B$2:$AG$33, MATCH(Table2[[#This Row],[AwayTeam]],Sheet5!$A$2:$A$33, 0), MATCH(Table2[[#This Row],[HomeTeam]],Sheet5!$A$2:$A$33, 0))</f>
        <v>1-0-0</v>
      </c>
      <c r="AP1058" s="139"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139" t="str">
        <f>INDEX(Sheet5!$B$2:$AG$33, MATCH(Table2[[#This Row],[AwayTeam]],Sheet5!$A$2:$A$33, 0), MATCH(Table2[[#This Row],[HomeTeam]],Sheet5!$A$2:$A$33, 0))</f>
        <v>0-0-1</v>
      </c>
      <c r="AP1059" s="139"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139" t="str">
        <f>INDEX(Sheet5!$B$2:$AG$33, MATCH(Table2[[#This Row],[AwayTeam]],Sheet5!$A$2:$A$33, 0), MATCH(Table2[[#This Row],[HomeTeam]],Sheet5!$A$2:$A$33, 0))</f>
        <v>1-1-0</v>
      </c>
      <c r="AP1060" s="139"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139" t="str">
        <f>INDEX(Sheet5!$B$2:$AG$33, MATCH(Table2[[#This Row],[AwayTeam]],Sheet5!$A$2:$A$33, 0), MATCH(Table2[[#This Row],[HomeTeam]],Sheet5!$A$2:$A$33, 0))</f>
        <v>2-0-0</v>
      </c>
      <c r="AP1061" s="139"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139" t="str">
        <f>INDEX(Sheet5!$B$2:$AG$33, MATCH(Table2[[#This Row],[AwayTeam]],Sheet5!$A$2:$A$33, 0), MATCH(Table2[[#This Row],[HomeTeam]],Sheet5!$A$2:$A$33, 0))</f>
        <v>0-1-0</v>
      </c>
      <c r="AP1062" s="139"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139" t="str">
        <f>INDEX(Sheet5!$B$2:$AG$33, MATCH(Table2[[#This Row],[AwayTeam]],Sheet5!$A$2:$A$33, 0), MATCH(Table2[[#This Row],[HomeTeam]],Sheet5!$A$2:$A$33, 0))</f>
        <v>2-0-0</v>
      </c>
      <c r="AP1063" s="139"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139" t="str">
        <f>INDEX(Sheet5!$B$2:$AG$33, MATCH(Table2[[#This Row],[AwayTeam]],Sheet5!$A$2:$A$33, 0), MATCH(Table2[[#This Row],[HomeTeam]],Sheet5!$A$2:$A$33, 0))</f>
        <v>1-0-0</v>
      </c>
      <c r="AP1064" s="139"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139" t="str">
        <f>INDEX(Sheet5!$B$2:$AG$33, MATCH(Table2[[#This Row],[AwayTeam]],Sheet5!$A$2:$A$33, 0), MATCH(Table2[[#This Row],[HomeTeam]],Sheet5!$A$2:$A$33, 0))</f>
        <v>0-3-0</v>
      </c>
      <c r="AP1065" s="139"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139" t="str">
        <f>INDEX(Sheet5!$B$2:$AG$33, MATCH(Table2[[#This Row],[AwayTeam]],Sheet5!$A$2:$A$33, 0), MATCH(Table2[[#This Row],[HomeTeam]],Sheet5!$A$2:$A$33, 0))</f>
        <v>1-1-0</v>
      </c>
      <c r="AP1066" s="139"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139" t="str">
        <f>INDEX(Sheet5!$B$2:$AG$33, MATCH(Table2[[#This Row],[AwayTeam]],Sheet5!$A$2:$A$33, 0), MATCH(Table2[[#This Row],[HomeTeam]],Sheet5!$A$2:$A$33, 0))</f>
        <v>0-2-0</v>
      </c>
      <c r="AP1067" s="139"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139" t="str">
        <f>INDEX(Sheet5!$B$2:$AG$33, MATCH(Table2[[#This Row],[AwayTeam]],Sheet5!$A$2:$A$33, 0), MATCH(Table2[[#This Row],[HomeTeam]],Sheet5!$A$2:$A$33, 0))</f>
        <v>0-0-0</v>
      </c>
      <c r="AP1068" s="139"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139" t="str">
        <f>INDEX(Sheet5!$B$2:$AG$33, MATCH(Table2[[#This Row],[AwayTeam]],Sheet5!$A$2:$A$33, 0), MATCH(Table2[[#This Row],[HomeTeam]],Sheet5!$A$2:$A$33, 0))</f>
        <v>1-1-0</v>
      </c>
      <c r="AP1069" s="139"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139" t="str">
        <f>INDEX(Sheet5!$B$2:$AG$33, MATCH(Table2[[#This Row],[AwayTeam]],Sheet5!$A$2:$A$33, 0), MATCH(Table2[[#This Row],[HomeTeam]],Sheet5!$A$2:$A$33, 0))</f>
        <v>0-1-0</v>
      </c>
      <c r="AP1070" s="139"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139" t="str">
        <f>INDEX(Sheet5!$B$2:$AG$33, MATCH(Table2[[#This Row],[AwayTeam]],Sheet5!$A$2:$A$33, 0), MATCH(Table2[[#This Row],[HomeTeam]],Sheet5!$A$2:$A$33, 0))</f>
        <v>1-0-0</v>
      </c>
      <c r="AP1071" s="139"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139" t="str">
        <f>INDEX(Sheet5!$B$2:$AG$33, MATCH(Table2[[#This Row],[AwayTeam]],Sheet5!$A$2:$A$33, 0), MATCH(Table2[[#This Row],[HomeTeam]],Sheet5!$A$2:$A$33, 0))</f>
        <v>1-0-0</v>
      </c>
      <c r="AP1072" s="139"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139" t="str">
        <f>INDEX(Sheet5!$B$2:$AG$33, MATCH(Table2[[#This Row],[AwayTeam]],Sheet5!$A$2:$A$33, 0), MATCH(Table2[[#This Row],[HomeTeam]],Sheet5!$A$2:$A$33, 0))</f>
        <v>1-0-0</v>
      </c>
      <c r="AP1073" s="139"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139" t="str">
        <f>INDEX(Sheet5!$B$2:$AG$33, MATCH(Table2[[#This Row],[AwayTeam]],Sheet5!$A$2:$A$33, 0), MATCH(Table2[[#This Row],[HomeTeam]],Sheet5!$A$2:$A$33, 0))</f>
        <v>2-0-0</v>
      </c>
      <c r="AP1074" s="139"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139" t="str">
        <f>INDEX(Sheet5!$B$2:$AG$33, MATCH(Table2[[#This Row],[AwayTeam]],Sheet5!$A$2:$A$33, 0), MATCH(Table2[[#This Row],[HomeTeam]],Sheet5!$A$2:$A$33, 0))</f>
        <v>0-1-0</v>
      </c>
      <c r="AP1075" s="139" t="str">
        <f>INDEX(Sheet5!$B$2:$AG$33, MATCH(Table2[[#This Row],[HomeTeam]],Sheet5!$A$2:$A$33, 0), MATCH(Table2[[#This Row],[AwayTeam]],Sheet5!$A$2:$A$33, 0))</f>
        <v>1-0-0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139" t="str">
        <f>INDEX(Sheet5!$B$2:$AG$33, MATCH(Table2[[#This Row],[AwayTeam]],Sheet5!$A$2:$A$33, 0), MATCH(Table2[[#This Row],[HomeTeam]],Sheet5!$A$2:$A$33, 0))</f>
        <v>1-0-0</v>
      </c>
      <c r="AP1076" s="139"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139" t="str">
        <f>INDEX(Sheet5!$B$2:$AG$33, MATCH(Table2[[#This Row],[AwayTeam]],Sheet5!$A$2:$A$33, 0), MATCH(Table2[[#This Row],[HomeTeam]],Sheet5!$A$2:$A$33, 0))</f>
        <v>0-1-0</v>
      </c>
      <c r="AP1077" s="139"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139" t="str">
        <f>INDEX(Sheet5!$B$2:$AG$33, MATCH(Table2[[#This Row],[AwayTeam]],Sheet5!$A$2:$A$33, 0), MATCH(Table2[[#This Row],[HomeTeam]],Sheet5!$A$2:$A$33, 0))</f>
        <v>0-0-0</v>
      </c>
      <c r="AP1078" s="139"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139" t="str">
        <f>INDEX(Sheet5!$B$2:$AG$33, MATCH(Table2[[#This Row],[AwayTeam]],Sheet5!$A$2:$A$33, 0), MATCH(Table2[[#This Row],[HomeTeam]],Sheet5!$A$2:$A$33, 0))</f>
        <v>2-0-0</v>
      </c>
      <c r="AP1079" s="139"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139" t="str">
        <f>INDEX(Sheet5!$B$2:$AG$33, MATCH(Table2[[#This Row],[AwayTeam]],Sheet5!$A$2:$A$33, 0), MATCH(Table2[[#This Row],[HomeTeam]],Sheet5!$A$2:$A$33, 0))</f>
        <v>0-1-0</v>
      </c>
      <c r="AP1080" s="139"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139" t="str">
        <f>INDEX(Sheet5!$B$2:$AG$33, MATCH(Table2[[#This Row],[AwayTeam]],Sheet5!$A$2:$A$33, 0), MATCH(Table2[[#This Row],[HomeTeam]],Sheet5!$A$2:$A$33, 0))</f>
        <v>1-0-0</v>
      </c>
      <c r="AP1081" s="139"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139" t="str">
        <f>INDEX(Sheet5!$B$2:$AG$33, MATCH(Table2[[#This Row],[AwayTeam]],Sheet5!$A$2:$A$33, 0), MATCH(Table2[[#This Row],[HomeTeam]],Sheet5!$A$2:$A$33, 0))</f>
        <v>2-1-0</v>
      </c>
      <c r="AP1082" s="139"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139" t="str">
        <f>INDEX(Sheet5!$B$2:$AG$33, MATCH(Table2[[#This Row],[AwayTeam]],Sheet5!$A$2:$A$33, 0), MATCH(Table2[[#This Row],[HomeTeam]],Sheet5!$A$2:$A$33, 0))</f>
        <v>1-0-0</v>
      </c>
      <c r="AP1083" s="139"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139" t="str">
        <f>INDEX(Sheet5!$B$2:$AG$33, MATCH(Table2[[#This Row],[AwayTeam]],Sheet5!$A$2:$A$33, 0), MATCH(Table2[[#This Row],[HomeTeam]],Sheet5!$A$2:$A$33, 0))</f>
        <v>1-0-0</v>
      </c>
      <c r="AP1084" s="139"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139" t="str">
        <f>INDEX(Sheet5!$B$2:$AG$33, MATCH(Table2[[#This Row],[AwayTeam]],Sheet5!$A$2:$A$33, 0), MATCH(Table2[[#This Row],[HomeTeam]],Sheet5!$A$2:$A$33, 0))</f>
        <v>1-0-0</v>
      </c>
      <c r="AP1085" s="139"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139" t="str">
        <f>INDEX(Sheet5!$B$2:$AG$33, MATCH(Table2[[#This Row],[AwayTeam]],Sheet5!$A$2:$A$33, 0), MATCH(Table2[[#This Row],[HomeTeam]],Sheet5!$A$2:$A$33, 0))</f>
        <v>1-1-0</v>
      </c>
      <c r="AP1086" s="139"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139" t="str">
        <f>INDEX(Sheet5!$B$2:$AG$33, MATCH(Table2[[#This Row],[AwayTeam]],Sheet5!$A$2:$A$33, 0), MATCH(Table2[[#This Row],[HomeTeam]],Sheet5!$A$2:$A$33, 0))</f>
        <v>0-1-1</v>
      </c>
      <c r="AP1087" s="139"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139" t="str">
        <f>INDEX(Sheet5!$B$2:$AG$33, MATCH(Table2[[#This Row],[AwayTeam]],Sheet5!$A$2:$A$33, 0), MATCH(Table2[[#This Row],[HomeTeam]],Sheet5!$A$2:$A$33, 0))</f>
        <v>1-0-0</v>
      </c>
      <c r="AP1088" s="139"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139" t="str">
        <f>INDEX(Sheet5!$B$2:$AG$33, MATCH(Table2[[#This Row],[AwayTeam]],Sheet5!$A$2:$A$33, 0), MATCH(Table2[[#This Row],[HomeTeam]],Sheet5!$A$2:$A$33, 0))</f>
        <v>0-0-0</v>
      </c>
      <c r="AP1089" s="139"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139" t="str">
        <f>INDEX(Sheet5!$B$2:$AG$33, MATCH(Table2[[#This Row],[AwayTeam]],Sheet5!$A$2:$A$33, 0), MATCH(Table2[[#This Row],[HomeTeam]],Sheet5!$A$2:$A$33, 0))</f>
        <v>1-0-0</v>
      </c>
      <c r="AP1090" s="139"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139" t="str">
        <f>INDEX(Sheet5!$B$2:$AG$33, MATCH(Table2[[#This Row],[AwayTeam]],Sheet5!$A$2:$A$33, 0), MATCH(Table2[[#This Row],[HomeTeam]],Sheet5!$A$2:$A$33, 0))</f>
        <v>1-0-0</v>
      </c>
      <c r="AP1091" s="139"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139" t="str">
        <f>INDEX(Sheet5!$B$2:$AG$33, MATCH(Table2[[#This Row],[AwayTeam]],Sheet5!$A$2:$A$33, 0), MATCH(Table2[[#This Row],[HomeTeam]],Sheet5!$A$2:$A$33, 0))</f>
        <v>1-0-0</v>
      </c>
      <c r="AP1092" s="139"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139" t="str">
        <f>INDEX(Sheet5!$B$2:$AG$33, MATCH(Table2[[#This Row],[AwayTeam]],Sheet5!$A$2:$A$33, 0), MATCH(Table2[[#This Row],[HomeTeam]],Sheet5!$A$2:$A$33, 0))</f>
        <v>0-1-0</v>
      </c>
      <c r="AP1093" s="139"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139" t="str">
        <f>INDEX(Sheet5!$B$2:$AG$33, MATCH(Table2[[#This Row],[AwayTeam]],Sheet5!$A$2:$A$33, 0), MATCH(Table2[[#This Row],[HomeTeam]],Sheet5!$A$2:$A$33, 0))</f>
        <v>0-2-0</v>
      </c>
      <c r="AP1094" s="139"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139" t="str">
        <f>INDEX(Sheet5!$B$2:$AG$33, MATCH(Table2[[#This Row],[AwayTeam]],Sheet5!$A$2:$A$33, 0), MATCH(Table2[[#This Row],[HomeTeam]],Sheet5!$A$2:$A$33, 0))</f>
        <v>1-0-0</v>
      </c>
      <c r="AP1095" s="139"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139" t="str">
        <f>INDEX(Sheet5!$B$2:$AG$33, MATCH(Table2[[#This Row],[AwayTeam]],Sheet5!$A$2:$A$33, 0), MATCH(Table2[[#This Row],[HomeTeam]],Sheet5!$A$2:$A$33, 0))</f>
        <v>1-0-1</v>
      </c>
      <c r="AP1096" s="139"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139" t="str">
        <f>INDEX(Sheet5!$B$2:$AG$33, MATCH(Table2[[#This Row],[AwayTeam]],Sheet5!$A$2:$A$33, 0), MATCH(Table2[[#This Row],[HomeTeam]],Sheet5!$A$2:$A$33, 0))</f>
        <v>0-0-1</v>
      </c>
      <c r="AP1097" s="139" t="str">
        <f>INDEX(Sheet5!$B$2:$AG$33, MATCH(Table2[[#This Row],[HomeTeam]],Sheet5!$A$2:$A$33, 0), MATCH(Table2[[#This Row],[AwayTeam]],Sheet5!$A$2:$A$33, 0))</f>
        <v>1-0-0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139" t="str">
        <f>INDEX(Sheet5!$B$2:$AG$33, MATCH(Table2[[#This Row],[AwayTeam]],Sheet5!$A$2:$A$33, 0), MATCH(Table2[[#This Row],[HomeTeam]],Sheet5!$A$2:$A$33, 0))</f>
        <v>1-0-0</v>
      </c>
      <c r="AP1098" s="139"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139" t="str">
        <f>INDEX(Sheet5!$B$2:$AG$33, MATCH(Table2[[#This Row],[AwayTeam]],Sheet5!$A$2:$A$33, 0), MATCH(Table2[[#This Row],[HomeTeam]],Sheet5!$A$2:$A$33, 0))</f>
        <v>0-1-0</v>
      </c>
      <c r="AP1099" s="139"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139" t="str">
        <f>INDEX(Sheet5!$B$2:$AG$33, MATCH(Table2[[#This Row],[AwayTeam]],Sheet5!$A$2:$A$33, 0), MATCH(Table2[[#This Row],[HomeTeam]],Sheet5!$A$2:$A$33, 0))</f>
        <v>0-0-1</v>
      </c>
      <c r="AP1100" s="139"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139" t="str">
        <f>INDEX(Sheet5!$B$2:$AG$33, MATCH(Table2[[#This Row],[AwayTeam]],Sheet5!$A$2:$A$33, 0), MATCH(Table2[[#This Row],[HomeTeam]],Sheet5!$A$2:$A$33, 0))</f>
        <v>1-0-0</v>
      </c>
      <c r="AP1101" s="139"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139" t="str">
        <f>INDEX(Sheet5!$B$2:$AG$33, MATCH(Table2[[#This Row],[AwayTeam]],Sheet5!$A$2:$A$33, 0), MATCH(Table2[[#This Row],[HomeTeam]],Sheet5!$A$2:$A$33, 0))</f>
        <v>0-1-0</v>
      </c>
      <c r="AP1102" s="139"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139" t="str">
        <f>INDEX(Sheet5!$B$2:$AG$33, MATCH(Table2[[#This Row],[AwayTeam]],Sheet5!$A$2:$A$33, 0), MATCH(Table2[[#This Row],[HomeTeam]],Sheet5!$A$2:$A$33, 0))</f>
        <v>0-0-0</v>
      </c>
      <c r="AP1103" s="139"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139" t="str">
        <f>INDEX(Sheet5!$B$2:$AG$33, MATCH(Table2[[#This Row],[AwayTeam]],Sheet5!$A$2:$A$33, 0), MATCH(Table2[[#This Row],[HomeTeam]],Sheet5!$A$2:$A$33, 0))</f>
        <v>1-0-0</v>
      </c>
      <c r="AP1104" s="139"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139" t="str">
        <f>INDEX(Sheet5!$B$2:$AG$33, MATCH(Table2[[#This Row],[AwayTeam]],Sheet5!$A$2:$A$33, 0), MATCH(Table2[[#This Row],[HomeTeam]],Sheet5!$A$2:$A$33, 0))</f>
        <v>2-0-0</v>
      </c>
      <c r="AP1105" s="139"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139" t="str">
        <f>INDEX(Sheet5!$B$2:$AG$33, MATCH(Table2[[#This Row],[AwayTeam]],Sheet5!$A$2:$A$33, 0), MATCH(Table2[[#This Row],[HomeTeam]],Sheet5!$A$2:$A$33, 0))</f>
        <v>0-1-0</v>
      </c>
      <c r="AP1106" s="139"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139" t="str">
        <f>INDEX(Sheet5!$B$2:$AG$33, MATCH(Table2[[#This Row],[AwayTeam]],Sheet5!$A$2:$A$33, 0), MATCH(Table2[[#This Row],[HomeTeam]],Sheet5!$A$2:$A$33, 0))</f>
        <v>0-1-0</v>
      </c>
      <c r="AP1107" s="139"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139" t="str">
        <f>INDEX(Sheet5!$B$2:$AG$33, MATCH(Table2[[#This Row],[AwayTeam]],Sheet5!$A$2:$A$33, 0), MATCH(Table2[[#This Row],[HomeTeam]],Sheet5!$A$2:$A$33, 0))</f>
        <v>0-1-0</v>
      </c>
      <c r="AP1108" s="139"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139" t="str">
        <f>INDEX(Sheet5!$B$2:$AG$33, MATCH(Table2[[#This Row],[AwayTeam]],Sheet5!$A$2:$A$33, 0), MATCH(Table2[[#This Row],[HomeTeam]],Sheet5!$A$2:$A$33, 0))</f>
        <v>0-1-0</v>
      </c>
      <c r="AP1109" s="139"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139" t="str">
        <f>INDEX(Sheet5!$B$2:$AG$33, MATCH(Table2[[#This Row],[AwayTeam]],Sheet5!$A$2:$A$33, 0), MATCH(Table2[[#This Row],[HomeTeam]],Sheet5!$A$2:$A$33, 0))</f>
        <v>1-0-0</v>
      </c>
      <c r="AP1110" s="139"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139" t="str">
        <f>INDEX(Sheet5!$B$2:$AG$33, MATCH(Table2[[#This Row],[AwayTeam]],Sheet5!$A$2:$A$33, 0), MATCH(Table2[[#This Row],[HomeTeam]],Sheet5!$A$2:$A$33, 0))</f>
        <v>0-0-0</v>
      </c>
      <c r="AP1111" s="139"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139" t="str">
        <f>INDEX(Sheet5!$B$2:$AG$33, MATCH(Table2[[#This Row],[AwayTeam]],Sheet5!$A$2:$A$33, 0), MATCH(Table2[[#This Row],[HomeTeam]],Sheet5!$A$2:$A$33, 0))</f>
        <v>0-1-0</v>
      </c>
      <c r="AP1112" s="139"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139" t="str">
        <f>INDEX(Sheet5!$B$2:$AG$33, MATCH(Table2[[#This Row],[AwayTeam]],Sheet5!$A$2:$A$33, 0), MATCH(Table2[[#This Row],[HomeTeam]],Sheet5!$A$2:$A$33, 0))</f>
        <v>0-0-0</v>
      </c>
      <c r="AP1113" s="139"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139" t="str">
        <f>INDEX(Sheet5!$B$2:$AG$33, MATCH(Table2[[#This Row],[AwayTeam]],Sheet5!$A$2:$A$33, 0), MATCH(Table2[[#This Row],[HomeTeam]],Sheet5!$A$2:$A$33, 0))</f>
        <v>0-0-1</v>
      </c>
      <c r="AP1114" s="139"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139" t="str">
        <f>INDEX(Sheet5!$B$2:$AG$33, MATCH(Table2[[#This Row],[AwayTeam]],Sheet5!$A$2:$A$33, 0), MATCH(Table2[[#This Row],[HomeTeam]],Sheet5!$A$2:$A$33, 0))</f>
        <v>1-1-0</v>
      </c>
      <c r="AP1115" s="139"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139" t="str">
        <f>INDEX(Sheet5!$B$2:$AG$33, MATCH(Table2[[#This Row],[AwayTeam]],Sheet5!$A$2:$A$33, 0), MATCH(Table2[[#This Row],[HomeTeam]],Sheet5!$A$2:$A$33, 0))</f>
        <v>1-0-0</v>
      </c>
      <c r="AP1116" s="139"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139" t="str">
        <f>INDEX(Sheet5!$B$2:$AG$33, MATCH(Table2[[#This Row],[AwayTeam]],Sheet5!$A$2:$A$33, 0), MATCH(Table2[[#This Row],[HomeTeam]],Sheet5!$A$2:$A$33, 0))</f>
        <v>0-0-0</v>
      </c>
      <c r="AP1117" s="139"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139" t="str">
        <f>INDEX(Sheet5!$B$2:$AG$33, MATCH(Table2[[#This Row],[AwayTeam]],Sheet5!$A$2:$A$33, 0), MATCH(Table2[[#This Row],[HomeTeam]],Sheet5!$A$2:$A$33, 0))</f>
        <v>0-1-0</v>
      </c>
      <c r="AP1118" s="139" t="str">
        <f>INDEX(Sheet5!$B$2:$AG$33, MATCH(Table2[[#This Row],[HomeTeam]],Sheet5!$A$2:$A$33, 0), MATCH(Table2[[#This Row],[AwayTeam]],Sheet5!$A$2:$A$33, 0))</f>
        <v>1-0-0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139" t="str">
        <f>INDEX(Sheet5!$B$2:$AG$33, MATCH(Table2[[#This Row],[AwayTeam]],Sheet5!$A$2:$A$33, 0), MATCH(Table2[[#This Row],[HomeTeam]],Sheet5!$A$2:$A$33, 0))</f>
        <v>1-0-0</v>
      </c>
      <c r="AP1119" s="139"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139" t="str">
        <f>INDEX(Sheet5!$B$2:$AG$33, MATCH(Table2[[#This Row],[AwayTeam]],Sheet5!$A$2:$A$33, 0), MATCH(Table2[[#This Row],[HomeTeam]],Sheet5!$A$2:$A$33, 0))</f>
        <v>1-0-0</v>
      </c>
      <c r="AP1120" s="139"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139" t="str">
        <f>INDEX(Sheet5!$B$2:$AG$33, MATCH(Table2[[#This Row],[AwayTeam]],Sheet5!$A$2:$A$33, 0), MATCH(Table2[[#This Row],[HomeTeam]],Sheet5!$A$2:$A$33, 0))</f>
        <v>0-0-1</v>
      </c>
      <c r="AP1121" s="139"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139" t="str">
        <f>INDEX(Sheet5!$B$2:$AG$33, MATCH(Table2[[#This Row],[AwayTeam]],Sheet5!$A$2:$A$33, 0), MATCH(Table2[[#This Row],[HomeTeam]],Sheet5!$A$2:$A$33, 0))</f>
        <v>1-0-1</v>
      </c>
      <c r="AP1122" s="139"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139" t="str">
        <f>INDEX(Sheet5!$B$2:$AG$33, MATCH(Table2[[#This Row],[AwayTeam]],Sheet5!$A$2:$A$33, 0), MATCH(Table2[[#This Row],[HomeTeam]],Sheet5!$A$2:$A$33, 0))</f>
        <v>0-1-0</v>
      </c>
      <c r="AP1123" s="139"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139" t="str">
        <f>INDEX(Sheet5!$B$2:$AG$33, MATCH(Table2[[#This Row],[AwayTeam]],Sheet5!$A$2:$A$33, 0), MATCH(Table2[[#This Row],[HomeTeam]],Sheet5!$A$2:$A$33, 0))</f>
        <v>1-0-0</v>
      </c>
      <c r="AP1124" s="139"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139" t="str">
        <f>INDEX(Sheet5!$B$2:$AG$33, MATCH(Table2[[#This Row],[AwayTeam]],Sheet5!$A$2:$A$33, 0), MATCH(Table2[[#This Row],[HomeTeam]],Sheet5!$A$2:$A$33, 0))</f>
        <v>0-0-1</v>
      </c>
      <c r="AP1125" s="139"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139" t="str">
        <f>INDEX(Sheet5!$B$2:$AG$33, MATCH(Table2[[#This Row],[AwayTeam]],Sheet5!$A$2:$A$33, 0), MATCH(Table2[[#This Row],[HomeTeam]],Sheet5!$A$2:$A$33, 0))</f>
        <v>1-0-0</v>
      </c>
      <c r="AP1126" s="139"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139" t="str">
        <f>INDEX(Sheet5!$B$2:$AG$33, MATCH(Table2[[#This Row],[AwayTeam]],Sheet5!$A$2:$A$33, 0), MATCH(Table2[[#This Row],[HomeTeam]],Sheet5!$A$2:$A$33, 0))</f>
        <v>0-1-0</v>
      </c>
      <c r="AP1127" s="139"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139" t="str">
        <f>INDEX(Sheet5!$B$2:$AG$33, MATCH(Table2[[#This Row],[AwayTeam]],Sheet5!$A$2:$A$33, 0), MATCH(Table2[[#This Row],[HomeTeam]],Sheet5!$A$2:$A$33, 0))</f>
        <v>1-1-0</v>
      </c>
      <c r="AP1128" s="139"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139" t="str">
        <f>INDEX(Sheet5!$B$2:$AG$33, MATCH(Table2[[#This Row],[AwayTeam]],Sheet5!$A$2:$A$33, 0), MATCH(Table2[[#This Row],[HomeTeam]],Sheet5!$A$2:$A$33, 0))</f>
        <v>1-1-0</v>
      </c>
      <c r="AP1129" s="139"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139" t="str">
        <f>INDEX(Sheet5!$B$2:$AG$33, MATCH(Table2[[#This Row],[AwayTeam]],Sheet5!$A$2:$A$33, 0), MATCH(Table2[[#This Row],[HomeTeam]],Sheet5!$A$2:$A$33, 0))</f>
        <v>0-0-0</v>
      </c>
      <c r="AP1130" s="139"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139" t="str">
        <f>INDEX(Sheet5!$B$2:$AG$33, MATCH(Table2[[#This Row],[AwayTeam]],Sheet5!$A$2:$A$33, 0), MATCH(Table2[[#This Row],[HomeTeam]],Sheet5!$A$2:$A$33, 0))</f>
        <v>0-2-0</v>
      </c>
      <c r="AP1131" s="139"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139" t="str">
        <f>INDEX(Sheet5!$B$2:$AG$33, MATCH(Table2[[#This Row],[AwayTeam]],Sheet5!$A$2:$A$33, 0), MATCH(Table2[[#This Row],[HomeTeam]],Sheet5!$A$2:$A$33, 0))</f>
        <v>0-1-1</v>
      </c>
      <c r="AP1132" s="139"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139" t="str">
        <f>INDEX(Sheet5!$B$2:$AG$33, MATCH(Table2[[#This Row],[AwayTeam]],Sheet5!$A$2:$A$33, 0), MATCH(Table2[[#This Row],[HomeTeam]],Sheet5!$A$2:$A$33, 0))</f>
        <v>0-1-1</v>
      </c>
      <c r="AP1133" s="139"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139" t="str">
        <f>INDEX(Sheet5!$B$2:$AG$33, MATCH(Table2[[#This Row],[AwayTeam]],Sheet5!$A$2:$A$33, 0), MATCH(Table2[[#This Row],[HomeTeam]],Sheet5!$A$2:$A$33, 0))</f>
        <v>1-0-0</v>
      </c>
      <c r="AP1134" s="139"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139" t="str">
        <f>INDEX(Sheet5!$B$2:$AG$33, MATCH(Table2[[#This Row],[AwayTeam]],Sheet5!$A$2:$A$33, 0), MATCH(Table2[[#This Row],[HomeTeam]],Sheet5!$A$2:$A$33, 0))</f>
        <v>1-0-0</v>
      </c>
      <c r="AP1135" s="139"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139" t="str">
        <f>INDEX(Sheet5!$B$2:$AG$33, MATCH(Table2[[#This Row],[AwayTeam]],Sheet5!$A$2:$A$33, 0), MATCH(Table2[[#This Row],[HomeTeam]],Sheet5!$A$2:$A$33, 0))</f>
        <v>2-0-0</v>
      </c>
      <c r="AP1136" s="139"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139" t="str">
        <f>INDEX(Sheet5!$B$2:$AG$33, MATCH(Table2[[#This Row],[AwayTeam]],Sheet5!$A$2:$A$33, 0), MATCH(Table2[[#This Row],[HomeTeam]],Sheet5!$A$2:$A$33, 0))</f>
        <v>0-0-0</v>
      </c>
      <c r="AP1137" s="139"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139" t="str">
        <f>INDEX(Sheet5!$B$2:$AG$33, MATCH(Table2[[#This Row],[AwayTeam]],Sheet5!$A$2:$A$33, 0), MATCH(Table2[[#This Row],[HomeTeam]],Sheet5!$A$2:$A$33, 0))</f>
        <v>0-1-0</v>
      </c>
      <c r="AP1138" s="139"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139" t="str">
        <f>INDEX(Sheet5!$B$2:$AG$33, MATCH(Table2[[#This Row],[AwayTeam]],Sheet5!$A$2:$A$33, 0), MATCH(Table2[[#This Row],[HomeTeam]],Sheet5!$A$2:$A$33, 0))</f>
        <v>1-0-0</v>
      </c>
      <c r="AP1139" s="139"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139" t="str">
        <f>INDEX(Sheet5!$B$2:$AG$33, MATCH(Table2[[#This Row],[AwayTeam]],Sheet5!$A$2:$A$33, 0), MATCH(Table2[[#This Row],[HomeTeam]],Sheet5!$A$2:$A$33, 0))</f>
        <v>0-1-0</v>
      </c>
      <c r="AP1140" s="139"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139" t="str">
        <f>INDEX(Sheet5!$B$2:$AG$33, MATCH(Table2[[#This Row],[AwayTeam]],Sheet5!$A$2:$A$33, 0), MATCH(Table2[[#This Row],[HomeTeam]],Sheet5!$A$2:$A$33, 0))</f>
        <v>0-1-0</v>
      </c>
      <c r="AP1141" s="139"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139" t="str">
        <f>INDEX(Sheet5!$B$2:$AG$33, MATCH(Table2[[#This Row],[AwayTeam]],Sheet5!$A$2:$A$33, 0), MATCH(Table2[[#This Row],[HomeTeam]],Sheet5!$A$2:$A$33, 0))</f>
        <v>1-0-0</v>
      </c>
      <c r="AP1142" s="139"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139" t="str">
        <f>INDEX(Sheet5!$B$2:$AG$33, MATCH(Table2[[#This Row],[AwayTeam]],Sheet5!$A$2:$A$33, 0), MATCH(Table2[[#This Row],[HomeTeam]],Sheet5!$A$2:$A$33, 0))</f>
        <v>1-0-0</v>
      </c>
      <c r="AP1143" s="139"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139" t="str">
        <f>INDEX(Sheet5!$B$2:$AG$33, MATCH(Table2[[#This Row],[AwayTeam]],Sheet5!$A$2:$A$33, 0), MATCH(Table2[[#This Row],[HomeTeam]],Sheet5!$A$2:$A$33, 0))</f>
        <v>0-0-0</v>
      </c>
      <c r="AP1144" s="139"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139" t="str">
        <f>INDEX(Sheet5!$B$2:$AG$33, MATCH(Table2[[#This Row],[AwayTeam]],Sheet5!$A$2:$A$33, 0), MATCH(Table2[[#This Row],[HomeTeam]],Sheet5!$A$2:$A$33, 0))</f>
        <v>2-0-0</v>
      </c>
      <c r="AP1145" s="139"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139" t="str">
        <f>INDEX(Sheet5!$B$2:$AG$33, MATCH(Table2[[#This Row],[AwayTeam]],Sheet5!$A$2:$A$33, 0), MATCH(Table2[[#This Row],[HomeTeam]],Sheet5!$A$2:$A$33, 0))</f>
        <v>1-0-1</v>
      </c>
      <c r="AP1146" s="139"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139" t="str">
        <f>INDEX(Sheet5!$B$2:$AG$33, MATCH(Table2[[#This Row],[AwayTeam]],Sheet5!$A$2:$A$33, 0), MATCH(Table2[[#This Row],[HomeTeam]],Sheet5!$A$2:$A$33, 0))</f>
        <v>0-0-0</v>
      </c>
      <c r="AP1147" s="139"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139" t="str">
        <f>INDEX(Sheet5!$B$2:$AG$33, MATCH(Table2[[#This Row],[AwayTeam]],Sheet5!$A$2:$A$33, 0), MATCH(Table2[[#This Row],[HomeTeam]],Sheet5!$A$2:$A$33, 0))</f>
        <v>1-0-0</v>
      </c>
      <c r="AP1148" s="139"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139" t="str">
        <f>INDEX(Sheet5!$B$2:$AG$33, MATCH(Table2[[#This Row],[AwayTeam]],Sheet5!$A$2:$A$33, 0), MATCH(Table2[[#This Row],[HomeTeam]],Sheet5!$A$2:$A$33, 0))</f>
        <v>1-0-0</v>
      </c>
      <c r="AP1149" s="139"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139" t="str">
        <f>INDEX(Sheet5!$B$2:$AG$33, MATCH(Table2[[#This Row],[AwayTeam]],Sheet5!$A$2:$A$33, 0), MATCH(Table2[[#This Row],[HomeTeam]],Sheet5!$A$2:$A$33, 0))</f>
        <v>0-0-1</v>
      </c>
      <c r="AP1150" s="139"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139" t="str">
        <f>INDEX(Sheet5!$B$2:$AG$33, MATCH(Table2[[#This Row],[AwayTeam]],Sheet5!$A$2:$A$33, 0), MATCH(Table2[[#This Row],[HomeTeam]],Sheet5!$A$2:$A$33, 0))</f>
        <v>0-1-0</v>
      </c>
      <c r="AP1151" s="139"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139" t="str">
        <f>INDEX(Sheet5!$B$2:$AG$33, MATCH(Table2[[#This Row],[AwayTeam]],Sheet5!$A$2:$A$33, 0), MATCH(Table2[[#This Row],[HomeTeam]],Sheet5!$A$2:$A$33, 0))</f>
        <v>1-0-0</v>
      </c>
      <c r="AP1152" s="139"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139" t="str">
        <f>INDEX(Sheet5!$B$2:$AG$33, MATCH(Table2[[#This Row],[AwayTeam]],Sheet5!$A$2:$A$33, 0), MATCH(Table2[[#This Row],[HomeTeam]],Sheet5!$A$2:$A$33, 0))</f>
        <v>1-0-0</v>
      </c>
      <c r="AP1153" s="139" t="str">
        <f>INDEX(Sheet5!$B$2:$AG$33, MATCH(Table2[[#This Row],[HomeTeam]],Sheet5!$A$2:$A$33, 0), MATCH(Table2[[#This Row],[AwayTeam]],Sheet5!$A$2:$A$33, 0))</f>
        <v>0-1-0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139" t="str">
        <f>INDEX(Sheet5!$B$2:$AG$33, MATCH(Table2[[#This Row],[AwayTeam]],Sheet5!$A$2:$A$33, 0), MATCH(Table2[[#This Row],[HomeTeam]],Sheet5!$A$2:$A$33, 0))</f>
        <v>0-0-0</v>
      </c>
      <c r="AP1154" s="139"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139" t="str">
        <f>INDEX(Sheet5!$B$2:$AG$33, MATCH(Table2[[#This Row],[AwayTeam]],Sheet5!$A$2:$A$33, 0), MATCH(Table2[[#This Row],[HomeTeam]],Sheet5!$A$2:$A$33, 0))</f>
        <v>0-1-0</v>
      </c>
      <c r="AP1155" s="139"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139" t="str">
        <f>INDEX(Sheet5!$B$2:$AG$33, MATCH(Table2[[#This Row],[AwayTeam]],Sheet5!$A$2:$A$33, 0), MATCH(Table2[[#This Row],[HomeTeam]],Sheet5!$A$2:$A$33, 0))</f>
        <v>0-0-0</v>
      </c>
      <c r="AP1156" s="139"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139" t="str">
        <f>INDEX(Sheet5!$B$2:$AG$33, MATCH(Table2[[#This Row],[AwayTeam]],Sheet5!$A$2:$A$33, 0), MATCH(Table2[[#This Row],[HomeTeam]],Sheet5!$A$2:$A$33, 0))</f>
        <v>1-0-0</v>
      </c>
      <c r="AP1157" s="139"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139" t="str">
        <f>INDEX(Sheet5!$B$2:$AG$33, MATCH(Table2[[#This Row],[AwayTeam]],Sheet5!$A$2:$A$33, 0), MATCH(Table2[[#This Row],[HomeTeam]],Sheet5!$A$2:$A$33, 0))</f>
        <v>0-0-0</v>
      </c>
      <c r="AP1158" s="139"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139" t="str">
        <f>INDEX(Sheet5!$B$2:$AG$33, MATCH(Table2[[#This Row],[AwayTeam]],Sheet5!$A$2:$A$33, 0), MATCH(Table2[[#This Row],[HomeTeam]],Sheet5!$A$2:$A$33, 0))</f>
        <v>0-1-0</v>
      </c>
      <c r="AP1159" s="139"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139" t="str">
        <f>INDEX(Sheet5!$B$2:$AG$33, MATCH(Table2[[#This Row],[AwayTeam]],Sheet5!$A$2:$A$33, 0), MATCH(Table2[[#This Row],[HomeTeam]],Sheet5!$A$2:$A$33, 0))</f>
        <v>1-0-0</v>
      </c>
      <c r="AP1160" s="139"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139" t="str">
        <f>INDEX(Sheet5!$B$2:$AG$33, MATCH(Table2[[#This Row],[AwayTeam]],Sheet5!$A$2:$A$33, 0), MATCH(Table2[[#This Row],[HomeTeam]],Sheet5!$A$2:$A$33, 0))</f>
        <v>0-1-0</v>
      </c>
      <c r="AP1161" s="139"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139" t="str">
        <f>INDEX(Sheet5!$B$2:$AG$33, MATCH(Table2[[#This Row],[AwayTeam]],Sheet5!$A$2:$A$33, 0), MATCH(Table2[[#This Row],[HomeTeam]],Sheet5!$A$2:$A$33, 0))</f>
        <v>0-0-0</v>
      </c>
      <c r="AP1162" s="139"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139" t="str">
        <f>INDEX(Sheet5!$B$2:$AG$33, MATCH(Table2[[#This Row],[AwayTeam]],Sheet5!$A$2:$A$33, 0), MATCH(Table2[[#This Row],[HomeTeam]],Sheet5!$A$2:$A$33, 0))</f>
        <v>0-0-0</v>
      </c>
      <c r="AP1163" s="139" t="str">
        <f>INDEX(Sheet5!$B$2:$AG$33, MATCH(Table2[[#This Row],[HomeTeam]],Sheet5!$A$2:$A$33, 0), MATCH(Table2[[#This Row],[AwayTeam]],Sheet5!$A$2:$A$33, 0))</f>
        <v>0-0-0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139" t="str">
        <f>INDEX(Sheet5!$B$2:$AG$33, MATCH(Table2[[#This Row],[AwayTeam]],Sheet5!$A$2:$A$33, 0), MATCH(Table2[[#This Row],[HomeTeam]],Sheet5!$A$2:$A$33, 0))</f>
        <v>0-0-0</v>
      </c>
      <c r="AP1164" s="139"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139" t="str">
        <f>INDEX(Sheet5!$B$2:$AG$33, MATCH(Table2[[#This Row],[AwayTeam]],Sheet5!$A$2:$A$33, 0), MATCH(Table2[[#This Row],[HomeTeam]],Sheet5!$A$2:$A$33, 0))</f>
        <v>0-1-0</v>
      </c>
      <c r="AP1165" s="139"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139" t="str">
        <f>INDEX(Sheet5!$B$2:$AG$33, MATCH(Table2[[#This Row],[AwayTeam]],Sheet5!$A$2:$A$33, 0), MATCH(Table2[[#This Row],[HomeTeam]],Sheet5!$A$2:$A$33, 0))</f>
        <v>0-0-0</v>
      </c>
      <c r="AP1166" s="139"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139" t="str">
        <f>INDEX(Sheet5!$B$2:$AG$33, MATCH(Table2[[#This Row],[AwayTeam]],Sheet5!$A$2:$A$33, 0), MATCH(Table2[[#This Row],[HomeTeam]],Sheet5!$A$2:$A$33, 0))</f>
        <v>1-0-0</v>
      </c>
      <c r="AP1167" s="139"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139" t="str">
        <f>INDEX(Sheet5!$B$2:$AG$33, MATCH(Table2[[#This Row],[AwayTeam]],Sheet5!$A$2:$A$33, 0), MATCH(Table2[[#This Row],[HomeTeam]],Sheet5!$A$2:$A$33, 0))</f>
        <v>2-0-0</v>
      </c>
      <c r="AP1168" s="139"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139" t="str">
        <f>INDEX(Sheet5!$B$2:$AG$33, MATCH(Table2[[#This Row],[AwayTeam]],Sheet5!$A$2:$A$33, 0), MATCH(Table2[[#This Row],[HomeTeam]],Sheet5!$A$2:$A$33, 0))</f>
        <v>1-1-0</v>
      </c>
      <c r="AP1169" s="139"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139" t="str">
        <f>INDEX(Sheet5!$B$2:$AG$33, MATCH(Table2[[#This Row],[AwayTeam]],Sheet5!$A$2:$A$33, 0), MATCH(Table2[[#This Row],[HomeTeam]],Sheet5!$A$2:$A$33, 0))</f>
        <v>1-0-0</v>
      </c>
      <c r="AP1170" s="139"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139" t="str">
        <f>INDEX(Sheet5!$B$2:$AG$33, MATCH(Table2[[#This Row],[AwayTeam]],Sheet5!$A$2:$A$33, 0), MATCH(Table2[[#This Row],[HomeTeam]],Sheet5!$A$2:$A$33, 0))</f>
        <v>1-0-0</v>
      </c>
      <c r="AP1171" s="139"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139" t="str">
        <f>INDEX(Sheet5!$B$2:$AG$33, MATCH(Table2[[#This Row],[AwayTeam]],Sheet5!$A$2:$A$33, 0), MATCH(Table2[[#This Row],[HomeTeam]],Sheet5!$A$2:$A$33, 0))</f>
        <v>1-0-0</v>
      </c>
      <c r="AP1172" s="139"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139" t="str">
        <f>INDEX(Sheet5!$B$2:$AG$33, MATCH(Table2[[#This Row],[AwayTeam]],Sheet5!$A$2:$A$33, 0), MATCH(Table2[[#This Row],[HomeTeam]],Sheet5!$A$2:$A$33, 0))</f>
        <v>1-1-0</v>
      </c>
      <c r="AP1173" s="139"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139" t="str">
        <f>INDEX(Sheet5!$B$2:$AG$33, MATCH(Table2[[#This Row],[AwayTeam]],Sheet5!$A$2:$A$33, 0), MATCH(Table2[[#This Row],[HomeTeam]],Sheet5!$A$2:$A$33, 0))</f>
        <v>0-1-0</v>
      </c>
      <c r="AP1174" s="139"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139" t="str">
        <f>INDEX(Sheet5!$B$2:$AG$33, MATCH(Table2[[#This Row],[AwayTeam]],Sheet5!$A$2:$A$33, 0), MATCH(Table2[[#This Row],[HomeTeam]],Sheet5!$A$2:$A$33, 0))</f>
        <v>1-0-0</v>
      </c>
      <c r="AP1175" s="139"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139" t="str">
        <f>INDEX(Sheet5!$B$2:$AG$33, MATCH(Table2[[#This Row],[AwayTeam]],Sheet5!$A$2:$A$33, 0), MATCH(Table2[[#This Row],[HomeTeam]],Sheet5!$A$2:$A$33, 0))</f>
        <v>2-0-0</v>
      </c>
      <c r="AP1176" s="139"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139" t="str">
        <f>INDEX(Sheet5!$B$2:$AG$33, MATCH(Table2[[#This Row],[AwayTeam]],Sheet5!$A$2:$A$33, 0), MATCH(Table2[[#This Row],[HomeTeam]],Sheet5!$A$2:$A$33, 0))</f>
        <v>2-1-0</v>
      </c>
      <c r="AP1177" s="139"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139" t="str">
        <f>INDEX(Sheet5!$B$2:$AG$33, MATCH(Table2[[#This Row],[AwayTeam]],Sheet5!$A$2:$A$33, 0), MATCH(Table2[[#This Row],[HomeTeam]],Sheet5!$A$2:$A$33, 0))</f>
        <v>1-0-0</v>
      </c>
      <c r="AP1178" s="139"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139" t="str">
        <f>INDEX(Sheet5!$B$2:$AG$33, MATCH(Table2[[#This Row],[AwayTeam]],Sheet5!$A$2:$A$33, 0), MATCH(Table2[[#This Row],[HomeTeam]],Sheet5!$A$2:$A$33, 0))</f>
        <v>2-1-0</v>
      </c>
      <c r="AP1179" s="139"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139" t="str">
        <f>INDEX(Sheet5!$B$2:$AG$33, MATCH(Table2[[#This Row],[AwayTeam]],Sheet5!$A$2:$A$33, 0), MATCH(Table2[[#This Row],[HomeTeam]],Sheet5!$A$2:$A$33, 0))</f>
        <v>0-0-0</v>
      </c>
      <c r="AP1180" s="139"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139" t="str">
        <f>INDEX(Sheet5!$B$2:$AG$33, MATCH(Table2[[#This Row],[AwayTeam]],Sheet5!$A$2:$A$33, 0), MATCH(Table2[[#This Row],[HomeTeam]],Sheet5!$A$2:$A$33, 0))</f>
        <v>0-0-1</v>
      </c>
      <c r="AP1181" s="139"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139" t="str">
        <f>INDEX(Sheet5!$B$2:$AG$33, MATCH(Table2[[#This Row],[AwayTeam]],Sheet5!$A$2:$A$33, 0), MATCH(Table2[[#This Row],[HomeTeam]],Sheet5!$A$2:$A$33, 0))</f>
        <v>0-0-0</v>
      </c>
      <c r="AP1182" s="139"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139" t="str">
        <f>INDEX(Sheet5!$B$2:$AG$33, MATCH(Table2[[#This Row],[AwayTeam]],Sheet5!$A$2:$A$33, 0), MATCH(Table2[[#This Row],[HomeTeam]],Sheet5!$A$2:$A$33, 0))</f>
        <v>1-0-0</v>
      </c>
      <c r="AP1183" s="139"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139" t="str">
        <f>INDEX(Sheet5!$B$2:$AG$33, MATCH(Table2[[#This Row],[AwayTeam]],Sheet5!$A$2:$A$33, 0), MATCH(Table2[[#This Row],[HomeTeam]],Sheet5!$A$2:$A$33, 0))</f>
        <v>1-1-0</v>
      </c>
      <c r="AP1184" s="139"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139" t="str">
        <f>INDEX(Sheet5!$B$2:$AG$33, MATCH(Table2[[#This Row],[AwayTeam]],Sheet5!$A$2:$A$33, 0), MATCH(Table2[[#This Row],[HomeTeam]],Sheet5!$A$2:$A$33, 0))</f>
        <v>0-1-0</v>
      </c>
      <c r="AP1185" s="139"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139" t="str">
        <f>INDEX(Sheet5!$B$2:$AG$33, MATCH(Table2[[#This Row],[AwayTeam]],Sheet5!$A$2:$A$33, 0), MATCH(Table2[[#This Row],[HomeTeam]],Sheet5!$A$2:$A$33, 0))</f>
        <v>2-0-0</v>
      </c>
      <c r="AP1186" s="139"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139" t="str">
        <f>INDEX(Sheet5!$B$2:$AG$33, MATCH(Table2[[#This Row],[AwayTeam]],Sheet5!$A$2:$A$33, 0), MATCH(Table2[[#This Row],[HomeTeam]],Sheet5!$A$2:$A$33, 0))</f>
        <v>1-0-0</v>
      </c>
      <c r="AP1187" s="139"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139" t="str">
        <f>INDEX(Sheet5!$B$2:$AG$33, MATCH(Table2[[#This Row],[AwayTeam]],Sheet5!$A$2:$A$33, 0), MATCH(Table2[[#This Row],[HomeTeam]],Sheet5!$A$2:$A$33, 0))</f>
        <v>0-0-0</v>
      </c>
      <c r="AP1188" s="139"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139" t="str">
        <f>INDEX(Sheet5!$B$2:$AG$33, MATCH(Table2[[#This Row],[AwayTeam]],Sheet5!$A$2:$A$33, 0), MATCH(Table2[[#This Row],[HomeTeam]],Sheet5!$A$2:$A$33, 0))</f>
        <v>0-1-0</v>
      </c>
      <c r="AP1189" s="139"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139" t="str">
        <f>INDEX(Sheet5!$B$2:$AG$33, MATCH(Table2[[#This Row],[AwayTeam]],Sheet5!$A$2:$A$33, 0), MATCH(Table2[[#This Row],[HomeTeam]],Sheet5!$A$2:$A$33, 0))</f>
        <v>0-2-0</v>
      </c>
      <c r="AP1190" s="139"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139" t="str">
        <f>INDEX(Sheet5!$B$2:$AG$33, MATCH(Table2[[#This Row],[AwayTeam]],Sheet5!$A$2:$A$33, 0), MATCH(Table2[[#This Row],[HomeTeam]],Sheet5!$A$2:$A$33, 0))</f>
        <v>1-2-0</v>
      </c>
      <c r="AP1191" s="139"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139" t="str">
        <f>INDEX(Sheet5!$B$2:$AG$33, MATCH(Table2[[#This Row],[AwayTeam]],Sheet5!$A$2:$A$33, 0), MATCH(Table2[[#This Row],[HomeTeam]],Sheet5!$A$2:$A$33, 0))</f>
        <v>0-2-0</v>
      </c>
      <c r="AP1192" s="139"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139" t="str">
        <f>INDEX(Sheet5!$B$2:$AG$33, MATCH(Table2[[#This Row],[AwayTeam]],Sheet5!$A$2:$A$33, 0), MATCH(Table2[[#This Row],[HomeTeam]],Sheet5!$A$2:$A$33, 0))</f>
        <v>0-1-1</v>
      </c>
      <c r="AP1193" s="139"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139" t="str">
        <f>INDEX(Sheet5!$B$2:$AG$33, MATCH(Table2[[#This Row],[AwayTeam]],Sheet5!$A$2:$A$33, 0), MATCH(Table2[[#This Row],[HomeTeam]],Sheet5!$A$2:$A$33, 0))</f>
        <v>0-0-0</v>
      </c>
      <c r="AP1194" s="139"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139" t="str">
        <f>INDEX(Sheet5!$B$2:$AG$33, MATCH(Table2[[#This Row],[AwayTeam]],Sheet5!$A$2:$A$33, 0), MATCH(Table2[[#This Row],[HomeTeam]],Sheet5!$A$2:$A$33, 0))</f>
        <v>1-1-0</v>
      </c>
      <c r="AP1195" s="139"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139" t="str">
        <f>INDEX(Sheet5!$B$2:$AG$33, MATCH(Table2[[#This Row],[AwayTeam]],Sheet5!$A$2:$A$33, 0), MATCH(Table2[[#This Row],[HomeTeam]],Sheet5!$A$2:$A$33, 0))</f>
        <v>1-0-0</v>
      </c>
      <c r="AP1196" s="139"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139" t="str">
        <f>INDEX(Sheet5!$B$2:$AG$33, MATCH(Table2[[#This Row],[AwayTeam]],Sheet5!$A$2:$A$33, 0), MATCH(Table2[[#This Row],[HomeTeam]],Sheet5!$A$2:$A$33, 0))</f>
        <v>0-2-0</v>
      </c>
      <c r="AP1197" s="139"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139" t="str">
        <f>INDEX(Sheet5!$B$2:$AG$33, MATCH(Table2[[#This Row],[AwayTeam]],Sheet5!$A$2:$A$33, 0), MATCH(Table2[[#This Row],[HomeTeam]],Sheet5!$A$2:$A$33, 0))</f>
        <v>1-0-1</v>
      </c>
      <c r="AP1198" s="139"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139" t="str">
        <f>INDEX(Sheet5!$B$2:$AG$33, MATCH(Table2[[#This Row],[AwayTeam]],Sheet5!$A$2:$A$33, 0), MATCH(Table2[[#This Row],[HomeTeam]],Sheet5!$A$2:$A$33, 0))</f>
        <v>2-0-0</v>
      </c>
      <c r="AP1199" s="139"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139" t="str">
        <f>INDEX(Sheet5!$B$2:$AG$33, MATCH(Table2[[#This Row],[AwayTeam]],Sheet5!$A$2:$A$33, 0), MATCH(Table2[[#This Row],[HomeTeam]],Sheet5!$A$2:$A$33, 0))</f>
        <v>0-1-0</v>
      </c>
      <c r="AP1200" s="139"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139" t="str">
        <f>INDEX(Sheet5!$B$2:$AG$33, MATCH(Table2[[#This Row],[AwayTeam]],Sheet5!$A$2:$A$33, 0), MATCH(Table2[[#This Row],[HomeTeam]],Sheet5!$A$2:$A$33, 0))</f>
        <v>0-1-0</v>
      </c>
      <c r="AP1201" s="139"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139" t="str">
        <f>INDEX(Sheet5!$B$2:$AG$33, MATCH(Table2[[#This Row],[AwayTeam]],Sheet5!$A$2:$A$33, 0), MATCH(Table2[[#This Row],[HomeTeam]],Sheet5!$A$2:$A$33, 0))</f>
        <v>0-0-0</v>
      </c>
      <c r="AP1202" s="139"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139" t="str">
        <f>INDEX(Sheet5!$B$2:$AG$33, MATCH(Table2[[#This Row],[AwayTeam]],Sheet5!$A$2:$A$33, 0), MATCH(Table2[[#This Row],[HomeTeam]],Sheet5!$A$2:$A$33, 0))</f>
        <v>1-1-0</v>
      </c>
      <c r="AP1203" s="139"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139" t="str">
        <f>INDEX(Sheet5!$B$2:$AG$33, MATCH(Table2[[#This Row],[AwayTeam]],Sheet5!$A$2:$A$33, 0), MATCH(Table2[[#This Row],[HomeTeam]],Sheet5!$A$2:$A$33, 0))</f>
        <v>1-0-0</v>
      </c>
      <c r="AP1204" s="139"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139" t="str">
        <f>INDEX(Sheet5!$B$2:$AG$33, MATCH(Table2[[#This Row],[AwayTeam]],Sheet5!$A$2:$A$33, 0), MATCH(Table2[[#This Row],[HomeTeam]],Sheet5!$A$2:$A$33, 0))</f>
        <v>0-0-1</v>
      </c>
      <c r="AP1205" s="139" t="str">
        <f>INDEX(Sheet5!$B$2:$AG$33, MATCH(Table2[[#This Row],[HomeTeam]],Sheet5!$A$2:$A$33, 0), MATCH(Table2[[#This Row],[AwayTeam]],Sheet5!$A$2:$A$33, 0))</f>
        <v>1-0-0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139" t="str">
        <f>INDEX(Sheet5!$B$2:$AG$33, MATCH(Table2[[#This Row],[AwayTeam]],Sheet5!$A$2:$A$33, 0), MATCH(Table2[[#This Row],[HomeTeam]],Sheet5!$A$2:$A$33, 0))</f>
        <v>0-1-1</v>
      </c>
      <c r="AP1206" s="139"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139" t="str">
        <f>INDEX(Sheet5!$B$2:$AG$33, MATCH(Table2[[#This Row],[AwayTeam]],Sheet5!$A$2:$A$33, 0), MATCH(Table2[[#This Row],[HomeTeam]],Sheet5!$A$2:$A$33, 0))</f>
        <v>1-0-0</v>
      </c>
      <c r="AP1207" s="139"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139" t="str">
        <f>INDEX(Sheet5!$B$2:$AG$33, MATCH(Table2[[#This Row],[AwayTeam]],Sheet5!$A$2:$A$33, 0), MATCH(Table2[[#This Row],[HomeTeam]],Sheet5!$A$2:$A$33, 0))</f>
        <v>0-0-0</v>
      </c>
      <c r="AP1208" s="139"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139" t="str">
        <f>INDEX(Sheet5!$B$2:$AG$33, MATCH(Table2[[#This Row],[AwayTeam]],Sheet5!$A$2:$A$33, 0), MATCH(Table2[[#This Row],[HomeTeam]],Sheet5!$A$2:$A$33, 0))</f>
        <v>1-0-0</v>
      </c>
      <c r="AP1209" s="139"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139" t="str">
        <f>INDEX(Sheet5!$B$2:$AG$33, MATCH(Table2[[#This Row],[AwayTeam]],Sheet5!$A$2:$A$33, 0), MATCH(Table2[[#This Row],[HomeTeam]],Sheet5!$A$2:$A$33, 0))</f>
        <v>0-0-0</v>
      </c>
      <c r="AP1210" s="139"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139" t="str">
        <f>INDEX(Sheet5!$B$2:$AG$33, MATCH(Table2[[#This Row],[AwayTeam]],Sheet5!$A$2:$A$33, 0), MATCH(Table2[[#This Row],[HomeTeam]],Sheet5!$A$2:$A$33, 0))</f>
        <v>1-2-0</v>
      </c>
      <c r="AP1211" s="139"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139" t="str">
        <f>INDEX(Sheet5!$B$2:$AG$33, MATCH(Table2[[#This Row],[AwayTeam]],Sheet5!$A$2:$A$33, 0), MATCH(Table2[[#This Row],[HomeTeam]],Sheet5!$A$2:$A$33, 0))</f>
        <v>0-1-0</v>
      </c>
      <c r="AP1212" s="139"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139" t="str">
        <f>INDEX(Sheet5!$B$2:$AG$33, MATCH(Table2[[#This Row],[AwayTeam]],Sheet5!$A$2:$A$33, 0), MATCH(Table2[[#This Row],[HomeTeam]],Sheet5!$A$2:$A$33, 0))</f>
        <v>0-1-0</v>
      </c>
      <c r="AP1213" s="139"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139" t="str">
        <f>INDEX(Sheet5!$B$2:$AG$33, MATCH(Table2[[#This Row],[AwayTeam]],Sheet5!$A$2:$A$33, 0), MATCH(Table2[[#This Row],[HomeTeam]],Sheet5!$A$2:$A$33, 0))</f>
        <v>0-1-0</v>
      </c>
      <c r="AP1214" s="139"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139" t="str">
        <f>INDEX(Sheet5!$B$2:$AG$33, MATCH(Table2[[#This Row],[AwayTeam]],Sheet5!$A$2:$A$33, 0), MATCH(Table2[[#This Row],[HomeTeam]],Sheet5!$A$2:$A$33, 0))</f>
        <v>1-0-1</v>
      </c>
      <c r="AP1215" s="139"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139" t="str">
        <f>INDEX(Sheet5!$B$2:$AG$33, MATCH(Table2[[#This Row],[AwayTeam]],Sheet5!$A$2:$A$33, 0), MATCH(Table2[[#This Row],[HomeTeam]],Sheet5!$A$2:$A$33, 0))</f>
        <v>1-0-0</v>
      </c>
      <c r="AP1216" s="139"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139" t="str">
        <f>INDEX(Sheet5!$B$2:$AG$33, MATCH(Table2[[#This Row],[AwayTeam]],Sheet5!$A$2:$A$33, 0), MATCH(Table2[[#This Row],[HomeTeam]],Sheet5!$A$2:$A$33, 0))</f>
        <v>0-0-0</v>
      </c>
      <c r="AP1217" s="139"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139" t="str">
        <f>INDEX(Sheet5!$B$2:$AG$33, MATCH(Table2[[#This Row],[AwayTeam]],Sheet5!$A$2:$A$33, 0), MATCH(Table2[[#This Row],[HomeTeam]],Sheet5!$A$2:$A$33, 0))</f>
        <v>2-0-0</v>
      </c>
      <c r="AP1218" s="139"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139" t="str">
        <f>INDEX(Sheet5!$B$2:$AG$33, MATCH(Table2[[#This Row],[AwayTeam]],Sheet5!$A$2:$A$33, 0), MATCH(Table2[[#This Row],[HomeTeam]],Sheet5!$A$2:$A$33, 0))</f>
        <v>0-1-0</v>
      </c>
      <c r="AP1219" s="139"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139" t="str">
        <f>INDEX(Sheet5!$B$2:$AG$33, MATCH(Table2[[#This Row],[AwayTeam]],Sheet5!$A$2:$A$33, 0), MATCH(Table2[[#This Row],[HomeTeam]],Sheet5!$A$2:$A$33, 0))</f>
        <v>0-0-0</v>
      </c>
      <c r="AP1220" s="139" t="str">
        <f>INDEX(Sheet5!$B$2:$AG$33, MATCH(Table2[[#This Row],[HomeTeam]],Sheet5!$A$2:$A$33, 0), MATCH(Table2[[#This Row],[AwayTeam]],Sheet5!$A$2:$A$33, 0))</f>
        <v>0-0-0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139" t="str">
        <f>INDEX(Sheet5!$B$2:$AG$33, MATCH(Table2[[#This Row],[AwayTeam]],Sheet5!$A$2:$A$33, 0), MATCH(Table2[[#This Row],[HomeTeam]],Sheet5!$A$2:$A$33, 0))</f>
        <v>2-1-0</v>
      </c>
      <c r="AP1221" s="139"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139" t="str">
        <f>INDEX(Sheet5!$B$2:$AG$33, MATCH(Table2[[#This Row],[AwayTeam]],Sheet5!$A$2:$A$33, 0), MATCH(Table2[[#This Row],[HomeTeam]],Sheet5!$A$2:$A$33, 0))</f>
        <v>2-0-0</v>
      </c>
      <c r="AP1222" s="139"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139" t="str">
        <f>INDEX(Sheet5!$B$2:$AG$33, MATCH(Table2[[#This Row],[AwayTeam]],Sheet5!$A$2:$A$33, 0), MATCH(Table2[[#This Row],[HomeTeam]],Sheet5!$A$2:$A$33, 0))</f>
        <v>0-2-0</v>
      </c>
      <c r="AP1223" s="139" t="str">
        <f>INDEX(Sheet5!$B$2:$AG$33, MATCH(Table2[[#This Row],[HomeTeam]],Sheet5!$A$2:$A$33, 0), MATCH(Table2[[#This Row],[AwayTeam]],Sheet5!$A$2:$A$33, 0))</f>
        <v>2-0-0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139" t="str">
        <f>INDEX(Sheet5!$B$2:$AG$33, MATCH(Table2[[#This Row],[AwayTeam]],Sheet5!$A$2:$A$33, 0), MATCH(Table2[[#This Row],[HomeTeam]],Sheet5!$A$2:$A$33, 0))</f>
        <v>1-0-0</v>
      </c>
      <c r="AP1224" s="139"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139" t="str">
        <f>INDEX(Sheet5!$B$2:$AG$33, MATCH(Table2[[#This Row],[AwayTeam]],Sheet5!$A$2:$A$33, 0), MATCH(Table2[[#This Row],[HomeTeam]],Sheet5!$A$2:$A$33, 0))</f>
        <v>1-0-1</v>
      </c>
      <c r="AP1225" s="139"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139" t="str">
        <f>INDEX(Sheet5!$B$2:$AG$33, MATCH(Table2[[#This Row],[AwayTeam]],Sheet5!$A$2:$A$33, 0), MATCH(Table2[[#This Row],[HomeTeam]],Sheet5!$A$2:$A$33, 0))</f>
        <v>0-0-0</v>
      </c>
      <c r="AP1226" s="139"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139" t="str">
        <f>INDEX(Sheet5!$B$2:$AG$33, MATCH(Table2[[#This Row],[AwayTeam]],Sheet5!$A$2:$A$33, 0), MATCH(Table2[[#This Row],[HomeTeam]],Sheet5!$A$2:$A$33, 0))</f>
        <v>0-1-0</v>
      </c>
      <c r="AP1227" s="139"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139" t="str">
        <f>INDEX(Sheet5!$B$2:$AG$33, MATCH(Table2[[#This Row],[AwayTeam]],Sheet5!$A$2:$A$33, 0), MATCH(Table2[[#This Row],[HomeTeam]],Sheet5!$A$2:$A$33, 0))</f>
        <v>1-0-0</v>
      </c>
      <c r="AP1228" s="139" t="str">
        <f>INDEX(Sheet5!$B$2:$AG$33, MATCH(Table2[[#This Row],[HomeTeam]],Sheet5!$A$2:$A$33, 0), MATCH(Table2[[#This Row],[AwayTeam]],Sheet5!$A$2:$A$33, 0))</f>
        <v>0-1-0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139" t="str">
        <f>INDEX(Sheet5!$B$2:$AG$33, MATCH(Table2[[#This Row],[AwayTeam]],Sheet5!$A$2:$A$33, 0), MATCH(Table2[[#This Row],[HomeTeam]],Sheet5!$A$2:$A$33, 0))</f>
        <v>0-0-0</v>
      </c>
      <c r="AP1229" s="139"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139" t="str">
        <f>INDEX(Sheet5!$B$2:$AG$33, MATCH(Table2[[#This Row],[AwayTeam]],Sheet5!$A$2:$A$33, 0), MATCH(Table2[[#This Row],[HomeTeam]],Sheet5!$A$2:$A$33, 0))</f>
        <v>1-0-0</v>
      </c>
      <c r="AP1230" s="139"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139" t="str">
        <f>INDEX(Sheet5!$B$2:$AG$33, MATCH(Table2[[#This Row],[AwayTeam]],Sheet5!$A$2:$A$33, 0), MATCH(Table2[[#This Row],[HomeTeam]],Sheet5!$A$2:$A$33, 0))</f>
        <v>1-0-0</v>
      </c>
      <c r="AP1231" s="139"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139" t="str">
        <f>INDEX(Sheet5!$B$2:$AG$33, MATCH(Table2[[#This Row],[AwayTeam]],Sheet5!$A$2:$A$33, 0), MATCH(Table2[[#This Row],[HomeTeam]],Sheet5!$A$2:$A$33, 0))</f>
        <v>1-0-0</v>
      </c>
      <c r="AP1232" s="139"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139" t="str">
        <f>INDEX(Sheet5!$B$2:$AG$33, MATCH(Table2[[#This Row],[AwayTeam]],Sheet5!$A$2:$A$33, 0), MATCH(Table2[[#This Row],[HomeTeam]],Sheet5!$A$2:$A$33, 0))</f>
        <v>1-1-0</v>
      </c>
      <c r="AP1233" s="139"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139" t="str">
        <f>INDEX(Sheet5!$B$2:$AG$33, MATCH(Table2[[#This Row],[AwayTeam]],Sheet5!$A$2:$A$33, 0), MATCH(Table2[[#This Row],[HomeTeam]],Sheet5!$A$2:$A$33, 0))</f>
        <v>1-1-0</v>
      </c>
      <c r="AP1234" s="139"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139" t="str">
        <f>INDEX(Sheet5!$B$2:$AG$33, MATCH(Table2[[#This Row],[AwayTeam]],Sheet5!$A$2:$A$33, 0), MATCH(Table2[[#This Row],[HomeTeam]],Sheet5!$A$2:$A$33, 0))</f>
        <v>1-1-0</v>
      </c>
      <c r="AP1235" s="139"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139" t="str">
        <f>INDEX(Sheet5!$B$2:$AG$33, MATCH(Table2[[#This Row],[AwayTeam]],Sheet5!$A$2:$A$33, 0), MATCH(Table2[[#This Row],[HomeTeam]],Sheet5!$A$2:$A$33, 0))</f>
        <v>1-0-0</v>
      </c>
      <c r="AP1236" s="139"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139" t="str">
        <f>INDEX(Sheet5!$B$2:$AG$33, MATCH(Table2[[#This Row],[AwayTeam]],Sheet5!$A$2:$A$33, 0), MATCH(Table2[[#This Row],[HomeTeam]],Sheet5!$A$2:$A$33, 0))</f>
        <v>0-1-0</v>
      </c>
      <c r="AP1237" s="139"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139" t="str">
        <f>INDEX(Sheet5!$B$2:$AG$33, MATCH(Table2[[#This Row],[AwayTeam]],Sheet5!$A$2:$A$33, 0), MATCH(Table2[[#This Row],[HomeTeam]],Sheet5!$A$2:$A$33, 0))</f>
        <v>1-2-0</v>
      </c>
      <c r="AP1238" s="139"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139" t="str">
        <f>INDEX(Sheet5!$B$2:$AG$33, MATCH(Table2[[#This Row],[AwayTeam]],Sheet5!$A$2:$A$33, 0), MATCH(Table2[[#This Row],[HomeTeam]],Sheet5!$A$2:$A$33, 0))</f>
        <v>0-1-0</v>
      </c>
      <c r="AP1239" s="139"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139" t="str">
        <f>INDEX(Sheet5!$B$2:$AG$33, MATCH(Table2[[#This Row],[AwayTeam]],Sheet5!$A$2:$A$33, 0), MATCH(Table2[[#This Row],[HomeTeam]],Sheet5!$A$2:$A$33, 0))</f>
        <v>0-1-0</v>
      </c>
      <c r="AP1240" s="139"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139" t="str">
        <f>INDEX(Sheet5!$B$2:$AG$33, MATCH(Table2[[#This Row],[AwayTeam]],Sheet5!$A$2:$A$33, 0), MATCH(Table2[[#This Row],[HomeTeam]],Sheet5!$A$2:$A$33, 0))</f>
        <v>0-0-0</v>
      </c>
      <c r="AP1241" s="139"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139" t="str">
        <f>INDEX(Sheet5!$B$2:$AG$33, MATCH(Table2[[#This Row],[AwayTeam]],Sheet5!$A$2:$A$33, 0), MATCH(Table2[[#This Row],[HomeTeam]],Sheet5!$A$2:$A$33, 0))</f>
        <v>0-0-0</v>
      </c>
      <c r="AP1242" s="139"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139" t="str">
        <f>INDEX(Sheet5!$B$2:$AG$33, MATCH(Table2[[#This Row],[AwayTeam]],Sheet5!$A$2:$A$33, 0), MATCH(Table2[[#This Row],[HomeTeam]],Sheet5!$A$2:$A$33, 0))</f>
        <v>0-0-0</v>
      </c>
      <c r="AP1243" s="139"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139" t="str">
        <f>INDEX(Sheet5!$B$2:$AG$33, MATCH(Table2[[#This Row],[AwayTeam]],Sheet5!$A$2:$A$33, 0), MATCH(Table2[[#This Row],[HomeTeam]],Sheet5!$A$2:$A$33, 0))</f>
        <v>0-0-0</v>
      </c>
      <c r="AP1244" s="139" t="str">
        <f>INDEX(Sheet5!$B$2:$AG$33, MATCH(Table2[[#This Row],[HomeTeam]],Sheet5!$A$2:$A$33, 0), MATCH(Table2[[#This Row],[AwayTeam]],Sheet5!$A$2:$A$33, 0))</f>
        <v>0-0-0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139" t="str">
        <f>INDEX(Sheet5!$B$2:$AG$33, MATCH(Table2[[#This Row],[AwayTeam]],Sheet5!$A$2:$A$33, 0), MATCH(Table2[[#This Row],[HomeTeam]],Sheet5!$A$2:$A$33, 0))</f>
        <v>1-0-0</v>
      </c>
      <c r="AP1245" s="139"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139" t="str">
        <f>INDEX(Sheet5!$B$2:$AG$33, MATCH(Table2[[#This Row],[AwayTeam]],Sheet5!$A$2:$A$33, 0), MATCH(Table2[[#This Row],[HomeTeam]],Sheet5!$A$2:$A$33, 0))</f>
        <v>1-0-1</v>
      </c>
      <c r="AP1246" s="139"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139" t="str">
        <f>INDEX(Sheet5!$B$2:$AG$33, MATCH(Table2[[#This Row],[AwayTeam]],Sheet5!$A$2:$A$33, 0), MATCH(Table2[[#This Row],[HomeTeam]],Sheet5!$A$2:$A$33, 0))</f>
        <v>3-0-0</v>
      </c>
      <c r="AP1247" s="139"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139" t="str">
        <f>INDEX(Sheet5!$B$2:$AG$33, MATCH(Table2[[#This Row],[AwayTeam]],Sheet5!$A$2:$A$33, 0), MATCH(Table2[[#This Row],[HomeTeam]],Sheet5!$A$2:$A$33, 0))</f>
        <v>1-1-0</v>
      </c>
      <c r="AP1248" s="139"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139" t="str">
        <f>INDEX(Sheet5!$B$2:$AG$33, MATCH(Table2[[#This Row],[AwayTeam]],Sheet5!$A$2:$A$33, 0), MATCH(Table2[[#This Row],[HomeTeam]],Sheet5!$A$2:$A$33, 0))</f>
        <v>0-2-0</v>
      </c>
      <c r="AP1249" s="139"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139" t="str">
        <f>INDEX(Sheet5!$B$2:$AG$33, MATCH(Table2[[#This Row],[AwayTeam]],Sheet5!$A$2:$A$33, 0), MATCH(Table2[[#This Row],[HomeTeam]],Sheet5!$A$2:$A$33, 0))</f>
        <v>0-1-0</v>
      </c>
      <c r="AP1250" s="139"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139" t="str">
        <f>INDEX(Sheet5!$B$2:$AG$33, MATCH(Table2[[#This Row],[AwayTeam]],Sheet5!$A$2:$A$33, 0), MATCH(Table2[[#This Row],[HomeTeam]],Sheet5!$A$2:$A$33, 0))</f>
        <v>1-0-0</v>
      </c>
      <c r="AP1251" s="139" t="str">
        <f>INDEX(Sheet5!$B$2:$AG$33, MATCH(Table2[[#This Row],[HomeTeam]],Sheet5!$A$2:$A$33, 0), MATCH(Table2[[#This Row],[AwayTeam]],Sheet5!$A$2:$A$33, 0))</f>
        <v>0-0-1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139" t="str">
        <f>INDEX(Sheet5!$B$2:$AG$33, MATCH(Table2[[#This Row],[AwayTeam]],Sheet5!$A$2:$A$33, 0), MATCH(Table2[[#This Row],[HomeTeam]],Sheet5!$A$2:$A$33, 0))</f>
        <v>0-1-0</v>
      </c>
      <c r="AP1252" s="139"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139" t="str">
        <f>INDEX(Sheet5!$B$2:$AG$33, MATCH(Table2[[#This Row],[AwayTeam]],Sheet5!$A$2:$A$33, 0), MATCH(Table2[[#This Row],[HomeTeam]],Sheet5!$A$2:$A$33, 0))</f>
        <v>1-0-0</v>
      </c>
      <c r="AP1253" s="139"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139" t="str">
        <f>INDEX(Sheet5!$B$2:$AG$33, MATCH(Table2[[#This Row],[AwayTeam]],Sheet5!$A$2:$A$33, 0), MATCH(Table2[[#This Row],[HomeTeam]],Sheet5!$A$2:$A$33, 0))</f>
        <v>1-1-0</v>
      </c>
      <c r="AP1254" s="139"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139" t="str">
        <f>INDEX(Sheet5!$B$2:$AG$33, MATCH(Table2[[#This Row],[AwayTeam]],Sheet5!$A$2:$A$33, 0), MATCH(Table2[[#This Row],[HomeTeam]],Sheet5!$A$2:$A$33, 0))</f>
        <v>0-1-0</v>
      </c>
      <c r="AP1255" s="139"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139" t="str">
        <f>INDEX(Sheet5!$B$2:$AG$33, MATCH(Table2[[#This Row],[AwayTeam]],Sheet5!$A$2:$A$33, 0), MATCH(Table2[[#This Row],[HomeTeam]],Sheet5!$A$2:$A$33, 0))</f>
        <v>1-0-0</v>
      </c>
      <c r="AP1256" s="139"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139" t="str">
        <f>INDEX(Sheet5!$B$2:$AG$33, MATCH(Table2[[#This Row],[AwayTeam]],Sheet5!$A$2:$A$33, 0), MATCH(Table2[[#This Row],[HomeTeam]],Sheet5!$A$2:$A$33, 0))</f>
        <v>1-1-0</v>
      </c>
      <c r="AP1257" s="139"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139" t="str">
        <f>INDEX(Sheet5!$B$2:$AG$33, MATCH(Table2[[#This Row],[AwayTeam]],Sheet5!$A$2:$A$33, 0), MATCH(Table2[[#This Row],[HomeTeam]],Sheet5!$A$2:$A$33, 0))</f>
        <v>1-0-0</v>
      </c>
      <c r="AP1258" s="139"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139" t="str">
        <f>INDEX(Sheet5!$B$2:$AG$33, MATCH(Table2[[#This Row],[AwayTeam]],Sheet5!$A$2:$A$33, 0), MATCH(Table2[[#This Row],[HomeTeam]],Sheet5!$A$2:$A$33, 0))</f>
        <v>1-0-0</v>
      </c>
      <c r="AP1259" s="139"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139" t="str">
        <f>INDEX(Sheet5!$B$2:$AG$33, MATCH(Table2[[#This Row],[AwayTeam]],Sheet5!$A$2:$A$33, 0), MATCH(Table2[[#This Row],[HomeTeam]],Sheet5!$A$2:$A$33, 0))</f>
        <v>1-1-0</v>
      </c>
      <c r="AP1260" s="139"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139" t="str">
        <f>INDEX(Sheet5!$B$2:$AG$33, MATCH(Table2[[#This Row],[AwayTeam]],Sheet5!$A$2:$A$33, 0), MATCH(Table2[[#This Row],[HomeTeam]],Sheet5!$A$2:$A$33, 0))</f>
        <v>0-2-0</v>
      </c>
      <c r="AP1261" s="139"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139" t="str">
        <f>INDEX(Sheet5!$B$2:$AG$33, MATCH(Table2[[#This Row],[AwayTeam]],Sheet5!$A$2:$A$33, 0), MATCH(Table2[[#This Row],[HomeTeam]],Sheet5!$A$2:$A$33, 0))</f>
        <v>1-0-0</v>
      </c>
      <c r="AP1262" s="139"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139" t="str">
        <f>INDEX(Sheet5!$B$2:$AG$33, MATCH(Table2[[#This Row],[AwayTeam]],Sheet5!$A$2:$A$33, 0), MATCH(Table2[[#This Row],[HomeTeam]],Sheet5!$A$2:$A$33, 0))</f>
        <v>1-1-0</v>
      </c>
      <c r="AP1263" s="139"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139" t="str">
        <f>INDEX(Sheet5!$B$2:$AG$33, MATCH(Table2[[#This Row],[AwayTeam]],Sheet5!$A$2:$A$33, 0), MATCH(Table2[[#This Row],[HomeTeam]],Sheet5!$A$2:$A$33, 0))</f>
        <v>0-1-0</v>
      </c>
      <c r="AP1264" s="139"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139" t="str">
        <f>INDEX(Sheet5!$B$2:$AG$33, MATCH(Table2[[#This Row],[AwayTeam]],Sheet5!$A$2:$A$33, 0), MATCH(Table2[[#This Row],[HomeTeam]],Sheet5!$A$2:$A$33, 0))</f>
        <v>0-0-1</v>
      </c>
      <c r="AP1265" s="139"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139" t="str">
        <f>INDEX(Sheet5!$B$2:$AG$33, MATCH(Table2[[#This Row],[AwayTeam]],Sheet5!$A$2:$A$33, 0), MATCH(Table2[[#This Row],[HomeTeam]],Sheet5!$A$2:$A$33, 0))</f>
        <v>0-1-1</v>
      </c>
      <c r="AP1266" s="139"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139" t="str">
        <f>INDEX(Sheet5!$B$2:$AG$33, MATCH(Table2[[#This Row],[AwayTeam]],Sheet5!$A$2:$A$33, 0), MATCH(Table2[[#This Row],[HomeTeam]],Sheet5!$A$2:$A$33, 0))</f>
        <v>1-1-0</v>
      </c>
      <c r="AP1267" s="139" t="str">
        <f>INDEX(Sheet5!$B$2:$AG$33, MATCH(Table2[[#This Row],[HomeTeam]],Sheet5!$A$2:$A$33, 0), MATCH(Table2[[#This Row],[AwayTeam]],Sheet5!$A$2:$A$33, 0))</f>
        <v>1-1-0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139" t="str">
        <f>INDEX(Sheet5!$B$2:$AG$33, MATCH(Table2[[#This Row],[AwayTeam]],Sheet5!$A$2:$A$33, 0), MATCH(Table2[[#This Row],[HomeTeam]],Sheet5!$A$2:$A$33, 0))</f>
        <v>0-2-0</v>
      </c>
      <c r="AP1268" s="139" t="str">
        <f>INDEX(Sheet5!$B$2:$AG$33, MATCH(Table2[[#This Row],[HomeTeam]],Sheet5!$A$2:$A$33, 0), MATCH(Table2[[#This Row],[AwayTeam]],Sheet5!$A$2:$A$33, 0))</f>
        <v>2-0-0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139" t="str">
        <f>INDEX(Sheet5!$B$2:$AG$33, MATCH(Table2[[#This Row],[AwayTeam]],Sheet5!$A$2:$A$33, 0), MATCH(Table2[[#This Row],[HomeTeam]],Sheet5!$A$2:$A$33, 0))</f>
        <v>1-0-0</v>
      </c>
      <c r="AP1269" s="139"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139" t="str">
        <f>INDEX(Sheet5!$B$2:$AG$33, MATCH(Table2[[#This Row],[AwayTeam]],Sheet5!$A$2:$A$33, 0), MATCH(Table2[[#This Row],[HomeTeam]],Sheet5!$A$2:$A$33, 0))</f>
        <v>1-1-0</v>
      </c>
      <c r="AP1270" s="139"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139" t="str">
        <f>INDEX(Sheet5!$B$2:$AG$33, MATCH(Table2[[#This Row],[AwayTeam]],Sheet5!$A$2:$A$33, 0), MATCH(Table2[[#This Row],[HomeTeam]],Sheet5!$A$2:$A$33, 0))</f>
        <v>1-2-0</v>
      </c>
      <c r="AP1271" s="139"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139" t="str">
        <f>INDEX(Sheet5!$B$2:$AG$33, MATCH(Table2[[#This Row],[AwayTeam]],Sheet5!$A$2:$A$33, 0), MATCH(Table2[[#This Row],[HomeTeam]],Sheet5!$A$2:$A$33, 0))</f>
        <v>2-0-0</v>
      </c>
      <c r="AP1272" s="139"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139" t="str">
        <f>INDEX(Sheet5!$B$2:$AG$33, MATCH(Table2[[#This Row],[AwayTeam]],Sheet5!$A$2:$A$33, 0), MATCH(Table2[[#This Row],[HomeTeam]],Sheet5!$A$2:$A$33, 0))</f>
        <v>2-0-0</v>
      </c>
      <c r="AP1273" s="139"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139" t="str">
        <f>INDEX(Sheet5!$B$2:$AG$33, MATCH(Table2[[#This Row],[AwayTeam]],Sheet5!$A$2:$A$33, 0), MATCH(Table2[[#This Row],[HomeTeam]],Sheet5!$A$2:$A$33, 0))</f>
        <v>0-2-1</v>
      </c>
      <c r="AP1274" s="139"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139" t="str">
        <f>INDEX(Sheet5!$B$2:$AG$33, MATCH(Table2[[#This Row],[AwayTeam]],Sheet5!$A$2:$A$33, 0), MATCH(Table2[[#This Row],[HomeTeam]],Sheet5!$A$2:$A$33, 0))</f>
        <v>1-0-0</v>
      </c>
      <c r="AP1275" s="139"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139" t="str">
        <f>INDEX(Sheet5!$B$2:$AG$33, MATCH(Table2[[#This Row],[AwayTeam]],Sheet5!$A$2:$A$33, 0), MATCH(Table2[[#This Row],[HomeTeam]],Sheet5!$A$2:$A$33, 0))</f>
        <v>1-0-0</v>
      </c>
      <c r="AP1276" s="139"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139" t="str">
        <f>INDEX(Sheet5!$B$2:$AG$33, MATCH(Table2[[#This Row],[AwayTeam]],Sheet5!$A$2:$A$33, 0), MATCH(Table2[[#This Row],[HomeTeam]],Sheet5!$A$2:$A$33, 0))</f>
        <v>1-0-0</v>
      </c>
      <c r="AP1277" s="139"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139" t="str">
        <f>INDEX(Sheet5!$B$2:$AG$33, MATCH(Table2[[#This Row],[AwayTeam]],Sheet5!$A$2:$A$33, 0), MATCH(Table2[[#This Row],[HomeTeam]],Sheet5!$A$2:$A$33, 0))</f>
        <v>1-0-0</v>
      </c>
      <c r="AP1278" s="139"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139" t="str">
        <f>INDEX(Sheet5!$B$2:$AG$33, MATCH(Table2[[#This Row],[AwayTeam]],Sheet5!$A$2:$A$33, 0), MATCH(Table2[[#This Row],[HomeTeam]],Sheet5!$A$2:$A$33, 0))</f>
        <v>1-0-1</v>
      </c>
      <c r="AP1279" s="139"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139" t="str">
        <f>INDEX(Sheet5!$B$2:$AG$33, MATCH(Table2[[#This Row],[AwayTeam]],Sheet5!$A$2:$A$33, 0), MATCH(Table2[[#This Row],[HomeTeam]],Sheet5!$A$2:$A$33, 0))</f>
        <v>0-1-0</v>
      </c>
      <c r="AP1280" s="139"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139" t="str">
        <f>INDEX(Sheet5!$B$2:$AG$33, MATCH(Table2[[#This Row],[AwayTeam]],Sheet5!$A$2:$A$33, 0), MATCH(Table2[[#This Row],[HomeTeam]],Sheet5!$A$2:$A$33, 0))</f>
        <v>0-1-0</v>
      </c>
      <c r="AP1281" s="139"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139" t="str">
        <f>INDEX(Sheet5!$B$2:$AG$33, MATCH(Table2[[#This Row],[AwayTeam]],Sheet5!$A$2:$A$33, 0), MATCH(Table2[[#This Row],[HomeTeam]],Sheet5!$A$2:$A$33, 0))</f>
        <v>0-0-0</v>
      </c>
      <c r="AP1282" s="139"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139" t="str">
        <f>INDEX(Sheet5!$B$2:$AG$33, MATCH(Table2[[#This Row],[AwayTeam]],Sheet5!$A$2:$A$33, 0), MATCH(Table2[[#This Row],[HomeTeam]],Sheet5!$A$2:$A$33, 0))</f>
        <v>0-1-1</v>
      </c>
      <c r="AP1283" s="139"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139" t="str">
        <f>INDEX(Sheet5!$B$2:$AG$33, MATCH(Table2[[#This Row],[AwayTeam]],Sheet5!$A$2:$A$33, 0), MATCH(Table2[[#This Row],[HomeTeam]],Sheet5!$A$2:$A$33, 0))</f>
        <v>0-1-0</v>
      </c>
      <c r="AP1284" s="139"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139" t="str">
        <f>INDEX(Sheet5!$B$2:$AG$33, MATCH(Table2[[#This Row],[AwayTeam]],Sheet5!$A$2:$A$33, 0), MATCH(Table2[[#This Row],[HomeTeam]],Sheet5!$A$2:$A$33, 0))</f>
        <v>0-1-0</v>
      </c>
      <c r="AP1285" s="139"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139" t="str">
        <f>INDEX(Sheet5!$B$2:$AG$33, MATCH(Table2[[#This Row],[AwayTeam]],Sheet5!$A$2:$A$33, 0), MATCH(Table2[[#This Row],[HomeTeam]],Sheet5!$A$2:$A$33, 0))</f>
        <v>2-0-0</v>
      </c>
      <c r="AP1286" s="139"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139" t="str">
        <f>INDEX(Sheet5!$B$2:$AG$33, MATCH(Table2[[#This Row],[AwayTeam]],Sheet5!$A$2:$A$33, 0), MATCH(Table2[[#This Row],[HomeTeam]],Sheet5!$A$2:$A$33, 0))</f>
        <v>1-0-0</v>
      </c>
      <c r="AP1287" s="139"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139" t="str">
        <f>INDEX(Sheet5!$B$2:$AG$33, MATCH(Table2[[#This Row],[AwayTeam]],Sheet5!$A$2:$A$33, 0), MATCH(Table2[[#This Row],[HomeTeam]],Sheet5!$A$2:$A$33, 0))</f>
        <v>1-0-0</v>
      </c>
      <c r="AP1288" s="139"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139" t="str">
        <f>INDEX(Sheet5!$B$2:$AG$33, MATCH(Table2[[#This Row],[AwayTeam]],Sheet5!$A$2:$A$33, 0), MATCH(Table2[[#This Row],[HomeTeam]],Sheet5!$A$2:$A$33, 0))</f>
        <v>0-2-0</v>
      </c>
      <c r="AP1289" s="139"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139" t="str">
        <f>INDEX(Sheet5!$B$2:$AG$33, MATCH(Table2[[#This Row],[AwayTeam]],Sheet5!$A$2:$A$33, 0), MATCH(Table2[[#This Row],[HomeTeam]],Sheet5!$A$2:$A$33, 0))</f>
        <v>0-1-0</v>
      </c>
      <c r="AP1290" s="139"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139" t="str">
        <f>INDEX(Sheet5!$B$2:$AG$33, MATCH(Table2[[#This Row],[AwayTeam]],Sheet5!$A$2:$A$33, 0), MATCH(Table2[[#This Row],[HomeTeam]],Sheet5!$A$2:$A$33, 0))</f>
        <v>1-1-0</v>
      </c>
      <c r="AP1291" s="139"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139" t="str">
        <f>INDEX(Sheet5!$B$2:$AG$33, MATCH(Table2[[#This Row],[AwayTeam]],Sheet5!$A$2:$A$33, 0), MATCH(Table2[[#This Row],[HomeTeam]],Sheet5!$A$2:$A$33, 0))</f>
        <v>0-2-0</v>
      </c>
      <c r="AP1292" s="139"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139" t="str">
        <f>INDEX(Sheet5!$B$2:$AG$33, MATCH(Table2[[#This Row],[AwayTeam]],Sheet5!$A$2:$A$33, 0), MATCH(Table2[[#This Row],[HomeTeam]],Sheet5!$A$2:$A$33, 0))</f>
        <v>1-0-0</v>
      </c>
      <c r="AP1293" s="139"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139" t="str">
        <f>INDEX(Sheet5!$B$2:$AG$33, MATCH(Table2[[#This Row],[AwayTeam]],Sheet5!$A$2:$A$33, 0), MATCH(Table2[[#This Row],[HomeTeam]],Sheet5!$A$2:$A$33, 0))</f>
        <v>2-0-0</v>
      </c>
      <c r="AP1294" s="139"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139" t="str">
        <f>INDEX(Sheet5!$B$2:$AG$33, MATCH(Table2[[#This Row],[AwayTeam]],Sheet5!$A$2:$A$33, 0), MATCH(Table2[[#This Row],[HomeTeam]],Sheet5!$A$2:$A$33, 0))</f>
        <v>0-0-0</v>
      </c>
      <c r="AP1295" s="139"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139" t="str">
        <f>INDEX(Sheet5!$B$2:$AG$33, MATCH(Table2[[#This Row],[AwayTeam]],Sheet5!$A$2:$A$33, 0), MATCH(Table2[[#This Row],[HomeTeam]],Sheet5!$A$2:$A$33, 0))</f>
        <v>1-1-0</v>
      </c>
      <c r="AP1296" s="139"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139" t="str">
        <f>INDEX(Sheet5!$B$2:$AG$33, MATCH(Table2[[#This Row],[AwayTeam]],Sheet5!$A$2:$A$33, 0), MATCH(Table2[[#This Row],[HomeTeam]],Sheet5!$A$2:$A$33, 0))</f>
        <v>1-1-1</v>
      </c>
      <c r="AP1297" s="139"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139" t="str">
        <f>INDEX(Sheet5!$B$2:$AG$33, MATCH(Table2[[#This Row],[AwayTeam]],Sheet5!$A$2:$A$33, 0), MATCH(Table2[[#This Row],[HomeTeam]],Sheet5!$A$2:$A$33, 0))</f>
        <v>1-0-0</v>
      </c>
      <c r="AP1298" s="139"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139" t="str">
        <f>INDEX(Sheet5!$B$2:$AG$33, MATCH(Table2[[#This Row],[AwayTeam]],Sheet5!$A$2:$A$33, 0), MATCH(Table2[[#This Row],[HomeTeam]],Sheet5!$A$2:$A$33, 0))</f>
        <v>2-0-0</v>
      </c>
      <c r="AP1299" s="139"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139" t="str">
        <f>INDEX(Sheet5!$B$2:$AG$33, MATCH(Table2[[#This Row],[AwayTeam]],Sheet5!$A$2:$A$33, 0), MATCH(Table2[[#This Row],[HomeTeam]],Sheet5!$A$2:$A$33, 0))</f>
        <v>0-2-0</v>
      </c>
      <c r="AP1300" s="139"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139" t="str">
        <f>INDEX(Sheet5!$B$2:$AG$33, MATCH(Table2[[#This Row],[AwayTeam]],Sheet5!$A$2:$A$33, 0), MATCH(Table2[[#This Row],[HomeTeam]],Sheet5!$A$2:$A$33, 0))</f>
        <v>2-0-0</v>
      </c>
      <c r="AP1301" s="139"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139" t="str">
        <f>INDEX(Sheet5!$B$2:$AG$33, MATCH(Table2[[#This Row],[AwayTeam]],Sheet5!$A$2:$A$33, 0), MATCH(Table2[[#This Row],[HomeTeam]],Sheet5!$A$2:$A$33, 0))</f>
        <v>1-1-0</v>
      </c>
      <c r="AP1302" s="139"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139" t="str">
        <f>INDEX(Sheet5!$B$2:$AG$33, MATCH(Table2[[#This Row],[AwayTeam]],Sheet5!$A$2:$A$33, 0), MATCH(Table2[[#This Row],[HomeTeam]],Sheet5!$A$2:$A$33, 0))</f>
        <v>0-0-0</v>
      </c>
      <c r="AP1303" s="139"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139" t="str">
        <f>INDEX(Sheet5!$B$2:$AG$33, MATCH(Table2[[#This Row],[AwayTeam]],Sheet5!$A$2:$A$33, 0), MATCH(Table2[[#This Row],[HomeTeam]],Sheet5!$A$2:$A$33, 0))</f>
        <v>2-0-0</v>
      </c>
      <c r="AP1304" s="139"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139" t="str">
        <f>INDEX(Sheet5!$B$2:$AG$33, MATCH(Table2[[#This Row],[AwayTeam]],Sheet5!$A$2:$A$33, 0), MATCH(Table2[[#This Row],[HomeTeam]],Sheet5!$A$2:$A$33, 0))</f>
        <v>1-1-0</v>
      </c>
      <c r="AP1305" s="139"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139" t="str">
        <f>INDEX(Sheet5!$B$2:$AG$33, MATCH(Table2[[#This Row],[AwayTeam]],Sheet5!$A$2:$A$33, 0), MATCH(Table2[[#This Row],[HomeTeam]],Sheet5!$A$2:$A$33, 0))</f>
        <v>1-1-0</v>
      </c>
      <c r="AP1306" s="139"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139" t="str">
        <f>INDEX(Sheet5!$B$2:$AG$33, MATCH(Table2[[#This Row],[AwayTeam]],Sheet5!$A$2:$A$33, 0), MATCH(Table2[[#This Row],[HomeTeam]],Sheet5!$A$2:$A$33, 0))</f>
        <v>1-0-0</v>
      </c>
      <c r="AP1307" s="139"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139" t="str">
        <f>INDEX(Sheet5!$B$2:$AG$33, MATCH(Table2[[#This Row],[AwayTeam]],Sheet5!$A$2:$A$33, 0), MATCH(Table2[[#This Row],[HomeTeam]],Sheet5!$A$2:$A$33, 0))</f>
        <v>1-0-0</v>
      </c>
      <c r="AP1308" s="139"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139" t="str">
        <f>INDEX(Sheet5!$B$2:$AG$33, MATCH(Table2[[#This Row],[AwayTeam]],Sheet5!$A$2:$A$33, 0), MATCH(Table2[[#This Row],[HomeTeam]],Sheet5!$A$2:$A$33, 0))</f>
        <v>1-0-0</v>
      </c>
      <c r="AP1309" s="139"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139" t="str">
        <f>INDEX(Sheet5!$B$2:$AG$33, MATCH(Table2[[#This Row],[AwayTeam]],Sheet5!$A$2:$A$33, 0), MATCH(Table2[[#This Row],[HomeTeam]],Sheet5!$A$2:$A$33, 0))</f>
        <v>1-2-0</v>
      </c>
      <c r="AP1310" s="139"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139" t="str">
        <f>INDEX(Sheet5!$B$2:$AG$33, MATCH(Table2[[#This Row],[AwayTeam]],Sheet5!$A$2:$A$33, 0), MATCH(Table2[[#This Row],[HomeTeam]],Sheet5!$A$2:$A$33, 0))</f>
        <v>1-1-0</v>
      </c>
      <c r="AP1311" s="139"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139" t="str">
        <f>INDEX(Sheet5!$B$2:$AG$33, MATCH(Table2[[#This Row],[AwayTeam]],Sheet5!$A$2:$A$33, 0), MATCH(Table2[[#This Row],[HomeTeam]],Sheet5!$A$2:$A$33, 0))</f>
        <v>1-0-0</v>
      </c>
      <c r="AP1312" s="139"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139" t="str">
        <f>INDEX(Sheet5!$B$2:$AG$33, MATCH(Table2[[#This Row],[AwayTeam]],Sheet5!$A$2:$A$33, 0), MATCH(Table2[[#This Row],[HomeTeam]],Sheet5!$A$2:$A$33, 0))</f>
        <v>1-1-0</v>
      </c>
      <c r="AP1313" s="139"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139" t="str">
        <f>INDEX(Sheet5!$B$2:$AG$33, MATCH(Table2[[#This Row],[AwayTeam]],Sheet5!$A$2:$A$33, 0), MATCH(Table2[[#This Row],[HomeTeam]],Sheet5!$A$2:$A$33, 0))</f>
        <v>1-1-0</v>
      </c>
      <c r="AP1314" s="139"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1:B1048576 AT3:BA5 X4:Y7 AT6:AY11 BA6:BA11 AZ6:AZ12 AS12:BA16 AS17:AY17 AS18:BA22 AO23:BA1314 C664:AM1314">
    <cfRule type="cellIs" dxfId="321" priority="19" operator="equal">
      <formula>"OTT"</formula>
    </cfRule>
    <cfRule type="cellIs" dxfId="320" priority="33" operator="equal">
      <formula>"COL"</formula>
    </cfRule>
    <cfRule type="cellIs" dxfId="319" priority="34" operator="equal">
      <formula>"CHI"</formula>
    </cfRule>
    <cfRule type="cellIs" dxfId="318" priority="35" operator="equal">
      <formula>"CAR"</formula>
    </cfRule>
    <cfRule type="cellIs" dxfId="317" priority="36" operator="equal">
      <formula>"BUF"</formula>
    </cfRule>
    <cfRule type="cellIs" dxfId="316" priority="6" operator="equal">
      <formula>"WSH"</formula>
    </cfRule>
    <cfRule type="cellIs" dxfId="315" priority="7" operator="equal">
      <formula>"UTA"</formula>
    </cfRule>
    <cfRule type="cellIs" dxfId="314" priority="8" operator="equal">
      <formula>"TBL"</formula>
    </cfRule>
    <cfRule type="cellIs" dxfId="313" priority="9" operator="equal">
      <formula>"TOR"</formula>
    </cfRule>
    <cfRule type="cellIs" dxfId="312" priority="10" operator="equal">
      <formula>"WPG"</formula>
    </cfRule>
    <cfRule type="cellIs" dxfId="311" priority="11" operator="equal">
      <formula>"VAN"</formula>
    </cfRule>
    <cfRule type="cellIs" dxfId="310" priority="12" operator="equal">
      <formula>"VGK"</formula>
    </cfRule>
    <cfRule type="cellIs" dxfId="309" priority="13" operator="equal">
      <formula>"SEA"</formula>
    </cfRule>
    <cfRule type="cellIs" dxfId="308" priority="14" operator="equal">
      <formula>"STL"</formula>
    </cfRule>
    <cfRule type="cellIs" dxfId="307" priority="15" operator="equal">
      <formula>"SJS"</formula>
    </cfRule>
    <cfRule type="cellIs" dxfId="306" priority="16" operator="equal">
      <formula>"PHI"</formula>
    </cfRule>
    <cfRule type="cellIs" dxfId="305" priority="17" operator="equal">
      <formula>"LAK"</formula>
    </cfRule>
    <cfRule type="cellIs" dxfId="304" priority="18" operator="equal">
      <formula>"PIT"</formula>
    </cfRule>
    <cfRule type="cellIs" dxfId="303" priority="37" operator="equal">
      <formula>"ANA"</formula>
    </cfRule>
    <cfRule type="cellIs" dxfId="302" priority="20" operator="equal">
      <formula>"NSH"</formula>
    </cfRule>
    <cfRule type="cellIs" dxfId="301" priority="21" operator="equal">
      <formula>"MIN"</formula>
    </cfRule>
    <cfRule type="cellIs" dxfId="300" priority="22" operator="equal">
      <formula>"MTL"</formula>
    </cfRule>
    <cfRule type="cellIs" dxfId="299" priority="23" operator="equal">
      <formula>"NYR"</formula>
    </cfRule>
    <cfRule type="cellIs" dxfId="298" priority="24" operator="equal">
      <formula>"NJD"</formula>
    </cfRule>
    <cfRule type="cellIs" dxfId="297" priority="25" operator="equal">
      <formula>"NYI"</formula>
    </cfRule>
    <cfRule type="cellIs" dxfId="296" priority="26" operator="equal">
      <formula>"BOS"</formula>
    </cfRule>
    <cfRule type="cellIs" dxfId="295" priority="27" operator="equal">
      <formula>"FLA"</formula>
    </cfRule>
    <cfRule type="cellIs" dxfId="294" priority="28" operator="equal">
      <formula>"EDM"</formula>
    </cfRule>
    <cfRule type="cellIs" dxfId="293" priority="29" operator="equal">
      <formula>"DAL"</formula>
    </cfRule>
    <cfRule type="cellIs" dxfId="292" priority="30" operator="equal">
      <formula>"DET"</formula>
    </cfRule>
    <cfRule type="cellIs" dxfId="291" priority="31" operator="equal">
      <formula>"CBJ"</formula>
    </cfRule>
    <cfRule type="cellIs" dxfId="290"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66</v>
      </c>
      <c r="AF119" s="2">
        <f>SUMIFS(DataRegularSeason20242025!$AA$3:$AA$1315,DataRegularSeason20242025!$B$3:$B$1315, "&lt;=" &amp; $A119, DataRegularSeason20242025!$D$3:$D$1315, AF$1)+SUMIFS(DataRegularSeason20242025!$AB$3:$AB$1315,DataRegularSeason20242025!$B$3:$B$1315, "&lt;=" &amp; $A119, DataRegularSeason20242025!$E$3:$E$1315, AF$1)</f>
        <v>71</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62</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66</v>
      </c>
      <c r="AF120" s="2">
        <f>SUMIFS(DataRegularSeason20242025!$AA$3:$AA$1315,DataRegularSeason20242025!$B$3:$B$1315, "&lt;=" &amp; $A120, DataRegularSeason20242025!$D$3:$D$1315, AF$1)+SUMIFS(DataRegularSeason20242025!$AB$3:$AB$1315,DataRegularSeason20242025!$B$3:$B$1315, "&lt;=" &amp; $A120, DataRegularSeason20242025!$E$3:$E$1315, AF$1)</f>
        <v>71</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62</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66</v>
      </c>
      <c r="AF121" s="2">
        <f>SUMIFS(DataRegularSeason20242025!$AA$3:$AA$1315,DataRegularSeason20242025!$B$3:$B$1315, "&lt;=" &amp; $A121, DataRegularSeason20242025!$D$3:$D$1315, AF$1)+SUMIFS(DataRegularSeason20242025!$AB$3:$AB$1315,DataRegularSeason20242025!$B$3:$B$1315, "&lt;=" &amp; $A121, DataRegularSeason20242025!$E$3:$E$1315, AF$1)</f>
        <v>71</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60</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62</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66</v>
      </c>
      <c r="AF122" s="2">
        <f>SUMIFS(DataRegularSeason20242025!$AA$3:$AA$1315,DataRegularSeason20242025!$B$3:$B$1315, "&lt;=" &amp; $A122, DataRegularSeason20242025!$D$3:$D$1315, AF$1)+SUMIFS(DataRegularSeason20242025!$AB$3:$AB$1315,DataRegularSeason20242025!$B$3:$B$1315, "&lt;=" &amp; $A122, DataRegularSeason20242025!$E$3:$E$1315, AF$1)</f>
        <v>71</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60</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62</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66</v>
      </c>
      <c r="AF123" s="2">
        <f>SUMIFS(DataRegularSeason20242025!$AA$3:$AA$1315,DataRegularSeason20242025!$B$3:$B$1315, "&lt;=" &amp; $A123, DataRegularSeason20242025!$D$3:$D$1315, AF$1)+SUMIFS(DataRegularSeason20242025!$AB$3:$AB$1315,DataRegularSeason20242025!$B$3:$B$1315, "&lt;=" &amp; $A123, DataRegularSeason20242025!$E$3:$E$1315, AF$1)</f>
        <v>71</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60</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62</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66</v>
      </c>
      <c r="AF124" s="2">
        <f>SUMIFS(DataRegularSeason20242025!$AA$3:$AA$1315,DataRegularSeason20242025!$B$3:$B$1315, "&lt;=" &amp; $A124, DataRegularSeason20242025!$D$3:$D$1315, AF$1)+SUMIFS(DataRegularSeason20242025!$AB$3:$AB$1315,DataRegularSeason20242025!$B$3:$B$1315, "&lt;=" &amp; $A124, DataRegularSeason20242025!$E$3:$E$1315, AF$1)</f>
        <v>71</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60</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62</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66</v>
      </c>
      <c r="AF125" s="2">
        <f>SUMIFS(DataRegularSeason20242025!$AA$3:$AA$1315,DataRegularSeason20242025!$B$3:$B$1315, "&lt;=" &amp; $A125, DataRegularSeason20242025!$D$3:$D$1315, AF$1)+SUMIFS(DataRegularSeason20242025!$AB$3:$AB$1315,DataRegularSeason20242025!$B$3:$B$1315, "&lt;=" &amp; $A125, DataRegularSeason20242025!$E$3:$E$1315, AF$1)</f>
        <v>71</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60</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62</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66</v>
      </c>
      <c r="AF126" s="2">
        <f>SUMIFS(DataRegularSeason20242025!$AA$3:$AA$1315,DataRegularSeason20242025!$B$3:$B$1315, "&lt;=" &amp; $A126, DataRegularSeason20242025!$D$3:$D$1315, AF$1)+SUMIFS(DataRegularSeason20242025!$AB$3:$AB$1315,DataRegularSeason20242025!$B$3:$B$1315, "&lt;=" &amp; $A126, DataRegularSeason20242025!$E$3:$E$1315, AF$1)</f>
        <v>71</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60</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62</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66</v>
      </c>
      <c r="AF127" s="2">
        <f>SUMIFS(DataRegularSeason20242025!$AA$3:$AA$1315,DataRegularSeason20242025!$B$3:$B$1315, "&lt;=" &amp; $A127, DataRegularSeason20242025!$D$3:$D$1315, AF$1)+SUMIFS(DataRegularSeason20242025!$AB$3:$AB$1315,DataRegularSeason20242025!$B$3:$B$1315, "&lt;=" &amp; $A127, DataRegularSeason20242025!$E$3:$E$1315, AF$1)</f>
        <v>71</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60</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62</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66</v>
      </c>
      <c r="AF128" s="2">
        <f>SUMIFS(DataRegularSeason20242025!$AA$3:$AA$1315,DataRegularSeason20242025!$B$3:$B$1315, "&lt;=" &amp; $A128, DataRegularSeason20242025!$D$3:$D$1315, AF$1)+SUMIFS(DataRegularSeason20242025!$AB$3:$AB$1315,DataRegularSeason20242025!$B$3:$B$1315, "&lt;=" &amp; $A128, DataRegularSeason20242025!$E$3:$E$1315, AF$1)</f>
        <v>71</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60</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62</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66</v>
      </c>
      <c r="AF129" s="2">
        <f>SUMIFS(DataRegularSeason20242025!$AA$3:$AA$1315,DataRegularSeason20242025!$B$3:$B$1315, "&lt;=" &amp; $A129, DataRegularSeason20242025!$D$3:$D$1315, AF$1)+SUMIFS(DataRegularSeason20242025!$AB$3:$AB$1315,DataRegularSeason20242025!$B$3:$B$1315, "&lt;=" &amp; $A129, DataRegularSeason20242025!$E$3:$E$1315, AF$1)</f>
        <v>71</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60</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62</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66</v>
      </c>
      <c r="AF130" s="2">
        <f>SUMIFS(DataRegularSeason20242025!$AA$3:$AA$1315,DataRegularSeason20242025!$B$3:$B$1315, "&lt;=" &amp; $A130, DataRegularSeason20242025!$D$3:$D$1315, AF$1)+SUMIFS(DataRegularSeason20242025!$AB$3:$AB$1315,DataRegularSeason20242025!$B$3:$B$1315, "&lt;=" &amp; $A130, DataRegularSeason20242025!$E$3:$E$1315, AF$1)</f>
        <v>71</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60</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62</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66</v>
      </c>
      <c r="AF131" s="2">
        <f>SUMIFS(DataRegularSeason20242025!$AA$3:$AA$1315,DataRegularSeason20242025!$B$3:$B$1315, "&lt;=" &amp; $A131, DataRegularSeason20242025!$D$3:$D$1315, AF$1)+SUMIFS(DataRegularSeason20242025!$AB$3:$AB$1315,DataRegularSeason20242025!$B$3:$B$1315, "&lt;=" &amp; $A131, DataRegularSeason20242025!$E$3:$E$1315, AF$1)</f>
        <v>71</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60</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62</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66</v>
      </c>
      <c r="AF132" s="2">
        <f>SUMIFS(DataRegularSeason20242025!$AA$3:$AA$1315,DataRegularSeason20242025!$B$3:$B$1315, "&lt;=" &amp; $A132, DataRegularSeason20242025!$D$3:$D$1315, AF$1)+SUMIFS(DataRegularSeason20242025!$AB$3:$AB$1315,DataRegularSeason20242025!$B$3:$B$1315, "&lt;=" &amp; $A132, DataRegularSeason20242025!$E$3:$E$1315, AF$1)</f>
        <v>71</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60</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62</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66</v>
      </c>
      <c r="AF133" s="2">
        <f>SUMIFS(DataRegularSeason20242025!$AA$3:$AA$1315,DataRegularSeason20242025!$B$3:$B$1315, "&lt;=" &amp; $A133, DataRegularSeason20242025!$D$3:$D$1315, AF$1)+SUMIFS(DataRegularSeason20242025!$AB$3:$AB$1315,DataRegularSeason20242025!$B$3:$B$1315, "&lt;=" &amp; $A133, DataRegularSeason20242025!$E$3:$E$1315, AF$1)</f>
        <v>71</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60</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62</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66</v>
      </c>
      <c r="AF134" s="2">
        <f>SUMIFS(DataRegularSeason20242025!$AA$3:$AA$1315,DataRegularSeason20242025!$B$3:$B$1315, "&lt;=" &amp; $A134, DataRegularSeason20242025!$D$3:$D$1315, AF$1)+SUMIFS(DataRegularSeason20242025!$AB$3:$AB$1315,DataRegularSeason20242025!$B$3:$B$1315, "&lt;=" &amp; $A134, DataRegularSeason20242025!$E$3:$E$1315, AF$1)</f>
        <v>71</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60</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62</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66</v>
      </c>
      <c r="AF135" s="2">
        <f>SUMIFS(DataRegularSeason20242025!$AA$3:$AA$1315,DataRegularSeason20242025!$B$3:$B$1315, "&lt;=" &amp; $A135, DataRegularSeason20242025!$D$3:$D$1315, AF$1)+SUMIFS(DataRegularSeason20242025!$AB$3:$AB$1315,DataRegularSeason20242025!$B$3:$B$1315, "&lt;=" &amp; $A135, DataRegularSeason20242025!$E$3:$E$1315, AF$1)</f>
        <v>71</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60</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62</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66</v>
      </c>
      <c r="AF136" s="2">
        <f>SUMIFS(DataRegularSeason20242025!$AA$3:$AA$1315,DataRegularSeason20242025!$B$3:$B$1315, "&lt;=" &amp; $A136, DataRegularSeason20242025!$D$3:$D$1315, AF$1)+SUMIFS(DataRegularSeason20242025!$AB$3:$AB$1315,DataRegularSeason20242025!$B$3:$B$1315, "&lt;=" &amp; $A136, DataRegularSeason20242025!$E$3:$E$1315, AF$1)</f>
        <v>71</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60</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62</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66</v>
      </c>
      <c r="AF137" s="2">
        <f>SUMIFS(DataRegularSeason20242025!$AA$3:$AA$1315,DataRegularSeason20242025!$B$3:$B$1315, "&lt;=" &amp; $A137, DataRegularSeason20242025!$D$3:$D$1315, AF$1)+SUMIFS(DataRegularSeason20242025!$AB$3:$AB$1315,DataRegularSeason20242025!$B$3:$B$1315, "&lt;=" &amp; $A137, DataRegularSeason20242025!$E$3:$E$1315, AF$1)</f>
        <v>71</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60</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62</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66</v>
      </c>
      <c r="AF138" s="2">
        <f>SUMIFS(DataRegularSeason20242025!$AA$3:$AA$1315,DataRegularSeason20242025!$B$3:$B$1315, "&lt;=" &amp; $A138, DataRegularSeason20242025!$D$3:$D$1315, AF$1)+SUMIFS(DataRegularSeason20242025!$AB$3:$AB$1315,DataRegularSeason20242025!$B$3:$B$1315, "&lt;=" &amp; $A138, DataRegularSeason20242025!$E$3:$E$1315, AF$1)</f>
        <v>71</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60</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62</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66</v>
      </c>
      <c r="AF139" s="2">
        <f>SUMIFS(DataRegularSeason20242025!$AA$3:$AA$1315,DataRegularSeason20242025!$B$3:$B$1315, "&lt;=" &amp; $A139, DataRegularSeason20242025!$D$3:$D$1315, AF$1)+SUMIFS(DataRegularSeason20242025!$AB$3:$AB$1315,DataRegularSeason20242025!$B$3:$B$1315, "&lt;=" &amp; $A139, DataRegularSeason20242025!$E$3:$E$1315, AF$1)</f>
        <v>71</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60</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62</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66</v>
      </c>
      <c r="AF140" s="2">
        <f>SUMIFS(DataRegularSeason20242025!$AA$3:$AA$1315,DataRegularSeason20242025!$B$3:$B$1315, "&lt;=" &amp; $A140, DataRegularSeason20242025!$D$3:$D$1315, AF$1)+SUMIFS(DataRegularSeason20242025!$AB$3:$AB$1315,DataRegularSeason20242025!$B$3:$B$1315, "&lt;=" &amp; $A140, DataRegularSeason20242025!$E$3:$E$1315, AF$1)</f>
        <v>71</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60</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62</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66</v>
      </c>
      <c r="AF141" s="2">
        <f>SUMIFS(DataRegularSeason20242025!$AA$3:$AA$1315,DataRegularSeason20242025!$B$3:$B$1315, "&lt;=" &amp; $A141, DataRegularSeason20242025!$D$3:$D$1315, AF$1)+SUMIFS(DataRegularSeason20242025!$AB$3:$AB$1315,DataRegularSeason20242025!$B$3:$B$1315, "&lt;=" &amp; $A141, DataRegularSeason20242025!$E$3:$E$1315, AF$1)</f>
        <v>71</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60</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62</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66</v>
      </c>
      <c r="AF142" s="2">
        <f>SUMIFS(DataRegularSeason20242025!$AA$3:$AA$1315,DataRegularSeason20242025!$B$3:$B$1315, "&lt;=" &amp; $A142, DataRegularSeason20242025!$D$3:$D$1315, AF$1)+SUMIFS(DataRegularSeason20242025!$AB$3:$AB$1315,DataRegularSeason20242025!$B$3:$B$1315, "&lt;=" &amp; $A142, DataRegularSeason20242025!$E$3:$E$1315, AF$1)</f>
        <v>71</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60</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62</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66</v>
      </c>
      <c r="AF143" s="2">
        <f>SUMIFS(DataRegularSeason20242025!$AA$3:$AA$1315,DataRegularSeason20242025!$B$3:$B$1315, "&lt;=" &amp; $A143, DataRegularSeason20242025!$D$3:$D$1315, AF$1)+SUMIFS(DataRegularSeason20242025!$AB$3:$AB$1315,DataRegularSeason20242025!$B$3:$B$1315, "&lt;=" &amp; $A143, DataRegularSeason20242025!$E$3:$E$1315, AF$1)</f>
        <v>71</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60</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62</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66</v>
      </c>
      <c r="AF144" s="2">
        <f>SUMIFS(DataRegularSeason20242025!$AA$3:$AA$1315,DataRegularSeason20242025!$B$3:$B$1315, "&lt;=" &amp; $A144, DataRegularSeason20242025!$D$3:$D$1315, AF$1)+SUMIFS(DataRegularSeason20242025!$AB$3:$AB$1315,DataRegularSeason20242025!$B$3:$B$1315, "&lt;=" &amp; $A144, DataRegularSeason20242025!$E$3:$E$1315, AF$1)</f>
        <v>71</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60</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62</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66</v>
      </c>
      <c r="AF145" s="2">
        <f>SUMIFS(DataRegularSeason20242025!$AA$3:$AA$1315,DataRegularSeason20242025!$B$3:$B$1315, "&lt;=" &amp; $A145, DataRegularSeason20242025!$D$3:$D$1315, AF$1)+SUMIFS(DataRegularSeason20242025!$AB$3:$AB$1315,DataRegularSeason20242025!$B$3:$B$1315, "&lt;=" &amp; $A145, DataRegularSeason20242025!$E$3:$E$1315, AF$1)</f>
        <v>71</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60</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62</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66</v>
      </c>
      <c r="AF146" s="2">
        <f>SUMIFS(DataRegularSeason20242025!$AA$3:$AA$1315,DataRegularSeason20242025!$B$3:$B$1315, "&lt;=" &amp; $A146, DataRegularSeason20242025!$D$3:$D$1315, AF$1)+SUMIFS(DataRegularSeason20242025!$AB$3:$AB$1315,DataRegularSeason20242025!$B$3:$B$1315, "&lt;=" &amp; $A146, DataRegularSeason20242025!$E$3:$E$1315, AF$1)</f>
        <v>71</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60</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62</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66</v>
      </c>
      <c r="AF147" s="2">
        <f>SUMIFS(DataRegularSeason20242025!$AA$3:$AA$1315,DataRegularSeason20242025!$B$3:$B$1315, "&lt;=" &amp; $A147, DataRegularSeason20242025!$D$3:$D$1315, AF$1)+SUMIFS(DataRegularSeason20242025!$AB$3:$AB$1315,DataRegularSeason20242025!$B$3:$B$1315, "&lt;=" &amp; $A147, DataRegularSeason20242025!$E$3:$E$1315, AF$1)</f>
        <v>71</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60</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62</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66</v>
      </c>
      <c r="AF148" s="2">
        <f>SUMIFS(DataRegularSeason20242025!$AA$3:$AA$1315,DataRegularSeason20242025!$B$3:$B$1315, "&lt;=" &amp; $A148, DataRegularSeason20242025!$D$3:$D$1315, AF$1)+SUMIFS(DataRegularSeason20242025!$AB$3:$AB$1315,DataRegularSeason20242025!$B$3:$B$1315, "&lt;=" &amp; $A148, DataRegularSeason20242025!$E$3:$E$1315, AF$1)</f>
        <v>71</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60</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62</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66</v>
      </c>
      <c r="AF149" s="2">
        <f>SUMIFS(DataRegularSeason20242025!$AA$3:$AA$1315,DataRegularSeason20242025!$B$3:$B$1315, "&lt;=" &amp; $A149, DataRegularSeason20242025!$D$3:$D$1315, AF$1)+SUMIFS(DataRegularSeason20242025!$AB$3:$AB$1315,DataRegularSeason20242025!$B$3:$B$1315, "&lt;=" &amp; $A149, DataRegularSeason20242025!$E$3:$E$1315, AF$1)</f>
        <v>71</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60</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62</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66</v>
      </c>
      <c r="AF150" s="2">
        <f>SUMIFS(DataRegularSeason20242025!$AA$3:$AA$1315,DataRegularSeason20242025!$B$3:$B$1315, "&lt;=" &amp; $A150, DataRegularSeason20242025!$D$3:$D$1315, AF$1)+SUMIFS(DataRegularSeason20242025!$AB$3:$AB$1315,DataRegularSeason20242025!$B$3:$B$1315, "&lt;=" &amp; $A150, DataRegularSeason20242025!$E$3:$E$1315, AF$1)</f>
        <v>71</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60</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62</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66</v>
      </c>
      <c r="AF151" s="2">
        <f>SUMIFS(DataRegularSeason20242025!$AA$3:$AA$1315,DataRegularSeason20242025!$B$3:$B$1315, "&lt;=" &amp; $A151, DataRegularSeason20242025!$D$3:$D$1315, AF$1)+SUMIFS(DataRegularSeason20242025!$AB$3:$AB$1315,DataRegularSeason20242025!$B$3:$B$1315, "&lt;=" &amp; $A151, DataRegularSeason20242025!$E$3:$E$1315, AF$1)</f>
        <v>71</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60</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62</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66</v>
      </c>
      <c r="AF152" s="2">
        <f>SUMIFS(DataRegularSeason20242025!$AA$3:$AA$1315,DataRegularSeason20242025!$B$3:$B$1315, "&lt;=" &amp; $A152, DataRegularSeason20242025!$D$3:$D$1315, AF$1)+SUMIFS(DataRegularSeason20242025!$AB$3:$AB$1315,DataRegularSeason20242025!$B$3:$B$1315, "&lt;=" &amp; $A152, DataRegularSeason20242025!$E$3:$E$1315, AF$1)</f>
        <v>71</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60</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62</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66</v>
      </c>
      <c r="AF153" s="2">
        <f>SUMIFS(DataRegularSeason20242025!$AA$3:$AA$1315,DataRegularSeason20242025!$B$3:$B$1315, "&lt;=" &amp; $A153, DataRegularSeason20242025!$D$3:$D$1315, AF$1)+SUMIFS(DataRegularSeason20242025!$AB$3:$AB$1315,DataRegularSeason20242025!$B$3:$B$1315, "&lt;=" &amp; $A153, DataRegularSeason20242025!$E$3:$E$1315, AF$1)</f>
        <v>71</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60</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62</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66</v>
      </c>
      <c r="AF154" s="2">
        <f>SUMIFS(DataRegularSeason20242025!$AA$3:$AA$1315,DataRegularSeason20242025!$B$3:$B$1315, "&lt;=" &amp; $A154, DataRegularSeason20242025!$D$3:$D$1315, AF$1)+SUMIFS(DataRegularSeason20242025!$AB$3:$AB$1315,DataRegularSeason20242025!$B$3:$B$1315, "&lt;=" &amp; $A154, DataRegularSeason20242025!$E$3:$E$1315, AF$1)</f>
        <v>71</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60</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62</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66</v>
      </c>
      <c r="AF155" s="2">
        <f>SUMIFS(DataRegularSeason20242025!$AA$3:$AA$1315,DataRegularSeason20242025!$B$3:$B$1315, "&lt;=" &amp; $A155, DataRegularSeason20242025!$D$3:$D$1315, AF$1)+SUMIFS(DataRegularSeason20242025!$AB$3:$AB$1315,DataRegularSeason20242025!$B$3:$B$1315, "&lt;=" &amp; $A155, DataRegularSeason20242025!$E$3:$E$1315, AF$1)</f>
        <v>71</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60</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62</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66</v>
      </c>
      <c r="AF156" s="2">
        <f>SUMIFS(DataRegularSeason20242025!$AA$3:$AA$1315,DataRegularSeason20242025!$B$3:$B$1315, "&lt;=" &amp; $A156, DataRegularSeason20242025!$D$3:$D$1315, AF$1)+SUMIFS(DataRegularSeason20242025!$AB$3:$AB$1315,DataRegularSeason20242025!$B$3:$B$1315, "&lt;=" &amp; $A156, DataRegularSeason20242025!$E$3:$E$1315, AF$1)</f>
        <v>71</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60</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62</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66</v>
      </c>
      <c r="AF157" s="2">
        <f>SUMIFS(DataRegularSeason20242025!$AA$3:$AA$1315,DataRegularSeason20242025!$B$3:$B$1315, "&lt;=" &amp; $A157, DataRegularSeason20242025!$D$3:$D$1315, AF$1)+SUMIFS(DataRegularSeason20242025!$AB$3:$AB$1315,DataRegularSeason20242025!$B$3:$B$1315, "&lt;=" &amp; $A157, DataRegularSeason20242025!$E$3:$E$1315, AF$1)</f>
        <v>71</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60</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62</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66</v>
      </c>
      <c r="AF158" s="2">
        <f>SUMIFS(DataRegularSeason20242025!$AA$3:$AA$1315,DataRegularSeason20242025!$B$3:$B$1315, "&lt;=" &amp; $A158, DataRegularSeason20242025!$D$3:$D$1315, AF$1)+SUMIFS(DataRegularSeason20242025!$AB$3:$AB$1315,DataRegularSeason20242025!$B$3:$B$1315, "&lt;=" &amp; $A158, DataRegularSeason20242025!$E$3:$E$1315, AF$1)</f>
        <v>71</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60</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62</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66</v>
      </c>
      <c r="AF159" s="2">
        <f>SUMIFS(DataRegularSeason20242025!$AA$3:$AA$1315,DataRegularSeason20242025!$B$3:$B$1315, "&lt;=" &amp; $A159, DataRegularSeason20242025!$D$3:$D$1315, AF$1)+SUMIFS(DataRegularSeason20242025!$AB$3:$AB$1315,DataRegularSeason20242025!$B$3:$B$1315, "&lt;=" &amp; $A159, DataRegularSeason20242025!$E$3:$E$1315, AF$1)</f>
        <v>71</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60</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62</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66</v>
      </c>
      <c r="AF160" s="2">
        <f>SUMIFS(DataRegularSeason20242025!$AA$3:$AA$1315,DataRegularSeason20242025!$B$3:$B$1315, "&lt;=" &amp; $A160, DataRegularSeason20242025!$D$3:$D$1315, AF$1)+SUMIFS(DataRegularSeason20242025!$AB$3:$AB$1315,DataRegularSeason20242025!$B$3:$B$1315, "&lt;=" &amp; $A160, DataRegularSeason20242025!$E$3:$E$1315, AF$1)</f>
        <v>71</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60</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62</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66</v>
      </c>
      <c r="AF161" s="2">
        <f>SUMIFS(DataRegularSeason20242025!$AA$3:$AA$1315,DataRegularSeason20242025!$B$3:$B$1315, "&lt;=" &amp; $A161, DataRegularSeason20242025!$D$3:$D$1315, AF$1)+SUMIFS(DataRegularSeason20242025!$AB$3:$AB$1315,DataRegularSeason20242025!$B$3:$B$1315, "&lt;=" &amp; $A161, DataRegularSeason20242025!$E$3:$E$1315, AF$1)</f>
        <v>71</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60</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62</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66</v>
      </c>
      <c r="AF162" s="2">
        <f>SUMIFS(DataRegularSeason20242025!$AA$3:$AA$1315,DataRegularSeason20242025!$B$3:$B$1315, "&lt;=" &amp; $A162, DataRegularSeason20242025!$D$3:$D$1315, AF$1)+SUMIFS(DataRegularSeason20242025!$AB$3:$AB$1315,DataRegularSeason20242025!$B$3:$B$1315, "&lt;=" &amp; $A162, DataRegularSeason20242025!$E$3:$E$1315, AF$1)</f>
        <v>71</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60</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62</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66</v>
      </c>
      <c r="AF163" s="2">
        <f>SUMIFS(DataRegularSeason20242025!$AA$3:$AA$1315,DataRegularSeason20242025!$B$3:$B$1315, "&lt;=" &amp; $A163, DataRegularSeason20242025!$D$3:$D$1315, AF$1)+SUMIFS(DataRegularSeason20242025!$AB$3:$AB$1315,DataRegularSeason20242025!$B$3:$B$1315, "&lt;=" &amp; $A163, DataRegularSeason20242025!$E$3:$E$1315, AF$1)</f>
        <v>71</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60</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62</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66</v>
      </c>
      <c r="AF164" s="2">
        <f>SUMIFS(DataRegularSeason20242025!$AA$3:$AA$1315,DataRegularSeason20242025!$B$3:$B$1315, "&lt;=" &amp; $A164, DataRegularSeason20242025!$D$3:$D$1315, AF$1)+SUMIFS(DataRegularSeason20242025!$AB$3:$AB$1315,DataRegularSeason20242025!$B$3:$B$1315, "&lt;=" &amp; $A164, DataRegularSeason20242025!$E$3:$E$1315, AF$1)</f>
        <v>71</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60</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62</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66</v>
      </c>
      <c r="AF165" s="2">
        <f>SUMIFS(DataRegularSeason20242025!$AA$3:$AA$1315,DataRegularSeason20242025!$B$3:$B$1315, "&lt;=" &amp; $A165, DataRegularSeason20242025!$D$3:$D$1315, AF$1)+SUMIFS(DataRegularSeason20242025!$AB$3:$AB$1315,DataRegularSeason20242025!$B$3:$B$1315, "&lt;=" &amp; $A165, DataRegularSeason20242025!$E$3:$E$1315, AF$1)</f>
        <v>71</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60</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62</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66</v>
      </c>
      <c r="AF166" s="2">
        <f>SUMIFS(DataRegularSeason20242025!$AA$3:$AA$1315,DataRegularSeason20242025!$B$3:$B$1315, "&lt;=" &amp; $A166, DataRegularSeason20242025!$D$3:$D$1315, AF$1)+SUMIFS(DataRegularSeason20242025!$AB$3:$AB$1315,DataRegularSeason20242025!$B$3:$B$1315, "&lt;=" &amp; $A166, DataRegularSeason20242025!$E$3:$E$1315, AF$1)</f>
        <v>71</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60</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62</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66</v>
      </c>
      <c r="AF167" s="2">
        <f>SUMIFS(DataRegularSeason20242025!$AA$3:$AA$1315,DataRegularSeason20242025!$B$3:$B$1315, "&lt;=" &amp; $A167, DataRegularSeason20242025!$D$3:$D$1315, AF$1)+SUMIFS(DataRegularSeason20242025!$AB$3:$AB$1315,DataRegularSeason20242025!$B$3:$B$1315, "&lt;=" &amp; $A167, DataRegularSeason20242025!$E$3:$E$1315, AF$1)</f>
        <v>71</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60</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62</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66</v>
      </c>
      <c r="AF168" s="2">
        <f>SUMIFS(DataRegularSeason20242025!$AA$3:$AA$1315,DataRegularSeason20242025!$B$3:$B$1315, "&lt;=" &amp; $A168, DataRegularSeason20242025!$D$3:$D$1315, AF$1)+SUMIFS(DataRegularSeason20242025!$AB$3:$AB$1315,DataRegularSeason20242025!$B$3:$B$1315, "&lt;=" &amp; $A168, DataRegularSeason20242025!$E$3:$E$1315, AF$1)</f>
        <v>71</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60</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62</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66</v>
      </c>
      <c r="AF169" s="2">
        <f>SUMIFS(DataRegularSeason20242025!$AA$3:$AA$1315,DataRegularSeason20242025!$B$3:$B$1315, "&lt;=" &amp; $A169, DataRegularSeason20242025!$D$3:$D$1315, AF$1)+SUMIFS(DataRegularSeason20242025!$AB$3:$AB$1315,DataRegularSeason20242025!$B$3:$B$1315, "&lt;=" &amp; $A169, DataRegularSeason20242025!$E$3:$E$1315, AF$1)</f>
        <v>71</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60</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62</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66</v>
      </c>
      <c r="AF170" s="2">
        <f>SUMIFS(DataRegularSeason20242025!$AA$3:$AA$1315,DataRegularSeason20242025!$B$3:$B$1315, "&lt;=" &amp; $A170, DataRegularSeason20242025!$D$3:$D$1315, AF$1)+SUMIFS(DataRegularSeason20242025!$AB$3:$AB$1315,DataRegularSeason20242025!$B$3:$B$1315, "&lt;=" &amp; $A170, DataRegularSeason20242025!$E$3:$E$1315, AF$1)</f>
        <v>71</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60</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62</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66</v>
      </c>
      <c r="AF171" s="2">
        <f>SUMIFS(DataRegularSeason20242025!$AA$3:$AA$1315,DataRegularSeason20242025!$B$3:$B$1315, "&lt;=" &amp; $A171, DataRegularSeason20242025!$D$3:$D$1315, AF$1)+SUMIFS(DataRegularSeason20242025!$AB$3:$AB$1315,DataRegularSeason20242025!$B$3:$B$1315, "&lt;=" &amp; $A171, DataRegularSeason20242025!$E$3:$E$1315, AF$1)</f>
        <v>71</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60</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62</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66</v>
      </c>
      <c r="AF172" s="2">
        <f>SUMIFS(DataRegularSeason20242025!$AA$3:$AA$1315,DataRegularSeason20242025!$B$3:$B$1315, "&lt;=" &amp; $A172, DataRegularSeason20242025!$D$3:$D$1315, AF$1)+SUMIFS(DataRegularSeason20242025!$AB$3:$AB$1315,DataRegularSeason20242025!$B$3:$B$1315, "&lt;=" &amp; $A172, DataRegularSeason20242025!$E$3:$E$1315, AF$1)</f>
        <v>71</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60</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62</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66</v>
      </c>
      <c r="AF173" s="2">
        <f>SUMIFS(DataRegularSeason20242025!$AA$3:$AA$1315,DataRegularSeason20242025!$B$3:$B$1315, "&lt;=" &amp; $A173, DataRegularSeason20242025!$D$3:$D$1315, AF$1)+SUMIFS(DataRegularSeason20242025!$AB$3:$AB$1315,DataRegularSeason20242025!$B$3:$B$1315, "&lt;=" &amp; $A173, DataRegularSeason20242025!$E$3:$E$1315, AF$1)</f>
        <v>71</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60</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62</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66</v>
      </c>
      <c r="AF174" s="2">
        <f>SUMIFS(DataRegularSeason20242025!$AA$3:$AA$1315,DataRegularSeason20242025!$B$3:$B$1315, "&lt;=" &amp; $A174, DataRegularSeason20242025!$D$3:$D$1315, AF$1)+SUMIFS(DataRegularSeason20242025!$AB$3:$AB$1315,DataRegularSeason20242025!$B$3:$B$1315, "&lt;=" &amp; $A174, DataRegularSeason20242025!$E$3:$E$1315, AF$1)</f>
        <v>71</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60</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62</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66</v>
      </c>
      <c r="AF175" s="2">
        <f>SUMIFS(DataRegularSeason20242025!$AA$3:$AA$1315,DataRegularSeason20242025!$B$3:$B$1315, "&lt;=" &amp; $A175, DataRegularSeason20242025!$D$3:$D$1315, AF$1)+SUMIFS(DataRegularSeason20242025!$AB$3:$AB$1315,DataRegularSeason20242025!$B$3:$B$1315, "&lt;=" &amp; $A175, DataRegularSeason20242025!$E$3:$E$1315, AF$1)</f>
        <v>71</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60</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62</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66</v>
      </c>
      <c r="AF176" s="2">
        <f>SUMIFS(DataRegularSeason20242025!$AA$3:$AA$1315,DataRegularSeason20242025!$B$3:$B$1315, "&lt;=" &amp; $A176, DataRegularSeason20242025!$D$3:$D$1315, AF$1)+SUMIFS(DataRegularSeason20242025!$AB$3:$AB$1315,DataRegularSeason20242025!$B$3:$B$1315, "&lt;=" &amp; $A176, DataRegularSeason20242025!$E$3:$E$1315, AF$1)</f>
        <v>71</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60</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62</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66</v>
      </c>
      <c r="AF177" s="2">
        <f>SUMIFS(DataRegularSeason20242025!$AA$3:$AA$1315,DataRegularSeason20242025!$B$3:$B$1315, "&lt;=" &amp; $A177, DataRegularSeason20242025!$D$3:$D$1315, AF$1)+SUMIFS(DataRegularSeason20242025!$AB$3:$AB$1315,DataRegularSeason20242025!$B$3:$B$1315, "&lt;=" &amp; $A177, DataRegularSeason20242025!$E$3:$E$1315, AF$1)</f>
        <v>71</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60</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62</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66</v>
      </c>
      <c r="AF178" s="2">
        <f>SUMIFS(DataRegularSeason20242025!$AA$3:$AA$1315,DataRegularSeason20242025!$B$3:$B$1315, "&lt;=" &amp; $A178, DataRegularSeason20242025!$D$3:$D$1315, AF$1)+SUMIFS(DataRegularSeason20242025!$AB$3:$AB$1315,DataRegularSeason20242025!$B$3:$B$1315, "&lt;=" &amp; $A178, DataRegularSeason20242025!$E$3:$E$1315, AF$1)</f>
        <v>71</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60</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62</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66</v>
      </c>
      <c r="AF179" s="2">
        <f>SUMIFS(DataRegularSeason20242025!$AA$3:$AA$1315,DataRegularSeason20242025!$B$3:$B$1315, "&lt;=" &amp; $A179, DataRegularSeason20242025!$D$3:$D$1315, AF$1)+SUMIFS(DataRegularSeason20242025!$AB$3:$AB$1315,DataRegularSeason20242025!$B$3:$B$1315, "&lt;=" &amp; $A179, DataRegularSeason20242025!$E$3:$E$1315, AF$1)</f>
        <v>71</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60</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62</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66</v>
      </c>
      <c r="AF180" s="2">
        <f>SUMIFS(DataRegularSeason20242025!$AA$3:$AA$1315,DataRegularSeason20242025!$B$3:$B$1315, "&lt;=" &amp; $A180, DataRegularSeason20242025!$D$3:$D$1315, AF$1)+SUMIFS(DataRegularSeason20242025!$AB$3:$AB$1315,DataRegularSeason20242025!$B$3:$B$1315, "&lt;=" &amp; $A180, DataRegularSeason20242025!$E$3:$E$1315, AF$1)</f>
        <v>71</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60</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62</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66</v>
      </c>
      <c r="AF181" s="2">
        <f>SUMIFS(DataRegularSeason20242025!$AA$3:$AA$1315,DataRegularSeason20242025!$B$3:$B$1315, "&lt;=" &amp; $A181, DataRegularSeason20242025!$D$3:$D$1315, AF$1)+SUMIFS(DataRegularSeason20242025!$AB$3:$AB$1315,DataRegularSeason20242025!$B$3:$B$1315, "&lt;=" &amp; $A181, DataRegularSeason20242025!$E$3:$E$1315, AF$1)</f>
        <v>71</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60</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62</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66</v>
      </c>
      <c r="AF182" s="2">
        <f>SUMIFS(DataRegularSeason20242025!$AA$3:$AA$1315,DataRegularSeason20242025!$B$3:$B$1315, "&lt;=" &amp; $A182, DataRegularSeason20242025!$D$3:$D$1315, AF$1)+SUMIFS(DataRegularSeason20242025!$AB$3:$AB$1315,DataRegularSeason20242025!$B$3:$B$1315, "&lt;=" &amp; $A182, DataRegularSeason20242025!$E$3:$E$1315, AF$1)</f>
        <v>71</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60</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62</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66</v>
      </c>
      <c r="AF183" s="2">
        <f>SUMIFS(DataRegularSeason20242025!$AA$3:$AA$1315,DataRegularSeason20242025!$B$3:$B$1315, "&lt;=" &amp; $A183, DataRegularSeason20242025!$D$3:$D$1315, AF$1)+SUMIFS(DataRegularSeason20242025!$AB$3:$AB$1315,DataRegularSeason20242025!$B$3:$B$1315, "&lt;=" &amp; $A183, DataRegularSeason20242025!$E$3:$E$1315, AF$1)</f>
        <v>71</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60</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62</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66</v>
      </c>
      <c r="AF184" s="2">
        <f>SUMIFS(DataRegularSeason20242025!$AA$3:$AA$1315,DataRegularSeason20242025!$B$3:$B$1315, "&lt;=" &amp; $A184, DataRegularSeason20242025!$D$3:$D$1315, AF$1)+SUMIFS(DataRegularSeason20242025!$AB$3:$AB$1315,DataRegularSeason20242025!$B$3:$B$1315, "&lt;=" &amp; $A184, DataRegularSeason20242025!$E$3:$E$1315, AF$1)</f>
        <v>71</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60</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62</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66</v>
      </c>
      <c r="AF185" s="2">
        <f>SUMIFS(DataRegularSeason20242025!$AA$3:$AA$1315,DataRegularSeason20242025!$B$3:$B$1315, "&lt;=" &amp; $A185, DataRegularSeason20242025!$D$3:$D$1315, AF$1)+SUMIFS(DataRegularSeason20242025!$AB$3:$AB$1315,DataRegularSeason20242025!$B$3:$B$1315, "&lt;=" &amp; $A185, DataRegularSeason20242025!$E$3:$E$1315, AF$1)</f>
        <v>71</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60</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62</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66</v>
      </c>
      <c r="AF186" s="2">
        <f>SUMIFS(DataRegularSeason20242025!$AA$3:$AA$1315,DataRegularSeason20242025!$B$3:$B$1315, "&lt;=" &amp; $A186, DataRegularSeason20242025!$D$3:$D$1315, AF$1)+SUMIFS(DataRegularSeason20242025!$AB$3:$AB$1315,DataRegularSeason20242025!$B$3:$B$1315, "&lt;=" &amp; $A186, DataRegularSeason20242025!$E$3:$E$1315, AF$1)</f>
        <v>71</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60</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62</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66</v>
      </c>
      <c r="AF187" s="2">
        <f>SUMIFS(DataRegularSeason20242025!$AA$3:$AA$1315,DataRegularSeason20242025!$B$3:$B$1315, "&lt;=" &amp; $A187, DataRegularSeason20242025!$D$3:$D$1315, AF$1)+SUMIFS(DataRegularSeason20242025!$AB$3:$AB$1315,DataRegularSeason20242025!$B$3:$B$1315, "&lt;=" &amp; $A187, DataRegularSeason20242025!$E$3:$E$1315, AF$1)</f>
        <v>71</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60</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62</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66</v>
      </c>
      <c r="AF188" s="2">
        <f>SUMIFS(DataRegularSeason20242025!$AA$3:$AA$1315,DataRegularSeason20242025!$B$3:$B$1315, "&lt;=" &amp; $A188, DataRegularSeason20242025!$D$3:$D$1315, AF$1)+SUMIFS(DataRegularSeason20242025!$AB$3:$AB$1315,DataRegularSeason20242025!$B$3:$B$1315, "&lt;=" &amp; $A188, DataRegularSeason20242025!$E$3:$E$1315, AF$1)</f>
        <v>71</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60</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62</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66</v>
      </c>
      <c r="AF189" s="2">
        <f>SUMIFS(DataRegularSeason20242025!$AA$3:$AA$1315,DataRegularSeason20242025!$B$3:$B$1315, "&lt;=" &amp; $A189, DataRegularSeason20242025!$D$3:$D$1315, AF$1)+SUMIFS(DataRegularSeason20242025!$AB$3:$AB$1315,DataRegularSeason20242025!$B$3:$B$1315, "&lt;=" &amp; $A189, DataRegularSeason20242025!$E$3:$E$1315, AF$1)</f>
        <v>71</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60</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62</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66</v>
      </c>
      <c r="AF190" s="2">
        <f>SUMIFS(DataRegularSeason20242025!$AA$3:$AA$1315,DataRegularSeason20242025!$B$3:$B$1315, "&lt;=" &amp; $A190, DataRegularSeason20242025!$D$3:$D$1315, AF$1)+SUMIFS(DataRegularSeason20242025!$AB$3:$AB$1315,DataRegularSeason20242025!$B$3:$B$1315, "&lt;=" &amp; $A190, DataRegularSeason20242025!$E$3:$E$1315, AF$1)</f>
        <v>71</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60</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62</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66</v>
      </c>
      <c r="AF191" s="2">
        <f>SUMIFS(DataRegularSeason20242025!$AA$3:$AA$1315,DataRegularSeason20242025!$B$3:$B$1315, "&lt;=" &amp; $A191, DataRegularSeason20242025!$D$3:$D$1315, AF$1)+SUMIFS(DataRegularSeason20242025!$AB$3:$AB$1315,DataRegularSeason20242025!$B$3:$B$1315, "&lt;=" &amp; $A191, DataRegularSeason20242025!$E$3:$E$1315, AF$1)</f>
        <v>71</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60</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62</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66</v>
      </c>
      <c r="AF192" s="2">
        <f>SUMIFS(DataRegularSeason20242025!$AA$3:$AA$1315,DataRegularSeason20242025!$B$3:$B$1315, "&lt;=" &amp; $A192, DataRegularSeason20242025!$D$3:$D$1315, AF$1)+SUMIFS(DataRegularSeason20242025!$AB$3:$AB$1315,DataRegularSeason20242025!$B$3:$B$1315, "&lt;=" &amp; $A192, DataRegularSeason20242025!$E$3:$E$1315, AF$1)</f>
        <v>71</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60</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62</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66</v>
      </c>
      <c r="AF193" s="2">
        <f>SUMIFS(DataRegularSeason20242025!$AA$3:$AA$1315,DataRegularSeason20242025!$B$3:$B$1315, "&lt;=" &amp; $A193, DataRegularSeason20242025!$D$3:$D$1315, AF$1)+SUMIFS(DataRegularSeason20242025!$AB$3:$AB$1315,DataRegularSeason20242025!$B$3:$B$1315, "&lt;=" &amp; $A193, DataRegularSeason20242025!$E$3:$E$1315, AF$1)</f>
        <v>71</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60</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62</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66</v>
      </c>
      <c r="AF194" s="2">
        <f>SUMIFS(DataRegularSeason20242025!$AA$3:$AA$1315,DataRegularSeason20242025!$B$3:$B$1315, "&lt;=" &amp; $A194, DataRegularSeason20242025!$D$3:$D$1315, AF$1)+SUMIFS(DataRegularSeason20242025!$AB$3:$AB$1315,DataRegularSeason20242025!$B$3:$B$1315, "&lt;=" &amp; $A194, DataRegularSeason20242025!$E$3:$E$1315, AF$1)</f>
        <v>71</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60</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62</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66</v>
      </c>
      <c r="AF195" s="2">
        <f>SUMIFS(DataRegularSeason20242025!$AA$3:$AA$1315,DataRegularSeason20242025!$B$3:$B$1315, "&lt;=" &amp; $A195, DataRegularSeason20242025!$D$3:$D$1315, AF$1)+SUMIFS(DataRegularSeason20242025!$AB$3:$AB$1315,DataRegularSeason20242025!$B$3:$B$1315, "&lt;=" &amp; $A195, DataRegularSeason20242025!$E$3:$E$1315, AF$1)</f>
        <v>71</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60</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62</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66</v>
      </c>
      <c r="AF196" s="2">
        <f>SUMIFS(DataRegularSeason20242025!$AA$3:$AA$1315,DataRegularSeason20242025!$B$3:$B$1315, "&lt;=" &amp; $A196, DataRegularSeason20242025!$D$3:$D$1315, AF$1)+SUMIFS(DataRegularSeason20242025!$AB$3:$AB$1315,DataRegularSeason20242025!$B$3:$B$1315, "&lt;=" &amp; $A196, DataRegularSeason20242025!$E$3:$E$1315, AF$1)</f>
        <v>71</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60</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62</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66</v>
      </c>
      <c r="AF197" s="2">
        <f>SUMIFS(DataRegularSeason20242025!$AA$3:$AA$1315,DataRegularSeason20242025!$B$3:$B$1315, "&lt;=" &amp; $A197, DataRegularSeason20242025!$D$3:$D$1315, AF$1)+SUMIFS(DataRegularSeason20242025!$AB$3:$AB$1315,DataRegularSeason20242025!$B$3:$B$1315, "&lt;=" &amp; $A197, DataRegularSeason20242025!$E$3:$E$1315, AF$1)</f>
        <v>71</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60</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62</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66</v>
      </c>
      <c r="AF198" s="2">
        <f>SUMIFS(DataRegularSeason20242025!$AA$3:$AA$1315,DataRegularSeason20242025!$B$3:$B$1315, "&lt;=" &amp; $A198, DataRegularSeason20242025!$D$3:$D$1315, AF$1)+SUMIFS(DataRegularSeason20242025!$AB$3:$AB$1315,DataRegularSeason20242025!$B$3:$B$1315, "&lt;=" &amp; $A198, DataRegularSeason20242025!$E$3:$E$1315, AF$1)</f>
        <v>71</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60</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62</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66</v>
      </c>
      <c r="AF199" s="2">
        <f>SUMIFS(DataRegularSeason20242025!$AA$3:$AA$1315,DataRegularSeason20242025!$B$3:$B$1315, "&lt;=" &amp; $A199, DataRegularSeason20242025!$D$3:$D$1315, AF$1)+SUMIFS(DataRegularSeason20242025!$AB$3:$AB$1315,DataRegularSeason20242025!$B$3:$B$1315, "&lt;=" &amp; $A199, DataRegularSeason20242025!$E$3:$E$1315, AF$1)</f>
        <v>71</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60</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62</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66</v>
      </c>
      <c r="AF200" s="2">
        <f>SUMIFS(DataRegularSeason20242025!$AA$3:$AA$1315,DataRegularSeason20242025!$B$3:$B$1315, "&lt;=" &amp; $A200, DataRegularSeason20242025!$D$3:$D$1315, AF$1)+SUMIFS(DataRegularSeason20242025!$AB$3:$AB$1315,DataRegularSeason20242025!$B$3:$B$1315, "&lt;=" &amp; $A200, DataRegularSeason20242025!$E$3:$E$1315, AF$1)</f>
        <v>71</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60</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62</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66</v>
      </c>
      <c r="AF201" s="2">
        <f>SUMIFS(DataRegularSeason20242025!$AA$3:$AA$1315,DataRegularSeason20242025!$B$3:$B$1315, "&lt;=" &amp; $A201, DataRegularSeason20242025!$D$3:$D$1315, AF$1)+SUMIFS(DataRegularSeason20242025!$AB$3:$AB$1315,DataRegularSeason20242025!$B$3:$B$1315, "&lt;=" &amp; $A201, DataRegularSeason20242025!$E$3:$E$1315, AF$1)</f>
        <v>71</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topLeftCell="A29" workbookViewId="0">
      <pane xSplit="1" topLeftCell="FX1" activePane="topRight" state="frozen"/>
      <selection pane="topRight" activeCell="GT30" sqref="GT30"/>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56</v>
      </c>
      <c r="DV6">
        <f>SUMIFS(DataRegularSeason20242025!$AA$3:$AA$1315,DataRegularSeason20242025!$B$3:$B$1315, "&lt;=" &amp; DV$1, DataRegularSeason20242025!$D$3:$D$1315, $A6)+SUMIFS(DataRegularSeason20242025!$AB$3:$AB$1315,DataRegularSeason20242025!$B$3:$B$1315, "&lt;=" &amp; DV$1, DataRegularSeason20242025!$E$3:$E$1315, $A6)</f>
        <v>56</v>
      </c>
      <c r="DW6">
        <f>SUMIFS(DataRegularSeason20242025!$AA$3:$AA$1315,DataRegularSeason20242025!$B$3:$B$1315, "&lt;=" &amp; DW$1, DataRegularSeason20242025!$D$3:$D$1315, $A6)+SUMIFS(DataRegularSeason20242025!$AB$3:$AB$1315,DataRegularSeason20242025!$B$3:$B$1315, "&lt;=" &amp; DW$1, DataRegularSeason20242025!$E$3:$E$1315, $A6)</f>
        <v>56</v>
      </c>
      <c r="DX6">
        <f>SUMIFS(DataRegularSeason20242025!$AA$3:$AA$1315,DataRegularSeason20242025!$B$3:$B$1315, "&lt;=" &amp; DX$1, DataRegularSeason20242025!$D$3:$D$1315, $A6)+SUMIFS(DataRegularSeason20242025!$AB$3:$AB$1315,DataRegularSeason20242025!$B$3:$B$1315, "&lt;=" &amp; DX$1, DataRegularSeason20242025!$E$3:$E$1315, $A6)</f>
        <v>56</v>
      </c>
      <c r="DY6">
        <f>SUMIFS(DataRegularSeason20242025!$AA$3:$AA$1315,DataRegularSeason20242025!$B$3:$B$1315, "&lt;=" &amp; DY$1, DataRegularSeason20242025!$D$3:$D$1315, $A6)+SUMIFS(DataRegularSeason20242025!$AB$3:$AB$1315,DataRegularSeason20242025!$B$3:$B$1315, "&lt;=" &amp; DY$1, DataRegularSeason20242025!$E$3:$E$1315, $A6)</f>
        <v>56</v>
      </c>
      <c r="DZ6">
        <f>SUMIFS(DataRegularSeason20242025!$AA$3:$AA$1315,DataRegularSeason20242025!$B$3:$B$1315, "&lt;=" &amp; DZ$1, DataRegularSeason20242025!$D$3:$D$1315, $A6)+SUMIFS(DataRegularSeason20242025!$AB$3:$AB$1315,DataRegularSeason20242025!$B$3:$B$1315, "&lt;=" &amp; DZ$1, DataRegularSeason20242025!$E$3:$E$1315, $A6)</f>
        <v>56</v>
      </c>
      <c r="EA6">
        <f>SUMIFS(DataRegularSeason20242025!$AA$3:$AA$1315,DataRegularSeason20242025!$B$3:$B$1315, "&lt;=" &amp; EA$1, DataRegularSeason20242025!$D$3:$D$1315, $A6)+SUMIFS(DataRegularSeason20242025!$AB$3:$AB$1315,DataRegularSeason20242025!$B$3:$B$1315, "&lt;=" &amp; EA$1, DataRegularSeason20242025!$E$3:$E$1315, $A6)</f>
        <v>56</v>
      </c>
      <c r="EB6">
        <f>SUMIFS(DataRegularSeason20242025!$AA$3:$AA$1315,DataRegularSeason20242025!$B$3:$B$1315, "&lt;=" &amp; EB$1, DataRegularSeason20242025!$D$3:$D$1315, $A6)+SUMIFS(DataRegularSeason20242025!$AB$3:$AB$1315,DataRegularSeason20242025!$B$3:$B$1315, "&lt;=" &amp; EB$1, DataRegularSeason20242025!$E$3:$E$1315, $A6)</f>
        <v>56</v>
      </c>
      <c r="EC6">
        <f>SUMIFS(DataRegularSeason20242025!$AA$3:$AA$1315,DataRegularSeason20242025!$B$3:$B$1315, "&lt;=" &amp; EC$1, DataRegularSeason20242025!$D$3:$D$1315, $A6)+SUMIFS(DataRegularSeason20242025!$AB$3:$AB$1315,DataRegularSeason20242025!$B$3:$B$1315, "&lt;=" &amp; EC$1, DataRegularSeason20242025!$E$3:$E$1315, $A6)</f>
        <v>56</v>
      </c>
      <c r="ED6">
        <f>SUMIFS(DataRegularSeason20242025!$AA$3:$AA$1315,DataRegularSeason20242025!$B$3:$B$1315, "&lt;=" &amp; ED$1, DataRegularSeason20242025!$D$3:$D$1315, $A6)+SUMIFS(DataRegularSeason20242025!$AB$3:$AB$1315,DataRegularSeason20242025!$B$3:$B$1315, "&lt;=" &amp; ED$1, DataRegularSeason20242025!$E$3:$E$1315, $A6)</f>
        <v>56</v>
      </c>
      <c r="EE6">
        <f>SUMIFS(DataRegularSeason20242025!$AA$3:$AA$1315,DataRegularSeason20242025!$B$3:$B$1315, "&lt;=" &amp; EE$1, DataRegularSeason20242025!$D$3:$D$1315, $A6)+SUMIFS(DataRegularSeason20242025!$AB$3:$AB$1315,DataRegularSeason20242025!$B$3:$B$1315, "&lt;=" &amp; EE$1, DataRegularSeason20242025!$E$3:$E$1315, $A6)</f>
        <v>56</v>
      </c>
      <c r="EF6">
        <f>SUMIFS(DataRegularSeason20242025!$AA$3:$AA$1315,DataRegularSeason20242025!$B$3:$B$1315, "&lt;=" &amp; EF$1, DataRegularSeason20242025!$D$3:$D$1315, $A6)+SUMIFS(DataRegularSeason20242025!$AB$3:$AB$1315,DataRegularSeason20242025!$B$3:$B$1315, "&lt;=" &amp; EF$1, DataRegularSeason20242025!$E$3:$E$1315, $A6)</f>
        <v>56</v>
      </c>
      <c r="EG6">
        <f>SUMIFS(DataRegularSeason20242025!$AA$3:$AA$1315,DataRegularSeason20242025!$B$3:$B$1315, "&lt;=" &amp; EG$1, DataRegularSeason20242025!$D$3:$D$1315, $A6)+SUMIFS(DataRegularSeason20242025!$AB$3:$AB$1315,DataRegularSeason20242025!$B$3:$B$1315, "&lt;=" &amp; EG$1, DataRegularSeason20242025!$E$3:$E$1315, $A6)</f>
        <v>56</v>
      </c>
      <c r="EH6">
        <f>SUMIFS(DataRegularSeason20242025!$AA$3:$AA$1315,DataRegularSeason20242025!$B$3:$B$1315, "&lt;=" &amp; EH$1, DataRegularSeason20242025!$D$3:$D$1315, $A6)+SUMIFS(DataRegularSeason20242025!$AB$3:$AB$1315,DataRegularSeason20242025!$B$3:$B$1315, "&lt;=" &amp; EH$1, DataRegularSeason20242025!$E$3:$E$1315, $A6)</f>
        <v>56</v>
      </c>
      <c r="EI6">
        <f>SUMIFS(DataRegularSeason20242025!$AA$3:$AA$1315,DataRegularSeason20242025!$B$3:$B$1315, "&lt;=" &amp; EI$1, DataRegularSeason20242025!$D$3:$D$1315, $A6)+SUMIFS(DataRegularSeason20242025!$AB$3:$AB$1315,DataRegularSeason20242025!$B$3:$B$1315, "&lt;=" &amp; EI$1, DataRegularSeason20242025!$E$3:$E$1315, $A6)</f>
        <v>56</v>
      </c>
      <c r="EJ6">
        <f>SUMIFS(DataRegularSeason20242025!$AA$3:$AA$1315,DataRegularSeason20242025!$B$3:$B$1315, "&lt;=" &amp; EJ$1, DataRegularSeason20242025!$D$3:$D$1315, $A6)+SUMIFS(DataRegularSeason20242025!$AB$3:$AB$1315,DataRegularSeason20242025!$B$3:$B$1315, "&lt;=" &amp; EJ$1, DataRegularSeason20242025!$E$3:$E$1315, $A6)</f>
        <v>56</v>
      </c>
      <c r="EK6">
        <f>SUMIFS(DataRegularSeason20242025!$AA$3:$AA$1315,DataRegularSeason20242025!$B$3:$B$1315, "&lt;=" &amp; EK$1, DataRegularSeason20242025!$D$3:$D$1315, $A6)+SUMIFS(DataRegularSeason20242025!$AB$3:$AB$1315,DataRegularSeason20242025!$B$3:$B$1315, "&lt;=" &amp; EK$1, DataRegularSeason20242025!$E$3:$E$1315, $A6)</f>
        <v>56</v>
      </c>
      <c r="EL6">
        <f>SUMIFS(DataRegularSeason20242025!$AA$3:$AA$1315,DataRegularSeason20242025!$B$3:$B$1315, "&lt;=" &amp; EL$1, DataRegularSeason20242025!$D$3:$D$1315, $A6)+SUMIFS(DataRegularSeason20242025!$AB$3:$AB$1315,DataRegularSeason20242025!$B$3:$B$1315, "&lt;=" &amp; EL$1, DataRegularSeason20242025!$E$3:$E$1315, $A6)</f>
        <v>56</v>
      </c>
      <c r="EM6">
        <f>SUMIFS(DataRegularSeason20242025!$AA$3:$AA$1315,DataRegularSeason20242025!$B$3:$B$1315, "&lt;=" &amp; EM$1, DataRegularSeason20242025!$D$3:$D$1315, $A6)+SUMIFS(DataRegularSeason20242025!$AB$3:$AB$1315,DataRegularSeason20242025!$B$3:$B$1315, "&lt;=" &amp; EM$1, DataRegularSeason20242025!$E$3:$E$1315, $A6)</f>
        <v>56</v>
      </c>
      <c r="EN6">
        <f>SUMIFS(DataRegularSeason20242025!$AA$3:$AA$1315,DataRegularSeason20242025!$B$3:$B$1315, "&lt;=" &amp; EN$1, DataRegularSeason20242025!$D$3:$D$1315, $A6)+SUMIFS(DataRegularSeason20242025!$AB$3:$AB$1315,DataRegularSeason20242025!$B$3:$B$1315, "&lt;=" &amp; EN$1, DataRegularSeason20242025!$E$3:$E$1315, $A6)</f>
        <v>56</v>
      </c>
      <c r="EO6">
        <f>SUMIFS(DataRegularSeason20242025!$AA$3:$AA$1315,DataRegularSeason20242025!$B$3:$B$1315, "&lt;=" &amp; EO$1, DataRegularSeason20242025!$D$3:$D$1315, $A6)+SUMIFS(DataRegularSeason20242025!$AB$3:$AB$1315,DataRegularSeason20242025!$B$3:$B$1315, "&lt;=" &amp; EO$1, DataRegularSeason20242025!$E$3:$E$1315, $A6)</f>
        <v>56</v>
      </c>
      <c r="EP6">
        <f>SUMIFS(DataRegularSeason20242025!$AA$3:$AA$1315,DataRegularSeason20242025!$B$3:$B$1315, "&lt;=" &amp; EP$1, DataRegularSeason20242025!$D$3:$D$1315, $A6)+SUMIFS(DataRegularSeason20242025!$AB$3:$AB$1315,DataRegularSeason20242025!$B$3:$B$1315, "&lt;=" &amp; EP$1, DataRegularSeason20242025!$E$3:$E$1315, $A6)</f>
        <v>56</v>
      </c>
      <c r="EQ6">
        <f>SUMIFS(DataRegularSeason20242025!$AA$3:$AA$1315,DataRegularSeason20242025!$B$3:$B$1315, "&lt;=" &amp; EQ$1, DataRegularSeason20242025!$D$3:$D$1315, $A6)+SUMIFS(DataRegularSeason20242025!$AB$3:$AB$1315,DataRegularSeason20242025!$B$3:$B$1315, "&lt;=" &amp; EQ$1, DataRegularSeason20242025!$E$3:$E$1315, $A6)</f>
        <v>56</v>
      </c>
      <c r="ER6">
        <f>SUMIFS(DataRegularSeason20242025!$AA$3:$AA$1315,DataRegularSeason20242025!$B$3:$B$1315, "&lt;=" &amp; ER$1, DataRegularSeason20242025!$D$3:$D$1315, $A6)+SUMIFS(DataRegularSeason20242025!$AB$3:$AB$1315,DataRegularSeason20242025!$B$3:$B$1315, "&lt;=" &amp; ER$1, DataRegularSeason20242025!$E$3:$E$1315, $A6)</f>
        <v>56</v>
      </c>
      <c r="ES6">
        <f>SUMIFS(DataRegularSeason20242025!$AA$3:$AA$1315,DataRegularSeason20242025!$B$3:$B$1315, "&lt;=" &amp; ES$1, DataRegularSeason20242025!$D$3:$D$1315, $A6)+SUMIFS(DataRegularSeason20242025!$AB$3:$AB$1315,DataRegularSeason20242025!$B$3:$B$1315, "&lt;=" &amp; ES$1, DataRegularSeason20242025!$E$3:$E$1315, $A6)</f>
        <v>56</v>
      </c>
      <c r="ET6">
        <f>SUMIFS(DataRegularSeason20242025!$AA$3:$AA$1315,DataRegularSeason20242025!$B$3:$B$1315, "&lt;=" &amp; ET$1, DataRegularSeason20242025!$D$3:$D$1315, $A6)+SUMIFS(DataRegularSeason20242025!$AB$3:$AB$1315,DataRegularSeason20242025!$B$3:$B$1315, "&lt;=" &amp; ET$1, DataRegularSeason20242025!$E$3:$E$1315, $A6)</f>
        <v>56</v>
      </c>
      <c r="EU6">
        <f>SUMIFS(DataRegularSeason20242025!$AA$3:$AA$1315,DataRegularSeason20242025!$B$3:$B$1315, "&lt;=" &amp; EU$1, DataRegularSeason20242025!$D$3:$D$1315, $A6)+SUMIFS(DataRegularSeason20242025!$AB$3:$AB$1315,DataRegularSeason20242025!$B$3:$B$1315, "&lt;=" &amp; EU$1, DataRegularSeason20242025!$E$3:$E$1315, $A6)</f>
        <v>56</v>
      </c>
      <c r="EV6">
        <f>SUMIFS(DataRegularSeason20242025!$AA$3:$AA$1315,DataRegularSeason20242025!$B$3:$B$1315, "&lt;=" &amp; EV$1, DataRegularSeason20242025!$D$3:$D$1315, $A6)+SUMIFS(DataRegularSeason20242025!$AB$3:$AB$1315,DataRegularSeason20242025!$B$3:$B$1315, "&lt;=" &amp; EV$1, DataRegularSeason20242025!$E$3:$E$1315, $A6)</f>
        <v>56</v>
      </c>
      <c r="EW6">
        <f>SUMIFS(DataRegularSeason20242025!$AA$3:$AA$1315,DataRegularSeason20242025!$B$3:$B$1315, "&lt;=" &amp; EW$1, DataRegularSeason20242025!$D$3:$D$1315, $A6)+SUMIFS(DataRegularSeason20242025!$AB$3:$AB$1315,DataRegularSeason20242025!$B$3:$B$1315, "&lt;=" &amp; EW$1, DataRegularSeason20242025!$E$3:$E$1315, $A6)</f>
        <v>56</v>
      </c>
      <c r="EX6">
        <f>SUMIFS(DataRegularSeason20242025!$AA$3:$AA$1315,DataRegularSeason20242025!$B$3:$B$1315, "&lt;=" &amp; EX$1, DataRegularSeason20242025!$D$3:$D$1315, $A6)+SUMIFS(DataRegularSeason20242025!$AB$3:$AB$1315,DataRegularSeason20242025!$B$3:$B$1315, "&lt;=" &amp; EX$1, DataRegularSeason20242025!$E$3:$E$1315, $A6)</f>
        <v>56</v>
      </c>
      <c r="EY6">
        <f>SUMIFS(DataRegularSeason20242025!$AA$3:$AA$1315,DataRegularSeason20242025!$B$3:$B$1315, "&lt;=" &amp; EY$1, DataRegularSeason20242025!$D$3:$D$1315, $A6)+SUMIFS(DataRegularSeason20242025!$AB$3:$AB$1315,DataRegularSeason20242025!$B$3:$B$1315, "&lt;=" &amp; EY$1, DataRegularSeason20242025!$E$3:$E$1315, $A6)</f>
        <v>56</v>
      </c>
      <c r="EZ6">
        <f>SUMIFS(DataRegularSeason20242025!$AA$3:$AA$1315,DataRegularSeason20242025!$B$3:$B$1315, "&lt;=" &amp; EZ$1, DataRegularSeason20242025!$D$3:$D$1315, $A6)+SUMIFS(DataRegularSeason20242025!$AB$3:$AB$1315,DataRegularSeason20242025!$B$3:$B$1315, "&lt;=" &amp; EZ$1, DataRegularSeason20242025!$E$3:$E$1315, $A6)</f>
        <v>56</v>
      </c>
      <c r="FA6">
        <f>SUMIFS(DataRegularSeason20242025!$AA$3:$AA$1315,DataRegularSeason20242025!$B$3:$B$1315, "&lt;=" &amp; FA$1, DataRegularSeason20242025!$D$3:$D$1315, $A6)+SUMIFS(DataRegularSeason20242025!$AB$3:$AB$1315,DataRegularSeason20242025!$B$3:$B$1315, "&lt;=" &amp; FA$1, DataRegularSeason20242025!$E$3:$E$1315, $A6)</f>
        <v>56</v>
      </c>
      <c r="FB6">
        <f>SUMIFS(DataRegularSeason20242025!$AA$3:$AA$1315,DataRegularSeason20242025!$B$3:$B$1315, "&lt;=" &amp; FB$1, DataRegularSeason20242025!$D$3:$D$1315, $A6)+SUMIFS(DataRegularSeason20242025!$AB$3:$AB$1315,DataRegularSeason20242025!$B$3:$B$1315, "&lt;=" &amp; FB$1, DataRegularSeason20242025!$E$3:$E$1315, $A6)</f>
        <v>56</v>
      </c>
      <c r="FC6">
        <f>SUMIFS(DataRegularSeason20242025!$AA$3:$AA$1315,DataRegularSeason20242025!$B$3:$B$1315, "&lt;=" &amp; FC$1, DataRegularSeason20242025!$D$3:$D$1315, $A6)+SUMIFS(DataRegularSeason20242025!$AB$3:$AB$1315,DataRegularSeason20242025!$B$3:$B$1315, "&lt;=" &amp; FC$1, DataRegularSeason20242025!$E$3:$E$1315, $A6)</f>
        <v>56</v>
      </c>
      <c r="FD6">
        <f>SUMIFS(DataRegularSeason20242025!$AA$3:$AA$1315,DataRegularSeason20242025!$B$3:$B$1315, "&lt;=" &amp; FD$1, DataRegularSeason20242025!$D$3:$D$1315, $A6)+SUMIFS(DataRegularSeason20242025!$AB$3:$AB$1315,DataRegularSeason20242025!$B$3:$B$1315, "&lt;=" &amp; FD$1, DataRegularSeason20242025!$E$3:$E$1315, $A6)</f>
        <v>56</v>
      </c>
      <c r="FE6">
        <f>SUMIFS(DataRegularSeason20242025!$AA$3:$AA$1315,DataRegularSeason20242025!$B$3:$B$1315, "&lt;=" &amp; FE$1, DataRegularSeason20242025!$D$3:$D$1315, $A6)+SUMIFS(DataRegularSeason20242025!$AB$3:$AB$1315,DataRegularSeason20242025!$B$3:$B$1315, "&lt;=" &amp; FE$1, DataRegularSeason20242025!$E$3:$E$1315, $A6)</f>
        <v>56</v>
      </c>
      <c r="FF6">
        <f>SUMIFS(DataRegularSeason20242025!$AA$3:$AA$1315,DataRegularSeason20242025!$B$3:$B$1315, "&lt;=" &amp; FF$1, DataRegularSeason20242025!$D$3:$D$1315, $A6)+SUMIFS(DataRegularSeason20242025!$AB$3:$AB$1315,DataRegularSeason20242025!$B$3:$B$1315, "&lt;=" &amp; FF$1, DataRegularSeason20242025!$E$3:$E$1315, $A6)</f>
        <v>56</v>
      </c>
      <c r="FG6">
        <f>SUMIFS(DataRegularSeason20242025!$AA$3:$AA$1315,DataRegularSeason20242025!$B$3:$B$1315, "&lt;=" &amp; FG$1, DataRegularSeason20242025!$D$3:$D$1315, $A6)+SUMIFS(DataRegularSeason20242025!$AB$3:$AB$1315,DataRegularSeason20242025!$B$3:$B$1315, "&lt;=" &amp; FG$1, DataRegularSeason20242025!$E$3:$E$1315, $A6)</f>
        <v>56</v>
      </c>
      <c r="FH6">
        <f>SUMIFS(DataRegularSeason20242025!$AA$3:$AA$1315,DataRegularSeason20242025!$B$3:$B$1315, "&lt;=" &amp; FH$1, DataRegularSeason20242025!$D$3:$D$1315, $A6)+SUMIFS(DataRegularSeason20242025!$AB$3:$AB$1315,DataRegularSeason20242025!$B$3:$B$1315, "&lt;=" &amp; FH$1, DataRegularSeason20242025!$E$3:$E$1315, $A6)</f>
        <v>56</v>
      </c>
      <c r="FI6">
        <f>SUMIFS(DataRegularSeason20242025!$AA$3:$AA$1315,DataRegularSeason20242025!$B$3:$B$1315, "&lt;=" &amp; FI$1, DataRegularSeason20242025!$D$3:$D$1315, $A6)+SUMIFS(DataRegularSeason20242025!$AB$3:$AB$1315,DataRegularSeason20242025!$B$3:$B$1315, "&lt;=" &amp; FI$1, DataRegularSeason20242025!$E$3:$E$1315, $A6)</f>
        <v>56</v>
      </c>
      <c r="FJ6">
        <f>SUMIFS(DataRegularSeason20242025!$AA$3:$AA$1315,DataRegularSeason20242025!$B$3:$B$1315, "&lt;=" &amp; FJ$1, DataRegularSeason20242025!$D$3:$D$1315, $A6)+SUMIFS(DataRegularSeason20242025!$AB$3:$AB$1315,DataRegularSeason20242025!$B$3:$B$1315, "&lt;=" &amp; FJ$1, DataRegularSeason20242025!$E$3:$E$1315, $A6)</f>
        <v>56</v>
      </c>
      <c r="FK6">
        <f>SUMIFS(DataRegularSeason20242025!$AA$3:$AA$1315,DataRegularSeason20242025!$B$3:$B$1315, "&lt;=" &amp; FK$1, DataRegularSeason20242025!$D$3:$D$1315, $A6)+SUMIFS(DataRegularSeason20242025!$AB$3:$AB$1315,DataRegularSeason20242025!$B$3:$B$1315, "&lt;=" &amp; FK$1, DataRegularSeason20242025!$E$3:$E$1315, $A6)</f>
        <v>56</v>
      </c>
      <c r="FL6">
        <f>SUMIFS(DataRegularSeason20242025!$AA$3:$AA$1315,DataRegularSeason20242025!$B$3:$B$1315, "&lt;=" &amp; FL$1, DataRegularSeason20242025!$D$3:$D$1315, $A6)+SUMIFS(DataRegularSeason20242025!$AB$3:$AB$1315,DataRegularSeason20242025!$B$3:$B$1315, "&lt;=" &amp; FL$1, DataRegularSeason20242025!$E$3:$E$1315, $A6)</f>
        <v>56</v>
      </c>
      <c r="FM6">
        <f>SUMIFS(DataRegularSeason20242025!$AA$3:$AA$1315,DataRegularSeason20242025!$B$3:$B$1315, "&lt;=" &amp; FM$1, DataRegularSeason20242025!$D$3:$D$1315, $A6)+SUMIFS(DataRegularSeason20242025!$AB$3:$AB$1315,DataRegularSeason20242025!$B$3:$B$1315, "&lt;=" &amp; FM$1, DataRegularSeason20242025!$E$3:$E$1315, $A6)</f>
        <v>56</v>
      </c>
      <c r="FN6">
        <f>SUMIFS(DataRegularSeason20242025!$AA$3:$AA$1315,DataRegularSeason20242025!$B$3:$B$1315, "&lt;=" &amp; FN$1, DataRegularSeason20242025!$D$3:$D$1315, $A6)+SUMIFS(DataRegularSeason20242025!$AB$3:$AB$1315,DataRegularSeason20242025!$B$3:$B$1315, "&lt;=" &amp; FN$1, DataRegularSeason20242025!$E$3:$E$1315, $A6)</f>
        <v>56</v>
      </c>
      <c r="FO6">
        <f>SUMIFS(DataRegularSeason20242025!$AA$3:$AA$1315,DataRegularSeason20242025!$B$3:$B$1315, "&lt;=" &amp; FO$1, DataRegularSeason20242025!$D$3:$D$1315, $A6)+SUMIFS(DataRegularSeason20242025!$AB$3:$AB$1315,DataRegularSeason20242025!$B$3:$B$1315, "&lt;=" &amp; FO$1, DataRegularSeason20242025!$E$3:$E$1315, $A6)</f>
        <v>56</v>
      </c>
      <c r="FP6">
        <f>SUMIFS(DataRegularSeason20242025!$AA$3:$AA$1315,DataRegularSeason20242025!$B$3:$B$1315, "&lt;=" &amp; FP$1, DataRegularSeason20242025!$D$3:$D$1315, $A6)+SUMIFS(DataRegularSeason20242025!$AB$3:$AB$1315,DataRegularSeason20242025!$B$3:$B$1315, "&lt;=" &amp; FP$1, DataRegularSeason20242025!$E$3:$E$1315, $A6)</f>
        <v>56</v>
      </c>
      <c r="FQ6">
        <f>SUMIFS(DataRegularSeason20242025!$AA$3:$AA$1315,DataRegularSeason20242025!$B$3:$B$1315, "&lt;=" &amp; FQ$1, DataRegularSeason20242025!$D$3:$D$1315, $A6)+SUMIFS(DataRegularSeason20242025!$AB$3:$AB$1315,DataRegularSeason20242025!$B$3:$B$1315, "&lt;=" &amp; FQ$1, DataRegularSeason20242025!$E$3:$E$1315, $A6)</f>
        <v>56</v>
      </c>
      <c r="FR6">
        <f>SUMIFS(DataRegularSeason20242025!$AA$3:$AA$1315,DataRegularSeason20242025!$B$3:$B$1315, "&lt;=" &amp; FR$1, DataRegularSeason20242025!$D$3:$D$1315, $A6)+SUMIFS(DataRegularSeason20242025!$AB$3:$AB$1315,DataRegularSeason20242025!$B$3:$B$1315, "&lt;=" &amp; FR$1, DataRegularSeason20242025!$E$3:$E$1315, $A6)</f>
        <v>56</v>
      </c>
      <c r="FS6">
        <f>SUMIFS(DataRegularSeason20242025!$AA$3:$AA$1315,DataRegularSeason20242025!$B$3:$B$1315, "&lt;=" &amp; FS$1, DataRegularSeason20242025!$D$3:$D$1315, $A6)+SUMIFS(DataRegularSeason20242025!$AB$3:$AB$1315,DataRegularSeason20242025!$B$3:$B$1315, "&lt;=" &amp; FS$1, DataRegularSeason20242025!$E$3:$E$1315, $A6)</f>
        <v>56</v>
      </c>
      <c r="FT6">
        <f>SUMIFS(DataRegularSeason20242025!$AA$3:$AA$1315,DataRegularSeason20242025!$B$3:$B$1315, "&lt;=" &amp; FT$1, DataRegularSeason20242025!$D$3:$D$1315, $A6)+SUMIFS(DataRegularSeason20242025!$AB$3:$AB$1315,DataRegularSeason20242025!$B$3:$B$1315, "&lt;=" &amp; FT$1, DataRegularSeason20242025!$E$3:$E$1315, $A6)</f>
        <v>56</v>
      </c>
      <c r="FU6">
        <f>SUMIFS(DataRegularSeason20242025!$AA$3:$AA$1315,DataRegularSeason20242025!$B$3:$B$1315, "&lt;=" &amp; FU$1, DataRegularSeason20242025!$D$3:$D$1315, $A6)+SUMIFS(DataRegularSeason20242025!$AB$3:$AB$1315,DataRegularSeason20242025!$B$3:$B$1315, "&lt;=" &amp; FU$1, DataRegularSeason20242025!$E$3:$E$1315, $A6)</f>
        <v>56</v>
      </c>
      <c r="FV6">
        <f>SUMIFS(DataRegularSeason20242025!$AA$3:$AA$1315,DataRegularSeason20242025!$B$3:$B$1315, "&lt;=" &amp; FV$1, DataRegularSeason20242025!$D$3:$D$1315, $A6)+SUMIFS(DataRegularSeason20242025!$AB$3:$AB$1315,DataRegularSeason20242025!$B$3:$B$1315, "&lt;=" &amp; FV$1, DataRegularSeason20242025!$E$3:$E$1315, $A6)</f>
        <v>56</v>
      </c>
      <c r="FW6">
        <f>SUMIFS(DataRegularSeason20242025!$AA$3:$AA$1315,DataRegularSeason20242025!$B$3:$B$1315, "&lt;=" &amp; FW$1, DataRegularSeason20242025!$D$3:$D$1315, $A6)+SUMIFS(DataRegularSeason20242025!$AB$3:$AB$1315,DataRegularSeason20242025!$B$3:$B$1315, "&lt;=" &amp; FW$1, DataRegularSeason20242025!$E$3:$E$1315, $A6)</f>
        <v>56</v>
      </c>
      <c r="FX6">
        <f>SUMIFS(DataRegularSeason20242025!$AA$3:$AA$1315,DataRegularSeason20242025!$B$3:$B$1315, "&lt;=" &amp; FX$1, DataRegularSeason20242025!$D$3:$D$1315, $A6)+SUMIFS(DataRegularSeason20242025!$AB$3:$AB$1315,DataRegularSeason20242025!$B$3:$B$1315, "&lt;=" &amp; FX$1, DataRegularSeason20242025!$E$3:$E$1315, $A6)</f>
        <v>56</v>
      </c>
      <c r="FY6">
        <f>SUMIFS(DataRegularSeason20242025!$AA$3:$AA$1315,DataRegularSeason20242025!$B$3:$B$1315, "&lt;=" &amp; FY$1, DataRegularSeason20242025!$D$3:$D$1315, $A6)+SUMIFS(DataRegularSeason20242025!$AB$3:$AB$1315,DataRegularSeason20242025!$B$3:$B$1315, "&lt;=" &amp; FY$1, DataRegularSeason20242025!$E$3:$E$1315, $A6)</f>
        <v>56</v>
      </c>
      <c r="FZ6">
        <f>SUMIFS(DataRegularSeason20242025!$AA$3:$AA$1315,DataRegularSeason20242025!$B$3:$B$1315, "&lt;=" &amp; FZ$1, DataRegularSeason20242025!$D$3:$D$1315, $A6)+SUMIFS(DataRegularSeason20242025!$AB$3:$AB$1315,DataRegularSeason20242025!$B$3:$B$1315, "&lt;=" &amp; FZ$1, DataRegularSeason20242025!$E$3:$E$1315, $A6)</f>
        <v>56</v>
      </c>
      <c r="GA6">
        <f>SUMIFS(DataRegularSeason20242025!$AA$3:$AA$1315,DataRegularSeason20242025!$B$3:$B$1315, "&lt;=" &amp; GA$1, DataRegularSeason20242025!$D$3:$D$1315, $A6)+SUMIFS(DataRegularSeason20242025!$AB$3:$AB$1315,DataRegularSeason20242025!$B$3:$B$1315, "&lt;=" &amp; GA$1, DataRegularSeason20242025!$E$3:$E$1315, $A6)</f>
        <v>56</v>
      </c>
      <c r="GB6">
        <f>SUMIFS(DataRegularSeason20242025!$AA$3:$AA$1315,DataRegularSeason20242025!$B$3:$B$1315, "&lt;=" &amp; GB$1, DataRegularSeason20242025!$D$3:$D$1315, $A6)+SUMIFS(DataRegularSeason20242025!$AB$3:$AB$1315,DataRegularSeason20242025!$B$3:$B$1315, "&lt;=" &amp; GB$1, DataRegularSeason20242025!$E$3:$E$1315, $A6)</f>
        <v>56</v>
      </c>
      <c r="GC6">
        <f>SUMIFS(DataRegularSeason20242025!$AA$3:$AA$1315,DataRegularSeason20242025!$B$3:$B$1315, "&lt;=" &amp; GC$1, DataRegularSeason20242025!$D$3:$D$1315, $A6)+SUMIFS(DataRegularSeason20242025!$AB$3:$AB$1315,DataRegularSeason20242025!$B$3:$B$1315, "&lt;=" &amp; GC$1, DataRegularSeason20242025!$E$3:$E$1315, $A6)</f>
        <v>56</v>
      </c>
      <c r="GD6">
        <f>SUMIFS(DataRegularSeason20242025!$AA$3:$AA$1315,DataRegularSeason20242025!$B$3:$B$1315, "&lt;=" &amp; GD$1, DataRegularSeason20242025!$D$3:$D$1315, $A6)+SUMIFS(DataRegularSeason20242025!$AB$3:$AB$1315,DataRegularSeason20242025!$B$3:$B$1315, "&lt;=" &amp; GD$1, DataRegularSeason20242025!$E$3:$E$1315, $A6)</f>
        <v>56</v>
      </c>
      <c r="GE6">
        <f>SUMIFS(DataRegularSeason20242025!$AA$3:$AA$1315,DataRegularSeason20242025!$B$3:$B$1315, "&lt;=" &amp; GE$1, DataRegularSeason20242025!$D$3:$D$1315, $A6)+SUMIFS(DataRegularSeason20242025!$AB$3:$AB$1315,DataRegularSeason20242025!$B$3:$B$1315, "&lt;=" &amp; GE$1, DataRegularSeason20242025!$E$3:$E$1315, $A6)</f>
        <v>56</v>
      </c>
      <c r="GF6">
        <f>SUMIFS(DataRegularSeason20242025!$AA$3:$AA$1315,DataRegularSeason20242025!$B$3:$B$1315, "&lt;=" &amp; GF$1, DataRegularSeason20242025!$D$3:$D$1315, $A6)+SUMIFS(DataRegularSeason20242025!$AB$3:$AB$1315,DataRegularSeason20242025!$B$3:$B$1315, "&lt;=" &amp; GF$1, DataRegularSeason20242025!$E$3:$E$1315, $A6)</f>
        <v>56</v>
      </c>
      <c r="GG6">
        <f>SUMIFS(DataRegularSeason20242025!$AA$3:$AA$1315,DataRegularSeason20242025!$B$3:$B$1315, "&lt;=" &amp; GG$1, DataRegularSeason20242025!$D$3:$D$1315, $A6)+SUMIFS(DataRegularSeason20242025!$AB$3:$AB$1315,DataRegularSeason20242025!$B$3:$B$1315, "&lt;=" &amp; GG$1, DataRegularSeason20242025!$E$3:$E$1315, $A6)</f>
        <v>56</v>
      </c>
      <c r="GH6">
        <f>SUMIFS(DataRegularSeason20242025!$AA$3:$AA$1315,DataRegularSeason20242025!$B$3:$B$1315, "&lt;=" &amp; GH$1, DataRegularSeason20242025!$D$3:$D$1315, $A6)+SUMIFS(DataRegularSeason20242025!$AB$3:$AB$1315,DataRegularSeason20242025!$B$3:$B$1315, "&lt;=" &amp; GH$1, DataRegularSeason20242025!$E$3:$E$1315, $A6)</f>
        <v>56</v>
      </c>
      <c r="GI6">
        <f>SUMIFS(DataRegularSeason20242025!$AA$3:$AA$1315,DataRegularSeason20242025!$B$3:$B$1315, "&lt;=" &amp; GI$1, DataRegularSeason20242025!$D$3:$D$1315, $A6)+SUMIFS(DataRegularSeason20242025!$AB$3:$AB$1315,DataRegularSeason20242025!$B$3:$B$1315, "&lt;=" &amp; GI$1, DataRegularSeason20242025!$E$3:$E$1315, $A6)</f>
        <v>56</v>
      </c>
      <c r="GJ6">
        <f>SUMIFS(DataRegularSeason20242025!$AA$3:$AA$1315,DataRegularSeason20242025!$B$3:$B$1315, "&lt;=" &amp; GJ$1, DataRegularSeason20242025!$D$3:$D$1315, $A6)+SUMIFS(DataRegularSeason20242025!$AB$3:$AB$1315,DataRegularSeason20242025!$B$3:$B$1315, "&lt;=" &amp; GJ$1, DataRegularSeason20242025!$E$3:$E$1315, $A6)</f>
        <v>56</v>
      </c>
      <c r="GK6">
        <f>SUMIFS(DataRegularSeason20242025!$AA$3:$AA$1315,DataRegularSeason20242025!$B$3:$B$1315, "&lt;=" &amp; GK$1, DataRegularSeason20242025!$D$3:$D$1315, $A6)+SUMIFS(DataRegularSeason20242025!$AB$3:$AB$1315,DataRegularSeason20242025!$B$3:$B$1315, "&lt;=" &amp; GK$1, DataRegularSeason20242025!$E$3:$E$1315, $A6)</f>
        <v>56</v>
      </c>
      <c r="GL6">
        <f>SUMIFS(DataRegularSeason20242025!$AA$3:$AA$1315,DataRegularSeason20242025!$B$3:$B$1315, "&lt;=" &amp; GL$1, DataRegularSeason20242025!$D$3:$D$1315, $A6)+SUMIFS(DataRegularSeason20242025!$AB$3:$AB$1315,DataRegularSeason20242025!$B$3:$B$1315, "&lt;=" &amp; GL$1, DataRegularSeason20242025!$E$3:$E$1315, $A6)</f>
        <v>56</v>
      </c>
      <c r="GM6">
        <f>SUMIFS(DataRegularSeason20242025!$AA$3:$AA$1315,DataRegularSeason20242025!$B$3:$B$1315, "&lt;=" &amp; GM$1, DataRegularSeason20242025!$D$3:$D$1315, $A6)+SUMIFS(DataRegularSeason20242025!$AB$3:$AB$1315,DataRegularSeason20242025!$B$3:$B$1315, "&lt;=" &amp; GM$1, DataRegularSeason20242025!$E$3:$E$1315, $A6)</f>
        <v>56</v>
      </c>
      <c r="GN6">
        <f>SUMIFS(DataRegularSeason20242025!$AA$3:$AA$1315,DataRegularSeason20242025!$B$3:$B$1315, "&lt;=" &amp; GN$1, DataRegularSeason20242025!$D$3:$D$1315, $A6)+SUMIFS(DataRegularSeason20242025!$AB$3:$AB$1315,DataRegularSeason20242025!$B$3:$B$1315, "&lt;=" &amp; GN$1, DataRegularSeason20242025!$E$3:$E$1315, $A6)</f>
        <v>56</v>
      </c>
      <c r="GO6">
        <f>SUMIFS(DataRegularSeason20242025!$AA$3:$AA$1315,DataRegularSeason20242025!$B$3:$B$1315, "&lt;=" &amp; GO$1, DataRegularSeason20242025!$D$3:$D$1315, $A6)+SUMIFS(DataRegularSeason20242025!$AB$3:$AB$1315,DataRegularSeason20242025!$B$3:$B$1315, "&lt;=" &amp; GO$1, DataRegularSeason20242025!$E$3:$E$1315, $A6)</f>
        <v>56</v>
      </c>
      <c r="GP6">
        <f>SUMIFS(DataRegularSeason20242025!$AA$3:$AA$1315,DataRegularSeason20242025!$B$3:$B$1315, "&lt;=" &amp; GP$1, DataRegularSeason20242025!$D$3:$D$1315, $A6)+SUMIFS(DataRegularSeason20242025!$AB$3:$AB$1315,DataRegularSeason20242025!$B$3:$B$1315, "&lt;=" &amp; GP$1, DataRegularSeason20242025!$E$3:$E$1315, $A6)</f>
        <v>56</v>
      </c>
      <c r="GQ6">
        <f>SUMIFS(DataRegularSeason20242025!$AA$3:$AA$1315,DataRegularSeason20242025!$B$3:$B$1315, "&lt;=" &amp; GQ$1, DataRegularSeason20242025!$D$3:$D$1315, $A6)+SUMIFS(DataRegularSeason20242025!$AB$3:$AB$1315,DataRegularSeason20242025!$B$3:$B$1315, "&lt;=" &amp; GQ$1, DataRegularSeason20242025!$E$3:$E$1315, $A6)</f>
        <v>56</v>
      </c>
      <c r="GR6">
        <f>SUMIFS(DataRegularSeason20242025!$AA$3:$AA$1315,DataRegularSeason20242025!$B$3:$B$1315, "&lt;=" &amp; GR$1, DataRegularSeason20242025!$D$3:$D$1315, $A6)+SUMIFS(DataRegularSeason20242025!$AB$3:$AB$1315,DataRegularSeason20242025!$B$3:$B$1315, "&lt;=" &amp; GR$1, DataRegularSeason20242025!$E$3:$E$1315, $A6)</f>
        <v>56</v>
      </c>
      <c r="GS6">
        <f>SUMIFS(DataRegularSeason20242025!$AA$3:$AA$1315,DataRegularSeason20242025!$B$3:$B$1315, "&lt;=" &amp; GS$1, DataRegularSeason20242025!$D$3:$D$1315, $A6)+SUMIFS(DataRegularSeason20242025!$AB$3:$AB$1315,DataRegularSeason20242025!$B$3:$B$1315, "&lt;=" &amp; GS$1, DataRegularSeason20242025!$E$3:$E$1315, $A6)</f>
        <v>56</v>
      </c>
      <c r="GT6">
        <f>SUMIFS(DataRegularSeason20242025!$AA$3:$AA$1315,DataRegularSeason20242025!$B$3:$B$1315, "&lt;=" &amp; GT$1, DataRegularSeason20242025!$D$3:$D$1315, $A6)+SUMIFS(DataRegularSeason20242025!$AB$3:$AB$1315,DataRegularSeason20242025!$B$3:$B$1315, "&lt;=" &amp; GT$1, DataRegularSeason20242025!$E$3:$E$1315, $A6)</f>
        <v>56</v>
      </c>
      <c r="GU6">
        <f>SUMIFS(DataRegularSeason20242025!$AA$3:$AA$1315,DataRegularSeason20242025!$B$3:$B$1315, "&lt;=" &amp; GU$1, DataRegularSeason20242025!$D$3:$D$1315, $A6)+SUMIFS(DataRegularSeason20242025!$AB$3:$AB$1315,DataRegularSeason20242025!$B$3:$B$1315, "&lt;=" &amp; GU$1, DataRegularSeason20242025!$E$3:$E$1315, $A6)</f>
        <v>56</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71</v>
      </c>
      <c r="DR18">
        <f>SUMIFS(DataRegularSeason20242025!$AA$3:$AA$1315,DataRegularSeason20242025!$B$3:$B$1315, "&lt;=" &amp; DR$1, DataRegularSeason20242025!$D$3:$D$1315, $A18)+SUMIFS(DataRegularSeason20242025!$AB$3:$AB$1315,DataRegularSeason20242025!$B$3:$B$1315, "&lt;=" &amp; DR$1, DataRegularSeason20242025!$E$3:$E$1315, $A18)</f>
        <v>71</v>
      </c>
      <c r="DS18">
        <f>SUMIFS(DataRegularSeason20242025!$AA$3:$AA$1315,DataRegularSeason20242025!$B$3:$B$1315, "&lt;=" &amp; DS$1, DataRegularSeason20242025!$D$3:$D$1315, $A18)+SUMIFS(DataRegularSeason20242025!$AB$3:$AB$1315,DataRegularSeason20242025!$B$3:$B$1315, "&lt;=" &amp; DS$1, DataRegularSeason20242025!$E$3:$E$1315, $A18)</f>
        <v>71</v>
      </c>
      <c r="DT18">
        <f>SUMIFS(DataRegularSeason20242025!$AA$3:$AA$1315,DataRegularSeason20242025!$B$3:$B$1315, "&lt;=" &amp; DT$1, DataRegularSeason20242025!$D$3:$D$1315, $A18)+SUMIFS(DataRegularSeason20242025!$AB$3:$AB$1315,DataRegularSeason20242025!$B$3:$B$1315, "&lt;=" &amp; DT$1, DataRegularSeason20242025!$E$3:$E$1315, $A18)</f>
        <v>71</v>
      </c>
      <c r="DU18">
        <f>SUMIFS(DataRegularSeason20242025!$AA$3:$AA$1315,DataRegularSeason20242025!$B$3:$B$1315, "&lt;=" &amp; DU$1, DataRegularSeason20242025!$D$3:$D$1315, $A18)+SUMIFS(DataRegularSeason20242025!$AB$3:$AB$1315,DataRegularSeason20242025!$B$3:$B$1315, "&lt;=" &amp; DU$1, DataRegularSeason20242025!$E$3:$E$1315, $A18)</f>
        <v>71</v>
      </c>
      <c r="DV18">
        <f>SUMIFS(DataRegularSeason20242025!$AA$3:$AA$1315,DataRegularSeason20242025!$B$3:$B$1315, "&lt;=" &amp; DV$1, DataRegularSeason20242025!$D$3:$D$1315, $A18)+SUMIFS(DataRegularSeason20242025!$AB$3:$AB$1315,DataRegularSeason20242025!$B$3:$B$1315, "&lt;=" &amp; DV$1, DataRegularSeason20242025!$E$3:$E$1315, $A18)</f>
        <v>71</v>
      </c>
      <c r="DW18">
        <f>SUMIFS(DataRegularSeason20242025!$AA$3:$AA$1315,DataRegularSeason20242025!$B$3:$B$1315, "&lt;=" &amp; DW$1, DataRegularSeason20242025!$D$3:$D$1315, $A18)+SUMIFS(DataRegularSeason20242025!$AB$3:$AB$1315,DataRegularSeason20242025!$B$3:$B$1315, "&lt;=" &amp; DW$1, DataRegularSeason20242025!$E$3:$E$1315, $A18)</f>
        <v>71</v>
      </c>
      <c r="DX18">
        <f>SUMIFS(DataRegularSeason20242025!$AA$3:$AA$1315,DataRegularSeason20242025!$B$3:$B$1315, "&lt;=" &amp; DX$1, DataRegularSeason20242025!$D$3:$D$1315, $A18)+SUMIFS(DataRegularSeason20242025!$AB$3:$AB$1315,DataRegularSeason20242025!$B$3:$B$1315, "&lt;=" &amp; DX$1, DataRegularSeason20242025!$E$3:$E$1315, $A18)</f>
        <v>71</v>
      </c>
      <c r="DY18">
        <f>SUMIFS(DataRegularSeason20242025!$AA$3:$AA$1315,DataRegularSeason20242025!$B$3:$B$1315, "&lt;=" &amp; DY$1, DataRegularSeason20242025!$D$3:$D$1315, $A18)+SUMIFS(DataRegularSeason20242025!$AB$3:$AB$1315,DataRegularSeason20242025!$B$3:$B$1315, "&lt;=" &amp; DY$1, DataRegularSeason20242025!$E$3:$E$1315, $A18)</f>
        <v>71</v>
      </c>
      <c r="DZ18">
        <f>SUMIFS(DataRegularSeason20242025!$AA$3:$AA$1315,DataRegularSeason20242025!$B$3:$B$1315, "&lt;=" &amp; DZ$1, DataRegularSeason20242025!$D$3:$D$1315, $A18)+SUMIFS(DataRegularSeason20242025!$AB$3:$AB$1315,DataRegularSeason20242025!$B$3:$B$1315, "&lt;=" &amp; DZ$1, DataRegularSeason20242025!$E$3:$E$1315, $A18)</f>
        <v>71</v>
      </c>
      <c r="EA18">
        <f>SUMIFS(DataRegularSeason20242025!$AA$3:$AA$1315,DataRegularSeason20242025!$B$3:$B$1315, "&lt;=" &amp; EA$1, DataRegularSeason20242025!$D$3:$D$1315, $A18)+SUMIFS(DataRegularSeason20242025!$AB$3:$AB$1315,DataRegularSeason20242025!$B$3:$B$1315, "&lt;=" &amp; EA$1, DataRegularSeason20242025!$E$3:$E$1315, $A18)</f>
        <v>71</v>
      </c>
      <c r="EB18">
        <f>SUMIFS(DataRegularSeason20242025!$AA$3:$AA$1315,DataRegularSeason20242025!$B$3:$B$1315, "&lt;=" &amp; EB$1, DataRegularSeason20242025!$D$3:$D$1315, $A18)+SUMIFS(DataRegularSeason20242025!$AB$3:$AB$1315,DataRegularSeason20242025!$B$3:$B$1315, "&lt;=" &amp; EB$1, DataRegularSeason20242025!$E$3:$E$1315, $A18)</f>
        <v>71</v>
      </c>
      <c r="EC18">
        <f>SUMIFS(DataRegularSeason20242025!$AA$3:$AA$1315,DataRegularSeason20242025!$B$3:$B$1315, "&lt;=" &amp; EC$1, DataRegularSeason20242025!$D$3:$D$1315, $A18)+SUMIFS(DataRegularSeason20242025!$AB$3:$AB$1315,DataRegularSeason20242025!$B$3:$B$1315, "&lt;=" &amp; EC$1, DataRegularSeason20242025!$E$3:$E$1315, $A18)</f>
        <v>71</v>
      </c>
      <c r="ED18">
        <f>SUMIFS(DataRegularSeason20242025!$AA$3:$AA$1315,DataRegularSeason20242025!$B$3:$B$1315, "&lt;=" &amp; ED$1, DataRegularSeason20242025!$D$3:$D$1315, $A18)+SUMIFS(DataRegularSeason20242025!$AB$3:$AB$1315,DataRegularSeason20242025!$B$3:$B$1315, "&lt;=" &amp; ED$1, DataRegularSeason20242025!$E$3:$E$1315, $A18)</f>
        <v>71</v>
      </c>
      <c r="EE18">
        <f>SUMIFS(DataRegularSeason20242025!$AA$3:$AA$1315,DataRegularSeason20242025!$B$3:$B$1315, "&lt;=" &amp; EE$1, DataRegularSeason20242025!$D$3:$D$1315, $A18)+SUMIFS(DataRegularSeason20242025!$AB$3:$AB$1315,DataRegularSeason20242025!$B$3:$B$1315, "&lt;=" &amp; EE$1, DataRegularSeason20242025!$E$3:$E$1315, $A18)</f>
        <v>71</v>
      </c>
      <c r="EF18">
        <f>SUMIFS(DataRegularSeason20242025!$AA$3:$AA$1315,DataRegularSeason20242025!$B$3:$B$1315, "&lt;=" &amp; EF$1, DataRegularSeason20242025!$D$3:$D$1315, $A18)+SUMIFS(DataRegularSeason20242025!$AB$3:$AB$1315,DataRegularSeason20242025!$B$3:$B$1315, "&lt;=" &amp; EF$1, DataRegularSeason20242025!$E$3:$E$1315, $A18)</f>
        <v>71</v>
      </c>
      <c r="EG18">
        <f>SUMIFS(DataRegularSeason20242025!$AA$3:$AA$1315,DataRegularSeason20242025!$B$3:$B$1315, "&lt;=" &amp; EG$1, DataRegularSeason20242025!$D$3:$D$1315, $A18)+SUMIFS(DataRegularSeason20242025!$AB$3:$AB$1315,DataRegularSeason20242025!$B$3:$B$1315, "&lt;=" &amp; EG$1, DataRegularSeason20242025!$E$3:$E$1315, $A18)</f>
        <v>71</v>
      </c>
      <c r="EH18">
        <f>SUMIFS(DataRegularSeason20242025!$AA$3:$AA$1315,DataRegularSeason20242025!$B$3:$B$1315, "&lt;=" &amp; EH$1, DataRegularSeason20242025!$D$3:$D$1315, $A18)+SUMIFS(DataRegularSeason20242025!$AB$3:$AB$1315,DataRegularSeason20242025!$B$3:$B$1315, "&lt;=" &amp; EH$1, DataRegularSeason20242025!$E$3:$E$1315, $A18)</f>
        <v>71</v>
      </c>
      <c r="EI18">
        <f>SUMIFS(DataRegularSeason20242025!$AA$3:$AA$1315,DataRegularSeason20242025!$B$3:$B$1315, "&lt;=" &amp; EI$1, DataRegularSeason20242025!$D$3:$D$1315, $A18)+SUMIFS(DataRegularSeason20242025!$AB$3:$AB$1315,DataRegularSeason20242025!$B$3:$B$1315, "&lt;=" &amp; EI$1, DataRegularSeason20242025!$E$3:$E$1315, $A18)</f>
        <v>71</v>
      </c>
      <c r="EJ18">
        <f>SUMIFS(DataRegularSeason20242025!$AA$3:$AA$1315,DataRegularSeason20242025!$B$3:$B$1315, "&lt;=" &amp; EJ$1, DataRegularSeason20242025!$D$3:$D$1315, $A18)+SUMIFS(DataRegularSeason20242025!$AB$3:$AB$1315,DataRegularSeason20242025!$B$3:$B$1315, "&lt;=" &amp; EJ$1, DataRegularSeason20242025!$E$3:$E$1315, $A18)</f>
        <v>71</v>
      </c>
      <c r="EK18">
        <f>SUMIFS(DataRegularSeason20242025!$AA$3:$AA$1315,DataRegularSeason20242025!$B$3:$B$1315, "&lt;=" &amp; EK$1, DataRegularSeason20242025!$D$3:$D$1315, $A18)+SUMIFS(DataRegularSeason20242025!$AB$3:$AB$1315,DataRegularSeason20242025!$B$3:$B$1315, "&lt;=" &amp; EK$1, DataRegularSeason20242025!$E$3:$E$1315, $A18)</f>
        <v>71</v>
      </c>
      <c r="EL18">
        <f>SUMIFS(DataRegularSeason20242025!$AA$3:$AA$1315,DataRegularSeason20242025!$B$3:$B$1315, "&lt;=" &amp; EL$1, DataRegularSeason20242025!$D$3:$D$1315, $A18)+SUMIFS(DataRegularSeason20242025!$AB$3:$AB$1315,DataRegularSeason20242025!$B$3:$B$1315, "&lt;=" &amp; EL$1, DataRegularSeason20242025!$E$3:$E$1315, $A18)</f>
        <v>71</v>
      </c>
      <c r="EM18">
        <f>SUMIFS(DataRegularSeason20242025!$AA$3:$AA$1315,DataRegularSeason20242025!$B$3:$B$1315, "&lt;=" &amp; EM$1, DataRegularSeason20242025!$D$3:$D$1315, $A18)+SUMIFS(DataRegularSeason20242025!$AB$3:$AB$1315,DataRegularSeason20242025!$B$3:$B$1315, "&lt;=" &amp; EM$1, DataRegularSeason20242025!$E$3:$E$1315, $A18)</f>
        <v>71</v>
      </c>
      <c r="EN18">
        <f>SUMIFS(DataRegularSeason20242025!$AA$3:$AA$1315,DataRegularSeason20242025!$B$3:$B$1315, "&lt;=" &amp; EN$1, DataRegularSeason20242025!$D$3:$D$1315, $A18)+SUMIFS(DataRegularSeason20242025!$AB$3:$AB$1315,DataRegularSeason20242025!$B$3:$B$1315, "&lt;=" &amp; EN$1, DataRegularSeason20242025!$E$3:$E$1315, $A18)</f>
        <v>71</v>
      </c>
      <c r="EO18">
        <f>SUMIFS(DataRegularSeason20242025!$AA$3:$AA$1315,DataRegularSeason20242025!$B$3:$B$1315, "&lt;=" &amp; EO$1, DataRegularSeason20242025!$D$3:$D$1315, $A18)+SUMIFS(DataRegularSeason20242025!$AB$3:$AB$1315,DataRegularSeason20242025!$B$3:$B$1315, "&lt;=" &amp; EO$1, DataRegularSeason20242025!$E$3:$E$1315, $A18)</f>
        <v>71</v>
      </c>
      <c r="EP18">
        <f>SUMIFS(DataRegularSeason20242025!$AA$3:$AA$1315,DataRegularSeason20242025!$B$3:$B$1315, "&lt;=" &amp; EP$1, DataRegularSeason20242025!$D$3:$D$1315, $A18)+SUMIFS(DataRegularSeason20242025!$AB$3:$AB$1315,DataRegularSeason20242025!$B$3:$B$1315, "&lt;=" &amp; EP$1, DataRegularSeason20242025!$E$3:$E$1315, $A18)</f>
        <v>71</v>
      </c>
      <c r="EQ18">
        <f>SUMIFS(DataRegularSeason20242025!$AA$3:$AA$1315,DataRegularSeason20242025!$B$3:$B$1315, "&lt;=" &amp; EQ$1, DataRegularSeason20242025!$D$3:$D$1315, $A18)+SUMIFS(DataRegularSeason20242025!$AB$3:$AB$1315,DataRegularSeason20242025!$B$3:$B$1315, "&lt;=" &amp; EQ$1, DataRegularSeason20242025!$E$3:$E$1315, $A18)</f>
        <v>71</v>
      </c>
      <c r="ER18">
        <f>SUMIFS(DataRegularSeason20242025!$AA$3:$AA$1315,DataRegularSeason20242025!$B$3:$B$1315, "&lt;=" &amp; ER$1, DataRegularSeason20242025!$D$3:$D$1315, $A18)+SUMIFS(DataRegularSeason20242025!$AB$3:$AB$1315,DataRegularSeason20242025!$B$3:$B$1315, "&lt;=" &amp; ER$1, DataRegularSeason20242025!$E$3:$E$1315, $A18)</f>
        <v>71</v>
      </c>
      <c r="ES18">
        <f>SUMIFS(DataRegularSeason20242025!$AA$3:$AA$1315,DataRegularSeason20242025!$B$3:$B$1315, "&lt;=" &amp; ES$1, DataRegularSeason20242025!$D$3:$D$1315, $A18)+SUMIFS(DataRegularSeason20242025!$AB$3:$AB$1315,DataRegularSeason20242025!$B$3:$B$1315, "&lt;=" &amp; ES$1, DataRegularSeason20242025!$E$3:$E$1315, $A18)</f>
        <v>71</v>
      </c>
      <c r="ET18">
        <f>SUMIFS(DataRegularSeason20242025!$AA$3:$AA$1315,DataRegularSeason20242025!$B$3:$B$1315, "&lt;=" &amp; ET$1, DataRegularSeason20242025!$D$3:$D$1315, $A18)+SUMIFS(DataRegularSeason20242025!$AB$3:$AB$1315,DataRegularSeason20242025!$B$3:$B$1315, "&lt;=" &amp; ET$1, DataRegularSeason20242025!$E$3:$E$1315, $A18)</f>
        <v>71</v>
      </c>
      <c r="EU18">
        <f>SUMIFS(DataRegularSeason20242025!$AA$3:$AA$1315,DataRegularSeason20242025!$B$3:$B$1315, "&lt;=" &amp; EU$1, DataRegularSeason20242025!$D$3:$D$1315, $A18)+SUMIFS(DataRegularSeason20242025!$AB$3:$AB$1315,DataRegularSeason20242025!$B$3:$B$1315, "&lt;=" &amp; EU$1, DataRegularSeason20242025!$E$3:$E$1315, $A18)</f>
        <v>71</v>
      </c>
      <c r="EV18">
        <f>SUMIFS(DataRegularSeason20242025!$AA$3:$AA$1315,DataRegularSeason20242025!$B$3:$B$1315, "&lt;=" &amp; EV$1, DataRegularSeason20242025!$D$3:$D$1315, $A18)+SUMIFS(DataRegularSeason20242025!$AB$3:$AB$1315,DataRegularSeason20242025!$B$3:$B$1315, "&lt;=" &amp; EV$1, DataRegularSeason20242025!$E$3:$E$1315, $A18)</f>
        <v>71</v>
      </c>
      <c r="EW18">
        <f>SUMIFS(DataRegularSeason20242025!$AA$3:$AA$1315,DataRegularSeason20242025!$B$3:$B$1315, "&lt;=" &amp; EW$1, DataRegularSeason20242025!$D$3:$D$1315, $A18)+SUMIFS(DataRegularSeason20242025!$AB$3:$AB$1315,DataRegularSeason20242025!$B$3:$B$1315, "&lt;=" &amp; EW$1, DataRegularSeason20242025!$E$3:$E$1315, $A18)</f>
        <v>71</v>
      </c>
      <c r="EX18">
        <f>SUMIFS(DataRegularSeason20242025!$AA$3:$AA$1315,DataRegularSeason20242025!$B$3:$B$1315, "&lt;=" &amp; EX$1, DataRegularSeason20242025!$D$3:$D$1315, $A18)+SUMIFS(DataRegularSeason20242025!$AB$3:$AB$1315,DataRegularSeason20242025!$B$3:$B$1315, "&lt;=" &amp; EX$1, DataRegularSeason20242025!$E$3:$E$1315, $A18)</f>
        <v>71</v>
      </c>
      <c r="EY18">
        <f>SUMIFS(DataRegularSeason20242025!$AA$3:$AA$1315,DataRegularSeason20242025!$B$3:$B$1315, "&lt;=" &amp; EY$1, DataRegularSeason20242025!$D$3:$D$1315, $A18)+SUMIFS(DataRegularSeason20242025!$AB$3:$AB$1315,DataRegularSeason20242025!$B$3:$B$1315, "&lt;=" &amp; EY$1, DataRegularSeason20242025!$E$3:$E$1315, $A18)</f>
        <v>71</v>
      </c>
      <c r="EZ18">
        <f>SUMIFS(DataRegularSeason20242025!$AA$3:$AA$1315,DataRegularSeason20242025!$B$3:$B$1315, "&lt;=" &amp; EZ$1, DataRegularSeason20242025!$D$3:$D$1315, $A18)+SUMIFS(DataRegularSeason20242025!$AB$3:$AB$1315,DataRegularSeason20242025!$B$3:$B$1315, "&lt;=" &amp; EZ$1, DataRegularSeason20242025!$E$3:$E$1315, $A18)</f>
        <v>71</v>
      </c>
      <c r="FA18">
        <f>SUMIFS(DataRegularSeason20242025!$AA$3:$AA$1315,DataRegularSeason20242025!$B$3:$B$1315, "&lt;=" &amp; FA$1, DataRegularSeason20242025!$D$3:$D$1315, $A18)+SUMIFS(DataRegularSeason20242025!$AB$3:$AB$1315,DataRegularSeason20242025!$B$3:$B$1315, "&lt;=" &amp; FA$1, DataRegularSeason20242025!$E$3:$E$1315, $A18)</f>
        <v>71</v>
      </c>
      <c r="FB18">
        <f>SUMIFS(DataRegularSeason20242025!$AA$3:$AA$1315,DataRegularSeason20242025!$B$3:$B$1315, "&lt;=" &amp; FB$1, DataRegularSeason20242025!$D$3:$D$1315, $A18)+SUMIFS(DataRegularSeason20242025!$AB$3:$AB$1315,DataRegularSeason20242025!$B$3:$B$1315, "&lt;=" &amp; FB$1, DataRegularSeason20242025!$E$3:$E$1315, $A18)</f>
        <v>71</v>
      </c>
      <c r="FC18">
        <f>SUMIFS(DataRegularSeason20242025!$AA$3:$AA$1315,DataRegularSeason20242025!$B$3:$B$1315, "&lt;=" &amp; FC$1, DataRegularSeason20242025!$D$3:$D$1315, $A18)+SUMIFS(DataRegularSeason20242025!$AB$3:$AB$1315,DataRegularSeason20242025!$B$3:$B$1315, "&lt;=" &amp; FC$1, DataRegularSeason20242025!$E$3:$E$1315, $A18)</f>
        <v>71</v>
      </c>
      <c r="FD18">
        <f>SUMIFS(DataRegularSeason20242025!$AA$3:$AA$1315,DataRegularSeason20242025!$B$3:$B$1315, "&lt;=" &amp; FD$1, DataRegularSeason20242025!$D$3:$D$1315, $A18)+SUMIFS(DataRegularSeason20242025!$AB$3:$AB$1315,DataRegularSeason20242025!$B$3:$B$1315, "&lt;=" &amp; FD$1, DataRegularSeason20242025!$E$3:$E$1315, $A18)</f>
        <v>71</v>
      </c>
      <c r="FE18">
        <f>SUMIFS(DataRegularSeason20242025!$AA$3:$AA$1315,DataRegularSeason20242025!$B$3:$B$1315, "&lt;=" &amp; FE$1, DataRegularSeason20242025!$D$3:$D$1315, $A18)+SUMIFS(DataRegularSeason20242025!$AB$3:$AB$1315,DataRegularSeason20242025!$B$3:$B$1315, "&lt;=" &amp; FE$1, DataRegularSeason20242025!$E$3:$E$1315, $A18)</f>
        <v>71</v>
      </c>
      <c r="FF18">
        <f>SUMIFS(DataRegularSeason20242025!$AA$3:$AA$1315,DataRegularSeason20242025!$B$3:$B$1315, "&lt;=" &amp; FF$1, DataRegularSeason20242025!$D$3:$D$1315, $A18)+SUMIFS(DataRegularSeason20242025!$AB$3:$AB$1315,DataRegularSeason20242025!$B$3:$B$1315, "&lt;=" &amp; FF$1, DataRegularSeason20242025!$E$3:$E$1315, $A18)</f>
        <v>71</v>
      </c>
      <c r="FG18">
        <f>SUMIFS(DataRegularSeason20242025!$AA$3:$AA$1315,DataRegularSeason20242025!$B$3:$B$1315, "&lt;=" &amp; FG$1, DataRegularSeason20242025!$D$3:$D$1315, $A18)+SUMIFS(DataRegularSeason20242025!$AB$3:$AB$1315,DataRegularSeason20242025!$B$3:$B$1315, "&lt;=" &amp; FG$1, DataRegularSeason20242025!$E$3:$E$1315, $A18)</f>
        <v>71</v>
      </c>
      <c r="FH18">
        <f>SUMIFS(DataRegularSeason20242025!$AA$3:$AA$1315,DataRegularSeason20242025!$B$3:$B$1315, "&lt;=" &amp; FH$1, DataRegularSeason20242025!$D$3:$D$1315, $A18)+SUMIFS(DataRegularSeason20242025!$AB$3:$AB$1315,DataRegularSeason20242025!$B$3:$B$1315, "&lt;=" &amp; FH$1, DataRegularSeason20242025!$E$3:$E$1315, $A18)</f>
        <v>71</v>
      </c>
      <c r="FI18">
        <f>SUMIFS(DataRegularSeason20242025!$AA$3:$AA$1315,DataRegularSeason20242025!$B$3:$B$1315, "&lt;=" &amp; FI$1, DataRegularSeason20242025!$D$3:$D$1315, $A18)+SUMIFS(DataRegularSeason20242025!$AB$3:$AB$1315,DataRegularSeason20242025!$B$3:$B$1315, "&lt;=" &amp; FI$1, DataRegularSeason20242025!$E$3:$E$1315, $A18)</f>
        <v>71</v>
      </c>
      <c r="FJ18">
        <f>SUMIFS(DataRegularSeason20242025!$AA$3:$AA$1315,DataRegularSeason20242025!$B$3:$B$1315, "&lt;=" &amp; FJ$1, DataRegularSeason20242025!$D$3:$D$1315, $A18)+SUMIFS(DataRegularSeason20242025!$AB$3:$AB$1315,DataRegularSeason20242025!$B$3:$B$1315, "&lt;=" &amp; FJ$1, DataRegularSeason20242025!$E$3:$E$1315, $A18)</f>
        <v>71</v>
      </c>
      <c r="FK18">
        <f>SUMIFS(DataRegularSeason20242025!$AA$3:$AA$1315,DataRegularSeason20242025!$B$3:$B$1315, "&lt;=" &amp; FK$1, DataRegularSeason20242025!$D$3:$D$1315, $A18)+SUMIFS(DataRegularSeason20242025!$AB$3:$AB$1315,DataRegularSeason20242025!$B$3:$B$1315, "&lt;=" &amp; FK$1, DataRegularSeason20242025!$E$3:$E$1315, $A18)</f>
        <v>71</v>
      </c>
      <c r="FL18">
        <f>SUMIFS(DataRegularSeason20242025!$AA$3:$AA$1315,DataRegularSeason20242025!$B$3:$B$1315, "&lt;=" &amp; FL$1, DataRegularSeason20242025!$D$3:$D$1315, $A18)+SUMIFS(DataRegularSeason20242025!$AB$3:$AB$1315,DataRegularSeason20242025!$B$3:$B$1315, "&lt;=" &amp; FL$1, DataRegularSeason20242025!$E$3:$E$1315, $A18)</f>
        <v>71</v>
      </c>
      <c r="FM18">
        <f>SUMIFS(DataRegularSeason20242025!$AA$3:$AA$1315,DataRegularSeason20242025!$B$3:$B$1315, "&lt;=" &amp; FM$1, DataRegularSeason20242025!$D$3:$D$1315, $A18)+SUMIFS(DataRegularSeason20242025!$AB$3:$AB$1315,DataRegularSeason20242025!$B$3:$B$1315, "&lt;=" &amp; FM$1, DataRegularSeason20242025!$E$3:$E$1315, $A18)</f>
        <v>71</v>
      </c>
      <c r="FN18">
        <f>SUMIFS(DataRegularSeason20242025!$AA$3:$AA$1315,DataRegularSeason20242025!$B$3:$B$1315, "&lt;=" &amp; FN$1, DataRegularSeason20242025!$D$3:$D$1315, $A18)+SUMIFS(DataRegularSeason20242025!$AB$3:$AB$1315,DataRegularSeason20242025!$B$3:$B$1315, "&lt;=" &amp; FN$1, DataRegularSeason20242025!$E$3:$E$1315, $A18)</f>
        <v>71</v>
      </c>
      <c r="FO18">
        <f>SUMIFS(DataRegularSeason20242025!$AA$3:$AA$1315,DataRegularSeason20242025!$B$3:$B$1315, "&lt;=" &amp; FO$1, DataRegularSeason20242025!$D$3:$D$1315, $A18)+SUMIFS(DataRegularSeason20242025!$AB$3:$AB$1315,DataRegularSeason20242025!$B$3:$B$1315, "&lt;=" &amp; FO$1, DataRegularSeason20242025!$E$3:$E$1315, $A18)</f>
        <v>71</v>
      </c>
      <c r="FP18">
        <f>SUMIFS(DataRegularSeason20242025!$AA$3:$AA$1315,DataRegularSeason20242025!$B$3:$B$1315, "&lt;=" &amp; FP$1, DataRegularSeason20242025!$D$3:$D$1315, $A18)+SUMIFS(DataRegularSeason20242025!$AB$3:$AB$1315,DataRegularSeason20242025!$B$3:$B$1315, "&lt;=" &amp; FP$1, DataRegularSeason20242025!$E$3:$E$1315, $A18)</f>
        <v>71</v>
      </c>
      <c r="FQ18">
        <f>SUMIFS(DataRegularSeason20242025!$AA$3:$AA$1315,DataRegularSeason20242025!$B$3:$B$1315, "&lt;=" &amp; FQ$1, DataRegularSeason20242025!$D$3:$D$1315, $A18)+SUMIFS(DataRegularSeason20242025!$AB$3:$AB$1315,DataRegularSeason20242025!$B$3:$B$1315, "&lt;=" &amp; FQ$1, DataRegularSeason20242025!$E$3:$E$1315, $A18)</f>
        <v>71</v>
      </c>
      <c r="FR18">
        <f>SUMIFS(DataRegularSeason20242025!$AA$3:$AA$1315,DataRegularSeason20242025!$B$3:$B$1315, "&lt;=" &amp; FR$1, DataRegularSeason20242025!$D$3:$D$1315, $A18)+SUMIFS(DataRegularSeason20242025!$AB$3:$AB$1315,DataRegularSeason20242025!$B$3:$B$1315, "&lt;=" &amp; FR$1, DataRegularSeason20242025!$E$3:$E$1315, $A18)</f>
        <v>71</v>
      </c>
      <c r="FS18">
        <f>SUMIFS(DataRegularSeason20242025!$AA$3:$AA$1315,DataRegularSeason20242025!$B$3:$B$1315, "&lt;=" &amp; FS$1, DataRegularSeason20242025!$D$3:$D$1315, $A18)+SUMIFS(DataRegularSeason20242025!$AB$3:$AB$1315,DataRegularSeason20242025!$B$3:$B$1315, "&lt;=" &amp; FS$1, DataRegularSeason20242025!$E$3:$E$1315, $A18)</f>
        <v>71</v>
      </c>
      <c r="FT18">
        <f>SUMIFS(DataRegularSeason20242025!$AA$3:$AA$1315,DataRegularSeason20242025!$B$3:$B$1315, "&lt;=" &amp; FT$1, DataRegularSeason20242025!$D$3:$D$1315, $A18)+SUMIFS(DataRegularSeason20242025!$AB$3:$AB$1315,DataRegularSeason20242025!$B$3:$B$1315, "&lt;=" &amp; FT$1, DataRegularSeason20242025!$E$3:$E$1315, $A18)</f>
        <v>71</v>
      </c>
      <c r="FU18">
        <f>SUMIFS(DataRegularSeason20242025!$AA$3:$AA$1315,DataRegularSeason20242025!$B$3:$B$1315, "&lt;=" &amp; FU$1, DataRegularSeason20242025!$D$3:$D$1315, $A18)+SUMIFS(DataRegularSeason20242025!$AB$3:$AB$1315,DataRegularSeason20242025!$B$3:$B$1315, "&lt;=" &amp; FU$1, DataRegularSeason20242025!$E$3:$E$1315, $A18)</f>
        <v>71</v>
      </c>
      <c r="FV18">
        <f>SUMIFS(DataRegularSeason20242025!$AA$3:$AA$1315,DataRegularSeason20242025!$B$3:$B$1315, "&lt;=" &amp; FV$1, DataRegularSeason20242025!$D$3:$D$1315, $A18)+SUMIFS(DataRegularSeason20242025!$AB$3:$AB$1315,DataRegularSeason20242025!$B$3:$B$1315, "&lt;=" &amp; FV$1, DataRegularSeason20242025!$E$3:$E$1315, $A18)</f>
        <v>71</v>
      </c>
      <c r="FW18">
        <f>SUMIFS(DataRegularSeason20242025!$AA$3:$AA$1315,DataRegularSeason20242025!$B$3:$B$1315, "&lt;=" &amp; FW$1, DataRegularSeason20242025!$D$3:$D$1315, $A18)+SUMIFS(DataRegularSeason20242025!$AB$3:$AB$1315,DataRegularSeason20242025!$B$3:$B$1315, "&lt;=" &amp; FW$1, DataRegularSeason20242025!$E$3:$E$1315, $A18)</f>
        <v>71</v>
      </c>
      <c r="FX18">
        <f>SUMIFS(DataRegularSeason20242025!$AA$3:$AA$1315,DataRegularSeason20242025!$B$3:$B$1315, "&lt;=" &amp; FX$1, DataRegularSeason20242025!$D$3:$D$1315, $A18)+SUMIFS(DataRegularSeason20242025!$AB$3:$AB$1315,DataRegularSeason20242025!$B$3:$B$1315, "&lt;=" &amp; FX$1, DataRegularSeason20242025!$E$3:$E$1315, $A18)</f>
        <v>71</v>
      </c>
      <c r="FY18">
        <f>SUMIFS(DataRegularSeason20242025!$AA$3:$AA$1315,DataRegularSeason20242025!$B$3:$B$1315, "&lt;=" &amp; FY$1, DataRegularSeason20242025!$D$3:$D$1315, $A18)+SUMIFS(DataRegularSeason20242025!$AB$3:$AB$1315,DataRegularSeason20242025!$B$3:$B$1315, "&lt;=" &amp; FY$1, DataRegularSeason20242025!$E$3:$E$1315, $A18)</f>
        <v>71</v>
      </c>
      <c r="FZ18">
        <f>SUMIFS(DataRegularSeason20242025!$AA$3:$AA$1315,DataRegularSeason20242025!$B$3:$B$1315, "&lt;=" &amp; FZ$1, DataRegularSeason20242025!$D$3:$D$1315, $A18)+SUMIFS(DataRegularSeason20242025!$AB$3:$AB$1315,DataRegularSeason20242025!$B$3:$B$1315, "&lt;=" &amp; FZ$1, DataRegularSeason20242025!$E$3:$E$1315, $A18)</f>
        <v>71</v>
      </c>
      <c r="GA18">
        <f>SUMIFS(DataRegularSeason20242025!$AA$3:$AA$1315,DataRegularSeason20242025!$B$3:$B$1315, "&lt;=" &amp; GA$1, DataRegularSeason20242025!$D$3:$D$1315, $A18)+SUMIFS(DataRegularSeason20242025!$AB$3:$AB$1315,DataRegularSeason20242025!$B$3:$B$1315, "&lt;=" &amp; GA$1, DataRegularSeason20242025!$E$3:$E$1315, $A18)</f>
        <v>71</v>
      </c>
      <c r="GB18">
        <f>SUMIFS(DataRegularSeason20242025!$AA$3:$AA$1315,DataRegularSeason20242025!$B$3:$B$1315, "&lt;=" &amp; GB$1, DataRegularSeason20242025!$D$3:$D$1315, $A18)+SUMIFS(DataRegularSeason20242025!$AB$3:$AB$1315,DataRegularSeason20242025!$B$3:$B$1315, "&lt;=" &amp; GB$1, DataRegularSeason20242025!$E$3:$E$1315, $A18)</f>
        <v>71</v>
      </c>
      <c r="GC18">
        <f>SUMIFS(DataRegularSeason20242025!$AA$3:$AA$1315,DataRegularSeason20242025!$B$3:$B$1315, "&lt;=" &amp; GC$1, DataRegularSeason20242025!$D$3:$D$1315, $A18)+SUMIFS(DataRegularSeason20242025!$AB$3:$AB$1315,DataRegularSeason20242025!$B$3:$B$1315, "&lt;=" &amp; GC$1, DataRegularSeason20242025!$E$3:$E$1315, $A18)</f>
        <v>71</v>
      </c>
      <c r="GD18">
        <f>SUMIFS(DataRegularSeason20242025!$AA$3:$AA$1315,DataRegularSeason20242025!$B$3:$B$1315, "&lt;=" &amp; GD$1, DataRegularSeason20242025!$D$3:$D$1315, $A18)+SUMIFS(DataRegularSeason20242025!$AB$3:$AB$1315,DataRegularSeason20242025!$B$3:$B$1315, "&lt;=" &amp; GD$1, DataRegularSeason20242025!$E$3:$E$1315, $A18)</f>
        <v>71</v>
      </c>
      <c r="GE18">
        <f>SUMIFS(DataRegularSeason20242025!$AA$3:$AA$1315,DataRegularSeason20242025!$B$3:$B$1315, "&lt;=" &amp; GE$1, DataRegularSeason20242025!$D$3:$D$1315, $A18)+SUMIFS(DataRegularSeason20242025!$AB$3:$AB$1315,DataRegularSeason20242025!$B$3:$B$1315, "&lt;=" &amp; GE$1, DataRegularSeason20242025!$E$3:$E$1315, $A18)</f>
        <v>71</v>
      </c>
      <c r="GF18">
        <f>SUMIFS(DataRegularSeason20242025!$AA$3:$AA$1315,DataRegularSeason20242025!$B$3:$B$1315, "&lt;=" &amp; GF$1, DataRegularSeason20242025!$D$3:$D$1315, $A18)+SUMIFS(DataRegularSeason20242025!$AB$3:$AB$1315,DataRegularSeason20242025!$B$3:$B$1315, "&lt;=" &amp; GF$1, DataRegularSeason20242025!$E$3:$E$1315, $A18)</f>
        <v>71</v>
      </c>
      <c r="GG18">
        <f>SUMIFS(DataRegularSeason20242025!$AA$3:$AA$1315,DataRegularSeason20242025!$B$3:$B$1315, "&lt;=" &amp; GG$1, DataRegularSeason20242025!$D$3:$D$1315, $A18)+SUMIFS(DataRegularSeason20242025!$AB$3:$AB$1315,DataRegularSeason20242025!$B$3:$B$1315, "&lt;=" &amp; GG$1, DataRegularSeason20242025!$E$3:$E$1315, $A18)</f>
        <v>71</v>
      </c>
      <c r="GH18">
        <f>SUMIFS(DataRegularSeason20242025!$AA$3:$AA$1315,DataRegularSeason20242025!$B$3:$B$1315, "&lt;=" &amp; GH$1, DataRegularSeason20242025!$D$3:$D$1315, $A18)+SUMIFS(DataRegularSeason20242025!$AB$3:$AB$1315,DataRegularSeason20242025!$B$3:$B$1315, "&lt;=" &amp; GH$1, DataRegularSeason20242025!$E$3:$E$1315, $A18)</f>
        <v>71</v>
      </c>
      <c r="GI18">
        <f>SUMIFS(DataRegularSeason20242025!$AA$3:$AA$1315,DataRegularSeason20242025!$B$3:$B$1315, "&lt;=" &amp; GI$1, DataRegularSeason20242025!$D$3:$D$1315, $A18)+SUMIFS(DataRegularSeason20242025!$AB$3:$AB$1315,DataRegularSeason20242025!$B$3:$B$1315, "&lt;=" &amp; GI$1, DataRegularSeason20242025!$E$3:$E$1315, $A18)</f>
        <v>71</v>
      </c>
      <c r="GJ18">
        <f>SUMIFS(DataRegularSeason20242025!$AA$3:$AA$1315,DataRegularSeason20242025!$B$3:$B$1315, "&lt;=" &amp; GJ$1, DataRegularSeason20242025!$D$3:$D$1315, $A18)+SUMIFS(DataRegularSeason20242025!$AB$3:$AB$1315,DataRegularSeason20242025!$B$3:$B$1315, "&lt;=" &amp; GJ$1, DataRegularSeason20242025!$E$3:$E$1315, $A18)</f>
        <v>71</v>
      </c>
      <c r="GK18">
        <f>SUMIFS(DataRegularSeason20242025!$AA$3:$AA$1315,DataRegularSeason20242025!$B$3:$B$1315, "&lt;=" &amp; GK$1, DataRegularSeason20242025!$D$3:$D$1315, $A18)+SUMIFS(DataRegularSeason20242025!$AB$3:$AB$1315,DataRegularSeason20242025!$B$3:$B$1315, "&lt;=" &amp; GK$1, DataRegularSeason20242025!$E$3:$E$1315, $A18)</f>
        <v>71</v>
      </c>
      <c r="GL18">
        <f>SUMIFS(DataRegularSeason20242025!$AA$3:$AA$1315,DataRegularSeason20242025!$B$3:$B$1315, "&lt;=" &amp; GL$1, DataRegularSeason20242025!$D$3:$D$1315, $A18)+SUMIFS(DataRegularSeason20242025!$AB$3:$AB$1315,DataRegularSeason20242025!$B$3:$B$1315, "&lt;=" &amp; GL$1, DataRegularSeason20242025!$E$3:$E$1315, $A18)</f>
        <v>71</v>
      </c>
      <c r="GM18">
        <f>SUMIFS(DataRegularSeason20242025!$AA$3:$AA$1315,DataRegularSeason20242025!$B$3:$B$1315, "&lt;=" &amp; GM$1, DataRegularSeason20242025!$D$3:$D$1315, $A18)+SUMIFS(DataRegularSeason20242025!$AB$3:$AB$1315,DataRegularSeason20242025!$B$3:$B$1315, "&lt;=" &amp; GM$1, DataRegularSeason20242025!$E$3:$E$1315, $A18)</f>
        <v>71</v>
      </c>
      <c r="GN18">
        <f>SUMIFS(DataRegularSeason20242025!$AA$3:$AA$1315,DataRegularSeason20242025!$B$3:$B$1315, "&lt;=" &amp; GN$1, DataRegularSeason20242025!$D$3:$D$1315, $A18)+SUMIFS(DataRegularSeason20242025!$AB$3:$AB$1315,DataRegularSeason20242025!$B$3:$B$1315, "&lt;=" &amp; GN$1, DataRegularSeason20242025!$E$3:$E$1315, $A18)</f>
        <v>71</v>
      </c>
      <c r="GO18">
        <f>SUMIFS(DataRegularSeason20242025!$AA$3:$AA$1315,DataRegularSeason20242025!$B$3:$B$1315, "&lt;=" &amp; GO$1, DataRegularSeason20242025!$D$3:$D$1315, $A18)+SUMIFS(DataRegularSeason20242025!$AB$3:$AB$1315,DataRegularSeason20242025!$B$3:$B$1315, "&lt;=" &amp; GO$1, DataRegularSeason20242025!$E$3:$E$1315, $A18)</f>
        <v>71</v>
      </c>
      <c r="GP18">
        <f>SUMIFS(DataRegularSeason20242025!$AA$3:$AA$1315,DataRegularSeason20242025!$B$3:$B$1315, "&lt;=" &amp; GP$1, DataRegularSeason20242025!$D$3:$D$1315, $A18)+SUMIFS(DataRegularSeason20242025!$AB$3:$AB$1315,DataRegularSeason20242025!$B$3:$B$1315, "&lt;=" &amp; GP$1, DataRegularSeason20242025!$E$3:$E$1315, $A18)</f>
        <v>71</v>
      </c>
      <c r="GQ18">
        <f>SUMIFS(DataRegularSeason20242025!$AA$3:$AA$1315,DataRegularSeason20242025!$B$3:$B$1315, "&lt;=" &amp; GQ$1, DataRegularSeason20242025!$D$3:$D$1315, $A18)+SUMIFS(DataRegularSeason20242025!$AB$3:$AB$1315,DataRegularSeason20242025!$B$3:$B$1315, "&lt;=" &amp; GQ$1, DataRegularSeason20242025!$E$3:$E$1315, $A18)</f>
        <v>71</v>
      </c>
      <c r="GR18">
        <f>SUMIFS(DataRegularSeason20242025!$AA$3:$AA$1315,DataRegularSeason20242025!$B$3:$B$1315, "&lt;=" &amp; GR$1, DataRegularSeason20242025!$D$3:$D$1315, $A18)+SUMIFS(DataRegularSeason20242025!$AB$3:$AB$1315,DataRegularSeason20242025!$B$3:$B$1315, "&lt;=" &amp; GR$1, DataRegularSeason20242025!$E$3:$E$1315, $A18)</f>
        <v>71</v>
      </c>
      <c r="GS18">
        <f>SUMIFS(DataRegularSeason20242025!$AA$3:$AA$1315,DataRegularSeason20242025!$B$3:$B$1315, "&lt;=" &amp; GS$1, DataRegularSeason20242025!$D$3:$D$1315, $A18)+SUMIFS(DataRegularSeason20242025!$AB$3:$AB$1315,DataRegularSeason20242025!$B$3:$B$1315, "&lt;=" &amp; GS$1, DataRegularSeason20242025!$E$3:$E$1315, $A18)</f>
        <v>71</v>
      </c>
      <c r="GT18">
        <f>SUMIFS(DataRegularSeason20242025!$AA$3:$AA$1315,DataRegularSeason20242025!$B$3:$B$1315, "&lt;=" &amp; GT$1, DataRegularSeason20242025!$D$3:$D$1315, $A18)+SUMIFS(DataRegularSeason20242025!$AB$3:$AB$1315,DataRegularSeason20242025!$B$3:$B$1315, "&lt;=" &amp; GT$1, DataRegularSeason20242025!$E$3:$E$1315, $A18)</f>
        <v>71</v>
      </c>
      <c r="GU18">
        <f>SUMIFS(DataRegularSeason20242025!$AA$3:$AA$1315,DataRegularSeason20242025!$B$3:$B$1315, "&lt;=" &amp; GU$1, DataRegularSeason20242025!$D$3:$D$1315, $A18)+SUMIFS(DataRegularSeason20242025!$AB$3:$AB$1315,DataRegularSeason20242025!$B$3:$B$1315, "&lt;=" &amp; GU$1, DataRegularSeason20242025!$E$3:$E$1315, $A18)</f>
        <v>71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62</v>
      </c>
      <c r="DS20">
        <f>SUMIFS(DataRegularSeason20242025!$AA$3:$AA$1315,DataRegularSeason20242025!$B$3:$B$1315, "&lt;=" &amp; DS$1, DataRegularSeason20242025!$D$3:$D$1315, $A20)+SUMIFS(DataRegularSeason20242025!$AB$3:$AB$1315,DataRegularSeason20242025!$B$3:$B$1315, "&lt;=" &amp; DS$1, DataRegularSeason20242025!$E$3:$E$1315, $A20)</f>
        <v>62</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62</v>
      </c>
      <c r="DW20">
        <f>SUMIFS(DataRegularSeason20242025!$AA$3:$AA$1315,DataRegularSeason20242025!$B$3:$B$1315, "&lt;=" &amp; DW$1, DataRegularSeason20242025!$D$3:$D$1315, $A20)+SUMIFS(DataRegularSeason20242025!$AB$3:$AB$1315,DataRegularSeason20242025!$B$3:$B$1315, "&lt;=" &amp; DW$1, DataRegularSeason20242025!$E$3:$E$1315, $A20)</f>
        <v>62</v>
      </c>
      <c r="DX20">
        <f>SUMIFS(DataRegularSeason20242025!$AA$3:$AA$1315,DataRegularSeason20242025!$B$3:$B$1315, "&lt;=" &amp; DX$1, DataRegularSeason20242025!$D$3:$D$1315, $A20)+SUMIFS(DataRegularSeason20242025!$AB$3:$AB$1315,DataRegularSeason20242025!$B$3:$B$1315, "&lt;=" &amp; DX$1, DataRegularSeason20242025!$E$3:$E$1315, $A20)</f>
        <v>62</v>
      </c>
      <c r="DY20">
        <f>SUMIFS(DataRegularSeason20242025!$AA$3:$AA$1315,DataRegularSeason20242025!$B$3:$B$1315, "&lt;=" &amp; DY$1, DataRegularSeason20242025!$D$3:$D$1315, $A20)+SUMIFS(DataRegularSeason20242025!$AB$3:$AB$1315,DataRegularSeason20242025!$B$3:$B$1315, "&lt;=" &amp; DY$1, DataRegularSeason20242025!$E$3:$E$1315, $A20)</f>
        <v>62</v>
      </c>
      <c r="DZ20">
        <f>SUMIFS(DataRegularSeason20242025!$AA$3:$AA$1315,DataRegularSeason20242025!$B$3:$B$1315, "&lt;=" &amp; DZ$1, DataRegularSeason20242025!$D$3:$D$1315, $A20)+SUMIFS(DataRegularSeason20242025!$AB$3:$AB$1315,DataRegularSeason20242025!$B$3:$B$1315, "&lt;=" &amp; DZ$1, DataRegularSeason20242025!$E$3:$E$1315, $A20)</f>
        <v>62</v>
      </c>
      <c r="EA20">
        <f>SUMIFS(DataRegularSeason20242025!$AA$3:$AA$1315,DataRegularSeason20242025!$B$3:$B$1315, "&lt;=" &amp; EA$1, DataRegularSeason20242025!$D$3:$D$1315, $A20)+SUMIFS(DataRegularSeason20242025!$AB$3:$AB$1315,DataRegularSeason20242025!$B$3:$B$1315, "&lt;=" &amp; EA$1, DataRegularSeason20242025!$E$3:$E$1315, $A20)</f>
        <v>62</v>
      </c>
      <c r="EB20">
        <f>SUMIFS(DataRegularSeason20242025!$AA$3:$AA$1315,DataRegularSeason20242025!$B$3:$B$1315, "&lt;=" &amp; EB$1, DataRegularSeason20242025!$D$3:$D$1315, $A20)+SUMIFS(DataRegularSeason20242025!$AB$3:$AB$1315,DataRegularSeason20242025!$B$3:$B$1315, "&lt;=" &amp; EB$1, DataRegularSeason20242025!$E$3:$E$1315, $A20)</f>
        <v>62</v>
      </c>
      <c r="EC20">
        <f>SUMIFS(DataRegularSeason20242025!$AA$3:$AA$1315,DataRegularSeason20242025!$B$3:$B$1315, "&lt;=" &amp; EC$1, DataRegularSeason20242025!$D$3:$D$1315, $A20)+SUMIFS(DataRegularSeason20242025!$AB$3:$AB$1315,DataRegularSeason20242025!$B$3:$B$1315, "&lt;=" &amp; EC$1, DataRegularSeason20242025!$E$3:$E$1315, $A20)</f>
        <v>62</v>
      </c>
      <c r="ED20">
        <f>SUMIFS(DataRegularSeason20242025!$AA$3:$AA$1315,DataRegularSeason20242025!$B$3:$B$1315, "&lt;=" &amp; ED$1, DataRegularSeason20242025!$D$3:$D$1315, $A20)+SUMIFS(DataRegularSeason20242025!$AB$3:$AB$1315,DataRegularSeason20242025!$B$3:$B$1315, "&lt;=" &amp; ED$1, DataRegularSeason20242025!$E$3:$E$1315, $A20)</f>
        <v>62</v>
      </c>
      <c r="EE20">
        <f>SUMIFS(DataRegularSeason20242025!$AA$3:$AA$1315,DataRegularSeason20242025!$B$3:$B$1315, "&lt;=" &amp; EE$1, DataRegularSeason20242025!$D$3:$D$1315, $A20)+SUMIFS(DataRegularSeason20242025!$AB$3:$AB$1315,DataRegularSeason20242025!$B$3:$B$1315, "&lt;=" &amp; EE$1, DataRegularSeason20242025!$E$3:$E$1315, $A20)</f>
        <v>62</v>
      </c>
      <c r="EF20">
        <f>SUMIFS(DataRegularSeason20242025!$AA$3:$AA$1315,DataRegularSeason20242025!$B$3:$B$1315, "&lt;=" &amp; EF$1, DataRegularSeason20242025!$D$3:$D$1315, $A20)+SUMIFS(DataRegularSeason20242025!$AB$3:$AB$1315,DataRegularSeason20242025!$B$3:$B$1315, "&lt;=" &amp; EF$1, DataRegularSeason20242025!$E$3:$E$1315, $A20)</f>
        <v>62</v>
      </c>
      <c r="EG20">
        <f>SUMIFS(DataRegularSeason20242025!$AA$3:$AA$1315,DataRegularSeason20242025!$B$3:$B$1315, "&lt;=" &amp; EG$1, DataRegularSeason20242025!$D$3:$D$1315, $A20)+SUMIFS(DataRegularSeason20242025!$AB$3:$AB$1315,DataRegularSeason20242025!$B$3:$B$1315, "&lt;=" &amp; EG$1, DataRegularSeason20242025!$E$3:$E$1315, $A20)</f>
        <v>62</v>
      </c>
      <c r="EH20">
        <f>SUMIFS(DataRegularSeason20242025!$AA$3:$AA$1315,DataRegularSeason20242025!$B$3:$B$1315, "&lt;=" &amp; EH$1, DataRegularSeason20242025!$D$3:$D$1315, $A20)+SUMIFS(DataRegularSeason20242025!$AB$3:$AB$1315,DataRegularSeason20242025!$B$3:$B$1315, "&lt;=" &amp; EH$1, DataRegularSeason20242025!$E$3:$E$1315, $A20)</f>
        <v>62</v>
      </c>
      <c r="EI20">
        <f>SUMIFS(DataRegularSeason20242025!$AA$3:$AA$1315,DataRegularSeason20242025!$B$3:$B$1315, "&lt;=" &amp; EI$1, DataRegularSeason20242025!$D$3:$D$1315, $A20)+SUMIFS(DataRegularSeason20242025!$AB$3:$AB$1315,DataRegularSeason20242025!$B$3:$B$1315, "&lt;=" &amp; EI$1, DataRegularSeason20242025!$E$3:$E$1315, $A20)</f>
        <v>62</v>
      </c>
      <c r="EJ20">
        <f>SUMIFS(DataRegularSeason20242025!$AA$3:$AA$1315,DataRegularSeason20242025!$B$3:$B$1315, "&lt;=" &amp; EJ$1, DataRegularSeason20242025!$D$3:$D$1315, $A20)+SUMIFS(DataRegularSeason20242025!$AB$3:$AB$1315,DataRegularSeason20242025!$B$3:$B$1315, "&lt;=" &amp; EJ$1, DataRegularSeason20242025!$E$3:$E$1315, $A20)</f>
        <v>62</v>
      </c>
      <c r="EK20">
        <f>SUMIFS(DataRegularSeason20242025!$AA$3:$AA$1315,DataRegularSeason20242025!$B$3:$B$1315, "&lt;=" &amp; EK$1, DataRegularSeason20242025!$D$3:$D$1315, $A20)+SUMIFS(DataRegularSeason20242025!$AB$3:$AB$1315,DataRegularSeason20242025!$B$3:$B$1315, "&lt;=" &amp; EK$1, DataRegularSeason20242025!$E$3:$E$1315, $A20)</f>
        <v>62</v>
      </c>
      <c r="EL20">
        <f>SUMIFS(DataRegularSeason20242025!$AA$3:$AA$1315,DataRegularSeason20242025!$B$3:$B$1315, "&lt;=" &amp; EL$1, DataRegularSeason20242025!$D$3:$D$1315, $A20)+SUMIFS(DataRegularSeason20242025!$AB$3:$AB$1315,DataRegularSeason20242025!$B$3:$B$1315, "&lt;=" &amp; EL$1, DataRegularSeason20242025!$E$3:$E$1315, $A20)</f>
        <v>62</v>
      </c>
      <c r="EM20">
        <f>SUMIFS(DataRegularSeason20242025!$AA$3:$AA$1315,DataRegularSeason20242025!$B$3:$B$1315, "&lt;=" &amp; EM$1, DataRegularSeason20242025!$D$3:$D$1315, $A20)+SUMIFS(DataRegularSeason20242025!$AB$3:$AB$1315,DataRegularSeason20242025!$B$3:$B$1315, "&lt;=" &amp; EM$1, DataRegularSeason20242025!$E$3:$E$1315, $A20)</f>
        <v>62</v>
      </c>
      <c r="EN20">
        <f>SUMIFS(DataRegularSeason20242025!$AA$3:$AA$1315,DataRegularSeason20242025!$B$3:$B$1315, "&lt;=" &amp; EN$1, DataRegularSeason20242025!$D$3:$D$1315, $A20)+SUMIFS(DataRegularSeason20242025!$AB$3:$AB$1315,DataRegularSeason20242025!$B$3:$B$1315, "&lt;=" &amp; EN$1, DataRegularSeason20242025!$E$3:$E$1315, $A20)</f>
        <v>62</v>
      </c>
      <c r="EO20">
        <f>SUMIFS(DataRegularSeason20242025!$AA$3:$AA$1315,DataRegularSeason20242025!$B$3:$B$1315, "&lt;=" &amp; EO$1, DataRegularSeason20242025!$D$3:$D$1315, $A20)+SUMIFS(DataRegularSeason20242025!$AB$3:$AB$1315,DataRegularSeason20242025!$B$3:$B$1315, "&lt;=" &amp; EO$1, DataRegularSeason20242025!$E$3:$E$1315, $A20)</f>
        <v>62</v>
      </c>
      <c r="EP20">
        <f>SUMIFS(DataRegularSeason20242025!$AA$3:$AA$1315,DataRegularSeason20242025!$B$3:$B$1315, "&lt;=" &amp; EP$1, DataRegularSeason20242025!$D$3:$D$1315, $A20)+SUMIFS(DataRegularSeason20242025!$AB$3:$AB$1315,DataRegularSeason20242025!$B$3:$B$1315, "&lt;=" &amp; EP$1, DataRegularSeason20242025!$E$3:$E$1315, $A20)</f>
        <v>62</v>
      </c>
      <c r="EQ20">
        <f>SUMIFS(DataRegularSeason20242025!$AA$3:$AA$1315,DataRegularSeason20242025!$B$3:$B$1315, "&lt;=" &amp; EQ$1, DataRegularSeason20242025!$D$3:$D$1315, $A20)+SUMIFS(DataRegularSeason20242025!$AB$3:$AB$1315,DataRegularSeason20242025!$B$3:$B$1315, "&lt;=" &amp; EQ$1, DataRegularSeason20242025!$E$3:$E$1315, $A20)</f>
        <v>62</v>
      </c>
      <c r="ER20">
        <f>SUMIFS(DataRegularSeason20242025!$AA$3:$AA$1315,DataRegularSeason20242025!$B$3:$B$1315, "&lt;=" &amp; ER$1, DataRegularSeason20242025!$D$3:$D$1315, $A20)+SUMIFS(DataRegularSeason20242025!$AB$3:$AB$1315,DataRegularSeason20242025!$B$3:$B$1315, "&lt;=" &amp; ER$1, DataRegularSeason20242025!$E$3:$E$1315, $A20)</f>
        <v>62</v>
      </c>
      <c r="ES20">
        <f>SUMIFS(DataRegularSeason20242025!$AA$3:$AA$1315,DataRegularSeason20242025!$B$3:$B$1315, "&lt;=" &amp; ES$1, DataRegularSeason20242025!$D$3:$D$1315, $A20)+SUMIFS(DataRegularSeason20242025!$AB$3:$AB$1315,DataRegularSeason20242025!$B$3:$B$1315, "&lt;=" &amp; ES$1, DataRegularSeason20242025!$E$3:$E$1315, $A20)</f>
        <v>62</v>
      </c>
      <c r="ET20">
        <f>SUMIFS(DataRegularSeason20242025!$AA$3:$AA$1315,DataRegularSeason20242025!$B$3:$B$1315, "&lt;=" &amp; ET$1, DataRegularSeason20242025!$D$3:$D$1315, $A20)+SUMIFS(DataRegularSeason20242025!$AB$3:$AB$1315,DataRegularSeason20242025!$B$3:$B$1315, "&lt;=" &amp; ET$1, DataRegularSeason20242025!$E$3:$E$1315, $A20)</f>
        <v>62</v>
      </c>
      <c r="EU20">
        <f>SUMIFS(DataRegularSeason20242025!$AA$3:$AA$1315,DataRegularSeason20242025!$B$3:$B$1315, "&lt;=" &amp; EU$1, DataRegularSeason20242025!$D$3:$D$1315, $A20)+SUMIFS(DataRegularSeason20242025!$AB$3:$AB$1315,DataRegularSeason20242025!$B$3:$B$1315, "&lt;=" &amp; EU$1, DataRegularSeason20242025!$E$3:$E$1315, $A20)</f>
        <v>62</v>
      </c>
      <c r="EV20">
        <f>SUMIFS(DataRegularSeason20242025!$AA$3:$AA$1315,DataRegularSeason20242025!$B$3:$B$1315, "&lt;=" &amp; EV$1, DataRegularSeason20242025!$D$3:$D$1315, $A20)+SUMIFS(DataRegularSeason20242025!$AB$3:$AB$1315,DataRegularSeason20242025!$B$3:$B$1315, "&lt;=" &amp; EV$1, DataRegularSeason20242025!$E$3:$E$1315, $A20)</f>
        <v>62</v>
      </c>
      <c r="EW20">
        <f>SUMIFS(DataRegularSeason20242025!$AA$3:$AA$1315,DataRegularSeason20242025!$B$3:$B$1315, "&lt;=" &amp; EW$1, DataRegularSeason20242025!$D$3:$D$1315, $A20)+SUMIFS(DataRegularSeason20242025!$AB$3:$AB$1315,DataRegularSeason20242025!$B$3:$B$1315, "&lt;=" &amp; EW$1, DataRegularSeason20242025!$E$3:$E$1315, $A20)</f>
        <v>62</v>
      </c>
      <c r="EX20">
        <f>SUMIFS(DataRegularSeason20242025!$AA$3:$AA$1315,DataRegularSeason20242025!$B$3:$B$1315, "&lt;=" &amp; EX$1, DataRegularSeason20242025!$D$3:$D$1315, $A20)+SUMIFS(DataRegularSeason20242025!$AB$3:$AB$1315,DataRegularSeason20242025!$B$3:$B$1315, "&lt;=" &amp; EX$1, DataRegularSeason20242025!$E$3:$E$1315, $A20)</f>
        <v>62</v>
      </c>
      <c r="EY20">
        <f>SUMIFS(DataRegularSeason20242025!$AA$3:$AA$1315,DataRegularSeason20242025!$B$3:$B$1315, "&lt;=" &amp; EY$1, DataRegularSeason20242025!$D$3:$D$1315, $A20)+SUMIFS(DataRegularSeason20242025!$AB$3:$AB$1315,DataRegularSeason20242025!$B$3:$B$1315, "&lt;=" &amp; EY$1, DataRegularSeason20242025!$E$3:$E$1315, $A20)</f>
        <v>62</v>
      </c>
      <c r="EZ20">
        <f>SUMIFS(DataRegularSeason20242025!$AA$3:$AA$1315,DataRegularSeason20242025!$B$3:$B$1315, "&lt;=" &amp; EZ$1, DataRegularSeason20242025!$D$3:$D$1315, $A20)+SUMIFS(DataRegularSeason20242025!$AB$3:$AB$1315,DataRegularSeason20242025!$B$3:$B$1315, "&lt;=" &amp; EZ$1, DataRegularSeason20242025!$E$3:$E$1315, $A20)</f>
        <v>62</v>
      </c>
      <c r="FA20">
        <f>SUMIFS(DataRegularSeason20242025!$AA$3:$AA$1315,DataRegularSeason20242025!$B$3:$B$1315, "&lt;=" &amp; FA$1, DataRegularSeason20242025!$D$3:$D$1315, $A20)+SUMIFS(DataRegularSeason20242025!$AB$3:$AB$1315,DataRegularSeason20242025!$B$3:$B$1315, "&lt;=" &amp; FA$1, DataRegularSeason20242025!$E$3:$E$1315, $A20)</f>
        <v>62</v>
      </c>
      <c r="FB20">
        <f>SUMIFS(DataRegularSeason20242025!$AA$3:$AA$1315,DataRegularSeason20242025!$B$3:$B$1315, "&lt;=" &amp; FB$1, DataRegularSeason20242025!$D$3:$D$1315, $A20)+SUMIFS(DataRegularSeason20242025!$AB$3:$AB$1315,DataRegularSeason20242025!$B$3:$B$1315, "&lt;=" &amp; FB$1, DataRegularSeason20242025!$E$3:$E$1315, $A20)</f>
        <v>62</v>
      </c>
      <c r="FC20">
        <f>SUMIFS(DataRegularSeason20242025!$AA$3:$AA$1315,DataRegularSeason20242025!$B$3:$B$1315, "&lt;=" &amp; FC$1, DataRegularSeason20242025!$D$3:$D$1315, $A20)+SUMIFS(DataRegularSeason20242025!$AB$3:$AB$1315,DataRegularSeason20242025!$B$3:$B$1315, "&lt;=" &amp; FC$1, DataRegularSeason20242025!$E$3:$E$1315, $A20)</f>
        <v>62</v>
      </c>
      <c r="FD20">
        <f>SUMIFS(DataRegularSeason20242025!$AA$3:$AA$1315,DataRegularSeason20242025!$B$3:$B$1315, "&lt;=" &amp; FD$1, DataRegularSeason20242025!$D$3:$D$1315, $A20)+SUMIFS(DataRegularSeason20242025!$AB$3:$AB$1315,DataRegularSeason20242025!$B$3:$B$1315, "&lt;=" &amp; FD$1, DataRegularSeason20242025!$E$3:$E$1315, $A20)</f>
        <v>62</v>
      </c>
      <c r="FE20">
        <f>SUMIFS(DataRegularSeason20242025!$AA$3:$AA$1315,DataRegularSeason20242025!$B$3:$B$1315, "&lt;=" &amp; FE$1, DataRegularSeason20242025!$D$3:$D$1315, $A20)+SUMIFS(DataRegularSeason20242025!$AB$3:$AB$1315,DataRegularSeason20242025!$B$3:$B$1315, "&lt;=" &amp; FE$1, DataRegularSeason20242025!$E$3:$E$1315, $A20)</f>
        <v>62</v>
      </c>
      <c r="FF20">
        <f>SUMIFS(DataRegularSeason20242025!$AA$3:$AA$1315,DataRegularSeason20242025!$B$3:$B$1315, "&lt;=" &amp; FF$1, DataRegularSeason20242025!$D$3:$D$1315, $A20)+SUMIFS(DataRegularSeason20242025!$AB$3:$AB$1315,DataRegularSeason20242025!$B$3:$B$1315, "&lt;=" &amp; FF$1, DataRegularSeason20242025!$E$3:$E$1315, $A20)</f>
        <v>62</v>
      </c>
      <c r="FG20">
        <f>SUMIFS(DataRegularSeason20242025!$AA$3:$AA$1315,DataRegularSeason20242025!$B$3:$B$1315, "&lt;=" &amp; FG$1, DataRegularSeason20242025!$D$3:$D$1315, $A20)+SUMIFS(DataRegularSeason20242025!$AB$3:$AB$1315,DataRegularSeason20242025!$B$3:$B$1315, "&lt;=" &amp; FG$1, DataRegularSeason20242025!$E$3:$E$1315, $A20)</f>
        <v>62</v>
      </c>
      <c r="FH20">
        <f>SUMIFS(DataRegularSeason20242025!$AA$3:$AA$1315,DataRegularSeason20242025!$B$3:$B$1315, "&lt;=" &amp; FH$1, DataRegularSeason20242025!$D$3:$D$1315, $A20)+SUMIFS(DataRegularSeason20242025!$AB$3:$AB$1315,DataRegularSeason20242025!$B$3:$B$1315, "&lt;=" &amp; FH$1, DataRegularSeason20242025!$E$3:$E$1315, $A20)</f>
        <v>62</v>
      </c>
      <c r="FI20">
        <f>SUMIFS(DataRegularSeason20242025!$AA$3:$AA$1315,DataRegularSeason20242025!$B$3:$B$1315, "&lt;=" &amp; FI$1, DataRegularSeason20242025!$D$3:$D$1315, $A20)+SUMIFS(DataRegularSeason20242025!$AB$3:$AB$1315,DataRegularSeason20242025!$B$3:$B$1315, "&lt;=" &amp; FI$1, DataRegularSeason20242025!$E$3:$E$1315, $A20)</f>
        <v>62</v>
      </c>
      <c r="FJ20">
        <f>SUMIFS(DataRegularSeason20242025!$AA$3:$AA$1315,DataRegularSeason20242025!$B$3:$B$1315, "&lt;=" &amp; FJ$1, DataRegularSeason20242025!$D$3:$D$1315, $A20)+SUMIFS(DataRegularSeason20242025!$AB$3:$AB$1315,DataRegularSeason20242025!$B$3:$B$1315, "&lt;=" &amp; FJ$1, DataRegularSeason20242025!$E$3:$E$1315, $A20)</f>
        <v>62</v>
      </c>
      <c r="FK20">
        <f>SUMIFS(DataRegularSeason20242025!$AA$3:$AA$1315,DataRegularSeason20242025!$B$3:$B$1315, "&lt;=" &amp; FK$1, DataRegularSeason20242025!$D$3:$D$1315, $A20)+SUMIFS(DataRegularSeason20242025!$AB$3:$AB$1315,DataRegularSeason20242025!$B$3:$B$1315, "&lt;=" &amp; FK$1, DataRegularSeason20242025!$E$3:$E$1315, $A20)</f>
        <v>62</v>
      </c>
      <c r="FL20">
        <f>SUMIFS(DataRegularSeason20242025!$AA$3:$AA$1315,DataRegularSeason20242025!$B$3:$B$1315, "&lt;=" &amp; FL$1, DataRegularSeason20242025!$D$3:$D$1315, $A20)+SUMIFS(DataRegularSeason20242025!$AB$3:$AB$1315,DataRegularSeason20242025!$B$3:$B$1315, "&lt;=" &amp; FL$1, DataRegularSeason20242025!$E$3:$E$1315, $A20)</f>
        <v>62</v>
      </c>
      <c r="FM20">
        <f>SUMIFS(DataRegularSeason20242025!$AA$3:$AA$1315,DataRegularSeason20242025!$B$3:$B$1315, "&lt;=" &amp; FM$1, DataRegularSeason20242025!$D$3:$D$1315, $A20)+SUMIFS(DataRegularSeason20242025!$AB$3:$AB$1315,DataRegularSeason20242025!$B$3:$B$1315, "&lt;=" &amp; FM$1, DataRegularSeason20242025!$E$3:$E$1315, $A20)</f>
        <v>62</v>
      </c>
      <c r="FN20">
        <f>SUMIFS(DataRegularSeason20242025!$AA$3:$AA$1315,DataRegularSeason20242025!$B$3:$B$1315, "&lt;=" &amp; FN$1, DataRegularSeason20242025!$D$3:$D$1315, $A20)+SUMIFS(DataRegularSeason20242025!$AB$3:$AB$1315,DataRegularSeason20242025!$B$3:$B$1315, "&lt;=" &amp; FN$1, DataRegularSeason20242025!$E$3:$E$1315, $A20)</f>
        <v>62</v>
      </c>
      <c r="FO20">
        <f>SUMIFS(DataRegularSeason20242025!$AA$3:$AA$1315,DataRegularSeason20242025!$B$3:$B$1315, "&lt;=" &amp; FO$1, DataRegularSeason20242025!$D$3:$D$1315, $A20)+SUMIFS(DataRegularSeason20242025!$AB$3:$AB$1315,DataRegularSeason20242025!$B$3:$B$1315, "&lt;=" &amp; FO$1, DataRegularSeason20242025!$E$3:$E$1315, $A20)</f>
        <v>62</v>
      </c>
      <c r="FP20">
        <f>SUMIFS(DataRegularSeason20242025!$AA$3:$AA$1315,DataRegularSeason20242025!$B$3:$B$1315, "&lt;=" &amp; FP$1, DataRegularSeason20242025!$D$3:$D$1315, $A20)+SUMIFS(DataRegularSeason20242025!$AB$3:$AB$1315,DataRegularSeason20242025!$B$3:$B$1315, "&lt;=" &amp; FP$1, DataRegularSeason20242025!$E$3:$E$1315, $A20)</f>
        <v>62</v>
      </c>
      <c r="FQ20">
        <f>SUMIFS(DataRegularSeason20242025!$AA$3:$AA$1315,DataRegularSeason20242025!$B$3:$B$1315, "&lt;=" &amp; FQ$1, DataRegularSeason20242025!$D$3:$D$1315, $A20)+SUMIFS(DataRegularSeason20242025!$AB$3:$AB$1315,DataRegularSeason20242025!$B$3:$B$1315, "&lt;=" &amp; FQ$1, DataRegularSeason20242025!$E$3:$E$1315, $A20)</f>
        <v>62</v>
      </c>
      <c r="FR20">
        <f>SUMIFS(DataRegularSeason20242025!$AA$3:$AA$1315,DataRegularSeason20242025!$B$3:$B$1315, "&lt;=" &amp; FR$1, DataRegularSeason20242025!$D$3:$D$1315, $A20)+SUMIFS(DataRegularSeason20242025!$AB$3:$AB$1315,DataRegularSeason20242025!$B$3:$B$1315, "&lt;=" &amp; FR$1, DataRegularSeason20242025!$E$3:$E$1315, $A20)</f>
        <v>62</v>
      </c>
      <c r="FS20">
        <f>SUMIFS(DataRegularSeason20242025!$AA$3:$AA$1315,DataRegularSeason20242025!$B$3:$B$1315, "&lt;=" &amp; FS$1, DataRegularSeason20242025!$D$3:$D$1315, $A20)+SUMIFS(DataRegularSeason20242025!$AB$3:$AB$1315,DataRegularSeason20242025!$B$3:$B$1315, "&lt;=" &amp; FS$1, DataRegularSeason20242025!$E$3:$E$1315, $A20)</f>
        <v>62</v>
      </c>
      <c r="FT20">
        <f>SUMIFS(DataRegularSeason20242025!$AA$3:$AA$1315,DataRegularSeason20242025!$B$3:$B$1315, "&lt;=" &amp; FT$1, DataRegularSeason20242025!$D$3:$D$1315, $A20)+SUMIFS(DataRegularSeason20242025!$AB$3:$AB$1315,DataRegularSeason20242025!$B$3:$B$1315, "&lt;=" &amp; FT$1, DataRegularSeason20242025!$E$3:$E$1315, $A20)</f>
        <v>62</v>
      </c>
      <c r="FU20">
        <f>SUMIFS(DataRegularSeason20242025!$AA$3:$AA$1315,DataRegularSeason20242025!$B$3:$B$1315, "&lt;=" &amp; FU$1, DataRegularSeason20242025!$D$3:$D$1315, $A20)+SUMIFS(DataRegularSeason20242025!$AB$3:$AB$1315,DataRegularSeason20242025!$B$3:$B$1315, "&lt;=" &amp; FU$1, DataRegularSeason20242025!$E$3:$E$1315, $A20)</f>
        <v>62</v>
      </c>
      <c r="FV20">
        <f>SUMIFS(DataRegularSeason20242025!$AA$3:$AA$1315,DataRegularSeason20242025!$B$3:$B$1315, "&lt;=" &amp; FV$1, DataRegularSeason20242025!$D$3:$D$1315, $A20)+SUMIFS(DataRegularSeason20242025!$AB$3:$AB$1315,DataRegularSeason20242025!$B$3:$B$1315, "&lt;=" &amp; FV$1, DataRegularSeason20242025!$E$3:$E$1315, $A20)</f>
        <v>62</v>
      </c>
      <c r="FW20">
        <f>SUMIFS(DataRegularSeason20242025!$AA$3:$AA$1315,DataRegularSeason20242025!$B$3:$B$1315, "&lt;=" &amp; FW$1, DataRegularSeason20242025!$D$3:$D$1315, $A20)+SUMIFS(DataRegularSeason20242025!$AB$3:$AB$1315,DataRegularSeason20242025!$B$3:$B$1315, "&lt;=" &amp; FW$1, DataRegularSeason20242025!$E$3:$E$1315, $A20)</f>
        <v>62</v>
      </c>
      <c r="FX20">
        <f>SUMIFS(DataRegularSeason20242025!$AA$3:$AA$1315,DataRegularSeason20242025!$B$3:$B$1315, "&lt;=" &amp; FX$1, DataRegularSeason20242025!$D$3:$D$1315, $A20)+SUMIFS(DataRegularSeason20242025!$AB$3:$AB$1315,DataRegularSeason20242025!$B$3:$B$1315, "&lt;=" &amp; FX$1, DataRegularSeason20242025!$E$3:$E$1315, $A20)</f>
        <v>62</v>
      </c>
      <c r="FY20">
        <f>SUMIFS(DataRegularSeason20242025!$AA$3:$AA$1315,DataRegularSeason20242025!$B$3:$B$1315, "&lt;=" &amp; FY$1, DataRegularSeason20242025!$D$3:$D$1315, $A20)+SUMIFS(DataRegularSeason20242025!$AB$3:$AB$1315,DataRegularSeason20242025!$B$3:$B$1315, "&lt;=" &amp; FY$1, DataRegularSeason20242025!$E$3:$E$1315, $A20)</f>
        <v>62</v>
      </c>
      <c r="FZ20">
        <f>SUMIFS(DataRegularSeason20242025!$AA$3:$AA$1315,DataRegularSeason20242025!$B$3:$B$1315, "&lt;=" &amp; FZ$1, DataRegularSeason20242025!$D$3:$D$1315, $A20)+SUMIFS(DataRegularSeason20242025!$AB$3:$AB$1315,DataRegularSeason20242025!$B$3:$B$1315, "&lt;=" &amp; FZ$1, DataRegularSeason20242025!$E$3:$E$1315, $A20)</f>
        <v>62</v>
      </c>
      <c r="GA20">
        <f>SUMIFS(DataRegularSeason20242025!$AA$3:$AA$1315,DataRegularSeason20242025!$B$3:$B$1315, "&lt;=" &amp; GA$1, DataRegularSeason20242025!$D$3:$D$1315, $A20)+SUMIFS(DataRegularSeason20242025!$AB$3:$AB$1315,DataRegularSeason20242025!$B$3:$B$1315, "&lt;=" &amp; GA$1, DataRegularSeason20242025!$E$3:$E$1315, $A20)</f>
        <v>62</v>
      </c>
      <c r="GB20">
        <f>SUMIFS(DataRegularSeason20242025!$AA$3:$AA$1315,DataRegularSeason20242025!$B$3:$B$1315, "&lt;=" &amp; GB$1, DataRegularSeason20242025!$D$3:$D$1315, $A20)+SUMIFS(DataRegularSeason20242025!$AB$3:$AB$1315,DataRegularSeason20242025!$B$3:$B$1315, "&lt;=" &amp; GB$1, DataRegularSeason20242025!$E$3:$E$1315, $A20)</f>
        <v>62</v>
      </c>
      <c r="GC20">
        <f>SUMIFS(DataRegularSeason20242025!$AA$3:$AA$1315,DataRegularSeason20242025!$B$3:$B$1315, "&lt;=" &amp; GC$1, DataRegularSeason20242025!$D$3:$D$1315, $A20)+SUMIFS(DataRegularSeason20242025!$AB$3:$AB$1315,DataRegularSeason20242025!$B$3:$B$1315, "&lt;=" &amp; GC$1, DataRegularSeason20242025!$E$3:$E$1315, $A20)</f>
        <v>62</v>
      </c>
      <c r="GD20">
        <f>SUMIFS(DataRegularSeason20242025!$AA$3:$AA$1315,DataRegularSeason20242025!$B$3:$B$1315, "&lt;=" &amp; GD$1, DataRegularSeason20242025!$D$3:$D$1315, $A20)+SUMIFS(DataRegularSeason20242025!$AB$3:$AB$1315,DataRegularSeason20242025!$B$3:$B$1315, "&lt;=" &amp; GD$1, DataRegularSeason20242025!$E$3:$E$1315, $A20)</f>
        <v>62</v>
      </c>
      <c r="GE20">
        <f>SUMIFS(DataRegularSeason20242025!$AA$3:$AA$1315,DataRegularSeason20242025!$B$3:$B$1315, "&lt;=" &amp; GE$1, DataRegularSeason20242025!$D$3:$D$1315, $A20)+SUMIFS(DataRegularSeason20242025!$AB$3:$AB$1315,DataRegularSeason20242025!$B$3:$B$1315, "&lt;=" &amp; GE$1, DataRegularSeason20242025!$E$3:$E$1315, $A20)</f>
        <v>62</v>
      </c>
      <c r="GF20">
        <f>SUMIFS(DataRegularSeason20242025!$AA$3:$AA$1315,DataRegularSeason20242025!$B$3:$B$1315, "&lt;=" &amp; GF$1, DataRegularSeason20242025!$D$3:$D$1315, $A20)+SUMIFS(DataRegularSeason20242025!$AB$3:$AB$1315,DataRegularSeason20242025!$B$3:$B$1315, "&lt;=" &amp; GF$1, DataRegularSeason20242025!$E$3:$E$1315, $A20)</f>
        <v>62</v>
      </c>
      <c r="GG20">
        <f>SUMIFS(DataRegularSeason20242025!$AA$3:$AA$1315,DataRegularSeason20242025!$B$3:$B$1315, "&lt;=" &amp; GG$1, DataRegularSeason20242025!$D$3:$D$1315, $A20)+SUMIFS(DataRegularSeason20242025!$AB$3:$AB$1315,DataRegularSeason20242025!$B$3:$B$1315, "&lt;=" &amp; GG$1, DataRegularSeason20242025!$E$3:$E$1315, $A20)</f>
        <v>62</v>
      </c>
      <c r="GH20">
        <f>SUMIFS(DataRegularSeason20242025!$AA$3:$AA$1315,DataRegularSeason20242025!$B$3:$B$1315, "&lt;=" &amp; GH$1, DataRegularSeason20242025!$D$3:$D$1315, $A20)+SUMIFS(DataRegularSeason20242025!$AB$3:$AB$1315,DataRegularSeason20242025!$B$3:$B$1315, "&lt;=" &amp; GH$1, DataRegularSeason20242025!$E$3:$E$1315, $A20)</f>
        <v>62</v>
      </c>
      <c r="GI20">
        <f>SUMIFS(DataRegularSeason20242025!$AA$3:$AA$1315,DataRegularSeason20242025!$B$3:$B$1315, "&lt;=" &amp; GI$1, DataRegularSeason20242025!$D$3:$D$1315, $A20)+SUMIFS(DataRegularSeason20242025!$AB$3:$AB$1315,DataRegularSeason20242025!$B$3:$B$1315, "&lt;=" &amp; GI$1, DataRegularSeason20242025!$E$3:$E$1315, $A20)</f>
        <v>62</v>
      </c>
      <c r="GJ20">
        <f>SUMIFS(DataRegularSeason20242025!$AA$3:$AA$1315,DataRegularSeason20242025!$B$3:$B$1315, "&lt;=" &amp; GJ$1, DataRegularSeason20242025!$D$3:$D$1315, $A20)+SUMIFS(DataRegularSeason20242025!$AB$3:$AB$1315,DataRegularSeason20242025!$B$3:$B$1315, "&lt;=" &amp; GJ$1, DataRegularSeason20242025!$E$3:$E$1315, $A20)</f>
        <v>62</v>
      </c>
      <c r="GK20">
        <f>SUMIFS(DataRegularSeason20242025!$AA$3:$AA$1315,DataRegularSeason20242025!$B$3:$B$1315, "&lt;=" &amp; GK$1, DataRegularSeason20242025!$D$3:$D$1315, $A20)+SUMIFS(DataRegularSeason20242025!$AB$3:$AB$1315,DataRegularSeason20242025!$B$3:$B$1315, "&lt;=" &amp; GK$1, DataRegularSeason20242025!$E$3:$E$1315, $A20)</f>
        <v>62</v>
      </c>
      <c r="GL20">
        <f>SUMIFS(DataRegularSeason20242025!$AA$3:$AA$1315,DataRegularSeason20242025!$B$3:$B$1315, "&lt;=" &amp; GL$1, DataRegularSeason20242025!$D$3:$D$1315, $A20)+SUMIFS(DataRegularSeason20242025!$AB$3:$AB$1315,DataRegularSeason20242025!$B$3:$B$1315, "&lt;=" &amp; GL$1, DataRegularSeason20242025!$E$3:$E$1315, $A20)</f>
        <v>62</v>
      </c>
      <c r="GM20">
        <f>SUMIFS(DataRegularSeason20242025!$AA$3:$AA$1315,DataRegularSeason20242025!$B$3:$B$1315, "&lt;=" &amp; GM$1, DataRegularSeason20242025!$D$3:$D$1315, $A20)+SUMIFS(DataRegularSeason20242025!$AB$3:$AB$1315,DataRegularSeason20242025!$B$3:$B$1315, "&lt;=" &amp; GM$1, DataRegularSeason20242025!$E$3:$E$1315, $A20)</f>
        <v>62</v>
      </c>
      <c r="GN20">
        <f>SUMIFS(DataRegularSeason20242025!$AA$3:$AA$1315,DataRegularSeason20242025!$B$3:$B$1315, "&lt;=" &amp; GN$1, DataRegularSeason20242025!$D$3:$D$1315, $A20)+SUMIFS(DataRegularSeason20242025!$AB$3:$AB$1315,DataRegularSeason20242025!$B$3:$B$1315, "&lt;=" &amp; GN$1, DataRegularSeason20242025!$E$3:$E$1315, $A20)</f>
        <v>62</v>
      </c>
      <c r="GO20">
        <f>SUMIFS(DataRegularSeason20242025!$AA$3:$AA$1315,DataRegularSeason20242025!$B$3:$B$1315, "&lt;=" &amp; GO$1, DataRegularSeason20242025!$D$3:$D$1315, $A20)+SUMIFS(DataRegularSeason20242025!$AB$3:$AB$1315,DataRegularSeason20242025!$B$3:$B$1315, "&lt;=" &amp; GO$1, DataRegularSeason20242025!$E$3:$E$1315, $A20)</f>
        <v>62</v>
      </c>
      <c r="GP20">
        <f>SUMIFS(DataRegularSeason20242025!$AA$3:$AA$1315,DataRegularSeason20242025!$B$3:$B$1315, "&lt;=" &amp; GP$1, DataRegularSeason20242025!$D$3:$D$1315, $A20)+SUMIFS(DataRegularSeason20242025!$AB$3:$AB$1315,DataRegularSeason20242025!$B$3:$B$1315, "&lt;=" &amp; GP$1, DataRegularSeason20242025!$E$3:$E$1315, $A20)</f>
        <v>62</v>
      </c>
      <c r="GQ20">
        <f>SUMIFS(DataRegularSeason20242025!$AA$3:$AA$1315,DataRegularSeason20242025!$B$3:$B$1315, "&lt;=" &amp; GQ$1, DataRegularSeason20242025!$D$3:$D$1315, $A20)+SUMIFS(DataRegularSeason20242025!$AB$3:$AB$1315,DataRegularSeason20242025!$B$3:$B$1315, "&lt;=" &amp; GQ$1, DataRegularSeason20242025!$E$3:$E$1315, $A20)</f>
        <v>62</v>
      </c>
      <c r="GR20">
        <f>SUMIFS(DataRegularSeason20242025!$AA$3:$AA$1315,DataRegularSeason20242025!$B$3:$B$1315, "&lt;=" &amp; GR$1, DataRegularSeason20242025!$D$3:$D$1315, $A20)+SUMIFS(DataRegularSeason20242025!$AB$3:$AB$1315,DataRegularSeason20242025!$B$3:$B$1315, "&lt;=" &amp; GR$1, DataRegularSeason20242025!$E$3:$E$1315, $A20)</f>
        <v>62</v>
      </c>
      <c r="GS20">
        <f>SUMIFS(DataRegularSeason20242025!$AA$3:$AA$1315,DataRegularSeason20242025!$B$3:$B$1315, "&lt;=" &amp; GS$1, DataRegularSeason20242025!$D$3:$D$1315, $A20)+SUMIFS(DataRegularSeason20242025!$AB$3:$AB$1315,DataRegularSeason20242025!$B$3:$B$1315, "&lt;=" &amp; GS$1, DataRegularSeason20242025!$E$3:$E$1315, $A20)</f>
        <v>62</v>
      </c>
      <c r="GT20">
        <f>SUMIFS(DataRegularSeason20242025!$AA$3:$AA$1315,DataRegularSeason20242025!$B$3:$B$1315, "&lt;=" &amp; GT$1, DataRegularSeason20242025!$D$3:$D$1315, $A20)+SUMIFS(DataRegularSeason20242025!$AB$3:$AB$1315,DataRegularSeason20242025!$B$3:$B$1315, "&lt;=" &amp; GT$1, DataRegularSeason20242025!$E$3:$E$1315, $A20)</f>
        <v>62</v>
      </c>
      <c r="GU20">
        <f>SUMIFS(DataRegularSeason20242025!$AA$3:$AA$1315,DataRegularSeason20242025!$B$3:$B$1315, "&lt;=" &amp; GU$1, DataRegularSeason20242025!$D$3:$D$1315, $A20)+SUMIFS(DataRegularSeason20242025!$AB$3:$AB$1315,DataRegularSeason20242025!$B$3:$B$1315, "&lt;=" &amp; GU$1, DataRegularSeason20242025!$E$3:$E$1315, $A20)</f>
        <v>62</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60</v>
      </c>
      <c r="DU21">
        <f>SUMIFS(DataRegularSeason20242025!$AA$3:$AA$1315,DataRegularSeason20242025!$B$3:$B$1315, "&lt;=" &amp; DU$1, DataRegularSeason20242025!$D$3:$D$1315, $A21)+SUMIFS(DataRegularSeason20242025!$AB$3:$AB$1315,DataRegularSeason20242025!$B$3:$B$1315, "&lt;=" &amp; DU$1, DataRegularSeason20242025!$E$3:$E$1315, $A21)</f>
        <v>60</v>
      </c>
      <c r="DV21">
        <f>SUMIFS(DataRegularSeason20242025!$AA$3:$AA$1315,DataRegularSeason20242025!$B$3:$B$1315, "&lt;=" &amp; DV$1, DataRegularSeason20242025!$D$3:$D$1315, $A21)+SUMIFS(DataRegularSeason20242025!$AB$3:$AB$1315,DataRegularSeason20242025!$B$3:$B$1315, "&lt;=" &amp; DV$1, DataRegularSeason20242025!$E$3:$E$1315, $A21)</f>
        <v>60</v>
      </c>
      <c r="DW21">
        <f>SUMIFS(DataRegularSeason20242025!$AA$3:$AA$1315,DataRegularSeason20242025!$B$3:$B$1315, "&lt;=" &amp; DW$1, DataRegularSeason20242025!$D$3:$D$1315, $A21)+SUMIFS(DataRegularSeason20242025!$AB$3:$AB$1315,DataRegularSeason20242025!$B$3:$B$1315, "&lt;=" &amp; DW$1, DataRegularSeason20242025!$E$3:$E$1315, $A21)</f>
        <v>60</v>
      </c>
      <c r="DX21">
        <f>SUMIFS(DataRegularSeason20242025!$AA$3:$AA$1315,DataRegularSeason20242025!$B$3:$B$1315, "&lt;=" &amp; DX$1, DataRegularSeason20242025!$D$3:$D$1315, $A21)+SUMIFS(DataRegularSeason20242025!$AB$3:$AB$1315,DataRegularSeason20242025!$B$3:$B$1315, "&lt;=" &amp; DX$1, DataRegularSeason20242025!$E$3:$E$1315, $A21)</f>
        <v>60</v>
      </c>
      <c r="DY21">
        <f>SUMIFS(DataRegularSeason20242025!$AA$3:$AA$1315,DataRegularSeason20242025!$B$3:$B$1315, "&lt;=" &amp; DY$1, DataRegularSeason20242025!$D$3:$D$1315, $A21)+SUMIFS(DataRegularSeason20242025!$AB$3:$AB$1315,DataRegularSeason20242025!$B$3:$B$1315, "&lt;=" &amp; DY$1, DataRegularSeason20242025!$E$3:$E$1315, $A21)</f>
        <v>60</v>
      </c>
      <c r="DZ21">
        <f>SUMIFS(DataRegularSeason20242025!$AA$3:$AA$1315,DataRegularSeason20242025!$B$3:$B$1315, "&lt;=" &amp; DZ$1, DataRegularSeason20242025!$D$3:$D$1315, $A21)+SUMIFS(DataRegularSeason20242025!$AB$3:$AB$1315,DataRegularSeason20242025!$B$3:$B$1315, "&lt;=" &amp; DZ$1, DataRegularSeason20242025!$E$3:$E$1315, $A21)</f>
        <v>60</v>
      </c>
      <c r="EA21">
        <f>SUMIFS(DataRegularSeason20242025!$AA$3:$AA$1315,DataRegularSeason20242025!$B$3:$B$1315, "&lt;=" &amp; EA$1, DataRegularSeason20242025!$D$3:$D$1315, $A21)+SUMIFS(DataRegularSeason20242025!$AB$3:$AB$1315,DataRegularSeason20242025!$B$3:$B$1315, "&lt;=" &amp; EA$1, DataRegularSeason20242025!$E$3:$E$1315, $A21)</f>
        <v>60</v>
      </c>
      <c r="EB21">
        <f>SUMIFS(DataRegularSeason20242025!$AA$3:$AA$1315,DataRegularSeason20242025!$B$3:$B$1315, "&lt;=" &amp; EB$1, DataRegularSeason20242025!$D$3:$D$1315, $A21)+SUMIFS(DataRegularSeason20242025!$AB$3:$AB$1315,DataRegularSeason20242025!$B$3:$B$1315, "&lt;=" &amp; EB$1, DataRegularSeason20242025!$E$3:$E$1315, $A21)</f>
        <v>60</v>
      </c>
      <c r="EC21">
        <f>SUMIFS(DataRegularSeason20242025!$AA$3:$AA$1315,DataRegularSeason20242025!$B$3:$B$1315, "&lt;=" &amp; EC$1, DataRegularSeason20242025!$D$3:$D$1315, $A21)+SUMIFS(DataRegularSeason20242025!$AB$3:$AB$1315,DataRegularSeason20242025!$B$3:$B$1315, "&lt;=" &amp; EC$1, DataRegularSeason20242025!$E$3:$E$1315, $A21)</f>
        <v>60</v>
      </c>
      <c r="ED21">
        <f>SUMIFS(DataRegularSeason20242025!$AA$3:$AA$1315,DataRegularSeason20242025!$B$3:$B$1315, "&lt;=" &amp; ED$1, DataRegularSeason20242025!$D$3:$D$1315, $A21)+SUMIFS(DataRegularSeason20242025!$AB$3:$AB$1315,DataRegularSeason20242025!$B$3:$B$1315, "&lt;=" &amp; ED$1, DataRegularSeason20242025!$E$3:$E$1315, $A21)</f>
        <v>60</v>
      </c>
      <c r="EE21">
        <f>SUMIFS(DataRegularSeason20242025!$AA$3:$AA$1315,DataRegularSeason20242025!$B$3:$B$1315, "&lt;=" &amp; EE$1, DataRegularSeason20242025!$D$3:$D$1315, $A21)+SUMIFS(DataRegularSeason20242025!$AB$3:$AB$1315,DataRegularSeason20242025!$B$3:$B$1315, "&lt;=" &amp; EE$1, DataRegularSeason20242025!$E$3:$E$1315, $A21)</f>
        <v>60</v>
      </c>
      <c r="EF21">
        <f>SUMIFS(DataRegularSeason20242025!$AA$3:$AA$1315,DataRegularSeason20242025!$B$3:$B$1315, "&lt;=" &amp; EF$1, DataRegularSeason20242025!$D$3:$D$1315, $A21)+SUMIFS(DataRegularSeason20242025!$AB$3:$AB$1315,DataRegularSeason20242025!$B$3:$B$1315, "&lt;=" &amp; EF$1, DataRegularSeason20242025!$E$3:$E$1315, $A21)</f>
        <v>60</v>
      </c>
      <c r="EG21">
        <f>SUMIFS(DataRegularSeason20242025!$AA$3:$AA$1315,DataRegularSeason20242025!$B$3:$B$1315, "&lt;=" &amp; EG$1, DataRegularSeason20242025!$D$3:$D$1315, $A21)+SUMIFS(DataRegularSeason20242025!$AB$3:$AB$1315,DataRegularSeason20242025!$B$3:$B$1315, "&lt;=" &amp; EG$1, DataRegularSeason20242025!$E$3:$E$1315, $A21)</f>
        <v>60</v>
      </c>
      <c r="EH21">
        <f>SUMIFS(DataRegularSeason20242025!$AA$3:$AA$1315,DataRegularSeason20242025!$B$3:$B$1315, "&lt;=" &amp; EH$1, DataRegularSeason20242025!$D$3:$D$1315, $A21)+SUMIFS(DataRegularSeason20242025!$AB$3:$AB$1315,DataRegularSeason20242025!$B$3:$B$1315, "&lt;=" &amp; EH$1, DataRegularSeason20242025!$E$3:$E$1315, $A21)</f>
        <v>60</v>
      </c>
      <c r="EI21">
        <f>SUMIFS(DataRegularSeason20242025!$AA$3:$AA$1315,DataRegularSeason20242025!$B$3:$B$1315, "&lt;=" &amp; EI$1, DataRegularSeason20242025!$D$3:$D$1315, $A21)+SUMIFS(DataRegularSeason20242025!$AB$3:$AB$1315,DataRegularSeason20242025!$B$3:$B$1315, "&lt;=" &amp; EI$1, DataRegularSeason20242025!$E$3:$E$1315, $A21)</f>
        <v>60</v>
      </c>
      <c r="EJ21">
        <f>SUMIFS(DataRegularSeason20242025!$AA$3:$AA$1315,DataRegularSeason20242025!$B$3:$B$1315, "&lt;=" &amp; EJ$1, DataRegularSeason20242025!$D$3:$D$1315, $A21)+SUMIFS(DataRegularSeason20242025!$AB$3:$AB$1315,DataRegularSeason20242025!$B$3:$B$1315, "&lt;=" &amp; EJ$1, DataRegularSeason20242025!$E$3:$E$1315, $A21)</f>
        <v>60</v>
      </c>
      <c r="EK21">
        <f>SUMIFS(DataRegularSeason20242025!$AA$3:$AA$1315,DataRegularSeason20242025!$B$3:$B$1315, "&lt;=" &amp; EK$1, DataRegularSeason20242025!$D$3:$D$1315, $A21)+SUMIFS(DataRegularSeason20242025!$AB$3:$AB$1315,DataRegularSeason20242025!$B$3:$B$1315, "&lt;=" &amp; EK$1, DataRegularSeason20242025!$E$3:$E$1315, $A21)</f>
        <v>60</v>
      </c>
      <c r="EL21">
        <f>SUMIFS(DataRegularSeason20242025!$AA$3:$AA$1315,DataRegularSeason20242025!$B$3:$B$1315, "&lt;=" &amp; EL$1, DataRegularSeason20242025!$D$3:$D$1315, $A21)+SUMIFS(DataRegularSeason20242025!$AB$3:$AB$1315,DataRegularSeason20242025!$B$3:$B$1315, "&lt;=" &amp; EL$1, DataRegularSeason20242025!$E$3:$E$1315, $A21)</f>
        <v>60</v>
      </c>
      <c r="EM21">
        <f>SUMIFS(DataRegularSeason20242025!$AA$3:$AA$1315,DataRegularSeason20242025!$B$3:$B$1315, "&lt;=" &amp; EM$1, DataRegularSeason20242025!$D$3:$D$1315, $A21)+SUMIFS(DataRegularSeason20242025!$AB$3:$AB$1315,DataRegularSeason20242025!$B$3:$B$1315, "&lt;=" &amp; EM$1, DataRegularSeason20242025!$E$3:$E$1315, $A21)</f>
        <v>60</v>
      </c>
      <c r="EN21">
        <f>SUMIFS(DataRegularSeason20242025!$AA$3:$AA$1315,DataRegularSeason20242025!$B$3:$B$1315, "&lt;=" &amp; EN$1, DataRegularSeason20242025!$D$3:$D$1315, $A21)+SUMIFS(DataRegularSeason20242025!$AB$3:$AB$1315,DataRegularSeason20242025!$B$3:$B$1315, "&lt;=" &amp; EN$1, DataRegularSeason20242025!$E$3:$E$1315, $A21)</f>
        <v>60</v>
      </c>
      <c r="EO21">
        <f>SUMIFS(DataRegularSeason20242025!$AA$3:$AA$1315,DataRegularSeason20242025!$B$3:$B$1315, "&lt;=" &amp; EO$1, DataRegularSeason20242025!$D$3:$D$1315, $A21)+SUMIFS(DataRegularSeason20242025!$AB$3:$AB$1315,DataRegularSeason20242025!$B$3:$B$1315, "&lt;=" &amp; EO$1, DataRegularSeason20242025!$E$3:$E$1315, $A21)</f>
        <v>60</v>
      </c>
      <c r="EP21">
        <f>SUMIFS(DataRegularSeason20242025!$AA$3:$AA$1315,DataRegularSeason20242025!$B$3:$B$1315, "&lt;=" &amp; EP$1, DataRegularSeason20242025!$D$3:$D$1315, $A21)+SUMIFS(DataRegularSeason20242025!$AB$3:$AB$1315,DataRegularSeason20242025!$B$3:$B$1315, "&lt;=" &amp; EP$1, DataRegularSeason20242025!$E$3:$E$1315, $A21)</f>
        <v>60</v>
      </c>
      <c r="EQ21">
        <f>SUMIFS(DataRegularSeason20242025!$AA$3:$AA$1315,DataRegularSeason20242025!$B$3:$B$1315, "&lt;=" &amp; EQ$1, DataRegularSeason20242025!$D$3:$D$1315, $A21)+SUMIFS(DataRegularSeason20242025!$AB$3:$AB$1315,DataRegularSeason20242025!$B$3:$B$1315, "&lt;=" &amp; EQ$1, DataRegularSeason20242025!$E$3:$E$1315, $A21)</f>
        <v>60</v>
      </c>
      <c r="ER21">
        <f>SUMIFS(DataRegularSeason20242025!$AA$3:$AA$1315,DataRegularSeason20242025!$B$3:$B$1315, "&lt;=" &amp; ER$1, DataRegularSeason20242025!$D$3:$D$1315, $A21)+SUMIFS(DataRegularSeason20242025!$AB$3:$AB$1315,DataRegularSeason20242025!$B$3:$B$1315, "&lt;=" &amp; ER$1, DataRegularSeason20242025!$E$3:$E$1315, $A21)</f>
        <v>60</v>
      </c>
      <c r="ES21">
        <f>SUMIFS(DataRegularSeason20242025!$AA$3:$AA$1315,DataRegularSeason20242025!$B$3:$B$1315, "&lt;=" &amp; ES$1, DataRegularSeason20242025!$D$3:$D$1315, $A21)+SUMIFS(DataRegularSeason20242025!$AB$3:$AB$1315,DataRegularSeason20242025!$B$3:$B$1315, "&lt;=" &amp; ES$1, DataRegularSeason20242025!$E$3:$E$1315, $A21)</f>
        <v>60</v>
      </c>
      <c r="ET21">
        <f>SUMIFS(DataRegularSeason20242025!$AA$3:$AA$1315,DataRegularSeason20242025!$B$3:$B$1315, "&lt;=" &amp; ET$1, DataRegularSeason20242025!$D$3:$D$1315, $A21)+SUMIFS(DataRegularSeason20242025!$AB$3:$AB$1315,DataRegularSeason20242025!$B$3:$B$1315, "&lt;=" &amp; ET$1, DataRegularSeason20242025!$E$3:$E$1315, $A21)</f>
        <v>60</v>
      </c>
      <c r="EU21">
        <f>SUMIFS(DataRegularSeason20242025!$AA$3:$AA$1315,DataRegularSeason20242025!$B$3:$B$1315, "&lt;=" &amp; EU$1, DataRegularSeason20242025!$D$3:$D$1315, $A21)+SUMIFS(DataRegularSeason20242025!$AB$3:$AB$1315,DataRegularSeason20242025!$B$3:$B$1315, "&lt;=" &amp; EU$1, DataRegularSeason20242025!$E$3:$E$1315, $A21)</f>
        <v>60</v>
      </c>
      <c r="EV21">
        <f>SUMIFS(DataRegularSeason20242025!$AA$3:$AA$1315,DataRegularSeason20242025!$B$3:$B$1315, "&lt;=" &amp; EV$1, DataRegularSeason20242025!$D$3:$D$1315, $A21)+SUMIFS(DataRegularSeason20242025!$AB$3:$AB$1315,DataRegularSeason20242025!$B$3:$B$1315, "&lt;=" &amp; EV$1, DataRegularSeason20242025!$E$3:$E$1315, $A21)</f>
        <v>60</v>
      </c>
      <c r="EW21">
        <f>SUMIFS(DataRegularSeason20242025!$AA$3:$AA$1315,DataRegularSeason20242025!$B$3:$B$1315, "&lt;=" &amp; EW$1, DataRegularSeason20242025!$D$3:$D$1315, $A21)+SUMIFS(DataRegularSeason20242025!$AB$3:$AB$1315,DataRegularSeason20242025!$B$3:$B$1315, "&lt;=" &amp; EW$1, DataRegularSeason20242025!$E$3:$E$1315, $A21)</f>
        <v>60</v>
      </c>
      <c r="EX21">
        <f>SUMIFS(DataRegularSeason20242025!$AA$3:$AA$1315,DataRegularSeason20242025!$B$3:$B$1315, "&lt;=" &amp; EX$1, DataRegularSeason20242025!$D$3:$D$1315, $A21)+SUMIFS(DataRegularSeason20242025!$AB$3:$AB$1315,DataRegularSeason20242025!$B$3:$B$1315, "&lt;=" &amp; EX$1, DataRegularSeason20242025!$E$3:$E$1315, $A21)</f>
        <v>60</v>
      </c>
      <c r="EY21">
        <f>SUMIFS(DataRegularSeason20242025!$AA$3:$AA$1315,DataRegularSeason20242025!$B$3:$B$1315, "&lt;=" &amp; EY$1, DataRegularSeason20242025!$D$3:$D$1315, $A21)+SUMIFS(DataRegularSeason20242025!$AB$3:$AB$1315,DataRegularSeason20242025!$B$3:$B$1315, "&lt;=" &amp; EY$1, DataRegularSeason20242025!$E$3:$E$1315, $A21)</f>
        <v>60</v>
      </c>
      <c r="EZ21">
        <f>SUMIFS(DataRegularSeason20242025!$AA$3:$AA$1315,DataRegularSeason20242025!$B$3:$B$1315, "&lt;=" &amp; EZ$1, DataRegularSeason20242025!$D$3:$D$1315, $A21)+SUMIFS(DataRegularSeason20242025!$AB$3:$AB$1315,DataRegularSeason20242025!$B$3:$B$1315, "&lt;=" &amp; EZ$1, DataRegularSeason20242025!$E$3:$E$1315, $A21)</f>
        <v>60</v>
      </c>
      <c r="FA21">
        <f>SUMIFS(DataRegularSeason20242025!$AA$3:$AA$1315,DataRegularSeason20242025!$B$3:$B$1315, "&lt;=" &amp; FA$1, DataRegularSeason20242025!$D$3:$D$1315, $A21)+SUMIFS(DataRegularSeason20242025!$AB$3:$AB$1315,DataRegularSeason20242025!$B$3:$B$1315, "&lt;=" &amp; FA$1, DataRegularSeason20242025!$E$3:$E$1315, $A21)</f>
        <v>60</v>
      </c>
      <c r="FB21">
        <f>SUMIFS(DataRegularSeason20242025!$AA$3:$AA$1315,DataRegularSeason20242025!$B$3:$B$1315, "&lt;=" &amp; FB$1, DataRegularSeason20242025!$D$3:$D$1315, $A21)+SUMIFS(DataRegularSeason20242025!$AB$3:$AB$1315,DataRegularSeason20242025!$B$3:$B$1315, "&lt;=" &amp; FB$1, DataRegularSeason20242025!$E$3:$E$1315, $A21)</f>
        <v>60</v>
      </c>
      <c r="FC21">
        <f>SUMIFS(DataRegularSeason20242025!$AA$3:$AA$1315,DataRegularSeason20242025!$B$3:$B$1315, "&lt;=" &amp; FC$1, DataRegularSeason20242025!$D$3:$D$1315, $A21)+SUMIFS(DataRegularSeason20242025!$AB$3:$AB$1315,DataRegularSeason20242025!$B$3:$B$1315, "&lt;=" &amp; FC$1, DataRegularSeason20242025!$E$3:$E$1315, $A21)</f>
        <v>60</v>
      </c>
      <c r="FD21">
        <f>SUMIFS(DataRegularSeason20242025!$AA$3:$AA$1315,DataRegularSeason20242025!$B$3:$B$1315, "&lt;=" &amp; FD$1, DataRegularSeason20242025!$D$3:$D$1315, $A21)+SUMIFS(DataRegularSeason20242025!$AB$3:$AB$1315,DataRegularSeason20242025!$B$3:$B$1315, "&lt;=" &amp; FD$1, DataRegularSeason20242025!$E$3:$E$1315, $A21)</f>
        <v>60</v>
      </c>
      <c r="FE21">
        <f>SUMIFS(DataRegularSeason20242025!$AA$3:$AA$1315,DataRegularSeason20242025!$B$3:$B$1315, "&lt;=" &amp; FE$1, DataRegularSeason20242025!$D$3:$D$1315, $A21)+SUMIFS(DataRegularSeason20242025!$AB$3:$AB$1315,DataRegularSeason20242025!$B$3:$B$1315, "&lt;=" &amp; FE$1, DataRegularSeason20242025!$E$3:$E$1315, $A21)</f>
        <v>60</v>
      </c>
      <c r="FF21">
        <f>SUMIFS(DataRegularSeason20242025!$AA$3:$AA$1315,DataRegularSeason20242025!$B$3:$B$1315, "&lt;=" &amp; FF$1, DataRegularSeason20242025!$D$3:$D$1315, $A21)+SUMIFS(DataRegularSeason20242025!$AB$3:$AB$1315,DataRegularSeason20242025!$B$3:$B$1315, "&lt;=" &amp; FF$1, DataRegularSeason20242025!$E$3:$E$1315, $A21)</f>
        <v>60</v>
      </c>
      <c r="FG21">
        <f>SUMIFS(DataRegularSeason20242025!$AA$3:$AA$1315,DataRegularSeason20242025!$B$3:$B$1315, "&lt;=" &amp; FG$1, DataRegularSeason20242025!$D$3:$D$1315, $A21)+SUMIFS(DataRegularSeason20242025!$AB$3:$AB$1315,DataRegularSeason20242025!$B$3:$B$1315, "&lt;=" &amp; FG$1, DataRegularSeason20242025!$E$3:$E$1315, $A21)</f>
        <v>60</v>
      </c>
      <c r="FH21">
        <f>SUMIFS(DataRegularSeason20242025!$AA$3:$AA$1315,DataRegularSeason20242025!$B$3:$B$1315, "&lt;=" &amp; FH$1, DataRegularSeason20242025!$D$3:$D$1315, $A21)+SUMIFS(DataRegularSeason20242025!$AB$3:$AB$1315,DataRegularSeason20242025!$B$3:$B$1315, "&lt;=" &amp; FH$1, DataRegularSeason20242025!$E$3:$E$1315, $A21)</f>
        <v>60</v>
      </c>
      <c r="FI21">
        <f>SUMIFS(DataRegularSeason20242025!$AA$3:$AA$1315,DataRegularSeason20242025!$B$3:$B$1315, "&lt;=" &amp; FI$1, DataRegularSeason20242025!$D$3:$D$1315, $A21)+SUMIFS(DataRegularSeason20242025!$AB$3:$AB$1315,DataRegularSeason20242025!$B$3:$B$1315, "&lt;=" &amp; FI$1, DataRegularSeason20242025!$E$3:$E$1315, $A21)</f>
        <v>60</v>
      </c>
      <c r="FJ21">
        <f>SUMIFS(DataRegularSeason20242025!$AA$3:$AA$1315,DataRegularSeason20242025!$B$3:$B$1315, "&lt;=" &amp; FJ$1, DataRegularSeason20242025!$D$3:$D$1315, $A21)+SUMIFS(DataRegularSeason20242025!$AB$3:$AB$1315,DataRegularSeason20242025!$B$3:$B$1315, "&lt;=" &amp; FJ$1, DataRegularSeason20242025!$E$3:$E$1315, $A21)</f>
        <v>60</v>
      </c>
      <c r="FK21">
        <f>SUMIFS(DataRegularSeason20242025!$AA$3:$AA$1315,DataRegularSeason20242025!$B$3:$B$1315, "&lt;=" &amp; FK$1, DataRegularSeason20242025!$D$3:$D$1315, $A21)+SUMIFS(DataRegularSeason20242025!$AB$3:$AB$1315,DataRegularSeason20242025!$B$3:$B$1315, "&lt;=" &amp; FK$1, DataRegularSeason20242025!$E$3:$E$1315, $A21)</f>
        <v>60</v>
      </c>
      <c r="FL21">
        <f>SUMIFS(DataRegularSeason20242025!$AA$3:$AA$1315,DataRegularSeason20242025!$B$3:$B$1315, "&lt;=" &amp; FL$1, DataRegularSeason20242025!$D$3:$D$1315, $A21)+SUMIFS(DataRegularSeason20242025!$AB$3:$AB$1315,DataRegularSeason20242025!$B$3:$B$1315, "&lt;=" &amp; FL$1, DataRegularSeason20242025!$E$3:$E$1315, $A21)</f>
        <v>60</v>
      </c>
      <c r="FM21">
        <f>SUMIFS(DataRegularSeason20242025!$AA$3:$AA$1315,DataRegularSeason20242025!$B$3:$B$1315, "&lt;=" &amp; FM$1, DataRegularSeason20242025!$D$3:$D$1315, $A21)+SUMIFS(DataRegularSeason20242025!$AB$3:$AB$1315,DataRegularSeason20242025!$B$3:$B$1315, "&lt;=" &amp; FM$1, DataRegularSeason20242025!$E$3:$E$1315, $A21)</f>
        <v>60</v>
      </c>
      <c r="FN21">
        <f>SUMIFS(DataRegularSeason20242025!$AA$3:$AA$1315,DataRegularSeason20242025!$B$3:$B$1315, "&lt;=" &amp; FN$1, DataRegularSeason20242025!$D$3:$D$1315, $A21)+SUMIFS(DataRegularSeason20242025!$AB$3:$AB$1315,DataRegularSeason20242025!$B$3:$B$1315, "&lt;=" &amp; FN$1, DataRegularSeason20242025!$E$3:$E$1315, $A21)</f>
        <v>60</v>
      </c>
      <c r="FO21">
        <f>SUMIFS(DataRegularSeason20242025!$AA$3:$AA$1315,DataRegularSeason20242025!$B$3:$B$1315, "&lt;=" &amp; FO$1, DataRegularSeason20242025!$D$3:$D$1315, $A21)+SUMIFS(DataRegularSeason20242025!$AB$3:$AB$1315,DataRegularSeason20242025!$B$3:$B$1315, "&lt;=" &amp; FO$1, DataRegularSeason20242025!$E$3:$E$1315, $A21)</f>
        <v>60</v>
      </c>
      <c r="FP21">
        <f>SUMIFS(DataRegularSeason20242025!$AA$3:$AA$1315,DataRegularSeason20242025!$B$3:$B$1315, "&lt;=" &amp; FP$1, DataRegularSeason20242025!$D$3:$D$1315, $A21)+SUMIFS(DataRegularSeason20242025!$AB$3:$AB$1315,DataRegularSeason20242025!$B$3:$B$1315, "&lt;=" &amp; FP$1, DataRegularSeason20242025!$E$3:$E$1315, $A21)</f>
        <v>60</v>
      </c>
      <c r="FQ21">
        <f>SUMIFS(DataRegularSeason20242025!$AA$3:$AA$1315,DataRegularSeason20242025!$B$3:$B$1315, "&lt;=" &amp; FQ$1, DataRegularSeason20242025!$D$3:$D$1315, $A21)+SUMIFS(DataRegularSeason20242025!$AB$3:$AB$1315,DataRegularSeason20242025!$B$3:$B$1315, "&lt;=" &amp; FQ$1, DataRegularSeason20242025!$E$3:$E$1315, $A21)</f>
        <v>60</v>
      </c>
      <c r="FR21">
        <f>SUMIFS(DataRegularSeason20242025!$AA$3:$AA$1315,DataRegularSeason20242025!$B$3:$B$1315, "&lt;=" &amp; FR$1, DataRegularSeason20242025!$D$3:$D$1315, $A21)+SUMIFS(DataRegularSeason20242025!$AB$3:$AB$1315,DataRegularSeason20242025!$B$3:$B$1315, "&lt;=" &amp; FR$1, DataRegularSeason20242025!$E$3:$E$1315, $A21)</f>
        <v>60</v>
      </c>
      <c r="FS21">
        <f>SUMIFS(DataRegularSeason20242025!$AA$3:$AA$1315,DataRegularSeason20242025!$B$3:$B$1315, "&lt;=" &amp; FS$1, DataRegularSeason20242025!$D$3:$D$1315, $A21)+SUMIFS(DataRegularSeason20242025!$AB$3:$AB$1315,DataRegularSeason20242025!$B$3:$B$1315, "&lt;=" &amp; FS$1, DataRegularSeason20242025!$E$3:$E$1315, $A21)</f>
        <v>60</v>
      </c>
      <c r="FT21">
        <f>SUMIFS(DataRegularSeason20242025!$AA$3:$AA$1315,DataRegularSeason20242025!$B$3:$B$1315, "&lt;=" &amp; FT$1, DataRegularSeason20242025!$D$3:$D$1315, $A21)+SUMIFS(DataRegularSeason20242025!$AB$3:$AB$1315,DataRegularSeason20242025!$B$3:$B$1315, "&lt;=" &amp; FT$1, DataRegularSeason20242025!$E$3:$E$1315, $A21)</f>
        <v>60</v>
      </c>
      <c r="FU21">
        <f>SUMIFS(DataRegularSeason20242025!$AA$3:$AA$1315,DataRegularSeason20242025!$B$3:$B$1315, "&lt;=" &amp; FU$1, DataRegularSeason20242025!$D$3:$D$1315, $A21)+SUMIFS(DataRegularSeason20242025!$AB$3:$AB$1315,DataRegularSeason20242025!$B$3:$B$1315, "&lt;=" &amp; FU$1, DataRegularSeason20242025!$E$3:$E$1315, $A21)</f>
        <v>60</v>
      </c>
      <c r="FV21">
        <f>SUMIFS(DataRegularSeason20242025!$AA$3:$AA$1315,DataRegularSeason20242025!$B$3:$B$1315, "&lt;=" &amp; FV$1, DataRegularSeason20242025!$D$3:$D$1315, $A21)+SUMIFS(DataRegularSeason20242025!$AB$3:$AB$1315,DataRegularSeason20242025!$B$3:$B$1315, "&lt;=" &amp; FV$1, DataRegularSeason20242025!$E$3:$E$1315, $A21)</f>
        <v>60</v>
      </c>
      <c r="FW21">
        <f>SUMIFS(DataRegularSeason20242025!$AA$3:$AA$1315,DataRegularSeason20242025!$B$3:$B$1315, "&lt;=" &amp; FW$1, DataRegularSeason20242025!$D$3:$D$1315, $A21)+SUMIFS(DataRegularSeason20242025!$AB$3:$AB$1315,DataRegularSeason20242025!$B$3:$B$1315, "&lt;=" &amp; FW$1, DataRegularSeason20242025!$E$3:$E$1315, $A21)</f>
        <v>60</v>
      </c>
      <c r="FX21">
        <f>SUMIFS(DataRegularSeason20242025!$AA$3:$AA$1315,DataRegularSeason20242025!$B$3:$B$1315, "&lt;=" &amp; FX$1, DataRegularSeason20242025!$D$3:$D$1315, $A21)+SUMIFS(DataRegularSeason20242025!$AB$3:$AB$1315,DataRegularSeason20242025!$B$3:$B$1315, "&lt;=" &amp; FX$1, DataRegularSeason20242025!$E$3:$E$1315, $A21)</f>
        <v>60</v>
      </c>
      <c r="FY21">
        <f>SUMIFS(DataRegularSeason20242025!$AA$3:$AA$1315,DataRegularSeason20242025!$B$3:$B$1315, "&lt;=" &amp; FY$1, DataRegularSeason20242025!$D$3:$D$1315, $A21)+SUMIFS(DataRegularSeason20242025!$AB$3:$AB$1315,DataRegularSeason20242025!$B$3:$B$1315, "&lt;=" &amp; FY$1, DataRegularSeason20242025!$E$3:$E$1315, $A21)</f>
        <v>60</v>
      </c>
      <c r="FZ21">
        <f>SUMIFS(DataRegularSeason20242025!$AA$3:$AA$1315,DataRegularSeason20242025!$B$3:$B$1315, "&lt;=" &amp; FZ$1, DataRegularSeason20242025!$D$3:$D$1315, $A21)+SUMIFS(DataRegularSeason20242025!$AB$3:$AB$1315,DataRegularSeason20242025!$B$3:$B$1315, "&lt;=" &amp; FZ$1, DataRegularSeason20242025!$E$3:$E$1315, $A21)</f>
        <v>60</v>
      </c>
      <c r="GA21">
        <f>SUMIFS(DataRegularSeason20242025!$AA$3:$AA$1315,DataRegularSeason20242025!$B$3:$B$1315, "&lt;=" &amp; GA$1, DataRegularSeason20242025!$D$3:$D$1315, $A21)+SUMIFS(DataRegularSeason20242025!$AB$3:$AB$1315,DataRegularSeason20242025!$B$3:$B$1315, "&lt;=" &amp; GA$1, DataRegularSeason20242025!$E$3:$E$1315, $A21)</f>
        <v>60</v>
      </c>
      <c r="GB21">
        <f>SUMIFS(DataRegularSeason20242025!$AA$3:$AA$1315,DataRegularSeason20242025!$B$3:$B$1315, "&lt;=" &amp; GB$1, DataRegularSeason20242025!$D$3:$D$1315, $A21)+SUMIFS(DataRegularSeason20242025!$AB$3:$AB$1315,DataRegularSeason20242025!$B$3:$B$1315, "&lt;=" &amp; GB$1, DataRegularSeason20242025!$E$3:$E$1315, $A21)</f>
        <v>60</v>
      </c>
      <c r="GC21">
        <f>SUMIFS(DataRegularSeason20242025!$AA$3:$AA$1315,DataRegularSeason20242025!$B$3:$B$1315, "&lt;=" &amp; GC$1, DataRegularSeason20242025!$D$3:$D$1315, $A21)+SUMIFS(DataRegularSeason20242025!$AB$3:$AB$1315,DataRegularSeason20242025!$B$3:$B$1315, "&lt;=" &amp; GC$1, DataRegularSeason20242025!$E$3:$E$1315, $A21)</f>
        <v>60</v>
      </c>
      <c r="GD21">
        <f>SUMIFS(DataRegularSeason20242025!$AA$3:$AA$1315,DataRegularSeason20242025!$B$3:$B$1315, "&lt;=" &amp; GD$1, DataRegularSeason20242025!$D$3:$D$1315, $A21)+SUMIFS(DataRegularSeason20242025!$AB$3:$AB$1315,DataRegularSeason20242025!$B$3:$B$1315, "&lt;=" &amp; GD$1, DataRegularSeason20242025!$E$3:$E$1315, $A21)</f>
        <v>60</v>
      </c>
      <c r="GE21">
        <f>SUMIFS(DataRegularSeason20242025!$AA$3:$AA$1315,DataRegularSeason20242025!$B$3:$B$1315, "&lt;=" &amp; GE$1, DataRegularSeason20242025!$D$3:$D$1315, $A21)+SUMIFS(DataRegularSeason20242025!$AB$3:$AB$1315,DataRegularSeason20242025!$B$3:$B$1315, "&lt;=" &amp; GE$1, DataRegularSeason20242025!$E$3:$E$1315, $A21)</f>
        <v>60</v>
      </c>
      <c r="GF21">
        <f>SUMIFS(DataRegularSeason20242025!$AA$3:$AA$1315,DataRegularSeason20242025!$B$3:$B$1315, "&lt;=" &amp; GF$1, DataRegularSeason20242025!$D$3:$D$1315, $A21)+SUMIFS(DataRegularSeason20242025!$AB$3:$AB$1315,DataRegularSeason20242025!$B$3:$B$1315, "&lt;=" &amp; GF$1, DataRegularSeason20242025!$E$3:$E$1315, $A21)</f>
        <v>60</v>
      </c>
      <c r="GG21">
        <f>SUMIFS(DataRegularSeason20242025!$AA$3:$AA$1315,DataRegularSeason20242025!$B$3:$B$1315, "&lt;=" &amp; GG$1, DataRegularSeason20242025!$D$3:$D$1315, $A21)+SUMIFS(DataRegularSeason20242025!$AB$3:$AB$1315,DataRegularSeason20242025!$B$3:$B$1315, "&lt;=" &amp; GG$1, DataRegularSeason20242025!$E$3:$E$1315, $A21)</f>
        <v>60</v>
      </c>
      <c r="GH21">
        <f>SUMIFS(DataRegularSeason20242025!$AA$3:$AA$1315,DataRegularSeason20242025!$B$3:$B$1315, "&lt;=" &amp; GH$1, DataRegularSeason20242025!$D$3:$D$1315, $A21)+SUMIFS(DataRegularSeason20242025!$AB$3:$AB$1315,DataRegularSeason20242025!$B$3:$B$1315, "&lt;=" &amp; GH$1, DataRegularSeason20242025!$E$3:$E$1315, $A21)</f>
        <v>60</v>
      </c>
      <c r="GI21">
        <f>SUMIFS(DataRegularSeason20242025!$AA$3:$AA$1315,DataRegularSeason20242025!$B$3:$B$1315, "&lt;=" &amp; GI$1, DataRegularSeason20242025!$D$3:$D$1315, $A21)+SUMIFS(DataRegularSeason20242025!$AB$3:$AB$1315,DataRegularSeason20242025!$B$3:$B$1315, "&lt;=" &amp; GI$1, DataRegularSeason20242025!$E$3:$E$1315, $A21)</f>
        <v>60</v>
      </c>
      <c r="GJ21">
        <f>SUMIFS(DataRegularSeason20242025!$AA$3:$AA$1315,DataRegularSeason20242025!$B$3:$B$1315, "&lt;=" &amp; GJ$1, DataRegularSeason20242025!$D$3:$D$1315, $A21)+SUMIFS(DataRegularSeason20242025!$AB$3:$AB$1315,DataRegularSeason20242025!$B$3:$B$1315, "&lt;=" &amp; GJ$1, DataRegularSeason20242025!$E$3:$E$1315, $A21)</f>
        <v>60</v>
      </c>
      <c r="GK21">
        <f>SUMIFS(DataRegularSeason20242025!$AA$3:$AA$1315,DataRegularSeason20242025!$B$3:$B$1315, "&lt;=" &amp; GK$1, DataRegularSeason20242025!$D$3:$D$1315, $A21)+SUMIFS(DataRegularSeason20242025!$AB$3:$AB$1315,DataRegularSeason20242025!$B$3:$B$1315, "&lt;=" &amp; GK$1, DataRegularSeason20242025!$E$3:$E$1315, $A21)</f>
        <v>60</v>
      </c>
      <c r="GL21">
        <f>SUMIFS(DataRegularSeason20242025!$AA$3:$AA$1315,DataRegularSeason20242025!$B$3:$B$1315, "&lt;=" &amp; GL$1, DataRegularSeason20242025!$D$3:$D$1315, $A21)+SUMIFS(DataRegularSeason20242025!$AB$3:$AB$1315,DataRegularSeason20242025!$B$3:$B$1315, "&lt;=" &amp; GL$1, DataRegularSeason20242025!$E$3:$E$1315, $A21)</f>
        <v>60</v>
      </c>
      <c r="GM21">
        <f>SUMIFS(DataRegularSeason20242025!$AA$3:$AA$1315,DataRegularSeason20242025!$B$3:$B$1315, "&lt;=" &amp; GM$1, DataRegularSeason20242025!$D$3:$D$1315, $A21)+SUMIFS(DataRegularSeason20242025!$AB$3:$AB$1315,DataRegularSeason20242025!$B$3:$B$1315, "&lt;=" &amp; GM$1, DataRegularSeason20242025!$E$3:$E$1315, $A21)</f>
        <v>60</v>
      </c>
      <c r="GN21">
        <f>SUMIFS(DataRegularSeason20242025!$AA$3:$AA$1315,DataRegularSeason20242025!$B$3:$B$1315,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SUMIFS(DataRegularSeason20242025!$AA$3:$AA$1315,DataRegularSeason20242025!$B$3:$B$1315, "&lt;=" &amp; GO$1, DataRegularSeason20242025!$D$3:$D$1315, $A21)+SUMIFS(DataRegularSeason20242025!$AB$3:$AB$1315,DataRegularSeason20242025!$B$3:$B$1315, "&lt;=" &amp; GO$1, DataRegularSeason20242025!$E$3:$E$1315, $A21)</f>
        <v>60</v>
      </c>
      <c r="GP21">
        <f>SUMIFS(DataRegularSeason20242025!$AA$3:$AA$1315,DataRegularSeason20242025!$B$3:$B$1315, "&lt;=" &amp; GP$1, DataRegularSeason20242025!$D$3:$D$1315, $A21)+SUMIFS(DataRegularSeason20242025!$AB$3:$AB$1315,DataRegularSeason20242025!$B$3:$B$1315, "&lt;=" &amp; GP$1, DataRegularSeason20242025!$E$3:$E$1315, $A21)</f>
        <v>60</v>
      </c>
      <c r="GQ21">
        <f>SUMIFS(DataRegularSeason20242025!$AA$3:$AA$1315,DataRegularSeason20242025!$B$3:$B$1315, "&lt;=" &amp; GQ$1, DataRegularSeason20242025!$D$3:$D$1315, $A21)+SUMIFS(DataRegularSeason20242025!$AB$3:$AB$1315,DataRegularSeason20242025!$B$3:$B$1315, "&lt;=" &amp; GQ$1, DataRegularSeason20242025!$E$3:$E$1315, $A21)</f>
        <v>60</v>
      </c>
      <c r="GR21">
        <f>SUMIFS(DataRegularSeason20242025!$AA$3:$AA$1315,DataRegularSeason20242025!$B$3:$B$1315, "&lt;=" &amp; GR$1, DataRegularSeason20242025!$D$3:$D$1315, $A21)+SUMIFS(DataRegularSeason20242025!$AB$3:$AB$1315,DataRegularSeason20242025!$B$3:$B$1315, "&lt;=" &amp; GR$1, DataRegularSeason20242025!$E$3:$E$1315, $A21)</f>
        <v>60</v>
      </c>
      <c r="GS21">
        <f>SUMIFS(DataRegularSeason20242025!$AA$3:$AA$1315,DataRegularSeason20242025!$B$3:$B$1315, "&lt;=" &amp; GS$1, DataRegularSeason20242025!$D$3:$D$1315, $A21)+SUMIFS(DataRegularSeason20242025!$AB$3:$AB$1315,DataRegularSeason20242025!$B$3:$B$1315, "&lt;=" &amp; GS$1, DataRegularSeason20242025!$E$3:$E$1315, $A21)</f>
        <v>60</v>
      </c>
      <c r="GT21">
        <f>SUMIFS(DataRegularSeason20242025!$AA$3:$AA$1315,DataRegularSeason20242025!$B$3:$B$1315, "&lt;=" &amp; GT$1, DataRegularSeason20242025!$D$3:$D$1315, $A21)+SUMIFS(DataRegularSeason20242025!$AB$3:$AB$1315,DataRegularSeason20242025!$B$3:$B$1315, "&lt;=" &amp; GT$1, DataRegularSeason20242025!$E$3:$E$1315, $A21)</f>
        <v>60</v>
      </c>
      <c r="GU21">
        <f>SUMIFS(DataRegularSeason20242025!$AA$3:$AA$1315,DataRegularSeason20242025!$B$3:$B$1315, "&lt;=" &amp; GU$1, DataRegularSeason20242025!$D$3:$D$1315, $A21)+SUMIFS(DataRegularSeason20242025!$AB$3:$AB$1315,DataRegularSeason20242025!$B$3:$B$1315, "&lt;=" &amp; GU$1, DataRegularSeason20242025!$E$3:$E$1315, $A21)</f>
        <v>60</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66</v>
      </c>
      <c r="DR27">
        <f>SUMIFS(DataRegularSeason20242025!$AA$3:$AA$1315,DataRegularSeason20242025!$B$3:$B$1315, "&lt;=" &amp; DR$1, DataRegularSeason20242025!$D$3:$D$1315, $A27)+SUMIFS(DataRegularSeason20242025!$AB$3:$AB$1315,DataRegularSeason20242025!$B$3:$B$1315, "&lt;=" &amp; DR$1, DataRegularSeason20242025!$E$3:$E$1315, $A27)</f>
        <v>66</v>
      </c>
      <c r="DS27">
        <f>SUMIFS(DataRegularSeason20242025!$AA$3:$AA$1315,DataRegularSeason20242025!$B$3:$B$1315, "&lt;=" &amp; DS$1, DataRegularSeason20242025!$D$3:$D$1315, $A27)+SUMIFS(DataRegularSeason20242025!$AB$3:$AB$1315,DataRegularSeason20242025!$B$3:$B$1315, "&lt;=" &amp; DS$1, DataRegularSeason20242025!$E$3:$E$1315, $A27)</f>
        <v>66</v>
      </c>
      <c r="DT27">
        <f>SUMIFS(DataRegularSeason20242025!$AA$3:$AA$1315,DataRegularSeason20242025!$B$3:$B$1315, "&lt;=" &amp; DT$1, DataRegularSeason20242025!$D$3:$D$1315, $A27)+SUMIFS(DataRegularSeason20242025!$AB$3:$AB$1315,DataRegularSeason20242025!$B$3:$B$1315, "&lt;=" &amp; DT$1, DataRegularSeason20242025!$E$3:$E$1315, $A27)</f>
        <v>66</v>
      </c>
      <c r="DU27">
        <f>SUMIFS(DataRegularSeason20242025!$AA$3:$AA$1315,DataRegularSeason20242025!$B$3:$B$1315, "&lt;=" &amp; DU$1, DataRegularSeason20242025!$D$3:$D$1315, $A27)+SUMIFS(DataRegularSeason20242025!$AB$3:$AB$1315,DataRegularSeason20242025!$B$3:$B$1315, "&lt;=" &amp; DU$1, DataRegularSeason20242025!$E$3:$E$1315, $A27)</f>
        <v>66</v>
      </c>
      <c r="DV27">
        <f>SUMIFS(DataRegularSeason20242025!$AA$3:$AA$1315,DataRegularSeason20242025!$B$3:$B$1315, "&lt;=" &amp; DV$1, DataRegularSeason20242025!$D$3:$D$1315, $A27)+SUMIFS(DataRegularSeason20242025!$AB$3:$AB$1315,DataRegularSeason20242025!$B$3:$B$1315, "&lt;=" &amp; DV$1, DataRegularSeason20242025!$E$3:$E$1315, $A27)</f>
        <v>66</v>
      </c>
      <c r="DW27">
        <f>SUMIFS(DataRegularSeason20242025!$AA$3:$AA$1315,DataRegularSeason20242025!$B$3:$B$1315, "&lt;=" &amp; DW$1, DataRegularSeason20242025!$D$3:$D$1315, $A27)+SUMIFS(DataRegularSeason20242025!$AB$3:$AB$1315,DataRegularSeason20242025!$B$3:$B$1315, "&lt;=" &amp; DW$1, DataRegularSeason20242025!$E$3:$E$1315, $A27)</f>
        <v>66</v>
      </c>
      <c r="DX27">
        <f>SUMIFS(DataRegularSeason20242025!$AA$3:$AA$1315,DataRegularSeason20242025!$B$3:$B$1315, "&lt;=" &amp; DX$1, DataRegularSeason20242025!$D$3:$D$1315, $A27)+SUMIFS(DataRegularSeason20242025!$AB$3:$AB$1315,DataRegularSeason20242025!$B$3:$B$1315, "&lt;=" &amp; DX$1, DataRegularSeason20242025!$E$3:$E$1315, $A27)</f>
        <v>66</v>
      </c>
      <c r="DY27">
        <f>SUMIFS(DataRegularSeason20242025!$AA$3:$AA$1315,DataRegularSeason20242025!$B$3:$B$1315, "&lt;=" &amp; DY$1, DataRegularSeason20242025!$D$3:$D$1315, $A27)+SUMIFS(DataRegularSeason20242025!$AB$3:$AB$1315,DataRegularSeason20242025!$B$3:$B$1315, "&lt;=" &amp; DY$1, DataRegularSeason20242025!$E$3:$E$1315, $A27)</f>
        <v>66</v>
      </c>
      <c r="DZ27">
        <f>SUMIFS(DataRegularSeason20242025!$AA$3:$AA$1315,DataRegularSeason20242025!$B$3:$B$1315, "&lt;=" &amp; DZ$1, DataRegularSeason20242025!$D$3:$D$1315, $A27)+SUMIFS(DataRegularSeason20242025!$AB$3:$AB$1315,DataRegularSeason20242025!$B$3:$B$1315, "&lt;=" &amp; DZ$1, DataRegularSeason20242025!$E$3:$E$1315, $A27)</f>
        <v>66</v>
      </c>
      <c r="EA27">
        <f>SUMIFS(DataRegularSeason20242025!$AA$3:$AA$1315,DataRegularSeason20242025!$B$3:$B$1315, "&lt;=" &amp; EA$1, DataRegularSeason20242025!$D$3:$D$1315, $A27)+SUMIFS(DataRegularSeason20242025!$AB$3:$AB$1315,DataRegularSeason20242025!$B$3:$B$1315, "&lt;=" &amp; EA$1, DataRegularSeason20242025!$E$3:$E$1315, $A27)</f>
        <v>66</v>
      </c>
      <c r="EB27">
        <f>SUMIFS(DataRegularSeason20242025!$AA$3:$AA$1315,DataRegularSeason20242025!$B$3:$B$1315, "&lt;=" &amp; EB$1, DataRegularSeason20242025!$D$3:$D$1315, $A27)+SUMIFS(DataRegularSeason20242025!$AB$3:$AB$1315,DataRegularSeason20242025!$B$3:$B$1315, "&lt;=" &amp; EB$1, DataRegularSeason20242025!$E$3:$E$1315, $A27)</f>
        <v>66</v>
      </c>
      <c r="EC27">
        <f>SUMIFS(DataRegularSeason20242025!$AA$3:$AA$1315,DataRegularSeason20242025!$B$3:$B$1315, "&lt;=" &amp; EC$1, DataRegularSeason20242025!$D$3:$D$1315, $A27)+SUMIFS(DataRegularSeason20242025!$AB$3:$AB$1315,DataRegularSeason20242025!$B$3:$B$1315, "&lt;=" &amp; EC$1, DataRegularSeason20242025!$E$3:$E$1315, $A27)</f>
        <v>66</v>
      </c>
      <c r="ED27">
        <f>SUMIFS(DataRegularSeason20242025!$AA$3:$AA$1315,DataRegularSeason20242025!$B$3:$B$1315, "&lt;=" &amp; ED$1, DataRegularSeason20242025!$D$3:$D$1315, $A27)+SUMIFS(DataRegularSeason20242025!$AB$3:$AB$1315,DataRegularSeason20242025!$B$3:$B$1315, "&lt;=" &amp; ED$1, DataRegularSeason20242025!$E$3:$E$1315, $A27)</f>
        <v>66</v>
      </c>
      <c r="EE27">
        <f>SUMIFS(DataRegularSeason20242025!$AA$3:$AA$1315,DataRegularSeason20242025!$B$3:$B$1315, "&lt;=" &amp; EE$1, DataRegularSeason20242025!$D$3:$D$1315, $A27)+SUMIFS(DataRegularSeason20242025!$AB$3:$AB$1315,DataRegularSeason20242025!$B$3:$B$1315, "&lt;=" &amp; EE$1, DataRegularSeason20242025!$E$3:$E$1315, $A27)</f>
        <v>66</v>
      </c>
      <c r="EF27">
        <f>SUMIFS(DataRegularSeason20242025!$AA$3:$AA$1315,DataRegularSeason20242025!$B$3:$B$1315, "&lt;=" &amp; EF$1, DataRegularSeason20242025!$D$3:$D$1315, $A27)+SUMIFS(DataRegularSeason20242025!$AB$3:$AB$1315,DataRegularSeason20242025!$B$3:$B$1315, "&lt;=" &amp; EF$1, DataRegularSeason20242025!$E$3:$E$1315, $A27)</f>
        <v>66</v>
      </c>
      <c r="EG27">
        <f>SUMIFS(DataRegularSeason20242025!$AA$3:$AA$1315,DataRegularSeason20242025!$B$3:$B$1315, "&lt;=" &amp; EG$1, DataRegularSeason20242025!$D$3:$D$1315, $A27)+SUMIFS(DataRegularSeason20242025!$AB$3:$AB$1315,DataRegularSeason20242025!$B$3:$B$1315, "&lt;=" &amp; EG$1, DataRegularSeason20242025!$E$3:$E$1315, $A27)</f>
        <v>66</v>
      </c>
      <c r="EH27">
        <f>SUMIFS(DataRegularSeason20242025!$AA$3:$AA$1315,DataRegularSeason20242025!$B$3:$B$1315, "&lt;=" &amp; EH$1, DataRegularSeason20242025!$D$3:$D$1315, $A27)+SUMIFS(DataRegularSeason20242025!$AB$3:$AB$1315,DataRegularSeason20242025!$B$3:$B$1315, "&lt;=" &amp; EH$1, DataRegularSeason20242025!$E$3:$E$1315, $A27)</f>
        <v>66</v>
      </c>
      <c r="EI27">
        <f>SUMIFS(DataRegularSeason20242025!$AA$3:$AA$1315,DataRegularSeason20242025!$B$3:$B$1315, "&lt;=" &amp; EI$1, DataRegularSeason20242025!$D$3:$D$1315, $A27)+SUMIFS(DataRegularSeason20242025!$AB$3:$AB$1315,DataRegularSeason20242025!$B$3:$B$1315, "&lt;=" &amp; EI$1, DataRegularSeason20242025!$E$3:$E$1315, $A27)</f>
        <v>66</v>
      </c>
      <c r="EJ27">
        <f>SUMIFS(DataRegularSeason20242025!$AA$3:$AA$1315,DataRegularSeason20242025!$B$3:$B$1315, "&lt;=" &amp; EJ$1, DataRegularSeason20242025!$D$3:$D$1315, $A27)+SUMIFS(DataRegularSeason20242025!$AB$3:$AB$1315,DataRegularSeason20242025!$B$3:$B$1315, "&lt;=" &amp; EJ$1, DataRegularSeason20242025!$E$3:$E$1315, $A27)</f>
        <v>66</v>
      </c>
      <c r="EK27">
        <f>SUMIFS(DataRegularSeason20242025!$AA$3:$AA$1315,DataRegularSeason20242025!$B$3:$B$1315, "&lt;=" &amp; EK$1, DataRegularSeason20242025!$D$3:$D$1315, $A27)+SUMIFS(DataRegularSeason20242025!$AB$3:$AB$1315,DataRegularSeason20242025!$B$3:$B$1315, "&lt;=" &amp; EK$1, DataRegularSeason20242025!$E$3:$E$1315, $A27)</f>
        <v>66</v>
      </c>
      <c r="EL27">
        <f>SUMIFS(DataRegularSeason20242025!$AA$3:$AA$1315,DataRegularSeason20242025!$B$3:$B$1315, "&lt;=" &amp; EL$1, DataRegularSeason20242025!$D$3:$D$1315, $A27)+SUMIFS(DataRegularSeason20242025!$AB$3:$AB$1315,DataRegularSeason20242025!$B$3:$B$1315, "&lt;=" &amp; EL$1, DataRegularSeason20242025!$E$3:$E$1315, $A27)</f>
        <v>66</v>
      </c>
      <c r="EM27">
        <f>SUMIFS(DataRegularSeason20242025!$AA$3:$AA$1315,DataRegularSeason20242025!$B$3:$B$1315, "&lt;=" &amp; EM$1, DataRegularSeason20242025!$D$3:$D$1315, $A27)+SUMIFS(DataRegularSeason20242025!$AB$3:$AB$1315,DataRegularSeason20242025!$B$3:$B$1315, "&lt;=" &amp; EM$1, DataRegularSeason20242025!$E$3:$E$1315, $A27)</f>
        <v>66</v>
      </c>
      <c r="EN27">
        <f>SUMIFS(DataRegularSeason20242025!$AA$3:$AA$1315,DataRegularSeason20242025!$B$3:$B$1315, "&lt;=" &amp; EN$1, DataRegularSeason20242025!$D$3:$D$1315, $A27)+SUMIFS(DataRegularSeason20242025!$AB$3:$AB$1315,DataRegularSeason20242025!$B$3:$B$1315, "&lt;=" &amp; EN$1, DataRegularSeason20242025!$E$3:$E$1315, $A27)</f>
        <v>66</v>
      </c>
      <c r="EO27">
        <f>SUMIFS(DataRegularSeason20242025!$AA$3:$AA$1315,DataRegularSeason20242025!$B$3:$B$1315, "&lt;=" &amp; EO$1, DataRegularSeason20242025!$D$3:$D$1315, $A27)+SUMIFS(DataRegularSeason20242025!$AB$3:$AB$1315,DataRegularSeason20242025!$B$3:$B$1315, "&lt;=" &amp; EO$1, DataRegularSeason20242025!$E$3:$E$1315, $A27)</f>
        <v>66</v>
      </c>
      <c r="EP27">
        <f>SUMIFS(DataRegularSeason20242025!$AA$3:$AA$1315,DataRegularSeason20242025!$B$3:$B$1315, "&lt;=" &amp; EP$1, DataRegularSeason20242025!$D$3:$D$1315, $A27)+SUMIFS(DataRegularSeason20242025!$AB$3:$AB$1315,DataRegularSeason20242025!$B$3:$B$1315, "&lt;=" &amp; EP$1, DataRegularSeason20242025!$E$3:$E$1315, $A27)</f>
        <v>66</v>
      </c>
      <c r="EQ27">
        <f>SUMIFS(DataRegularSeason20242025!$AA$3:$AA$1315,DataRegularSeason20242025!$B$3:$B$1315, "&lt;=" &amp; EQ$1, DataRegularSeason20242025!$D$3:$D$1315, $A27)+SUMIFS(DataRegularSeason20242025!$AB$3:$AB$1315,DataRegularSeason20242025!$B$3:$B$1315, "&lt;=" &amp; EQ$1, DataRegularSeason20242025!$E$3:$E$1315, $A27)</f>
        <v>66</v>
      </c>
      <c r="ER27">
        <f>SUMIFS(DataRegularSeason20242025!$AA$3:$AA$1315,DataRegularSeason20242025!$B$3:$B$1315, "&lt;=" &amp; ER$1, DataRegularSeason20242025!$D$3:$D$1315, $A27)+SUMIFS(DataRegularSeason20242025!$AB$3:$AB$1315,DataRegularSeason20242025!$B$3:$B$1315, "&lt;=" &amp; ER$1, DataRegularSeason20242025!$E$3:$E$1315, $A27)</f>
        <v>66</v>
      </c>
      <c r="ES27">
        <f>SUMIFS(DataRegularSeason20242025!$AA$3:$AA$1315,DataRegularSeason20242025!$B$3:$B$1315, "&lt;=" &amp; ES$1, DataRegularSeason20242025!$D$3:$D$1315, $A27)+SUMIFS(DataRegularSeason20242025!$AB$3:$AB$1315,DataRegularSeason20242025!$B$3:$B$1315, "&lt;=" &amp; ES$1, DataRegularSeason20242025!$E$3:$E$1315, $A27)</f>
        <v>66</v>
      </c>
      <c r="ET27">
        <f>SUMIFS(DataRegularSeason20242025!$AA$3:$AA$1315,DataRegularSeason20242025!$B$3:$B$1315, "&lt;=" &amp; ET$1, DataRegularSeason20242025!$D$3:$D$1315, $A27)+SUMIFS(DataRegularSeason20242025!$AB$3:$AB$1315,DataRegularSeason20242025!$B$3:$B$1315, "&lt;=" &amp; ET$1, DataRegularSeason20242025!$E$3:$E$1315, $A27)</f>
        <v>66</v>
      </c>
      <c r="EU27">
        <f>SUMIFS(DataRegularSeason20242025!$AA$3:$AA$1315,DataRegularSeason20242025!$B$3:$B$1315, "&lt;=" &amp; EU$1, DataRegularSeason20242025!$D$3:$D$1315, $A27)+SUMIFS(DataRegularSeason20242025!$AB$3:$AB$1315,DataRegularSeason20242025!$B$3:$B$1315, "&lt;=" &amp; EU$1, DataRegularSeason20242025!$E$3:$E$1315, $A27)</f>
        <v>66</v>
      </c>
      <c r="EV27">
        <f>SUMIFS(DataRegularSeason20242025!$AA$3:$AA$1315,DataRegularSeason20242025!$B$3:$B$1315, "&lt;=" &amp; EV$1, DataRegularSeason20242025!$D$3:$D$1315, $A27)+SUMIFS(DataRegularSeason20242025!$AB$3:$AB$1315,DataRegularSeason20242025!$B$3:$B$1315, "&lt;=" &amp; EV$1, DataRegularSeason20242025!$E$3:$E$1315, $A27)</f>
        <v>66</v>
      </c>
      <c r="EW27">
        <f>SUMIFS(DataRegularSeason20242025!$AA$3:$AA$1315,DataRegularSeason20242025!$B$3:$B$1315, "&lt;=" &amp; EW$1, DataRegularSeason20242025!$D$3:$D$1315, $A27)+SUMIFS(DataRegularSeason20242025!$AB$3:$AB$1315,DataRegularSeason20242025!$B$3:$B$1315, "&lt;=" &amp; EW$1, DataRegularSeason20242025!$E$3:$E$1315, $A27)</f>
        <v>66</v>
      </c>
      <c r="EX27">
        <f>SUMIFS(DataRegularSeason20242025!$AA$3:$AA$1315,DataRegularSeason20242025!$B$3:$B$1315, "&lt;=" &amp; EX$1, DataRegularSeason20242025!$D$3:$D$1315, $A27)+SUMIFS(DataRegularSeason20242025!$AB$3:$AB$1315,DataRegularSeason20242025!$B$3:$B$1315, "&lt;=" &amp; EX$1, DataRegularSeason20242025!$E$3:$E$1315, $A27)</f>
        <v>66</v>
      </c>
      <c r="EY27">
        <f>SUMIFS(DataRegularSeason20242025!$AA$3:$AA$1315,DataRegularSeason20242025!$B$3:$B$1315, "&lt;=" &amp; EY$1, DataRegularSeason20242025!$D$3:$D$1315, $A27)+SUMIFS(DataRegularSeason20242025!$AB$3:$AB$1315,DataRegularSeason20242025!$B$3:$B$1315, "&lt;=" &amp; EY$1, DataRegularSeason20242025!$E$3:$E$1315, $A27)</f>
        <v>66</v>
      </c>
      <c r="EZ27">
        <f>SUMIFS(DataRegularSeason20242025!$AA$3:$AA$1315,DataRegularSeason20242025!$B$3:$B$1315, "&lt;=" &amp; EZ$1, DataRegularSeason20242025!$D$3:$D$1315, $A27)+SUMIFS(DataRegularSeason20242025!$AB$3:$AB$1315,DataRegularSeason20242025!$B$3:$B$1315, "&lt;=" &amp; EZ$1, DataRegularSeason20242025!$E$3:$E$1315, $A27)</f>
        <v>66</v>
      </c>
      <c r="FA27">
        <f>SUMIFS(DataRegularSeason20242025!$AA$3:$AA$1315,DataRegularSeason20242025!$B$3:$B$1315, "&lt;=" &amp; FA$1, DataRegularSeason20242025!$D$3:$D$1315, $A27)+SUMIFS(DataRegularSeason20242025!$AB$3:$AB$1315,DataRegularSeason20242025!$B$3:$B$1315, "&lt;=" &amp; FA$1, DataRegularSeason20242025!$E$3:$E$1315, $A27)</f>
        <v>66</v>
      </c>
      <c r="FB27">
        <f>SUMIFS(DataRegularSeason20242025!$AA$3:$AA$1315,DataRegularSeason20242025!$B$3:$B$1315, "&lt;=" &amp; FB$1, DataRegularSeason20242025!$D$3:$D$1315, $A27)+SUMIFS(DataRegularSeason20242025!$AB$3:$AB$1315,DataRegularSeason20242025!$B$3:$B$1315, "&lt;=" &amp; FB$1, DataRegularSeason20242025!$E$3:$E$1315, $A27)</f>
        <v>66</v>
      </c>
      <c r="FC27">
        <f>SUMIFS(DataRegularSeason20242025!$AA$3:$AA$1315,DataRegularSeason20242025!$B$3:$B$1315, "&lt;=" &amp; FC$1, DataRegularSeason20242025!$D$3:$D$1315, $A27)+SUMIFS(DataRegularSeason20242025!$AB$3:$AB$1315,DataRegularSeason20242025!$B$3:$B$1315, "&lt;=" &amp; FC$1, DataRegularSeason20242025!$E$3:$E$1315, $A27)</f>
        <v>66</v>
      </c>
      <c r="FD27">
        <f>SUMIFS(DataRegularSeason20242025!$AA$3:$AA$1315,DataRegularSeason20242025!$B$3:$B$1315, "&lt;=" &amp; FD$1, DataRegularSeason20242025!$D$3:$D$1315, $A27)+SUMIFS(DataRegularSeason20242025!$AB$3:$AB$1315,DataRegularSeason20242025!$B$3:$B$1315, "&lt;=" &amp; FD$1, DataRegularSeason20242025!$E$3:$E$1315, $A27)</f>
        <v>66</v>
      </c>
      <c r="FE27">
        <f>SUMIFS(DataRegularSeason20242025!$AA$3:$AA$1315,DataRegularSeason20242025!$B$3:$B$1315, "&lt;=" &amp; FE$1, DataRegularSeason20242025!$D$3:$D$1315, $A27)+SUMIFS(DataRegularSeason20242025!$AB$3:$AB$1315,DataRegularSeason20242025!$B$3:$B$1315, "&lt;=" &amp; FE$1, DataRegularSeason20242025!$E$3:$E$1315, $A27)</f>
        <v>66</v>
      </c>
      <c r="FF27">
        <f>SUMIFS(DataRegularSeason20242025!$AA$3:$AA$1315,DataRegularSeason20242025!$B$3:$B$1315, "&lt;=" &amp; FF$1, DataRegularSeason20242025!$D$3:$D$1315, $A27)+SUMIFS(DataRegularSeason20242025!$AB$3:$AB$1315,DataRegularSeason20242025!$B$3:$B$1315, "&lt;=" &amp; FF$1, DataRegularSeason20242025!$E$3:$E$1315, $A27)</f>
        <v>66</v>
      </c>
      <c r="FG27">
        <f>SUMIFS(DataRegularSeason20242025!$AA$3:$AA$1315,DataRegularSeason20242025!$B$3:$B$1315, "&lt;=" &amp; FG$1, DataRegularSeason20242025!$D$3:$D$1315, $A27)+SUMIFS(DataRegularSeason20242025!$AB$3:$AB$1315,DataRegularSeason20242025!$B$3:$B$1315, "&lt;=" &amp; FG$1, DataRegularSeason20242025!$E$3:$E$1315, $A27)</f>
        <v>66</v>
      </c>
      <c r="FH27">
        <f>SUMIFS(DataRegularSeason20242025!$AA$3:$AA$1315,DataRegularSeason20242025!$B$3:$B$1315, "&lt;=" &amp; FH$1, DataRegularSeason20242025!$D$3:$D$1315, $A27)+SUMIFS(DataRegularSeason20242025!$AB$3:$AB$1315,DataRegularSeason20242025!$B$3:$B$1315, "&lt;=" &amp; FH$1, DataRegularSeason20242025!$E$3:$E$1315, $A27)</f>
        <v>66</v>
      </c>
      <c r="FI27">
        <f>SUMIFS(DataRegularSeason20242025!$AA$3:$AA$1315,DataRegularSeason20242025!$B$3:$B$1315, "&lt;=" &amp; FI$1, DataRegularSeason20242025!$D$3:$D$1315, $A27)+SUMIFS(DataRegularSeason20242025!$AB$3:$AB$1315,DataRegularSeason20242025!$B$3:$B$1315, "&lt;=" &amp; FI$1, DataRegularSeason20242025!$E$3:$E$1315, $A27)</f>
        <v>66</v>
      </c>
      <c r="FJ27">
        <f>SUMIFS(DataRegularSeason20242025!$AA$3:$AA$1315,DataRegularSeason20242025!$B$3:$B$1315, "&lt;=" &amp; FJ$1, DataRegularSeason20242025!$D$3:$D$1315, $A27)+SUMIFS(DataRegularSeason20242025!$AB$3:$AB$1315,DataRegularSeason20242025!$B$3:$B$1315, "&lt;=" &amp; FJ$1, DataRegularSeason20242025!$E$3:$E$1315, $A27)</f>
        <v>66</v>
      </c>
      <c r="FK27">
        <f>SUMIFS(DataRegularSeason20242025!$AA$3:$AA$1315,DataRegularSeason20242025!$B$3:$B$1315, "&lt;=" &amp; FK$1, DataRegularSeason20242025!$D$3:$D$1315, $A27)+SUMIFS(DataRegularSeason20242025!$AB$3:$AB$1315,DataRegularSeason20242025!$B$3:$B$1315, "&lt;=" &amp; FK$1, DataRegularSeason20242025!$E$3:$E$1315, $A27)</f>
        <v>66</v>
      </c>
      <c r="FL27">
        <f>SUMIFS(DataRegularSeason20242025!$AA$3:$AA$1315,DataRegularSeason20242025!$B$3:$B$1315, "&lt;=" &amp; FL$1, DataRegularSeason20242025!$D$3:$D$1315, $A27)+SUMIFS(DataRegularSeason20242025!$AB$3:$AB$1315,DataRegularSeason20242025!$B$3:$B$1315, "&lt;=" &amp; FL$1, DataRegularSeason20242025!$E$3:$E$1315, $A27)</f>
        <v>66</v>
      </c>
      <c r="FM27">
        <f>SUMIFS(DataRegularSeason20242025!$AA$3:$AA$1315,DataRegularSeason20242025!$B$3:$B$1315, "&lt;=" &amp; FM$1, DataRegularSeason20242025!$D$3:$D$1315, $A27)+SUMIFS(DataRegularSeason20242025!$AB$3:$AB$1315,DataRegularSeason20242025!$B$3:$B$1315, "&lt;=" &amp; FM$1, DataRegularSeason20242025!$E$3:$E$1315, $A27)</f>
        <v>66</v>
      </c>
      <c r="FN27">
        <f>SUMIFS(DataRegularSeason20242025!$AA$3:$AA$1315,DataRegularSeason20242025!$B$3:$B$1315, "&lt;=" &amp; FN$1, DataRegularSeason20242025!$D$3:$D$1315, $A27)+SUMIFS(DataRegularSeason20242025!$AB$3:$AB$1315,DataRegularSeason20242025!$B$3:$B$1315, "&lt;=" &amp; FN$1, DataRegularSeason20242025!$E$3:$E$1315, $A27)</f>
        <v>66</v>
      </c>
      <c r="FO27">
        <f>SUMIFS(DataRegularSeason20242025!$AA$3:$AA$1315,DataRegularSeason20242025!$B$3:$B$1315, "&lt;=" &amp; FO$1, DataRegularSeason20242025!$D$3:$D$1315, $A27)+SUMIFS(DataRegularSeason20242025!$AB$3:$AB$1315,DataRegularSeason20242025!$B$3:$B$1315, "&lt;=" &amp; FO$1, DataRegularSeason20242025!$E$3:$E$1315, $A27)</f>
        <v>66</v>
      </c>
      <c r="FP27">
        <f>SUMIFS(DataRegularSeason20242025!$AA$3:$AA$1315,DataRegularSeason20242025!$B$3:$B$1315, "&lt;=" &amp; FP$1, DataRegularSeason20242025!$D$3:$D$1315, $A27)+SUMIFS(DataRegularSeason20242025!$AB$3:$AB$1315,DataRegularSeason20242025!$B$3:$B$1315, "&lt;=" &amp; FP$1, DataRegularSeason20242025!$E$3:$E$1315, $A27)</f>
        <v>66</v>
      </c>
      <c r="FQ27">
        <f>SUMIFS(DataRegularSeason20242025!$AA$3:$AA$1315,DataRegularSeason20242025!$B$3:$B$1315, "&lt;=" &amp; FQ$1, DataRegularSeason20242025!$D$3:$D$1315, $A27)+SUMIFS(DataRegularSeason20242025!$AB$3:$AB$1315,DataRegularSeason20242025!$B$3:$B$1315, "&lt;=" &amp; FQ$1, DataRegularSeason20242025!$E$3:$E$1315, $A27)</f>
        <v>66</v>
      </c>
      <c r="FR27">
        <f>SUMIFS(DataRegularSeason20242025!$AA$3:$AA$1315,DataRegularSeason20242025!$B$3:$B$1315, "&lt;=" &amp; FR$1, DataRegularSeason20242025!$D$3:$D$1315, $A27)+SUMIFS(DataRegularSeason20242025!$AB$3:$AB$1315,DataRegularSeason20242025!$B$3:$B$1315, "&lt;=" &amp; FR$1, DataRegularSeason20242025!$E$3:$E$1315, $A27)</f>
        <v>66</v>
      </c>
      <c r="FS27">
        <f>SUMIFS(DataRegularSeason20242025!$AA$3:$AA$1315,DataRegularSeason20242025!$B$3:$B$1315, "&lt;=" &amp; FS$1, DataRegularSeason20242025!$D$3:$D$1315, $A27)+SUMIFS(DataRegularSeason20242025!$AB$3:$AB$1315,DataRegularSeason20242025!$B$3:$B$1315, "&lt;=" &amp; FS$1, DataRegularSeason20242025!$E$3:$E$1315, $A27)</f>
        <v>66</v>
      </c>
      <c r="FT27">
        <f>SUMIFS(DataRegularSeason20242025!$AA$3:$AA$1315,DataRegularSeason20242025!$B$3:$B$1315, "&lt;=" &amp; FT$1, DataRegularSeason20242025!$D$3:$D$1315, $A27)+SUMIFS(DataRegularSeason20242025!$AB$3:$AB$1315,DataRegularSeason20242025!$B$3:$B$1315, "&lt;=" &amp; FT$1, DataRegularSeason20242025!$E$3:$E$1315, $A27)</f>
        <v>66</v>
      </c>
      <c r="FU27">
        <f>SUMIFS(DataRegularSeason20242025!$AA$3:$AA$1315,DataRegularSeason20242025!$B$3:$B$1315, "&lt;=" &amp; FU$1, DataRegularSeason20242025!$D$3:$D$1315, $A27)+SUMIFS(DataRegularSeason20242025!$AB$3:$AB$1315,DataRegularSeason20242025!$B$3:$B$1315, "&lt;=" &amp; FU$1, DataRegularSeason20242025!$E$3:$E$1315, $A27)</f>
        <v>66</v>
      </c>
      <c r="FV27">
        <f>SUMIFS(DataRegularSeason20242025!$AA$3:$AA$1315,DataRegularSeason20242025!$B$3:$B$1315, "&lt;=" &amp; FV$1, DataRegularSeason20242025!$D$3:$D$1315, $A27)+SUMIFS(DataRegularSeason20242025!$AB$3:$AB$1315,DataRegularSeason20242025!$B$3:$B$1315, "&lt;=" &amp; FV$1, DataRegularSeason20242025!$E$3:$E$1315, $A27)</f>
        <v>66</v>
      </c>
      <c r="FW27">
        <f>SUMIFS(DataRegularSeason20242025!$AA$3:$AA$1315,DataRegularSeason20242025!$B$3:$B$1315, "&lt;=" &amp; FW$1, DataRegularSeason20242025!$D$3:$D$1315, $A27)+SUMIFS(DataRegularSeason20242025!$AB$3:$AB$1315,DataRegularSeason20242025!$B$3:$B$1315, "&lt;=" &amp; FW$1, DataRegularSeason20242025!$E$3:$E$1315, $A27)</f>
        <v>66</v>
      </c>
      <c r="FX27">
        <f>SUMIFS(DataRegularSeason20242025!$AA$3:$AA$1315,DataRegularSeason20242025!$B$3:$B$1315, "&lt;=" &amp; FX$1, DataRegularSeason20242025!$D$3:$D$1315, $A27)+SUMIFS(DataRegularSeason20242025!$AB$3:$AB$1315,DataRegularSeason20242025!$B$3:$B$1315, "&lt;=" &amp; FX$1, DataRegularSeason20242025!$E$3:$E$1315, $A27)</f>
        <v>66</v>
      </c>
      <c r="FY27">
        <f>SUMIFS(DataRegularSeason20242025!$AA$3:$AA$1315,DataRegularSeason20242025!$B$3:$B$1315, "&lt;=" &amp; FY$1, DataRegularSeason20242025!$D$3:$D$1315, $A27)+SUMIFS(DataRegularSeason20242025!$AB$3:$AB$1315,DataRegularSeason20242025!$B$3:$B$1315, "&lt;=" &amp; FY$1, DataRegularSeason20242025!$E$3:$E$1315, $A27)</f>
        <v>66</v>
      </c>
      <c r="FZ27">
        <f>SUMIFS(DataRegularSeason20242025!$AA$3:$AA$1315,DataRegularSeason20242025!$B$3:$B$1315, "&lt;=" &amp; FZ$1, DataRegularSeason20242025!$D$3:$D$1315, $A27)+SUMIFS(DataRegularSeason20242025!$AB$3:$AB$1315,DataRegularSeason20242025!$B$3:$B$1315, "&lt;=" &amp; FZ$1, DataRegularSeason20242025!$E$3:$E$1315, $A27)</f>
        <v>66</v>
      </c>
      <c r="GA27">
        <f>SUMIFS(DataRegularSeason20242025!$AA$3:$AA$1315,DataRegularSeason20242025!$B$3:$B$1315, "&lt;=" &amp; GA$1, DataRegularSeason20242025!$D$3:$D$1315, $A27)+SUMIFS(DataRegularSeason20242025!$AB$3:$AB$1315,DataRegularSeason20242025!$B$3:$B$1315, "&lt;=" &amp; GA$1, DataRegularSeason20242025!$E$3:$E$1315, $A27)</f>
        <v>66</v>
      </c>
      <c r="GB27">
        <f>SUMIFS(DataRegularSeason20242025!$AA$3:$AA$1315,DataRegularSeason20242025!$B$3:$B$1315, "&lt;=" &amp; GB$1, DataRegularSeason20242025!$D$3:$D$1315, $A27)+SUMIFS(DataRegularSeason20242025!$AB$3:$AB$1315,DataRegularSeason20242025!$B$3:$B$1315, "&lt;=" &amp; GB$1, DataRegularSeason20242025!$E$3:$E$1315, $A27)</f>
        <v>66</v>
      </c>
      <c r="GC27">
        <f>SUMIFS(DataRegularSeason20242025!$AA$3:$AA$1315,DataRegularSeason20242025!$B$3:$B$1315, "&lt;=" &amp; GC$1, DataRegularSeason20242025!$D$3:$D$1315, $A27)+SUMIFS(DataRegularSeason20242025!$AB$3:$AB$1315,DataRegularSeason20242025!$B$3:$B$1315, "&lt;=" &amp; GC$1, DataRegularSeason20242025!$E$3:$E$1315, $A27)</f>
        <v>66</v>
      </c>
      <c r="GD27">
        <f>SUMIFS(DataRegularSeason20242025!$AA$3:$AA$1315,DataRegularSeason20242025!$B$3:$B$1315, "&lt;=" &amp; GD$1, DataRegularSeason20242025!$D$3:$D$1315, $A27)+SUMIFS(DataRegularSeason20242025!$AB$3:$AB$1315,DataRegularSeason20242025!$B$3:$B$1315, "&lt;=" &amp; GD$1, DataRegularSeason20242025!$E$3:$E$1315, $A27)</f>
        <v>66</v>
      </c>
      <c r="GE27">
        <f>SUMIFS(DataRegularSeason20242025!$AA$3:$AA$1315,DataRegularSeason20242025!$B$3:$B$1315, "&lt;=" &amp; GE$1, DataRegularSeason20242025!$D$3:$D$1315, $A27)+SUMIFS(DataRegularSeason20242025!$AB$3:$AB$1315,DataRegularSeason20242025!$B$3:$B$1315, "&lt;=" &amp; GE$1, DataRegularSeason20242025!$E$3:$E$1315, $A27)</f>
        <v>66</v>
      </c>
      <c r="GF27">
        <f>SUMIFS(DataRegularSeason20242025!$AA$3:$AA$1315,DataRegularSeason20242025!$B$3:$B$1315, "&lt;=" &amp; GF$1, DataRegularSeason20242025!$D$3:$D$1315, $A27)+SUMIFS(DataRegularSeason20242025!$AB$3:$AB$1315,DataRegularSeason20242025!$B$3:$B$1315, "&lt;=" &amp; GF$1, DataRegularSeason20242025!$E$3:$E$1315, $A27)</f>
        <v>66</v>
      </c>
      <c r="GG27">
        <f>SUMIFS(DataRegularSeason20242025!$AA$3:$AA$1315,DataRegularSeason20242025!$B$3:$B$1315, "&lt;=" &amp; GG$1, DataRegularSeason20242025!$D$3:$D$1315, $A27)+SUMIFS(DataRegularSeason20242025!$AB$3:$AB$1315,DataRegularSeason20242025!$B$3:$B$1315, "&lt;=" &amp; GG$1, DataRegularSeason20242025!$E$3:$E$1315, $A27)</f>
        <v>66</v>
      </c>
      <c r="GH27">
        <f>SUMIFS(DataRegularSeason20242025!$AA$3:$AA$1315,DataRegularSeason20242025!$B$3:$B$1315, "&lt;=" &amp; GH$1, DataRegularSeason20242025!$D$3:$D$1315, $A27)+SUMIFS(DataRegularSeason20242025!$AB$3:$AB$1315,DataRegularSeason20242025!$B$3:$B$1315, "&lt;=" &amp; GH$1, DataRegularSeason20242025!$E$3:$E$1315, $A27)</f>
        <v>66</v>
      </c>
      <c r="GI27">
        <f>SUMIFS(DataRegularSeason20242025!$AA$3:$AA$1315,DataRegularSeason20242025!$B$3:$B$1315, "&lt;=" &amp; GI$1, DataRegularSeason20242025!$D$3:$D$1315, $A27)+SUMIFS(DataRegularSeason20242025!$AB$3:$AB$1315,DataRegularSeason20242025!$B$3:$B$1315, "&lt;=" &amp; GI$1, DataRegularSeason20242025!$E$3:$E$1315, $A27)</f>
        <v>66</v>
      </c>
      <c r="GJ27">
        <f>SUMIFS(DataRegularSeason20242025!$AA$3:$AA$1315,DataRegularSeason20242025!$B$3:$B$1315, "&lt;=" &amp; GJ$1, DataRegularSeason20242025!$D$3:$D$1315, $A27)+SUMIFS(DataRegularSeason20242025!$AB$3:$AB$1315,DataRegularSeason20242025!$B$3:$B$1315, "&lt;=" &amp; GJ$1, DataRegularSeason20242025!$E$3:$E$1315, $A27)</f>
        <v>66</v>
      </c>
      <c r="GK27">
        <f>SUMIFS(DataRegularSeason20242025!$AA$3:$AA$1315,DataRegularSeason20242025!$B$3:$B$1315, "&lt;=" &amp; GK$1, DataRegularSeason20242025!$D$3:$D$1315, $A27)+SUMIFS(DataRegularSeason20242025!$AB$3:$AB$1315,DataRegularSeason20242025!$B$3:$B$1315, "&lt;=" &amp; GK$1, DataRegularSeason20242025!$E$3:$E$1315, $A27)</f>
        <v>66</v>
      </c>
      <c r="GL27">
        <f>SUMIFS(DataRegularSeason20242025!$AA$3:$AA$1315,DataRegularSeason20242025!$B$3:$B$1315, "&lt;=" &amp; GL$1, DataRegularSeason20242025!$D$3:$D$1315, $A27)+SUMIFS(DataRegularSeason20242025!$AB$3:$AB$1315,DataRegularSeason20242025!$B$3:$B$1315, "&lt;=" &amp; GL$1, DataRegularSeason20242025!$E$3:$E$1315, $A27)</f>
        <v>66</v>
      </c>
      <c r="GM27">
        <f>SUMIFS(DataRegularSeason20242025!$AA$3:$AA$1315,DataRegularSeason20242025!$B$3:$B$1315, "&lt;=" &amp; GM$1, DataRegularSeason20242025!$D$3:$D$1315, $A27)+SUMIFS(DataRegularSeason20242025!$AB$3:$AB$1315,DataRegularSeason20242025!$B$3:$B$1315, "&lt;=" &amp; GM$1, DataRegularSeason20242025!$E$3:$E$1315, $A27)</f>
        <v>66</v>
      </c>
      <c r="GN27">
        <f>SUMIFS(DataRegularSeason20242025!$AA$3:$AA$1315,DataRegularSeason20242025!$B$3:$B$1315, "&lt;=" &amp; GN$1, DataRegularSeason20242025!$D$3:$D$1315, $A27)+SUMIFS(DataRegularSeason20242025!$AB$3:$AB$1315,DataRegularSeason20242025!$B$3:$B$1315, "&lt;=" &amp; GN$1, DataRegularSeason20242025!$E$3:$E$1315, $A27)</f>
        <v>66</v>
      </c>
      <c r="GO27">
        <f>SUMIFS(DataRegularSeason20242025!$AA$3:$AA$1315,DataRegularSeason20242025!$B$3:$B$1315, "&lt;=" &amp; GO$1, DataRegularSeason20242025!$D$3:$D$1315, $A27)+SUMIFS(DataRegularSeason20242025!$AB$3:$AB$1315,DataRegularSeason20242025!$B$3:$B$1315, "&lt;=" &amp; GO$1, DataRegularSeason20242025!$E$3:$E$1315, $A27)</f>
        <v>66</v>
      </c>
      <c r="GP27">
        <f>SUMIFS(DataRegularSeason20242025!$AA$3:$AA$1315,DataRegularSeason20242025!$B$3:$B$1315, "&lt;=" &amp; GP$1, DataRegularSeason20242025!$D$3:$D$1315, $A27)+SUMIFS(DataRegularSeason20242025!$AB$3:$AB$1315,DataRegularSeason20242025!$B$3:$B$1315, "&lt;=" &amp; GP$1, DataRegularSeason20242025!$E$3:$E$1315, $A27)</f>
        <v>66</v>
      </c>
      <c r="GQ27">
        <f>SUMIFS(DataRegularSeason20242025!$AA$3:$AA$1315,DataRegularSeason20242025!$B$3:$B$1315, "&lt;=" &amp; GQ$1, DataRegularSeason20242025!$D$3:$D$1315, $A27)+SUMIFS(DataRegularSeason20242025!$AB$3:$AB$1315,DataRegularSeason20242025!$B$3:$B$1315, "&lt;=" &amp; GQ$1, DataRegularSeason20242025!$E$3:$E$1315, $A27)</f>
        <v>66</v>
      </c>
      <c r="GR27">
        <f>SUMIFS(DataRegularSeason20242025!$AA$3:$AA$1315,DataRegularSeason20242025!$B$3:$B$1315, "&lt;=" &amp; GR$1, DataRegularSeason20242025!$D$3:$D$1315, $A27)+SUMIFS(DataRegularSeason20242025!$AB$3:$AB$1315,DataRegularSeason20242025!$B$3:$B$1315, "&lt;=" &amp; GR$1, DataRegularSeason20242025!$E$3:$E$1315, $A27)</f>
        <v>66</v>
      </c>
      <c r="GS27">
        <f>SUMIFS(DataRegularSeason20242025!$AA$3:$AA$1315,DataRegularSeason20242025!$B$3:$B$1315, "&lt;=" &amp; GS$1, DataRegularSeason20242025!$D$3:$D$1315, $A27)+SUMIFS(DataRegularSeason20242025!$AB$3:$AB$1315,DataRegularSeason20242025!$B$3:$B$1315, "&lt;=" &amp; GS$1, DataRegularSeason20242025!$E$3:$E$1315, $A27)</f>
        <v>66</v>
      </c>
      <c r="GT27">
        <f>SUMIFS(DataRegularSeason20242025!$AA$3:$AA$1315,DataRegularSeason20242025!$B$3:$B$1315, "&lt;=" &amp; GT$1, DataRegularSeason20242025!$D$3:$D$1315, $A27)+SUMIFS(DataRegularSeason20242025!$AB$3:$AB$1315,DataRegularSeason20242025!$B$3:$B$1315, "&lt;=" &amp; GT$1, DataRegularSeason20242025!$E$3:$E$1315, $A27)</f>
        <v>66</v>
      </c>
      <c r="GU27">
        <f>SUMIFS(DataRegularSeason20242025!$AA$3:$AA$1315,DataRegularSeason20242025!$B$3:$B$1315, "&lt;=" &amp; GU$1, DataRegularSeason20242025!$D$3:$D$1315, $A27)+SUMIFS(DataRegularSeason20242025!$AB$3:$AB$1315,DataRegularSeason20242025!$B$3:$B$1315, "&lt;=" &amp; GU$1, DataRegularSeason20242025!$E$3:$E$1315, $A27)</f>
        <v>66</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54.4375</v>
      </c>
      <c r="DQ34">
        <f>SUBTOTAL(101,Table4[2025-01-28])</f>
        <v>54.4375</v>
      </c>
      <c r="DR34">
        <f>SUBTOTAL(101,Table4[2025-01-29])</f>
        <v>54.4375</v>
      </c>
      <c r="DS34">
        <f>SUBTOTAL(101,Table4[2025-01-30])</f>
        <v>54.4375</v>
      </c>
      <c r="DT34">
        <f>SUBTOTAL(101,Table4[2025-01-31])</f>
        <v>54.4375</v>
      </c>
      <c r="DU34">
        <f>SUBTOTAL(101,Table4[2025-02-01])</f>
        <v>54.4375</v>
      </c>
      <c r="DV34">
        <f>SUBTOTAL(101,Table4[2025-02-02])</f>
        <v>54.4375</v>
      </c>
      <c r="DW34">
        <f>SUBTOTAL(101,Table4[2025-02-03])</f>
        <v>54.4375</v>
      </c>
      <c r="DX34">
        <f>SUBTOTAL(101,Table4[2025-02-04])</f>
        <v>54.4375</v>
      </c>
      <c r="DY34">
        <f>SUBTOTAL(101,Table4[2025-02-05])</f>
        <v>54.4375</v>
      </c>
      <c r="DZ34">
        <f>SUBTOTAL(101,Table4[2025-02-06])</f>
        <v>54.4375</v>
      </c>
      <c r="EA34">
        <f>SUBTOTAL(101,Table4[2025-02-07])</f>
        <v>54.4375</v>
      </c>
      <c r="EB34">
        <f>SUBTOTAL(101,Table4[2025-02-08])</f>
        <v>54.4375</v>
      </c>
      <c r="EC34">
        <f>SUBTOTAL(101,Table4[2025-02-09])</f>
        <v>54.4375</v>
      </c>
      <c r="ED34">
        <f>SUBTOTAL(101,Table4[2025-02-10])</f>
        <v>54.4375</v>
      </c>
      <c r="EE34">
        <f>SUBTOTAL(101,Table4[2025-02-11])</f>
        <v>54.4375</v>
      </c>
      <c r="EF34">
        <f>SUBTOTAL(101,Table4[2025-02-12])</f>
        <v>54.4375</v>
      </c>
      <c r="EG34">
        <f>SUBTOTAL(101,Table4[2025-02-13])</f>
        <v>54.4375</v>
      </c>
      <c r="EH34">
        <f>SUBTOTAL(101,Table4[2025-02-14])</f>
        <v>54.4375</v>
      </c>
      <c r="EI34">
        <f>SUBTOTAL(101,Table4[2025-02-15])</f>
        <v>54.4375</v>
      </c>
      <c r="EJ34">
        <f>SUBTOTAL(101,Table4[2025-02-16])</f>
        <v>54.4375</v>
      </c>
      <c r="EK34">
        <f>SUBTOTAL(101,Table4[2025-02-17])</f>
        <v>54.4375</v>
      </c>
      <c r="EL34">
        <f>SUBTOTAL(101,Table4[2025-02-18])</f>
        <v>54.4375</v>
      </c>
      <c r="EM34">
        <f>SUBTOTAL(101,Table4[2025-02-19])</f>
        <v>54.4375</v>
      </c>
      <c r="EN34">
        <f>SUBTOTAL(101,Table4[2025-02-20])</f>
        <v>54.4375</v>
      </c>
      <c r="EO34">
        <f>SUBTOTAL(101,Table4[2025-02-21])</f>
        <v>54.4375</v>
      </c>
      <c r="EP34">
        <f>SUBTOTAL(101,Table4[2025-02-22])</f>
        <v>54.4375</v>
      </c>
      <c r="EQ34">
        <f>SUBTOTAL(101,Table4[2025-02-23])</f>
        <v>54.4375</v>
      </c>
      <c r="ER34">
        <f>SUBTOTAL(101,Table4[2025-02-24])</f>
        <v>54.4375</v>
      </c>
      <c r="ES34">
        <f>SUBTOTAL(101,Table4[2025-02-25])</f>
        <v>54.4375</v>
      </c>
      <c r="ET34">
        <f>SUBTOTAL(101,Table4[2025-02-26])</f>
        <v>54.4375</v>
      </c>
      <c r="EU34">
        <f>SUBTOTAL(101,Table4[2025-02-27])</f>
        <v>54.4375</v>
      </c>
      <c r="EV34">
        <f>SUBTOTAL(101,Table4[2025-02-28])</f>
        <v>54.4375</v>
      </c>
      <c r="EW34">
        <f>SUBTOTAL(101,Table4[2025-03-01])</f>
        <v>54.4375</v>
      </c>
      <c r="EX34">
        <f>SUBTOTAL(101,Table4[2025-03-02])</f>
        <v>54.4375</v>
      </c>
      <c r="EY34">
        <f>SUBTOTAL(101,Table4[2025-03-03])</f>
        <v>54.4375</v>
      </c>
      <c r="EZ34">
        <f>SUBTOTAL(101,Table4[2025-03-04])</f>
        <v>54.4375</v>
      </c>
      <c r="FA34">
        <f>SUBTOTAL(101,Table4[2025-03-05])</f>
        <v>54.4375</v>
      </c>
      <c r="FB34">
        <f>SUBTOTAL(101,Table4[2025-03-06])</f>
        <v>54.4375</v>
      </c>
      <c r="FC34">
        <f>SUBTOTAL(101,Table4[2025-03-07])</f>
        <v>54.4375</v>
      </c>
      <c r="FD34">
        <f>SUBTOTAL(101,Table4[2025-03-08])</f>
        <v>54.4375</v>
      </c>
      <c r="FE34">
        <f>SUBTOTAL(101,Table4[2025-03-09])</f>
        <v>54.4375</v>
      </c>
      <c r="FF34">
        <f>SUBTOTAL(101,Table4[2025-03-10])</f>
        <v>54.4375</v>
      </c>
      <c r="FG34">
        <f>SUBTOTAL(101,Table4[2025-03-11])</f>
        <v>54.4375</v>
      </c>
      <c r="FH34">
        <f>SUBTOTAL(101,Table4[2025-03-12])</f>
        <v>54.4375</v>
      </c>
      <c r="FI34">
        <f>SUBTOTAL(101,Table4[2025-03-13])</f>
        <v>54.4375</v>
      </c>
      <c r="FJ34">
        <f>SUBTOTAL(101,Table4[2025-03-14])</f>
        <v>54.4375</v>
      </c>
      <c r="FK34">
        <f>SUBTOTAL(101,Table4[2025-03-15])</f>
        <v>54.4375</v>
      </c>
      <c r="FL34">
        <f>SUBTOTAL(101,Table4[2025-03-16])</f>
        <v>54.4375</v>
      </c>
      <c r="FM34">
        <f>SUBTOTAL(101,Table4[2025-03-17])</f>
        <v>54.4375</v>
      </c>
      <c r="FN34">
        <f>SUBTOTAL(101,Table4[2025-03-18])</f>
        <v>54.4375</v>
      </c>
      <c r="FO34">
        <f>SUBTOTAL(101,Table4[2025-03-19])</f>
        <v>54.4375</v>
      </c>
      <c r="FP34">
        <f>SUBTOTAL(101,Table4[2025-03-20])</f>
        <v>54.4375</v>
      </c>
      <c r="FQ34">
        <f>SUBTOTAL(101,Table4[2025-03-21])</f>
        <v>54.4375</v>
      </c>
      <c r="FR34">
        <f>SUBTOTAL(101,Table4[2025-03-22])</f>
        <v>54.4375</v>
      </c>
      <c r="FS34">
        <f>SUBTOTAL(101,Table4[2025-03-23])</f>
        <v>54.4375</v>
      </c>
      <c r="FT34">
        <f>SUBTOTAL(101,Table4[2025-03-24])</f>
        <v>54.4375</v>
      </c>
      <c r="FU34">
        <f>SUBTOTAL(101,Table4[2025-03-25])</f>
        <v>54.4375</v>
      </c>
      <c r="FV34">
        <f>SUBTOTAL(101,Table4[2025-03-26])</f>
        <v>54.4375</v>
      </c>
      <c r="FW34">
        <f>SUBTOTAL(101,Table4[2025-03-27])</f>
        <v>54.4375</v>
      </c>
      <c r="FX34">
        <f>SUBTOTAL(101,Table4[2025-03-28])</f>
        <v>54.4375</v>
      </c>
      <c r="FY34">
        <f>SUBTOTAL(101,Table4[2025-03-29])</f>
        <v>54.4375</v>
      </c>
      <c r="FZ34">
        <f>SUBTOTAL(101,Table4[2025-03-30])</f>
        <v>54.4375</v>
      </c>
      <c r="GA34">
        <f>SUBTOTAL(101,Table4[2025-03-31])</f>
        <v>54.4375</v>
      </c>
      <c r="GB34">
        <f>SUBTOTAL(101,Table4[2025-04-01])</f>
        <v>54.4375</v>
      </c>
      <c r="GC34">
        <f>SUBTOTAL(101,Table4[2025-04-02])</f>
        <v>54.4375</v>
      </c>
      <c r="GD34">
        <f>SUBTOTAL(101,Table4[2025-04-03])</f>
        <v>54.4375</v>
      </c>
      <c r="GE34">
        <f>SUBTOTAL(101,Table4[2025-04-04])</f>
        <v>54.4375</v>
      </c>
      <c r="GF34">
        <f>SUBTOTAL(101,Table4[2025-04-05])</f>
        <v>54.4375</v>
      </c>
      <c r="GG34">
        <f>SUBTOTAL(101,Table4[2025-04-06])</f>
        <v>54.4375</v>
      </c>
      <c r="GH34">
        <f>SUBTOTAL(101,Table4[2025-04-07])</f>
        <v>54.4375</v>
      </c>
      <c r="GI34">
        <f>SUBTOTAL(101,Table4[2025-04-08])</f>
        <v>54.4375</v>
      </c>
      <c r="GJ34">
        <f>SUBTOTAL(101,Table4[2025-04-09])</f>
        <v>54.4375</v>
      </c>
      <c r="GK34">
        <f>SUBTOTAL(101,Table4[2025-04-10])</f>
        <v>54.4375</v>
      </c>
      <c r="GL34">
        <f>SUBTOTAL(101,Table4[2025-04-11])</f>
        <v>54.4375</v>
      </c>
      <c r="GM34">
        <f>SUBTOTAL(101,Table4[2025-04-12])</f>
        <v>54.4375</v>
      </c>
      <c r="GN34">
        <f>SUBTOTAL(101,Table4[2025-04-13])</f>
        <v>54.4375</v>
      </c>
      <c r="GO34">
        <f>SUBTOTAL(101,Table4[2025-04-14])</f>
        <v>54.4375</v>
      </c>
      <c r="GP34">
        <f>SUBTOTAL(101,Table4[2025-04-15])</f>
        <v>54.4375</v>
      </c>
      <c r="GQ34">
        <f>SUBTOTAL(101,Table4[2025-04-16])</f>
        <v>54.4375</v>
      </c>
      <c r="GR34">
        <f>SUBTOTAL(101,Table4[2025-04-17])</f>
        <v>54.4375</v>
      </c>
      <c r="GS34">
        <f>SUBTOTAL(101,Table4[2025-04-18])</f>
        <v>54.4375</v>
      </c>
      <c r="GT34">
        <f>SUBTOTAL(101,Table4[2025-04-19])</f>
        <v>54.4375</v>
      </c>
      <c r="GU34">
        <f>SUBTOTAL(101,Table4[2025-04-20])</f>
        <v>54.4375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61</v>
      </c>
      <c r="DS39">
        <f>SUMIFS(DataRegularSeason20242025!$AA$3:$AA$1315,DataRegularSeason20242025!$B$3:$B$1315, "&lt;=" &amp; DS$1, DataRegularSeason20242025!$D$3:$D$1315, $A39)+SUMIFS(DataRegularSeason20242025!$AB$3:$AB$1315,DataRegularSeason20242025!$B$3:$B$1315, "&lt;=" &amp; DS$1, DataRegularSeason20242025!$E$3:$E$1315, $A39)</f>
        <v>61</v>
      </c>
      <c r="DT39">
        <f>SUMIFS(DataRegularSeason20242025!$AA$3:$AA$1315,DataRegularSeason20242025!$B$3:$B$1315, "&lt;=" &amp; DT$1, DataRegularSeason20242025!$D$3:$D$1315, $A39)+SUMIFS(DataRegularSeason20242025!$AB$3:$AB$1315,DataRegularSeason20242025!$B$3:$B$1315, "&lt;=" &amp; DT$1, DataRegularSeason20242025!$E$3:$E$1315, $A39)</f>
        <v>61</v>
      </c>
      <c r="DU39">
        <f>SUMIFS(DataRegularSeason20242025!$AA$3:$AA$1315,DataRegularSeason20242025!$B$3:$B$1315, "&lt;=" &amp; DU$1, DataRegularSeason20242025!$D$3:$D$1315, $A39)+SUMIFS(DataRegularSeason20242025!$AB$3:$AB$1315,DataRegularSeason20242025!$B$3:$B$1315, "&lt;=" &amp; DU$1, DataRegularSeason20242025!$E$3:$E$1315, $A39)</f>
        <v>61</v>
      </c>
      <c r="DV39">
        <f>SUMIFS(DataRegularSeason20242025!$AA$3:$AA$1315,DataRegularSeason20242025!$B$3:$B$1315, "&lt;=" &amp; DV$1, DataRegularSeason20242025!$D$3:$D$1315, $A39)+SUMIFS(DataRegularSeason20242025!$AB$3:$AB$1315,DataRegularSeason20242025!$B$3:$B$1315, "&lt;=" &amp; DV$1, DataRegularSeason20242025!$E$3:$E$1315, $A39)</f>
        <v>61</v>
      </c>
      <c r="DW39">
        <f>SUMIFS(DataRegularSeason20242025!$AA$3:$AA$1315,DataRegularSeason20242025!$B$3:$B$1315, "&lt;=" &amp; DW$1, DataRegularSeason20242025!$D$3:$D$1315, $A39)+SUMIFS(DataRegularSeason20242025!$AB$3:$AB$1315,DataRegularSeason20242025!$B$3:$B$1315, "&lt;=" &amp; DW$1, DataRegularSeason20242025!$E$3:$E$1315, $A39)</f>
        <v>61</v>
      </c>
      <c r="DX39">
        <f>SUMIFS(DataRegularSeason20242025!$AA$3:$AA$1315,DataRegularSeason20242025!$B$3:$B$1315, "&lt;=" &amp; DX$1, DataRegularSeason20242025!$D$3:$D$1315, $A39)+SUMIFS(DataRegularSeason20242025!$AB$3:$AB$1315,DataRegularSeason20242025!$B$3:$B$1315, "&lt;=" &amp; DX$1, DataRegularSeason20242025!$E$3:$E$1315, $A39)</f>
        <v>61</v>
      </c>
      <c r="DY39">
        <f>SUMIFS(DataRegularSeason20242025!$AA$3:$AA$1315,DataRegularSeason20242025!$B$3:$B$1315, "&lt;=" &amp; DY$1, DataRegularSeason20242025!$D$3:$D$1315, $A39)+SUMIFS(DataRegularSeason20242025!$AB$3:$AB$1315,DataRegularSeason20242025!$B$3:$B$1315, "&lt;=" &amp; DY$1, DataRegularSeason20242025!$E$3:$E$1315, $A39)</f>
        <v>61</v>
      </c>
      <c r="DZ39">
        <f>SUMIFS(DataRegularSeason20242025!$AA$3:$AA$1315,DataRegularSeason20242025!$B$3:$B$1315, "&lt;=" &amp; DZ$1, DataRegularSeason20242025!$D$3:$D$1315, $A39)+SUMIFS(DataRegularSeason20242025!$AB$3:$AB$1315,DataRegularSeason20242025!$B$3:$B$1315, "&lt;=" &amp; DZ$1, DataRegularSeason20242025!$E$3:$E$1315, $A39)</f>
        <v>61</v>
      </c>
      <c r="EA39">
        <f>SUMIFS(DataRegularSeason20242025!$AA$3:$AA$1315,DataRegularSeason20242025!$B$3:$B$1315, "&lt;=" &amp; EA$1, DataRegularSeason20242025!$D$3:$D$1315, $A39)+SUMIFS(DataRegularSeason20242025!$AB$3:$AB$1315,DataRegularSeason20242025!$B$3:$B$1315, "&lt;=" &amp; EA$1, DataRegularSeason20242025!$E$3:$E$1315, $A39)</f>
        <v>61</v>
      </c>
      <c r="EB39">
        <f>SUMIFS(DataRegularSeason20242025!$AA$3:$AA$1315,DataRegularSeason20242025!$B$3:$B$1315, "&lt;=" &amp; EB$1, DataRegularSeason20242025!$D$3:$D$1315, $A39)+SUMIFS(DataRegularSeason20242025!$AB$3:$AB$1315,DataRegularSeason20242025!$B$3:$B$1315, "&lt;=" &amp; EB$1, DataRegularSeason20242025!$E$3:$E$1315, $A39)</f>
        <v>61</v>
      </c>
      <c r="EC39">
        <f>SUMIFS(DataRegularSeason20242025!$AA$3:$AA$1315,DataRegularSeason20242025!$B$3:$B$1315, "&lt;=" &amp; EC$1, DataRegularSeason20242025!$D$3:$D$1315, $A39)+SUMIFS(DataRegularSeason20242025!$AB$3:$AB$1315,DataRegularSeason20242025!$B$3:$B$1315, "&lt;=" &amp; EC$1, DataRegularSeason20242025!$E$3:$E$1315, $A39)</f>
        <v>61</v>
      </c>
      <c r="ED39">
        <f>SUMIFS(DataRegularSeason20242025!$AA$3:$AA$1315,DataRegularSeason20242025!$B$3:$B$1315, "&lt;=" &amp; ED$1, DataRegularSeason20242025!$D$3:$D$1315, $A39)+SUMIFS(DataRegularSeason20242025!$AB$3:$AB$1315,DataRegularSeason20242025!$B$3:$B$1315, "&lt;=" &amp; ED$1, DataRegularSeason20242025!$E$3:$E$1315, $A39)</f>
        <v>61</v>
      </c>
      <c r="EE39">
        <f>SUMIFS(DataRegularSeason20242025!$AA$3:$AA$1315,DataRegularSeason20242025!$B$3:$B$1315, "&lt;=" &amp; EE$1, DataRegularSeason20242025!$D$3:$D$1315, $A39)+SUMIFS(DataRegularSeason20242025!$AB$3:$AB$1315,DataRegularSeason20242025!$B$3:$B$1315, "&lt;=" &amp; EE$1, DataRegularSeason20242025!$E$3:$E$1315, $A39)</f>
        <v>61</v>
      </c>
      <c r="EF39">
        <f>SUMIFS(DataRegularSeason20242025!$AA$3:$AA$1315,DataRegularSeason20242025!$B$3:$B$1315, "&lt;=" &amp; EF$1, DataRegularSeason20242025!$D$3:$D$1315, $A39)+SUMIFS(DataRegularSeason20242025!$AB$3:$AB$1315,DataRegularSeason20242025!$B$3:$B$1315, "&lt;=" &amp; EF$1, DataRegularSeason20242025!$E$3:$E$1315, $A39)</f>
        <v>61</v>
      </c>
      <c r="EG39">
        <f>SUMIFS(DataRegularSeason20242025!$AA$3:$AA$1315,DataRegularSeason20242025!$B$3:$B$1315, "&lt;=" &amp; EG$1, DataRegularSeason20242025!$D$3:$D$1315, $A39)+SUMIFS(DataRegularSeason20242025!$AB$3:$AB$1315,DataRegularSeason20242025!$B$3:$B$1315, "&lt;=" &amp; EG$1, DataRegularSeason20242025!$E$3:$E$1315, $A39)</f>
        <v>61</v>
      </c>
      <c r="EH39">
        <f>SUMIFS(DataRegularSeason20242025!$AA$3:$AA$1315,DataRegularSeason20242025!$B$3:$B$1315, "&lt;=" &amp; EH$1, DataRegularSeason20242025!$D$3:$D$1315, $A39)+SUMIFS(DataRegularSeason20242025!$AB$3:$AB$1315,DataRegularSeason20242025!$B$3:$B$1315, "&lt;=" &amp; EH$1, DataRegularSeason20242025!$E$3:$E$1315, $A39)</f>
        <v>61</v>
      </c>
      <c r="EI39">
        <f>SUMIFS(DataRegularSeason20242025!$AA$3:$AA$1315,DataRegularSeason20242025!$B$3:$B$1315, "&lt;=" &amp; EI$1, DataRegularSeason20242025!$D$3:$D$1315, $A39)+SUMIFS(DataRegularSeason20242025!$AB$3:$AB$1315,DataRegularSeason20242025!$B$3:$B$1315, "&lt;=" &amp; EI$1, DataRegularSeason20242025!$E$3:$E$1315, $A39)</f>
        <v>61</v>
      </c>
      <c r="EJ39">
        <f>SUMIFS(DataRegularSeason20242025!$AA$3:$AA$1315,DataRegularSeason20242025!$B$3:$B$1315, "&lt;=" &amp; EJ$1, DataRegularSeason20242025!$D$3:$D$1315, $A39)+SUMIFS(DataRegularSeason20242025!$AB$3:$AB$1315,DataRegularSeason20242025!$B$3:$B$1315, "&lt;=" &amp; EJ$1, DataRegularSeason20242025!$E$3:$E$1315, $A39)</f>
        <v>61</v>
      </c>
      <c r="EK39">
        <f>SUMIFS(DataRegularSeason20242025!$AA$3:$AA$1315,DataRegularSeason20242025!$B$3:$B$1315, "&lt;=" &amp; EK$1, DataRegularSeason20242025!$D$3:$D$1315, $A39)+SUMIFS(DataRegularSeason20242025!$AB$3:$AB$1315,DataRegularSeason20242025!$B$3:$B$1315, "&lt;=" &amp; EK$1, DataRegularSeason20242025!$E$3:$E$1315, $A39)</f>
        <v>61</v>
      </c>
      <c r="EL39">
        <f>SUMIFS(DataRegularSeason20242025!$AA$3:$AA$1315,DataRegularSeason20242025!$B$3:$B$1315, "&lt;=" &amp; EL$1, DataRegularSeason20242025!$D$3:$D$1315, $A39)+SUMIFS(DataRegularSeason20242025!$AB$3:$AB$1315,DataRegularSeason20242025!$B$3:$B$1315, "&lt;=" &amp; EL$1, DataRegularSeason20242025!$E$3:$E$1315, $A39)</f>
        <v>61</v>
      </c>
      <c r="EM39">
        <f>SUMIFS(DataRegularSeason20242025!$AA$3:$AA$1315,DataRegularSeason20242025!$B$3:$B$1315, "&lt;=" &amp; EM$1, DataRegularSeason20242025!$D$3:$D$1315, $A39)+SUMIFS(DataRegularSeason20242025!$AB$3:$AB$1315,DataRegularSeason20242025!$B$3:$B$1315, "&lt;=" &amp; EM$1, DataRegularSeason20242025!$E$3:$E$1315, $A39)</f>
        <v>61</v>
      </c>
      <c r="EN39">
        <f>SUMIFS(DataRegularSeason20242025!$AA$3:$AA$1315,DataRegularSeason20242025!$B$3:$B$1315, "&lt;=" &amp; EN$1, DataRegularSeason20242025!$D$3:$D$1315, $A39)+SUMIFS(DataRegularSeason20242025!$AB$3:$AB$1315,DataRegularSeason20242025!$B$3:$B$1315, "&lt;=" &amp; EN$1, DataRegularSeason20242025!$E$3:$E$1315, $A39)</f>
        <v>61</v>
      </c>
      <c r="EO39">
        <f>SUMIFS(DataRegularSeason20242025!$AA$3:$AA$1315,DataRegularSeason20242025!$B$3:$B$1315, "&lt;=" &amp; EO$1, DataRegularSeason20242025!$D$3:$D$1315, $A39)+SUMIFS(DataRegularSeason20242025!$AB$3:$AB$1315,DataRegularSeason20242025!$B$3:$B$1315, "&lt;=" &amp; EO$1, DataRegularSeason20242025!$E$3:$E$1315, $A39)</f>
        <v>61</v>
      </c>
      <c r="EP39">
        <f>SUMIFS(DataRegularSeason20242025!$AA$3:$AA$1315,DataRegularSeason20242025!$B$3:$B$1315, "&lt;=" &amp; EP$1, DataRegularSeason20242025!$D$3:$D$1315, $A39)+SUMIFS(DataRegularSeason20242025!$AB$3:$AB$1315,DataRegularSeason20242025!$B$3:$B$1315, "&lt;=" &amp; EP$1, DataRegularSeason20242025!$E$3:$E$1315, $A39)</f>
        <v>61</v>
      </c>
      <c r="EQ39">
        <f>SUMIFS(DataRegularSeason20242025!$AA$3:$AA$1315,DataRegularSeason20242025!$B$3:$B$1315, "&lt;=" &amp; EQ$1, DataRegularSeason20242025!$D$3:$D$1315, $A39)+SUMIFS(DataRegularSeason20242025!$AB$3:$AB$1315,DataRegularSeason20242025!$B$3:$B$1315, "&lt;=" &amp; EQ$1, DataRegularSeason20242025!$E$3:$E$1315, $A39)</f>
        <v>61</v>
      </c>
      <c r="ER39">
        <f>SUMIFS(DataRegularSeason20242025!$AA$3:$AA$1315,DataRegularSeason20242025!$B$3:$B$1315, "&lt;=" &amp; ER$1, DataRegularSeason20242025!$D$3:$D$1315, $A39)+SUMIFS(DataRegularSeason20242025!$AB$3:$AB$1315,DataRegularSeason20242025!$B$3:$B$1315, "&lt;=" &amp; ER$1, DataRegularSeason20242025!$E$3:$E$1315, $A39)</f>
        <v>61</v>
      </c>
      <c r="ES39">
        <f>SUMIFS(DataRegularSeason20242025!$AA$3:$AA$1315,DataRegularSeason20242025!$B$3:$B$1315, "&lt;=" &amp; ES$1, DataRegularSeason20242025!$D$3:$D$1315, $A39)+SUMIFS(DataRegularSeason20242025!$AB$3:$AB$1315,DataRegularSeason20242025!$B$3:$B$1315, "&lt;=" &amp; ES$1, DataRegularSeason20242025!$E$3:$E$1315, $A39)</f>
        <v>61</v>
      </c>
      <c r="ET39">
        <f>SUMIFS(DataRegularSeason20242025!$AA$3:$AA$1315,DataRegularSeason20242025!$B$3:$B$1315, "&lt;=" &amp; ET$1, DataRegularSeason20242025!$D$3:$D$1315, $A39)+SUMIFS(DataRegularSeason20242025!$AB$3:$AB$1315,DataRegularSeason20242025!$B$3:$B$1315, "&lt;=" &amp; ET$1, DataRegularSeason20242025!$E$3:$E$1315, $A39)</f>
        <v>61</v>
      </c>
      <c r="EU39">
        <f>SUMIFS(DataRegularSeason20242025!$AA$3:$AA$1315,DataRegularSeason20242025!$B$3:$B$1315, "&lt;=" &amp; EU$1, DataRegularSeason20242025!$D$3:$D$1315, $A39)+SUMIFS(DataRegularSeason20242025!$AB$3:$AB$1315,DataRegularSeason20242025!$B$3:$B$1315, "&lt;=" &amp; EU$1, DataRegularSeason20242025!$E$3:$E$1315, $A39)</f>
        <v>61</v>
      </c>
      <c r="EV39">
        <f>SUMIFS(DataRegularSeason20242025!$AA$3:$AA$1315,DataRegularSeason20242025!$B$3:$B$1315, "&lt;=" &amp; EV$1, DataRegularSeason20242025!$D$3:$D$1315, $A39)+SUMIFS(DataRegularSeason20242025!$AB$3:$AB$1315,DataRegularSeason20242025!$B$3:$B$1315, "&lt;=" &amp; EV$1, DataRegularSeason20242025!$E$3:$E$1315, $A39)</f>
        <v>61</v>
      </c>
      <c r="EW39">
        <f>SUMIFS(DataRegularSeason20242025!$AA$3:$AA$1315,DataRegularSeason20242025!$B$3:$B$1315, "&lt;=" &amp; EW$1, DataRegularSeason20242025!$D$3:$D$1315, $A39)+SUMIFS(DataRegularSeason20242025!$AB$3:$AB$1315,DataRegularSeason20242025!$B$3:$B$1315, "&lt;=" &amp; EW$1, DataRegularSeason20242025!$E$3:$E$1315, $A39)</f>
        <v>61</v>
      </c>
      <c r="EX39">
        <f>SUMIFS(DataRegularSeason20242025!$AA$3:$AA$1315,DataRegularSeason20242025!$B$3:$B$1315, "&lt;=" &amp; EX$1, DataRegularSeason20242025!$D$3:$D$1315, $A39)+SUMIFS(DataRegularSeason20242025!$AB$3:$AB$1315,DataRegularSeason20242025!$B$3:$B$1315, "&lt;=" &amp; EX$1, DataRegularSeason20242025!$E$3:$E$1315, $A39)</f>
        <v>61</v>
      </c>
      <c r="EY39">
        <f>SUMIFS(DataRegularSeason20242025!$AA$3:$AA$1315,DataRegularSeason20242025!$B$3:$B$1315, "&lt;=" &amp; EY$1, DataRegularSeason20242025!$D$3:$D$1315, $A39)+SUMIFS(DataRegularSeason20242025!$AB$3:$AB$1315,DataRegularSeason20242025!$B$3:$B$1315, "&lt;=" &amp; EY$1, DataRegularSeason20242025!$E$3:$E$1315, $A39)</f>
        <v>61</v>
      </c>
      <c r="EZ39">
        <f>SUMIFS(DataRegularSeason20242025!$AA$3:$AA$1315,DataRegularSeason20242025!$B$3:$B$1315, "&lt;=" &amp; EZ$1, DataRegularSeason20242025!$D$3:$D$1315, $A39)+SUMIFS(DataRegularSeason20242025!$AB$3:$AB$1315,DataRegularSeason20242025!$B$3:$B$1315, "&lt;=" &amp; EZ$1, DataRegularSeason20242025!$E$3:$E$1315, $A39)</f>
        <v>61</v>
      </c>
      <c r="FA39">
        <f>SUMIFS(DataRegularSeason20242025!$AA$3:$AA$1315,DataRegularSeason20242025!$B$3:$B$1315, "&lt;=" &amp; FA$1, DataRegularSeason20242025!$D$3:$D$1315, $A39)+SUMIFS(DataRegularSeason20242025!$AB$3:$AB$1315,DataRegularSeason20242025!$B$3:$B$1315, "&lt;=" &amp; FA$1, DataRegularSeason20242025!$E$3:$E$1315, $A39)</f>
        <v>61</v>
      </c>
      <c r="FB39">
        <f>SUMIFS(DataRegularSeason20242025!$AA$3:$AA$1315,DataRegularSeason20242025!$B$3:$B$1315, "&lt;=" &amp; FB$1, DataRegularSeason20242025!$D$3:$D$1315, $A39)+SUMIFS(DataRegularSeason20242025!$AB$3:$AB$1315,DataRegularSeason20242025!$B$3:$B$1315, "&lt;=" &amp; FB$1, DataRegularSeason20242025!$E$3:$E$1315, $A39)</f>
        <v>61</v>
      </c>
      <c r="FC39">
        <f>SUMIFS(DataRegularSeason20242025!$AA$3:$AA$1315,DataRegularSeason20242025!$B$3:$B$1315, "&lt;=" &amp; FC$1, DataRegularSeason20242025!$D$3:$D$1315, $A39)+SUMIFS(DataRegularSeason20242025!$AB$3:$AB$1315,DataRegularSeason20242025!$B$3:$B$1315, "&lt;=" &amp; FC$1, DataRegularSeason20242025!$E$3:$E$1315, $A39)</f>
        <v>61</v>
      </c>
      <c r="FD39">
        <f>SUMIFS(DataRegularSeason20242025!$AA$3:$AA$1315,DataRegularSeason20242025!$B$3:$B$1315, "&lt;=" &amp; FD$1, DataRegularSeason20242025!$D$3:$D$1315, $A39)+SUMIFS(DataRegularSeason20242025!$AB$3:$AB$1315,DataRegularSeason20242025!$B$3:$B$1315, "&lt;=" &amp; FD$1, DataRegularSeason20242025!$E$3:$E$1315, $A39)</f>
        <v>61</v>
      </c>
      <c r="FE39">
        <f>SUMIFS(DataRegularSeason20242025!$AA$3:$AA$1315,DataRegularSeason20242025!$B$3:$B$1315, "&lt;=" &amp; FE$1, DataRegularSeason20242025!$D$3:$D$1315, $A39)+SUMIFS(DataRegularSeason20242025!$AB$3:$AB$1315,DataRegularSeason20242025!$B$3:$B$1315, "&lt;=" &amp; FE$1, DataRegularSeason20242025!$E$3:$E$1315, $A39)</f>
        <v>61</v>
      </c>
      <c r="FF39">
        <f>SUMIFS(DataRegularSeason20242025!$AA$3:$AA$1315,DataRegularSeason20242025!$B$3:$B$1315, "&lt;=" &amp; FF$1, DataRegularSeason20242025!$D$3:$D$1315, $A39)+SUMIFS(DataRegularSeason20242025!$AB$3:$AB$1315,DataRegularSeason20242025!$B$3:$B$1315, "&lt;=" &amp; FF$1, DataRegularSeason20242025!$E$3:$E$1315, $A39)</f>
        <v>61</v>
      </c>
      <c r="FG39">
        <f>SUMIFS(DataRegularSeason20242025!$AA$3:$AA$1315,DataRegularSeason20242025!$B$3:$B$1315, "&lt;=" &amp; FG$1, DataRegularSeason20242025!$D$3:$D$1315, $A39)+SUMIFS(DataRegularSeason20242025!$AB$3:$AB$1315,DataRegularSeason20242025!$B$3:$B$1315, "&lt;=" &amp; FG$1, DataRegularSeason20242025!$E$3:$E$1315, $A39)</f>
        <v>61</v>
      </c>
      <c r="FH39">
        <f>SUMIFS(DataRegularSeason20242025!$AA$3:$AA$1315,DataRegularSeason20242025!$B$3:$B$1315, "&lt;=" &amp; FH$1, DataRegularSeason20242025!$D$3:$D$1315, $A39)+SUMIFS(DataRegularSeason20242025!$AB$3:$AB$1315,DataRegularSeason20242025!$B$3:$B$1315, "&lt;=" &amp; FH$1, DataRegularSeason20242025!$E$3:$E$1315, $A39)</f>
        <v>61</v>
      </c>
      <c r="FI39">
        <f>SUMIFS(DataRegularSeason20242025!$AA$3:$AA$1315,DataRegularSeason20242025!$B$3:$B$1315, "&lt;=" &amp; FI$1, DataRegularSeason20242025!$D$3:$D$1315, $A39)+SUMIFS(DataRegularSeason20242025!$AB$3:$AB$1315,DataRegularSeason20242025!$B$3:$B$1315, "&lt;=" &amp; FI$1, DataRegularSeason20242025!$E$3:$E$1315, $A39)</f>
        <v>61</v>
      </c>
      <c r="FJ39">
        <f>SUMIFS(DataRegularSeason20242025!$AA$3:$AA$1315,DataRegularSeason20242025!$B$3:$B$1315, "&lt;=" &amp; FJ$1, DataRegularSeason20242025!$D$3:$D$1315, $A39)+SUMIFS(DataRegularSeason20242025!$AB$3:$AB$1315,DataRegularSeason20242025!$B$3:$B$1315, "&lt;=" &amp; FJ$1, DataRegularSeason20242025!$E$3:$E$1315, $A39)</f>
        <v>61</v>
      </c>
      <c r="FK39">
        <f>SUMIFS(DataRegularSeason20242025!$AA$3:$AA$1315,DataRegularSeason20242025!$B$3:$B$1315, "&lt;=" &amp; FK$1, DataRegularSeason20242025!$D$3:$D$1315, $A39)+SUMIFS(DataRegularSeason20242025!$AB$3:$AB$1315,DataRegularSeason20242025!$B$3:$B$1315, "&lt;=" &amp; FK$1, DataRegularSeason20242025!$E$3:$E$1315, $A39)</f>
        <v>61</v>
      </c>
      <c r="FL39">
        <f>SUMIFS(DataRegularSeason20242025!$AA$3:$AA$1315,DataRegularSeason20242025!$B$3:$B$1315, "&lt;=" &amp; FL$1, DataRegularSeason20242025!$D$3:$D$1315, $A39)+SUMIFS(DataRegularSeason20242025!$AB$3:$AB$1315,DataRegularSeason20242025!$B$3:$B$1315, "&lt;=" &amp; FL$1, DataRegularSeason20242025!$E$3:$E$1315, $A39)</f>
        <v>61</v>
      </c>
      <c r="FM39">
        <f>SUMIFS(DataRegularSeason20242025!$AA$3:$AA$1315,DataRegularSeason20242025!$B$3:$B$1315, "&lt;=" &amp; FM$1, DataRegularSeason20242025!$D$3:$D$1315, $A39)+SUMIFS(DataRegularSeason20242025!$AB$3:$AB$1315,DataRegularSeason20242025!$B$3:$B$1315, "&lt;=" &amp; FM$1, DataRegularSeason20242025!$E$3:$E$1315, $A39)</f>
        <v>61</v>
      </c>
      <c r="FN39">
        <f>SUMIFS(DataRegularSeason20242025!$AA$3:$AA$1315,DataRegularSeason20242025!$B$3:$B$1315, "&lt;=" &amp; FN$1, DataRegularSeason20242025!$D$3:$D$1315, $A39)+SUMIFS(DataRegularSeason20242025!$AB$3:$AB$1315,DataRegularSeason20242025!$B$3:$B$1315, "&lt;=" &amp; FN$1, DataRegularSeason20242025!$E$3:$E$1315, $A39)</f>
        <v>61</v>
      </c>
      <c r="FO39">
        <f>SUMIFS(DataRegularSeason20242025!$AA$3:$AA$1315,DataRegularSeason20242025!$B$3:$B$1315, "&lt;=" &amp; FO$1, DataRegularSeason20242025!$D$3:$D$1315, $A39)+SUMIFS(DataRegularSeason20242025!$AB$3:$AB$1315,DataRegularSeason20242025!$B$3:$B$1315, "&lt;=" &amp; FO$1, DataRegularSeason20242025!$E$3:$E$1315, $A39)</f>
        <v>61</v>
      </c>
      <c r="FP39">
        <f>SUMIFS(DataRegularSeason20242025!$AA$3:$AA$1315,DataRegularSeason20242025!$B$3:$B$1315, "&lt;=" &amp; FP$1, DataRegularSeason20242025!$D$3:$D$1315, $A39)+SUMIFS(DataRegularSeason20242025!$AB$3:$AB$1315,DataRegularSeason20242025!$B$3:$B$1315, "&lt;=" &amp; FP$1, DataRegularSeason20242025!$E$3:$E$1315, $A39)</f>
        <v>61</v>
      </c>
      <c r="FQ39">
        <f>SUMIFS(DataRegularSeason20242025!$AA$3:$AA$1315,DataRegularSeason20242025!$B$3:$B$1315, "&lt;=" &amp; FQ$1, DataRegularSeason20242025!$D$3:$D$1315, $A39)+SUMIFS(DataRegularSeason20242025!$AB$3:$AB$1315,DataRegularSeason20242025!$B$3:$B$1315, "&lt;=" &amp; FQ$1, DataRegularSeason20242025!$E$3:$E$1315, $A39)</f>
        <v>61</v>
      </c>
      <c r="FR39">
        <f>SUMIFS(DataRegularSeason20242025!$AA$3:$AA$1315,DataRegularSeason20242025!$B$3:$B$1315, "&lt;=" &amp; FR$1, DataRegularSeason20242025!$D$3:$D$1315, $A39)+SUMIFS(DataRegularSeason20242025!$AB$3:$AB$1315,DataRegularSeason20242025!$B$3:$B$1315, "&lt;=" &amp; FR$1, DataRegularSeason20242025!$E$3:$E$1315, $A39)</f>
        <v>61</v>
      </c>
      <c r="FS39">
        <f>SUMIFS(DataRegularSeason20242025!$AA$3:$AA$1315,DataRegularSeason20242025!$B$3:$B$1315, "&lt;=" &amp; FS$1, DataRegularSeason20242025!$D$3:$D$1315, $A39)+SUMIFS(DataRegularSeason20242025!$AB$3:$AB$1315,DataRegularSeason20242025!$B$3:$B$1315, "&lt;=" &amp; FS$1, DataRegularSeason20242025!$E$3:$E$1315, $A39)</f>
        <v>61</v>
      </c>
      <c r="FT39">
        <f>SUMIFS(DataRegularSeason20242025!$AA$3:$AA$1315,DataRegularSeason20242025!$B$3:$B$1315, "&lt;=" &amp; FT$1, DataRegularSeason20242025!$D$3:$D$1315, $A39)+SUMIFS(DataRegularSeason20242025!$AB$3:$AB$1315,DataRegularSeason20242025!$B$3:$B$1315, "&lt;=" &amp; FT$1, DataRegularSeason20242025!$E$3:$E$1315, $A39)</f>
        <v>61</v>
      </c>
      <c r="FU39">
        <f>SUMIFS(DataRegularSeason20242025!$AA$3:$AA$1315,DataRegularSeason20242025!$B$3:$B$1315, "&lt;=" &amp; FU$1, DataRegularSeason20242025!$D$3:$D$1315, $A39)+SUMIFS(DataRegularSeason20242025!$AB$3:$AB$1315,DataRegularSeason20242025!$B$3:$B$1315, "&lt;=" &amp; FU$1, DataRegularSeason20242025!$E$3:$E$1315, $A39)</f>
        <v>61</v>
      </c>
      <c r="FV39">
        <f>SUMIFS(DataRegularSeason20242025!$AA$3:$AA$1315,DataRegularSeason20242025!$B$3:$B$1315, "&lt;=" &amp; FV$1, DataRegularSeason20242025!$D$3:$D$1315, $A39)+SUMIFS(DataRegularSeason20242025!$AB$3:$AB$1315,DataRegularSeason20242025!$B$3:$B$1315, "&lt;=" &amp; FV$1, DataRegularSeason20242025!$E$3:$E$1315, $A39)</f>
        <v>61</v>
      </c>
      <c r="FW39">
        <f>SUMIFS(DataRegularSeason20242025!$AA$3:$AA$1315,DataRegularSeason20242025!$B$3:$B$1315, "&lt;=" &amp; FW$1, DataRegularSeason20242025!$D$3:$D$1315, $A39)+SUMIFS(DataRegularSeason20242025!$AB$3:$AB$1315,DataRegularSeason20242025!$B$3:$B$1315, "&lt;=" &amp; FW$1, DataRegularSeason20242025!$E$3:$E$1315, $A39)</f>
        <v>61</v>
      </c>
      <c r="FX39">
        <f>SUMIFS(DataRegularSeason20242025!$AA$3:$AA$1315,DataRegularSeason20242025!$B$3:$B$1315, "&lt;=" &amp; FX$1, DataRegularSeason20242025!$D$3:$D$1315, $A39)+SUMIFS(DataRegularSeason20242025!$AB$3:$AB$1315,DataRegularSeason20242025!$B$3:$B$1315, "&lt;=" &amp; FX$1, DataRegularSeason20242025!$E$3:$E$1315, $A39)</f>
        <v>61</v>
      </c>
      <c r="FY39">
        <f>SUMIFS(DataRegularSeason20242025!$AA$3:$AA$1315,DataRegularSeason20242025!$B$3:$B$1315, "&lt;=" &amp; FY$1, DataRegularSeason20242025!$D$3:$D$1315, $A39)+SUMIFS(DataRegularSeason20242025!$AB$3:$AB$1315,DataRegularSeason20242025!$B$3:$B$1315, "&lt;=" &amp; FY$1, DataRegularSeason20242025!$E$3:$E$1315, $A39)</f>
        <v>61</v>
      </c>
      <c r="FZ39">
        <f>SUMIFS(DataRegularSeason20242025!$AA$3:$AA$1315,DataRegularSeason20242025!$B$3:$B$1315, "&lt;=" &amp; FZ$1, DataRegularSeason20242025!$D$3:$D$1315, $A39)+SUMIFS(DataRegularSeason20242025!$AB$3:$AB$1315,DataRegularSeason20242025!$B$3:$B$1315, "&lt;=" &amp; FZ$1, DataRegularSeason20242025!$E$3:$E$1315, $A39)</f>
        <v>61</v>
      </c>
      <c r="GA39">
        <f>SUMIFS(DataRegularSeason20242025!$AA$3:$AA$1315,DataRegularSeason20242025!$B$3:$B$1315, "&lt;=" &amp; GA$1, DataRegularSeason20242025!$D$3:$D$1315, $A39)+SUMIFS(DataRegularSeason20242025!$AB$3:$AB$1315,DataRegularSeason20242025!$B$3:$B$1315, "&lt;=" &amp; GA$1, DataRegularSeason20242025!$E$3:$E$1315, $A39)</f>
        <v>61</v>
      </c>
      <c r="GB39">
        <f>SUMIFS(DataRegularSeason20242025!$AA$3:$AA$1315,DataRegularSeason20242025!$B$3:$B$1315, "&lt;=" &amp; GB$1, DataRegularSeason20242025!$D$3:$D$1315, $A39)+SUMIFS(DataRegularSeason20242025!$AB$3:$AB$1315,DataRegularSeason20242025!$B$3:$B$1315, "&lt;=" &amp; GB$1, DataRegularSeason20242025!$E$3:$E$1315, $A39)</f>
        <v>61</v>
      </c>
      <c r="GC39">
        <f>SUMIFS(DataRegularSeason20242025!$AA$3:$AA$1315,DataRegularSeason20242025!$B$3:$B$1315, "&lt;=" &amp; GC$1, DataRegularSeason20242025!$D$3:$D$1315, $A39)+SUMIFS(DataRegularSeason20242025!$AB$3:$AB$1315,DataRegularSeason20242025!$B$3:$B$1315, "&lt;=" &amp; GC$1, DataRegularSeason20242025!$E$3:$E$1315, $A39)</f>
        <v>61</v>
      </c>
      <c r="GD39">
        <f>SUMIFS(DataRegularSeason20242025!$AA$3:$AA$1315,DataRegularSeason20242025!$B$3:$B$1315, "&lt;=" &amp; GD$1, DataRegularSeason20242025!$D$3:$D$1315, $A39)+SUMIFS(DataRegularSeason20242025!$AB$3:$AB$1315,DataRegularSeason20242025!$B$3:$B$1315, "&lt;=" &amp; GD$1, DataRegularSeason20242025!$E$3:$E$1315, $A39)</f>
        <v>61</v>
      </c>
      <c r="GE39">
        <f>SUMIFS(DataRegularSeason20242025!$AA$3:$AA$1315,DataRegularSeason20242025!$B$3:$B$1315, "&lt;=" &amp; GE$1, DataRegularSeason20242025!$D$3:$D$1315, $A39)+SUMIFS(DataRegularSeason20242025!$AB$3:$AB$1315,DataRegularSeason20242025!$B$3:$B$1315, "&lt;=" &amp; GE$1, DataRegularSeason20242025!$E$3:$E$1315, $A39)</f>
        <v>61</v>
      </c>
      <c r="GF39">
        <f>SUMIFS(DataRegularSeason20242025!$AA$3:$AA$1315,DataRegularSeason20242025!$B$3:$B$1315, "&lt;=" &amp; GF$1, DataRegularSeason20242025!$D$3:$D$1315, $A39)+SUMIFS(DataRegularSeason20242025!$AB$3:$AB$1315,DataRegularSeason20242025!$B$3:$B$1315, "&lt;=" &amp; GF$1, DataRegularSeason20242025!$E$3:$E$1315, $A39)</f>
        <v>61</v>
      </c>
      <c r="GG39">
        <f>SUMIFS(DataRegularSeason20242025!$AA$3:$AA$1315,DataRegularSeason20242025!$B$3:$B$1315, "&lt;=" &amp; GG$1, DataRegularSeason20242025!$D$3:$D$1315, $A39)+SUMIFS(DataRegularSeason20242025!$AB$3:$AB$1315,DataRegularSeason20242025!$B$3:$B$1315, "&lt;=" &amp; GG$1, DataRegularSeason20242025!$E$3:$E$1315, $A39)</f>
        <v>61</v>
      </c>
      <c r="GH39">
        <f>SUMIFS(DataRegularSeason20242025!$AA$3:$AA$1315,DataRegularSeason20242025!$B$3:$B$1315, "&lt;=" &amp; GH$1, DataRegularSeason20242025!$D$3:$D$1315, $A39)+SUMIFS(DataRegularSeason20242025!$AB$3:$AB$1315,DataRegularSeason20242025!$B$3:$B$1315, "&lt;=" &amp; GH$1, DataRegularSeason20242025!$E$3:$E$1315, $A39)</f>
        <v>61</v>
      </c>
      <c r="GI39">
        <f>SUMIFS(DataRegularSeason20242025!$AA$3:$AA$1315,DataRegularSeason20242025!$B$3:$B$1315, "&lt;=" &amp; GI$1, DataRegularSeason20242025!$D$3:$D$1315, $A39)+SUMIFS(DataRegularSeason20242025!$AB$3:$AB$1315,DataRegularSeason20242025!$B$3:$B$1315, "&lt;=" &amp; GI$1, DataRegularSeason20242025!$E$3:$E$1315, $A39)</f>
        <v>61</v>
      </c>
      <c r="GJ39">
        <f>SUMIFS(DataRegularSeason20242025!$AA$3:$AA$1315,DataRegularSeason20242025!$B$3:$B$1315, "&lt;=" &amp; GJ$1, DataRegularSeason20242025!$D$3:$D$1315, $A39)+SUMIFS(DataRegularSeason20242025!$AB$3:$AB$1315,DataRegularSeason20242025!$B$3:$B$1315, "&lt;=" &amp; GJ$1, DataRegularSeason20242025!$E$3:$E$1315, $A39)</f>
        <v>61</v>
      </c>
      <c r="GK39">
        <f>SUMIFS(DataRegularSeason20242025!$AA$3:$AA$1315,DataRegularSeason20242025!$B$3:$B$1315, "&lt;=" &amp; GK$1, DataRegularSeason20242025!$D$3:$D$1315, $A39)+SUMIFS(DataRegularSeason20242025!$AB$3:$AB$1315,DataRegularSeason20242025!$B$3:$B$1315, "&lt;=" &amp; GK$1, DataRegularSeason20242025!$E$3:$E$1315, $A39)</f>
        <v>61</v>
      </c>
      <c r="GL39">
        <f>SUMIFS(DataRegularSeason20242025!$AA$3:$AA$1315,DataRegularSeason20242025!$B$3:$B$1315, "&lt;=" &amp; GL$1, DataRegularSeason20242025!$D$3:$D$1315, $A39)+SUMIFS(DataRegularSeason20242025!$AB$3:$AB$1315,DataRegularSeason20242025!$B$3:$B$1315, "&lt;=" &amp; GL$1, DataRegularSeason20242025!$E$3:$E$1315, $A39)</f>
        <v>61</v>
      </c>
      <c r="GM39">
        <f>SUMIFS(DataRegularSeason20242025!$AA$3:$AA$1315,DataRegularSeason20242025!$B$3:$B$1315, "&lt;=" &amp; GM$1, DataRegularSeason20242025!$D$3:$D$1315, $A39)+SUMIFS(DataRegularSeason20242025!$AB$3:$AB$1315,DataRegularSeason20242025!$B$3:$B$1315, "&lt;=" &amp; GM$1, DataRegularSeason20242025!$E$3:$E$1315, $A39)</f>
        <v>61</v>
      </c>
      <c r="GN39">
        <f>SUMIFS(DataRegularSeason20242025!$AA$3:$AA$1315,DataRegularSeason20242025!$B$3:$B$1315, "&lt;=" &amp; GN$1, DataRegularSeason20242025!$D$3:$D$1315, $A39)+SUMIFS(DataRegularSeason20242025!$AB$3:$AB$1315,DataRegularSeason20242025!$B$3:$B$1315, "&lt;=" &amp; GN$1, DataRegularSeason20242025!$E$3:$E$1315, $A39)</f>
        <v>61</v>
      </c>
      <c r="GO39">
        <f>SUMIFS(DataRegularSeason20242025!$AA$3:$AA$1315,DataRegularSeason20242025!$B$3:$B$1315, "&lt;=" &amp; GO$1, DataRegularSeason20242025!$D$3:$D$1315, $A39)+SUMIFS(DataRegularSeason20242025!$AB$3:$AB$1315,DataRegularSeason20242025!$B$3:$B$1315, "&lt;=" &amp; GO$1, DataRegularSeason20242025!$E$3:$E$1315, $A39)</f>
        <v>61</v>
      </c>
      <c r="GP39">
        <f>SUMIFS(DataRegularSeason20242025!$AA$3:$AA$1315,DataRegularSeason20242025!$B$3:$B$1315, "&lt;=" &amp; GP$1, DataRegularSeason20242025!$D$3:$D$1315, $A39)+SUMIFS(DataRegularSeason20242025!$AB$3:$AB$1315,DataRegularSeason20242025!$B$3:$B$1315, "&lt;=" &amp; GP$1, DataRegularSeason20242025!$E$3:$E$1315, $A39)</f>
        <v>61</v>
      </c>
      <c r="GQ39">
        <f>SUMIFS(DataRegularSeason20242025!$AA$3:$AA$1315,DataRegularSeason20242025!$B$3:$B$1315, "&lt;=" &amp; GQ$1, DataRegularSeason20242025!$D$3:$D$1315, $A39)+SUMIFS(DataRegularSeason20242025!$AB$3:$AB$1315,DataRegularSeason20242025!$B$3:$B$1315, "&lt;=" &amp; GQ$1, DataRegularSeason20242025!$E$3:$E$1315, $A39)</f>
        <v>61</v>
      </c>
      <c r="GR39">
        <f>SUMIFS(DataRegularSeason20242025!$AA$3:$AA$1315,DataRegularSeason20242025!$B$3:$B$1315, "&lt;=" &amp; GR$1, DataRegularSeason20242025!$D$3:$D$1315, $A39)+SUMIFS(DataRegularSeason20242025!$AB$3:$AB$1315,DataRegularSeason20242025!$B$3:$B$1315, "&lt;=" &amp; GR$1, DataRegularSeason20242025!$E$3:$E$1315, $A39)</f>
        <v>61</v>
      </c>
      <c r="GS39">
        <f>SUMIFS(DataRegularSeason20242025!$AA$3:$AA$1315,DataRegularSeason20242025!$B$3:$B$1315, "&lt;=" &amp; GS$1, DataRegularSeason20242025!$D$3:$D$1315, $A39)+SUMIFS(DataRegularSeason20242025!$AB$3:$AB$1315,DataRegularSeason20242025!$B$3:$B$1315, "&lt;=" &amp; GS$1, DataRegularSeason20242025!$E$3:$E$1315, $A39)</f>
        <v>61</v>
      </c>
      <c r="GT39">
        <f>SUMIFS(DataRegularSeason20242025!$AA$3:$AA$1315,DataRegularSeason20242025!$B$3:$B$1315, "&lt;=" &amp; GT$1, DataRegularSeason20242025!$D$3:$D$1315, $A39)+SUMIFS(DataRegularSeason20242025!$AB$3:$AB$1315,DataRegularSeason20242025!$B$3:$B$1315, "&lt;=" &amp; GT$1, DataRegularSeason20242025!$E$3:$E$1315, $A39)</f>
        <v>61</v>
      </c>
      <c r="GU39">
        <f>SUMIFS(DataRegularSeason20242025!$AA$3:$AA$1315,DataRegularSeason20242025!$B$3:$B$1315, "&lt;=" &amp; GU$1, DataRegularSeason20242025!$D$3:$D$1315, $A39)+SUMIFS(DataRegularSeason20242025!$AB$3:$AB$1315,DataRegularSeason20242025!$B$3:$B$1315, "&lt;=" &amp; GU$1, DataRegularSeason20242025!$E$3:$E$1315, $A39)</f>
        <v>61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56</v>
      </c>
      <c r="DV40">
        <f>SUMIFS(DataRegularSeason20242025!$AA$3:$AA$1315,DataRegularSeason20242025!$B$3:$B$1315, "&lt;=" &amp; DV$1, DataRegularSeason20242025!$D$3:$D$1315, $A40)+SUMIFS(DataRegularSeason20242025!$AB$3:$AB$1315,DataRegularSeason20242025!$B$3:$B$1315, "&lt;=" &amp; DV$1, DataRegularSeason20242025!$E$3:$E$1315, $A40)</f>
        <v>56</v>
      </c>
      <c r="DW40">
        <f>SUMIFS(DataRegularSeason20242025!$AA$3:$AA$1315,DataRegularSeason20242025!$B$3:$B$1315, "&lt;=" &amp; DW$1, DataRegularSeason20242025!$D$3:$D$1315, $A40)+SUMIFS(DataRegularSeason20242025!$AB$3:$AB$1315,DataRegularSeason20242025!$B$3:$B$1315, "&lt;=" &amp; DW$1, DataRegularSeason20242025!$E$3:$E$1315, $A40)</f>
        <v>56</v>
      </c>
      <c r="DX40">
        <f>SUMIFS(DataRegularSeason20242025!$AA$3:$AA$1315,DataRegularSeason20242025!$B$3:$B$1315, "&lt;=" &amp; DX$1, DataRegularSeason20242025!$D$3:$D$1315, $A40)+SUMIFS(DataRegularSeason20242025!$AB$3:$AB$1315,DataRegularSeason20242025!$B$3:$B$1315, "&lt;=" &amp; DX$1, DataRegularSeason20242025!$E$3:$E$1315, $A40)</f>
        <v>56</v>
      </c>
      <c r="DY40">
        <f>SUMIFS(DataRegularSeason20242025!$AA$3:$AA$1315,DataRegularSeason20242025!$B$3:$B$1315, "&lt;=" &amp; DY$1, DataRegularSeason20242025!$D$3:$D$1315, $A40)+SUMIFS(DataRegularSeason20242025!$AB$3:$AB$1315,DataRegularSeason20242025!$B$3:$B$1315, "&lt;=" &amp; DY$1, DataRegularSeason20242025!$E$3:$E$1315, $A40)</f>
        <v>56</v>
      </c>
      <c r="DZ40">
        <f>SUMIFS(DataRegularSeason20242025!$AA$3:$AA$1315,DataRegularSeason20242025!$B$3:$B$1315, "&lt;=" &amp; DZ$1, DataRegularSeason20242025!$D$3:$D$1315, $A40)+SUMIFS(DataRegularSeason20242025!$AB$3:$AB$1315,DataRegularSeason20242025!$B$3:$B$1315, "&lt;=" &amp; DZ$1, DataRegularSeason20242025!$E$3:$E$1315, $A40)</f>
        <v>56</v>
      </c>
      <c r="EA40">
        <f>SUMIFS(DataRegularSeason20242025!$AA$3:$AA$1315,DataRegularSeason20242025!$B$3:$B$1315, "&lt;=" &amp; EA$1, DataRegularSeason20242025!$D$3:$D$1315, $A40)+SUMIFS(DataRegularSeason20242025!$AB$3:$AB$1315,DataRegularSeason20242025!$B$3:$B$1315, "&lt;=" &amp; EA$1, DataRegularSeason20242025!$E$3:$E$1315, $A40)</f>
        <v>56</v>
      </c>
      <c r="EB40">
        <f>SUMIFS(DataRegularSeason20242025!$AA$3:$AA$1315,DataRegularSeason20242025!$B$3:$B$1315, "&lt;=" &amp; EB$1, DataRegularSeason20242025!$D$3:$D$1315, $A40)+SUMIFS(DataRegularSeason20242025!$AB$3:$AB$1315,DataRegularSeason20242025!$B$3:$B$1315, "&lt;=" &amp; EB$1, DataRegularSeason20242025!$E$3:$E$1315, $A40)</f>
        <v>56</v>
      </c>
      <c r="EC40">
        <f>SUMIFS(DataRegularSeason20242025!$AA$3:$AA$1315,DataRegularSeason20242025!$B$3:$B$1315, "&lt;=" &amp; EC$1, DataRegularSeason20242025!$D$3:$D$1315, $A40)+SUMIFS(DataRegularSeason20242025!$AB$3:$AB$1315,DataRegularSeason20242025!$B$3:$B$1315, "&lt;=" &amp; EC$1, DataRegularSeason20242025!$E$3:$E$1315, $A40)</f>
        <v>56</v>
      </c>
      <c r="ED40">
        <f>SUMIFS(DataRegularSeason20242025!$AA$3:$AA$1315,DataRegularSeason20242025!$B$3:$B$1315, "&lt;=" &amp; ED$1, DataRegularSeason20242025!$D$3:$D$1315, $A40)+SUMIFS(DataRegularSeason20242025!$AB$3:$AB$1315,DataRegularSeason20242025!$B$3:$B$1315, "&lt;=" &amp; ED$1, DataRegularSeason20242025!$E$3:$E$1315, $A40)</f>
        <v>56</v>
      </c>
      <c r="EE40">
        <f>SUMIFS(DataRegularSeason20242025!$AA$3:$AA$1315,DataRegularSeason20242025!$B$3:$B$1315, "&lt;=" &amp; EE$1, DataRegularSeason20242025!$D$3:$D$1315, $A40)+SUMIFS(DataRegularSeason20242025!$AB$3:$AB$1315,DataRegularSeason20242025!$B$3:$B$1315, "&lt;=" &amp; EE$1, DataRegularSeason20242025!$E$3:$E$1315, $A40)</f>
        <v>56</v>
      </c>
      <c r="EF40">
        <f>SUMIFS(DataRegularSeason20242025!$AA$3:$AA$1315,DataRegularSeason20242025!$B$3:$B$1315, "&lt;=" &amp; EF$1, DataRegularSeason20242025!$D$3:$D$1315, $A40)+SUMIFS(DataRegularSeason20242025!$AB$3:$AB$1315,DataRegularSeason20242025!$B$3:$B$1315, "&lt;=" &amp; EF$1, DataRegularSeason20242025!$E$3:$E$1315, $A40)</f>
        <v>56</v>
      </c>
      <c r="EG40">
        <f>SUMIFS(DataRegularSeason20242025!$AA$3:$AA$1315,DataRegularSeason20242025!$B$3:$B$1315, "&lt;=" &amp; EG$1, DataRegularSeason20242025!$D$3:$D$1315, $A40)+SUMIFS(DataRegularSeason20242025!$AB$3:$AB$1315,DataRegularSeason20242025!$B$3:$B$1315, "&lt;=" &amp; EG$1, DataRegularSeason20242025!$E$3:$E$1315, $A40)</f>
        <v>56</v>
      </c>
      <c r="EH40">
        <f>SUMIFS(DataRegularSeason20242025!$AA$3:$AA$1315,DataRegularSeason20242025!$B$3:$B$1315, "&lt;=" &amp; EH$1, DataRegularSeason20242025!$D$3:$D$1315, $A40)+SUMIFS(DataRegularSeason20242025!$AB$3:$AB$1315,DataRegularSeason20242025!$B$3:$B$1315, "&lt;=" &amp; EH$1, DataRegularSeason20242025!$E$3:$E$1315, $A40)</f>
        <v>56</v>
      </c>
      <c r="EI40">
        <f>SUMIFS(DataRegularSeason20242025!$AA$3:$AA$1315,DataRegularSeason20242025!$B$3:$B$1315, "&lt;=" &amp; EI$1, DataRegularSeason20242025!$D$3:$D$1315, $A40)+SUMIFS(DataRegularSeason20242025!$AB$3:$AB$1315,DataRegularSeason20242025!$B$3:$B$1315, "&lt;=" &amp; EI$1, DataRegularSeason20242025!$E$3:$E$1315, $A40)</f>
        <v>56</v>
      </c>
      <c r="EJ40">
        <f>SUMIFS(DataRegularSeason20242025!$AA$3:$AA$1315,DataRegularSeason20242025!$B$3:$B$1315, "&lt;=" &amp; EJ$1, DataRegularSeason20242025!$D$3:$D$1315, $A40)+SUMIFS(DataRegularSeason20242025!$AB$3:$AB$1315,DataRegularSeason20242025!$B$3:$B$1315, "&lt;=" &amp; EJ$1, DataRegularSeason20242025!$E$3:$E$1315, $A40)</f>
        <v>56</v>
      </c>
      <c r="EK40">
        <f>SUMIFS(DataRegularSeason20242025!$AA$3:$AA$1315,DataRegularSeason20242025!$B$3:$B$1315, "&lt;=" &amp; EK$1, DataRegularSeason20242025!$D$3:$D$1315, $A40)+SUMIFS(DataRegularSeason20242025!$AB$3:$AB$1315,DataRegularSeason20242025!$B$3:$B$1315, "&lt;=" &amp; EK$1, DataRegularSeason20242025!$E$3:$E$1315, $A40)</f>
        <v>56</v>
      </c>
      <c r="EL40">
        <f>SUMIFS(DataRegularSeason20242025!$AA$3:$AA$1315,DataRegularSeason20242025!$B$3:$B$1315, "&lt;=" &amp; EL$1, DataRegularSeason20242025!$D$3:$D$1315, $A40)+SUMIFS(DataRegularSeason20242025!$AB$3:$AB$1315,DataRegularSeason20242025!$B$3:$B$1315, "&lt;=" &amp; EL$1, DataRegularSeason20242025!$E$3:$E$1315, $A40)</f>
        <v>56</v>
      </c>
      <c r="EM40">
        <f>SUMIFS(DataRegularSeason20242025!$AA$3:$AA$1315,DataRegularSeason20242025!$B$3:$B$1315, "&lt;=" &amp; EM$1, DataRegularSeason20242025!$D$3:$D$1315, $A40)+SUMIFS(DataRegularSeason20242025!$AB$3:$AB$1315,DataRegularSeason20242025!$B$3:$B$1315, "&lt;=" &amp; EM$1, DataRegularSeason20242025!$E$3:$E$1315, $A40)</f>
        <v>56</v>
      </c>
      <c r="EN40">
        <f>SUMIFS(DataRegularSeason20242025!$AA$3:$AA$1315,DataRegularSeason20242025!$B$3:$B$1315, "&lt;=" &amp; EN$1, DataRegularSeason20242025!$D$3:$D$1315, $A40)+SUMIFS(DataRegularSeason20242025!$AB$3:$AB$1315,DataRegularSeason20242025!$B$3:$B$1315, "&lt;=" &amp; EN$1, DataRegularSeason20242025!$E$3:$E$1315, $A40)</f>
        <v>56</v>
      </c>
      <c r="EO40">
        <f>SUMIFS(DataRegularSeason20242025!$AA$3:$AA$1315,DataRegularSeason20242025!$B$3:$B$1315, "&lt;=" &amp; EO$1, DataRegularSeason20242025!$D$3:$D$1315, $A40)+SUMIFS(DataRegularSeason20242025!$AB$3:$AB$1315,DataRegularSeason20242025!$B$3:$B$1315, "&lt;=" &amp; EO$1, DataRegularSeason20242025!$E$3:$E$1315, $A40)</f>
        <v>56</v>
      </c>
      <c r="EP40">
        <f>SUMIFS(DataRegularSeason20242025!$AA$3:$AA$1315,DataRegularSeason20242025!$B$3:$B$1315, "&lt;=" &amp; EP$1, DataRegularSeason20242025!$D$3:$D$1315, $A40)+SUMIFS(DataRegularSeason20242025!$AB$3:$AB$1315,DataRegularSeason20242025!$B$3:$B$1315, "&lt;=" &amp; EP$1, DataRegularSeason20242025!$E$3:$E$1315, $A40)</f>
        <v>56</v>
      </c>
      <c r="EQ40">
        <f>SUMIFS(DataRegularSeason20242025!$AA$3:$AA$1315,DataRegularSeason20242025!$B$3:$B$1315, "&lt;=" &amp; EQ$1, DataRegularSeason20242025!$D$3:$D$1315, $A40)+SUMIFS(DataRegularSeason20242025!$AB$3:$AB$1315,DataRegularSeason20242025!$B$3:$B$1315, "&lt;=" &amp; EQ$1, DataRegularSeason20242025!$E$3:$E$1315, $A40)</f>
        <v>56</v>
      </c>
      <c r="ER40">
        <f>SUMIFS(DataRegularSeason20242025!$AA$3:$AA$1315,DataRegularSeason20242025!$B$3:$B$1315, "&lt;=" &amp; ER$1, DataRegularSeason20242025!$D$3:$D$1315, $A40)+SUMIFS(DataRegularSeason20242025!$AB$3:$AB$1315,DataRegularSeason20242025!$B$3:$B$1315, "&lt;=" &amp; ER$1, DataRegularSeason20242025!$E$3:$E$1315, $A40)</f>
        <v>56</v>
      </c>
      <c r="ES40">
        <f>SUMIFS(DataRegularSeason20242025!$AA$3:$AA$1315,DataRegularSeason20242025!$B$3:$B$1315, "&lt;=" &amp; ES$1, DataRegularSeason20242025!$D$3:$D$1315, $A40)+SUMIFS(DataRegularSeason20242025!$AB$3:$AB$1315,DataRegularSeason20242025!$B$3:$B$1315, "&lt;=" &amp; ES$1, DataRegularSeason20242025!$E$3:$E$1315, $A40)</f>
        <v>56</v>
      </c>
      <c r="ET40">
        <f>SUMIFS(DataRegularSeason20242025!$AA$3:$AA$1315,DataRegularSeason20242025!$B$3:$B$1315, "&lt;=" &amp; ET$1, DataRegularSeason20242025!$D$3:$D$1315, $A40)+SUMIFS(DataRegularSeason20242025!$AB$3:$AB$1315,DataRegularSeason20242025!$B$3:$B$1315, "&lt;=" &amp; ET$1, DataRegularSeason20242025!$E$3:$E$1315, $A40)</f>
        <v>56</v>
      </c>
      <c r="EU40">
        <f>SUMIFS(DataRegularSeason20242025!$AA$3:$AA$1315,DataRegularSeason20242025!$B$3:$B$1315, "&lt;=" &amp; EU$1, DataRegularSeason20242025!$D$3:$D$1315, $A40)+SUMIFS(DataRegularSeason20242025!$AB$3:$AB$1315,DataRegularSeason20242025!$B$3:$B$1315, "&lt;=" &amp; EU$1, DataRegularSeason20242025!$E$3:$E$1315, $A40)</f>
        <v>56</v>
      </c>
      <c r="EV40">
        <f>SUMIFS(DataRegularSeason20242025!$AA$3:$AA$1315,DataRegularSeason20242025!$B$3:$B$1315, "&lt;=" &amp; EV$1, DataRegularSeason20242025!$D$3:$D$1315, $A40)+SUMIFS(DataRegularSeason20242025!$AB$3:$AB$1315,DataRegularSeason20242025!$B$3:$B$1315, "&lt;=" &amp; EV$1, DataRegularSeason20242025!$E$3:$E$1315, $A40)</f>
        <v>56</v>
      </c>
      <c r="EW40">
        <f>SUMIFS(DataRegularSeason20242025!$AA$3:$AA$1315,DataRegularSeason20242025!$B$3:$B$1315, "&lt;=" &amp; EW$1, DataRegularSeason20242025!$D$3:$D$1315, $A40)+SUMIFS(DataRegularSeason20242025!$AB$3:$AB$1315,DataRegularSeason20242025!$B$3:$B$1315, "&lt;=" &amp; EW$1, DataRegularSeason20242025!$E$3:$E$1315, $A40)</f>
        <v>56</v>
      </c>
      <c r="EX40">
        <f>SUMIFS(DataRegularSeason20242025!$AA$3:$AA$1315,DataRegularSeason20242025!$B$3:$B$1315, "&lt;=" &amp; EX$1, DataRegularSeason20242025!$D$3:$D$1315, $A40)+SUMIFS(DataRegularSeason20242025!$AB$3:$AB$1315,DataRegularSeason20242025!$B$3:$B$1315, "&lt;=" &amp; EX$1, DataRegularSeason20242025!$E$3:$E$1315, $A40)</f>
        <v>56</v>
      </c>
      <c r="EY40">
        <f>SUMIFS(DataRegularSeason20242025!$AA$3:$AA$1315,DataRegularSeason20242025!$B$3:$B$1315, "&lt;=" &amp; EY$1, DataRegularSeason20242025!$D$3:$D$1315, $A40)+SUMIFS(DataRegularSeason20242025!$AB$3:$AB$1315,DataRegularSeason20242025!$B$3:$B$1315, "&lt;=" &amp; EY$1, DataRegularSeason20242025!$E$3:$E$1315, $A40)</f>
        <v>56</v>
      </c>
      <c r="EZ40">
        <f>SUMIFS(DataRegularSeason20242025!$AA$3:$AA$1315,DataRegularSeason20242025!$B$3:$B$1315, "&lt;=" &amp; EZ$1, DataRegularSeason20242025!$D$3:$D$1315, $A40)+SUMIFS(DataRegularSeason20242025!$AB$3:$AB$1315,DataRegularSeason20242025!$B$3:$B$1315, "&lt;=" &amp; EZ$1, DataRegularSeason20242025!$E$3:$E$1315, $A40)</f>
        <v>56</v>
      </c>
      <c r="FA40">
        <f>SUMIFS(DataRegularSeason20242025!$AA$3:$AA$1315,DataRegularSeason20242025!$B$3:$B$1315, "&lt;=" &amp; FA$1, DataRegularSeason20242025!$D$3:$D$1315, $A40)+SUMIFS(DataRegularSeason20242025!$AB$3:$AB$1315,DataRegularSeason20242025!$B$3:$B$1315, "&lt;=" &amp; FA$1, DataRegularSeason20242025!$E$3:$E$1315, $A40)</f>
        <v>56</v>
      </c>
      <c r="FB40">
        <f>SUMIFS(DataRegularSeason20242025!$AA$3:$AA$1315,DataRegularSeason20242025!$B$3:$B$1315, "&lt;=" &amp; FB$1, DataRegularSeason20242025!$D$3:$D$1315, $A40)+SUMIFS(DataRegularSeason20242025!$AB$3:$AB$1315,DataRegularSeason20242025!$B$3:$B$1315, "&lt;=" &amp; FB$1, DataRegularSeason20242025!$E$3:$E$1315, $A40)</f>
        <v>56</v>
      </c>
      <c r="FC40">
        <f>SUMIFS(DataRegularSeason20242025!$AA$3:$AA$1315,DataRegularSeason20242025!$B$3:$B$1315, "&lt;=" &amp; FC$1, DataRegularSeason20242025!$D$3:$D$1315, $A40)+SUMIFS(DataRegularSeason20242025!$AB$3:$AB$1315,DataRegularSeason20242025!$B$3:$B$1315, "&lt;=" &amp; FC$1, DataRegularSeason20242025!$E$3:$E$1315, $A40)</f>
        <v>56</v>
      </c>
      <c r="FD40">
        <f>SUMIFS(DataRegularSeason20242025!$AA$3:$AA$1315,DataRegularSeason20242025!$B$3:$B$1315, "&lt;=" &amp; FD$1, DataRegularSeason20242025!$D$3:$D$1315, $A40)+SUMIFS(DataRegularSeason20242025!$AB$3:$AB$1315,DataRegularSeason20242025!$B$3:$B$1315, "&lt;=" &amp; FD$1, DataRegularSeason20242025!$E$3:$E$1315, $A40)</f>
        <v>56</v>
      </c>
      <c r="FE40">
        <f>SUMIFS(DataRegularSeason20242025!$AA$3:$AA$1315,DataRegularSeason20242025!$B$3:$B$1315, "&lt;=" &amp; FE$1, DataRegularSeason20242025!$D$3:$D$1315, $A40)+SUMIFS(DataRegularSeason20242025!$AB$3:$AB$1315,DataRegularSeason20242025!$B$3:$B$1315, "&lt;=" &amp; FE$1, DataRegularSeason20242025!$E$3:$E$1315, $A40)</f>
        <v>56</v>
      </c>
      <c r="FF40">
        <f>SUMIFS(DataRegularSeason20242025!$AA$3:$AA$1315,DataRegularSeason20242025!$B$3:$B$1315, "&lt;=" &amp; FF$1, DataRegularSeason20242025!$D$3:$D$1315, $A40)+SUMIFS(DataRegularSeason20242025!$AB$3:$AB$1315,DataRegularSeason20242025!$B$3:$B$1315, "&lt;=" &amp; FF$1, DataRegularSeason20242025!$E$3:$E$1315, $A40)</f>
        <v>56</v>
      </c>
      <c r="FG40">
        <f>SUMIFS(DataRegularSeason20242025!$AA$3:$AA$1315,DataRegularSeason20242025!$B$3:$B$1315, "&lt;=" &amp; FG$1, DataRegularSeason20242025!$D$3:$D$1315, $A40)+SUMIFS(DataRegularSeason20242025!$AB$3:$AB$1315,DataRegularSeason20242025!$B$3:$B$1315, "&lt;=" &amp; FG$1, DataRegularSeason20242025!$E$3:$E$1315, $A40)</f>
        <v>56</v>
      </c>
      <c r="FH40">
        <f>SUMIFS(DataRegularSeason20242025!$AA$3:$AA$1315,DataRegularSeason20242025!$B$3:$B$1315, "&lt;=" &amp; FH$1, DataRegularSeason20242025!$D$3:$D$1315, $A40)+SUMIFS(DataRegularSeason20242025!$AB$3:$AB$1315,DataRegularSeason20242025!$B$3:$B$1315, "&lt;=" &amp; FH$1, DataRegularSeason20242025!$E$3:$E$1315, $A40)</f>
        <v>56</v>
      </c>
      <c r="FI40">
        <f>SUMIFS(DataRegularSeason20242025!$AA$3:$AA$1315,DataRegularSeason20242025!$B$3:$B$1315, "&lt;=" &amp; FI$1, DataRegularSeason20242025!$D$3:$D$1315, $A40)+SUMIFS(DataRegularSeason20242025!$AB$3:$AB$1315,DataRegularSeason20242025!$B$3:$B$1315, "&lt;=" &amp; FI$1, DataRegularSeason20242025!$E$3:$E$1315, $A40)</f>
        <v>56</v>
      </c>
      <c r="FJ40">
        <f>SUMIFS(DataRegularSeason20242025!$AA$3:$AA$1315,DataRegularSeason20242025!$B$3:$B$1315, "&lt;=" &amp; FJ$1, DataRegularSeason20242025!$D$3:$D$1315, $A40)+SUMIFS(DataRegularSeason20242025!$AB$3:$AB$1315,DataRegularSeason20242025!$B$3:$B$1315, "&lt;=" &amp; FJ$1, DataRegularSeason20242025!$E$3:$E$1315, $A40)</f>
        <v>56</v>
      </c>
      <c r="FK40">
        <f>SUMIFS(DataRegularSeason20242025!$AA$3:$AA$1315,DataRegularSeason20242025!$B$3:$B$1315, "&lt;=" &amp; FK$1, DataRegularSeason20242025!$D$3:$D$1315, $A40)+SUMIFS(DataRegularSeason20242025!$AB$3:$AB$1315,DataRegularSeason20242025!$B$3:$B$1315, "&lt;=" &amp; FK$1, DataRegularSeason20242025!$E$3:$E$1315, $A40)</f>
        <v>56</v>
      </c>
      <c r="FL40">
        <f>SUMIFS(DataRegularSeason20242025!$AA$3:$AA$1315,DataRegularSeason20242025!$B$3:$B$1315, "&lt;=" &amp; FL$1, DataRegularSeason20242025!$D$3:$D$1315, $A40)+SUMIFS(DataRegularSeason20242025!$AB$3:$AB$1315,DataRegularSeason20242025!$B$3:$B$1315, "&lt;=" &amp; FL$1, DataRegularSeason20242025!$E$3:$E$1315, $A40)</f>
        <v>56</v>
      </c>
      <c r="FM40">
        <f>SUMIFS(DataRegularSeason20242025!$AA$3:$AA$1315,DataRegularSeason20242025!$B$3:$B$1315, "&lt;=" &amp; FM$1, DataRegularSeason20242025!$D$3:$D$1315, $A40)+SUMIFS(DataRegularSeason20242025!$AB$3:$AB$1315,DataRegularSeason20242025!$B$3:$B$1315, "&lt;=" &amp; FM$1, DataRegularSeason20242025!$E$3:$E$1315, $A40)</f>
        <v>56</v>
      </c>
      <c r="FN40">
        <f>SUMIFS(DataRegularSeason20242025!$AA$3:$AA$1315,DataRegularSeason20242025!$B$3:$B$1315, "&lt;=" &amp; FN$1, DataRegularSeason20242025!$D$3:$D$1315, $A40)+SUMIFS(DataRegularSeason20242025!$AB$3:$AB$1315,DataRegularSeason20242025!$B$3:$B$1315, "&lt;=" &amp; FN$1, DataRegularSeason20242025!$E$3:$E$1315, $A40)</f>
        <v>56</v>
      </c>
      <c r="FO40">
        <f>SUMIFS(DataRegularSeason20242025!$AA$3:$AA$1315,DataRegularSeason20242025!$B$3:$B$1315, "&lt;=" &amp; FO$1, DataRegularSeason20242025!$D$3:$D$1315, $A40)+SUMIFS(DataRegularSeason20242025!$AB$3:$AB$1315,DataRegularSeason20242025!$B$3:$B$1315, "&lt;=" &amp; FO$1, DataRegularSeason20242025!$E$3:$E$1315, $A40)</f>
        <v>56</v>
      </c>
      <c r="FP40">
        <f>SUMIFS(DataRegularSeason20242025!$AA$3:$AA$1315,DataRegularSeason20242025!$B$3:$B$1315, "&lt;=" &amp; FP$1, DataRegularSeason20242025!$D$3:$D$1315, $A40)+SUMIFS(DataRegularSeason20242025!$AB$3:$AB$1315,DataRegularSeason20242025!$B$3:$B$1315, "&lt;=" &amp; FP$1, DataRegularSeason20242025!$E$3:$E$1315, $A40)</f>
        <v>56</v>
      </c>
      <c r="FQ40">
        <f>SUMIFS(DataRegularSeason20242025!$AA$3:$AA$1315,DataRegularSeason20242025!$B$3:$B$1315, "&lt;=" &amp; FQ$1, DataRegularSeason20242025!$D$3:$D$1315, $A40)+SUMIFS(DataRegularSeason20242025!$AB$3:$AB$1315,DataRegularSeason20242025!$B$3:$B$1315, "&lt;=" &amp; FQ$1, DataRegularSeason20242025!$E$3:$E$1315, $A40)</f>
        <v>56</v>
      </c>
      <c r="FR40">
        <f>SUMIFS(DataRegularSeason20242025!$AA$3:$AA$1315,DataRegularSeason20242025!$B$3:$B$1315, "&lt;=" &amp; FR$1, DataRegularSeason20242025!$D$3:$D$1315, $A40)+SUMIFS(DataRegularSeason20242025!$AB$3:$AB$1315,DataRegularSeason20242025!$B$3:$B$1315, "&lt;=" &amp; FR$1, DataRegularSeason20242025!$E$3:$E$1315, $A40)</f>
        <v>56</v>
      </c>
      <c r="FS40">
        <f>SUMIFS(DataRegularSeason20242025!$AA$3:$AA$1315,DataRegularSeason20242025!$B$3:$B$1315, "&lt;=" &amp; FS$1, DataRegularSeason20242025!$D$3:$D$1315, $A40)+SUMIFS(DataRegularSeason20242025!$AB$3:$AB$1315,DataRegularSeason20242025!$B$3:$B$1315, "&lt;=" &amp; FS$1, DataRegularSeason20242025!$E$3:$E$1315, $A40)</f>
        <v>56</v>
      </c>
      <c r="FT40">
        <f>SUMIFS(DataRegularSeason20242025!$AA$3:$AA$1315,DataRegularSeason20242025!$B$3:$B$1315, "&lt;=" &amp; FT$1, DataRegularSeason20242025!$D$3:$D$1315, $A40)+SUMIFS(DataRegularSeason20242025!$AB$3:$AB$1315,DataRegularSeason20242025!$B$3:$B$1315, "&lt;=" &amp; FT$1, DataRegularSeason20242025!$E$3:$E$1315, $A40)</f>
        <v>56</v>
      </c>
      <c r="FU40">
        <f>SUMIFS(DataRegularSeason20242025!$AA$3:$AA$1315,DataRegularSeason20242025!$B$3:$B$1315, "&lt;=" &amp; FU$1, DataRegularSeason20242025!$D$3:$D$1315, $A40)+SUMIFS(DataRegularSeason20242025!$AB$3:$AB$1315,DataRegularSeason20242025!$B$3:$B$1315, "&lt;=" &amp; FU$1, DataRegularSeason20242025!$E$3:$E$1315, $A40)</f>
        <v>56</v>
      </c>
      <c r="FV40">
        <f>SUMIFS(DataRegularSeason20242025!$AA$3:$AA$1315,DataRegularSeason20242025!$B$3:$B$1315, "&lt;=" &amp; FV$1, DataRegularSeason20242025!$D$3:$D$1315, $A40)+SUMIFS(DataRegularSeason20242025!$AB$3:$AB$1315,DataRegularSeason20242025!$B$3:$B$1315, "&lt;=" &amp; FV$1, DataRegularSeason20242025!$E$3:$E$1315, $A40)</f>
        <v>56</v>
      </c>
      <c r="FW40">
        <f>SUMIFS(DataRegularSeason20242025!$AA$3:$AA$1315,DataRegularSeason20242025!$B$3:$B$1315, "&lt;=" &amp; FW$1, DataRegularSeason20242025!$D$3:$D$1315, $A40)+SUMIFS(DataRegularSeason20242025!$AB$3:$AB$1315,DataRegularSeason20242025!$B$3:$B$1315, "&lt;=" &amp; FW$1, DataRegularSeason20242025!$E$3:$E$1315, $A40)</f>
        <v>56</v>
      </c>
      <c r="FX40">
        <f>SUMIFS(DataRegularSeason20242025!$AA$3:$AA$1315,DataRegularSeason20242025!$B$3:$B$1315, "&lt;=" &amp; FX$1, DataRegularSeason20242025!$D$3:$D$1315, $A40)+SUMIFS(DataRegularSeason20242025!$AB$3:$AB$1315,DataRegularSeason20242025!$B$3:$B$1315, "&lt;=" &amp; FX$1, DataRegularSeason20242025!$E$3:$E$1315, $A40)</f>
        <v>56</v>
      </c>
      <c r="FY40">
        <f>SUMIFS(DataRegularSeason20242025!$AA$3:$AA$1315,DataRegularSeason20242025!$B$3:$B$1315, "&lt;=" &amp; FY$1, DataRegularSeason20242025!$D$3:$D$1315, $A40)+SUMIFS(DataRegularSeason20242025!$AB$3:$AB$1315,DataRegularSeason20242025!$B$3:$B$1315, "&lt;=" &amp; FY$1, DataRegularSeason20242025!$E$3:$E$1315, $A40)</f>
        <v>56</v>
      </c>
      <c r="FZ40">
        <f>SUMIFS(DataRegularSeason20242025!$AA$3:$AA$1315,DataRegularSeason20242025!$B$3:$B$1315, "&lt;=" &amp; FZ$1, DataRegularSeason20242025!$D$3:$D$1315, $A40)+SUMIFS(DataRegularSeason20242025!$AB$3:$AB$1315,DataRegularSeason20242025!$B$3:$B$1315, "&lt;=" &amp; FZ$1, DataRegularSeason20242025!$E$3:$E$1315, $A40)</f>
        <v>56</v>
      </c>
      <c r="GA40">
        <f>SUMIFS(DataRegularSeason20242025!$AA$3:$AA$1315,DataRegularSeason20242025!$B$3:$B$1315, "&lt;=" &amp; GA$1, DataRegularSeason20242025!$D$3:$D$1315, $A40)+SUMIFS(DataRegularSeason20242025!$AB$3:$AB$1315,DataRegularSeason20242025!$B$3:$B$1315, "&lt;=" &amp; GA$1, DataRegularSeason20242025!$E$3:$E$1315, $A40)</f>
        <v>56</v>
      </c>
      <c r="GB40">
        <f>SUMIFS(DataRegularSeason20242025!$AA$3:$AA$1315,DataRegularSeason20242025!$B$3:$B$1315, "&lt;=" &amp; GB$1, DataRegularSeason20242025!$D$3:$D$1315, $A40)+SUMIFS(DataRegularSeason20242025!$AB$3:$AB$1315,DataRegularSeason20242025!$B$3:$B$1315, "&lt;=" &amp; GB$1, DataRegularSeason20242025!$E$3:$E$1315, $A40)</f>
        <v>56</v>
      </c>
      <c r="GC40">
        <f>SUMIFS(DataRegularSeason20242025!$AA$3:$AA$1315,DataRegularSeason20242025!$B$3:$B$1315, "&lt;=" &amp; GC$1, DataRegularSeason20242025!$D$3:$D$1315, $A40)+SUMIFS(DataRegularSeason20242025!$AB$3:$AB$1315,DataRegularSeason20242025!$B$3:$B$1315, "&lt;=" &amp; GC$1, DataRegularSeason20242025!$E$3:$E$1315, $A40)</f>
        <v>56</v>
      </c>
      <c r="GD40">
        <f>SUMIFS(DataRegularSeason20242025!$AA$3:$AA$1315,DataRegularSeason20242025!$B$3:$B$1315, "&lt;=" &amp; GD$1, DataRegularSeason20242025!$D$3:$D$1315, $A40)+SUMIFS(DataRegularSeason20242025!$AB$3:$AB$1315,DataRegularSeason20242025!$B$3:$B$1315, "&lt;=" &amp; GD$1, DataRegularSeason20242025!$E$3:$E$1315, $A40)</f>
        <v>56</v>
      </c>
      <c r="GE40">
        <f>SUMIFS(DataRegularSeason20242025!$AA$3:$AA$1315,DataRegularSeason20242025!$B$3:$B$1315, "&lt;=" &amp; GE$1, DataRegularSeason20242025!$D$3:$D$1315, $A40)+SUMIFS(DataRegularSeason20242025!$AB$3:$AB$1315,DataRegularSeason20242025!$B$3:$B$1315, "&lt;=" &amp; GE$1, DataRegularSeason20242025!$E$3:$E$1315, $A40)</f>
        <v>56</v>
      </c>
      <c r="GF40">
        <f>SUMIFS(DataRegularSeason20242025!$AA$3:$AA$1315,DataRegularSeason20242025!$B$3:$B$1315, "&lt;=" &amp; GF$1, DataRegularSeason20242025!$D$3:$D$1315, $A40)+SUMIFS(DataRegularSeason20242025!$AB$3:$AB$1315,DataRegularSeason20242025!$B$3:$B$1315, "&lt;=" &amp; GF$1, DataRegularSeason20242025!$E$3:$E$1315, $A40)</f>
        <v>56</v>
      </c>
      <c r="GG40">
        <f>SUMIFS(DataRegularSeason20242025!$AA$3:$AA$1315,DataRegularSeason20242025!$B$3:$B$1315, "&lt;=" &amp; GG$1, DataRegularSeason20242025!$D$3:$D$1315, $A40)+SUMIFS(DataRegularSeason20242025!$AB$3:$AB$1315,DataRegularSeason20242025!$B$3:$B$1315, "&lt;=" &amp; GG$1, DataRegularSeason20242025!$E$3:$E$1315, $A40)</f>
        <v>56</v>
      </c>
      <c r="GH40">
        <f>SUMIFS(DataRegularSeason20242025!$AA$3:$AA$1315,DataRegularSeason20242025!$B$3:$B$1315, "&lt;=" &amp; GH$1, DataRegularSeason20242025!$D$3:$D$1315, $A40)+SUMIFS(DataRegularSeason20242025!$AB$3:$AB$1315,DataRegularSeason20242025!$B$3:$B$1315, "&lt;=" &amp; GH$1, DataRegularSeason20242025!$E$3:$E$1315, $A40)</f>
        <v>56</v>
      </c>
      <c r="GI40">
        <f>SUMIFS(DataRegularSeason20242025!$AA$3:$AA$1315,DataRegularSeason20242025!$B$3:$B$1315, "&lt;=" &amp; GI$1, DataRegularSeason20242025!$D$3:$D$1315, $A40)+SUMIFS(DataRegularSeason20242025!$AB$3:$AB$1315,DataRegularSeason20242025!$B$3:$B$1315, "&lt;=" &amp; GI$1, DataRegularSeason20242025!$E$3:$E$1315, $A40)</f>
        <v>56</v>
      </c>
      <c r="GJ40">
        <f>SUMIFS(DataRegularSeason20242025!$AA$3:$AA$1315,DataRegularSeason20242025!$B$3:$B$1315, "&lt;=" &amp; GJ$1, DataRegularSeason20242025!$D$3:$D$1315, $A40)+SUMIFS(DataRegularSeason20242025!$AB$3:$AB$1315,DataRegularSeason20242025!$B$3:$B$1315, "&lt;=" &amp; GJ$1, DataRegularSeason20242025!$E$3:$E$1315, $A40)</f>
        <v>56</v>
      </c>
      <c r="GK40">
        <f>SUMIFS(DataRegularSeason20242025!$AA$3:$AA$1315,DataRegularSeason20242025!$B$3:$B$1315, "&lt;=" &amp; GK$1, DataRegularSeason20242025!$D$3:$D$1315, $A40)+SUMIFS(DataRegularSeason20242025!$AB$3:$AB$1315,DataRegularSeason20242025!$B$3:$B$1315, "&lt;=" &amp; GK$1, DataRegularSeason20242025!$E$3:$E$1315, $A40)</f>
        <v>56</v>
      </c>
      <c r="GL40">
        <f>SUMIFS(DataRegularSeason20242025!$AA$3:$AA$1315,DataRegularSeason20242025!$B$3:$B$1315, "&lt;=" &amp; GL$1, DataRegularSeason20242025!$D$3:$D$1315, $A40)+SUMIFS(DataRegularSeason20242025!$AB$3:$AB$1315,DataRegularSeason20242025!$B$3:$B$1315, "&lt;=" &amp; GL$1, DataRegularSeason20242025!$E$3:$E$1315, $A40)</f>
        <v>56</v>
      </c>
      <c r="GM40">
        <f>SUMIFS(DataRegularSeason20242025!$AA$3:$AA$1315,DataRegularSeason20242025!$B$3:$B$1315, "&lt;=" &amp; GM$1, DataRegularSeason20242025!$D$3:$D$1315, $A40)+SUMIFS(DataRegularSeason20242025!$AB$3:$AB$1315,DataRegularSeason20242025!$B$3:$B$1315, "&lt;=" &amp; GM$1, DataRegularSeason20242025!$E$3:$E$1315, $A40)</f>
        <v>56</v>
      </c>
      <c r="GN40">
        <f>SUMIFS(DataRegularSeason20242025!$AA$3:$AA$1315,DataRegularSeason20242025!$B$3:$B$1315, "&lt;=" &amp; GN$1, DataRegularSeason20242025!$D$3:$D$1315, $A40)+SUMIFS(DataRegularSeason20242025!$AB$3:$AB$1315,DataRegularSeason20242025!$B$3:$B$1315, "&lt;=" &amp; GN$1, DataRegularSeason20242025!$E$3:$E$1315, $A40)</f>
        <v>56</v>
      </c>
      <c r="GO40">
        <f>SUMIFS(DataRegularSeason20242025!$AA$3:$AA$1315,DataRegularSeason20242025!$B$3:$B$1315, "&lt;=" &amp; GO$1, DataRegularSeason20242025!$D$3:$D$1315, $A40)+SUMIFS(DataRegularSeason20242025!$AB$3:$AB$1315,DataRegularSeason20242025!$B$3:$B$1315, "&lt;=" &amp; GO$1, DataRegularSeason20242025!$E$3:$E$1315, $A40)</f>
        <v>56</v>
      </c>
      <c r="GP40">
        <f>SUMIFS(DataRegularSeason20242025!$AA$3:$AA$1315,DataRegularSeason20242025!$B$3:$B$1315, "&lt;=" &amp; GP$1, DataRegularSeason20242025!$D$3:$D$1315, $A40)+SUMIFS(DataRegularSeason20242025!$AB$3:$AB$1315,DataRegularSeason20242025!$B$3:$B$1315, "&lt;=" &amp; GP$1, DataRegularSeason20242025!$E$3:$E$1315, $A40)</f>
        <v>56</v>
      </c>
      <c r="GQ40">
        <f>SUMIFS(DataRegularSeason20242025!$AA$3:$AA$1315,DataRegularSeason20242025!$B$3:$B$1315, "&lt;=" &amp; GQ$1, DataRegularSeason20242025!$D$3:$D$1315, $A40)+SUMIFS(DataRegularSeason20242025!$AB$3:$AB$1315,DataRegularSeason20242025!$B$3:$B$1315, "&lt;=" &amp; GQ$1, DataRegularSeason20242025!$E$3:$E$1315, $A40)</f>
        <v>56</v>
      </c>
      <c r="GR40">
        <f>SUMIFS(DataRegularSeason20242025!$AA$3:$AA$1315,DataRegularSeason20242025!$B$3:$B$1315, "&lt;=" &amp; GR$1, DataRegularSeason20242025!$D$3:$D$1315, $A40)+SUMIFS(DataRegularSeason20242025!$AB$3:$AB$1315,DataRegularSeason20242025!$B$3:$B$1315, "&lt;=" &amp; GR$1, DataRegularSeason20242025!$E$3:$E$1315, $A40)</f>
        <v>56</v>
      </c>
      <c r="GS40">
        <f>SUMIFS(DataRegularSeason20242025!$AA$3:$AA$1315,DataRegularSeason20242025!$B$3:$B$1315, "&lt;=" &amp; GS$1, DataRegularSeason20242025!$D$3:$D$1315, $A40)+SUMIFS(DataRegularSeason20242025!$AB$3:$AB$1315,DataRegularSeason20242025!$B$3:$B$1315, "&lt;=" &amp; GS$1, DataRegularSeason20242025!$E$3:$E$1315, $A40)</f>
        <v>56</v>
      </c>
      <c r="GT40">
        <f>SUMIFS(DataRegularSeason20242025!$AA$3:$AA$1315,DataRegularSeason20242025!$B$3:$B$1315, "&lt;=" &amp; GT$1, DataRegularSeason20242025!$D$3:$D$1315, $A40)+SUMIFS(DataRegularSeason20242025!$AB$3:$AB$1315,DataRegularSeason20242025!$B$3:$B$1315, "&lt;=" &amp; GT$1, DataRegularSeason20242025!$E$3:$E$1315, $A40)</f>
        <v>56</v>
      </c>
      <c r="GU40">
        <f>SUMIFS(DataRegularSeason20242025!$AA$3:$AA$1315,DataRegularSeason20242025!$B$3:$B$1315, "&lt;=" &amp; GU$1, DataRegularSeason20242025!$D$3:$D$1315, $A40)+SUMIFS(DataRegularSeason20242025!$AB$3:$AB$1315,DataRegularSeason20242025!$B$3:$B$1315, "&lt;=" &amp; GU$1, DataRegularSeason20242025!$E$3:$E$1315, $A40)</f>
        <v>56</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55</v>
      </c>
      <c r="DT41">
        <f>SUMIFS(DataRegularSeason20242025!$AA$3:$AA$1315,DataRegularSeason20242025!$B$3:$B$1315, "&lt;=" &amp; DT$1, DataRegularSeason20242025!$D$3:$D$1315, $A41)+SUMIFS(DataRegularSeason20242025!$AB$3:$AB$1315,DataRegularSeason20242025!$B$3:$B$1315, "&lt;=" &amp; DT$1, DataRegularSeason20242025!$E$3:$E$1315, $A41)</f>
        <v>55</v>
      </c>
      <c r="DU41">
        <f>SUMIFS(DataRegularSeason20242025!$AA$3:$AA$1315,DataRegularSeason20242025!$B$3:$B$1315, "&lt;=" &amp; DU$1, DataRegularSeason20242025!$D$3:$D$1315, $A41)+SUMIFS(DataRegularSeason20242025!$AB$3:$AB$1315,DataRegularSeason20242025!$B$3:$B$1315, "&lt;=" &amp; DU$1, DataRegularSeason20242025!$E$3:$E$1315, $A41)</f>
        <v>55</v>
      </c>
      <c r="DV41">
        <f>SUMIFS(DataRegularSeason20242025!$AA$3:$AA$1315,DataRegularSeason20242025!$B$3:$B$1315, "&lt;=" &amp; DV$1, DataRegularSeason20242025!$D$3:$D$1315, $A41)+SUMIFS(DataRegularSeason20242025!$AB$3:$AB$1315,DataRegularSeason20242025!$B$3:$B$1315, "&lt;=" &amp; DV$1, DataRegularSeason20242025!$E$3:$E$1315, $A41)</f>
        <v>55</v>
      </c>
      <c r="DW41">
        <f>SUMIFS(DataRegularSeason20242025!$AA$3:$AA$1315,DataRegularSeason20242025!$B$3:$B$1315, "&lt;=" &amp; DW$1, DataRegularSeason20242025!$D$3:$D$1315, $A41)+SUMIFS(DataRegularSeason20242025!$AB$3:$AB$1315,DataRegularSeason20242025!$B$3:$B$1315, "&lt;=" &amp; DW$1, DataRegularSeason20242025!$E$3:$E$1315, $A41)</f>
        <v>55</v>
      </c>
      <c r="DX41">
        <f>SUMIFS(DataRegularSeason20242025!$AA$3:$AA$1315,DataRegularSeason20242025!$B$3:$B$1315, "&lt;=" &amp; DX$1, DataRegularSeason20242025!$D$3:$D$1315, $A41)+SUMIFS(DataRegularSeason20242025!$AB$3:$AB$1315,DataRegularSeason20242025!$B$3:$B$1315, "&lt;=" &amp; DX$1, DataRegularSeason20242025!$E$3:$E$1315, $A41)</f>
        <v>55</v>
      </c>
      <c r="DY41">
        <f>SUMIFS(DataRegularSeason20242025!$AA$3:$AA$1315,DataRegularSeason20242025!$B$3:$B$1315, "&lt;=" &amp; DY$1, DataRegularSeason20242025!$D$3:$D$1315, $A41)+SUMIFS(DataRegularSeason20242025!$AB$3:$AB$1315,DataRegularSeason20242025!$B$3:$B$1315, "&lt;=" &amp; DY$1, DataRegularSeason20242025!$E$3:$E$1315, $A41)</f>
        <v>55</v>
      </c>
      <c r="DZ41">
        <f>SUMIFS(DataRegularSeason20242025!$AA$3:$AA$1315,DataRegularSeason20242025!$B$3:$B$1315, "&lt;=" &amp; DZ$1, DataRegularSeason20242025!$D$3:$D$1315, $A41)+SUMIFS(DataRegularSeason20242025!$AB$3:$AB$1315,DataRegularSeason20242025!$B$3:$B$1315, "&lt;=" &amp; DZ$1, DataRegularSeason20242025!$E$3:$E$1315, $A41)</f>
        <v>55</v>
      </c>
      <c r="EA41">
        <f>SUMIFS(DataRegularSeason20242025!$AA$3:$AA$1315,DataRegularSeason20242025!$B$3:$B$1315, "&lt;=" &amp; EA$1, DataRegularSeason20242025!$D$3:$D$1315, $A41)+SUMIFS(DataRegularSeason20242025!$AB$3:$AB$1315,DataRegularSeason20242025!$B$3:$B$1315, "&lt;=" &amp; EA$1, DataRegularSeason20242025!$E$3:$E$1315, $A41)</f>
        <v>55</v>
      </c>
      <c r="EB41">
        <f>SUMIFS(DataRegularSeason20242025!$AA$3:$AA$1315,DataRegularSeason20242025!$B$3:$B$1315, "&lt;=" &amp; EB$1, DataRegularSeason20242025!$D$3:$D$1315, $A41)+SUMIFS(DataRegularSeason20242025!$AB$3:$AB$1315,DataRegularSeason20242025!$B$3:$B$1315, "&lt;=" &amp; EB$1, DataRegularSeason20242025!$E$3:$E$1315, $A41)</f>
        <v>55</v>
      </c>
      <c r="EC41">
        <f>SUMIFS(DataRegularSeason20242025!$AA$3:$AA$1315,DataRegularSeason20242025!$B$3:$B$1315, "&lt;=" &amp; EC$1, DataRegularSeason20242025!$D$3:$D$1315, $A41)+SUMIFS(DataRegularSeason20242025!$AB$3:$AB$1315,DataRegularSeason20242025!$B$3:$B$1315, "&lt;=" &amp; EC$1, DataRegularSeason20242025!$E$3:$E$1315, $A41)</f>
        <v>55</v>
      </c>
      <c r="ED41">
        <f>SUMIFS(DataRegularSeason20242025!$AA$3:$AA$1315,DataRegularSeason20242025!$B$3:$B$1315, "&lt;=" &amp; ED$1, DataRegularSeason20242025!$D$3:$D$1315, $A41)+SUMIFS(DataRegularSeason20242025!$AB$3:$AB$1315,DataRegularSeason20242025!$B$3:$B$1315, "&lt;=" &amp; ED$1, DataRegularSeason20242025!$E$3:$E$1315, $A41)</f>
        <v>55</v>
      </c>
      <c r="EE41">
        <f>SUMIFS(DataRegularSeason20242025!$AA$3:$AA$1315,DataRegularSeason20242025!$B$3:$B$1315, "&lt;=" &amp; EE$1, DataRegularSeason20242025!$D$3:$D$1315, $A41)+SUMIFS(DataRegularSeason20242025!$AB$3:$AB$1315,DataRegularSeason20242025!$B$3:$B$1315, "&lt;=" &amp; EE$1, DataRegularSeason20242025!$E$3:$E$1315, $A41)</f>
        <v>55</v>
      </c>
      <c r="EF41">
        <f>SUMIFS(DataRegularSeason20242025!$AA$3:$AA$1315,DataRegularSeason20242025!$B$3:$B$1315, "&lt;=" &amp; EF$1, DataRegularSeason20242025!$D$3:$D$1315, $A41)+SUMIFS(DataRegularSeason20242025!$AB$3:$AB$1315,DataRegularSeason20242025!$B$3:$B$1315, "&lt;=" &amp; EF$1, DataRegularSeason20242025!$E$3:$E$1315, $A41)</f>
        <v>55</v>
      </c>
      <c r="EG41">
        <f>SUMIFS(DataRegularSeason20242025!$AA$3:$AA$1315,DataRegularSeason20242025!$B$3:$B$1315, "&lt;=" &amp; EG$1, DataRegularSeason20242025!$D$3:$D$1315, $A41)+SUMIFS(DataRegularSeason20242025!$AB$3:$AB$1315,DataRegularSeason20242025!$B$3:$B$1315, "&lt;=" &amp; EG$1, DataRegularSeason20242025!$E$3:$E$1315, $A41)</f>
        <v>55</v>
      </c>
      <c r="EH41">
        <f>SUMIFS(DataRegularSeason20242025!$AA$3:$AA$1315,DataRegularSeason20242025!$B$3:$B$1315, "&lt;=" &amp; EH$1, DataRegularSeason20242025!$D$3:$D$1315, $A41)+SUMIFS(DataRegularSeason20242025!$AB$3:$AB$1315,DataRegularSeason20242025!$B$3:$B$1315, "&lt;=" &amp; EH$1, DataRegularSeason20242025!$E$3:$E$1315, $A41)</f>
        <v>55</v>
      </c>
      <c r="EI41">
        <f>SUMIFS(DataRegularSeason20242025!$AA$3:$AA$1315,DataRegularSeason20242025!$B$3:$B$1315, "&lt;=" &amp; EI$1, DataRegularSeason20242025!$D$3:$D$1315, $A41)+SUMIFS(DataRegularSeason20242025!$AB$3:$AB$1315,DataRegularSeason20242025!$B$3:$B$1315, "&lt;=" &amp; EI$1, DataRegularSeason20242025!$E$3:$E$1315, $A41)</f>
        <v>55</v>
      </c>
      <c r="EJ41">
        <f>SUMIFS(DataRegularSeason20242025!$AA$3:$AA$1315,DataRegularSeason20242025!$B$3:$B$1315, "&lt;=" &amp; EJ$1, DataRegularSeason20242025!$D$3:$D$1315, $A41)+SUMIFS(DataRegularSeason20242025!$AB$3:$AB$1315,DataRegularSeason20242025!$B$3:$B$1315, "&lt;=" &amp; EJ$1, DataRegularSeason20242025!$E$3:$E$1315, $A41)</f>
        <v>55</v>
      </c>
      <c r="EK41">
        <f>SUMIFS(DataRegularSeason20242025!$AA$3:$AA$1315,DataRegularSeason20242025!$B$3:$B$1315, "&lt;=" &amp; EK$1, DataRegularSeason20242025!$D$3:$D$1315, $A41)+SUMIFS(DataRegularSeason20242025!$AB$3:$AB$1315,DataRegularSeason20242025!$B$3:$B$1315, "&lt;=" &amp; EK$1, DataRegularSeason20242025!$E$3:$E$1315, $A41)</f>
        <v>55</v>
      </c>
      <c r="EL41">
        <f>SUMIFS(DataRegularSeason20242025!$AA$3:$AA$1315,DataRegularSeason20242025!$B$3:$B$1315, "&lt;=" &amp; EL$1, DataRegularSeason20242025!$D$3:$D$1315, $A41)+SUMIFS(DataRegularSeason20242025!$AB$3:$AB$1315,DataRegularSeason20242025!$B$3:$B$1315, "&lt;=" &amp; EL$1, DataRegularSeason20242025!$E$3:$E$1315, $A41)</f>
        <v>55</v>
      </c>
      <c r="EM41">
        <f>SUMIFS(DataRegularSeason20242025!$AA$3:$AA$1315,DataRegularSeason20242025!$B$3:$B$1315, "&lt;=" &amp; EM$1, DataRegularSeason20242025!$D$3:$D$1315, $A41)+SUMIFS(DataRegularSeason20242025!$AB$3:$AB$1315,DataRegularSeason20242025!$B$3:$B$1315, "&lt;=" &amp; EM$1, DataRegularSeason20242025!$E$3:$E$1315, $A41)</f>
        <v>55</v>
      </c>
      <c r="EN41">
        <f>SUMIFS(DataRegularSeason20242025!$AA$3:$AA$1315,DataRegularSeason20242025!$B$3:$B$1315, "&lt;=" &amp; EN$1, DataRegularSeason20242025!$D$3:$D$1315, $A41)+SUMIFS(DataRegularSeason20242025!$AB$3:$AB$1315,DataRegularSeason20242025!$B$3:$B$1315, "&lt;=" &amp; EN$1, DataRegularSeason20242025!$E$3:$E$1315, $A41)</f>
        <v>55</v>
      </c>
      <c r="EO41">
        <f>SUMIFS(DataRegularSeason20242025!$AA$3:$AA$1315,DataRegularSeason20242025!$B$3:$B$1315, "&lt;=" &amp; EO$1, DataRegularSeason20242025!$D$3:$D$1315, $A41)+SUMIFS(DataRegularSeason20242025!$AB$3:$AB$1315,DataRegularSeason20242025!$B$3:$B$1315, "&lt;=" &amp; EO$1, DataRegularSeason20242025!$E$3:$E$1315, $A41)</f>
        <v>55</v>
      </c>
      <c r="EP41">
        <f>SUMIFS(DataRegularSeason20242025!$AA$3:$AA$1315,DataRegularSeason20242025!$B$3:$B$1315, "&lt;=" &amp; EP$1, DataRegularSeason20242025!$D$3:$D$1315, $A41)+SUMIFS(DataRegularSeason20242025!$AB$3:$AB$1315,DataRegularSeason20242025!$B$3:$B$1315, "&lt;=" &amp; EP$1, DataRegularSeason20242025!$E$3:$E$1315, $A41)</f>
        <v>55</v>
      </c>
      <c r="EQ41">
        <f>SUMIFS(DataRegularSeason20242025!$AA$3:$AA$1315,DataRegularSeason20242025!$B$3:$B$1315, "&lt;=" &amp; EQ$1, DataRegularSeason20242025!$D$3:$D$1315, $A41)+SUMIFS(DataRegularSeason20242025!$AB$3:$AB$1315,DataRegularSeason20242025!$B$3:$B$1315, "&lt;=" &amp; EQ$1, DataRegularSeason20242025!$E$3:$E$1315, $A41)</f>
        <v>55</v>
      </c>
      <c r="ER41">
        <f>SUMIFS(DataRegularSeason20242025!$AA$3:$AA$1315,DataRegularSeason20242025!$B$3:$B$1315, "&lt;=" &amp; ER$1, DataRegularSeason20242025!$D$3:$D$1315, $A41)+SUMIFS(DataRegularSeason20242025!$AB$3:$AB$1315,DataRegularSeason20242025!$B$3:$B$1315, "&lt;=" &amp; ER$1, DataRegularSeason20242025!$E$3:$E$1315, $A41)</f>
        <v>55</v>
      </c>
      <c r="ES41">
        <f>SUMIFS(DataRegularSeason20242025!$AA$3:$AA$1315,DataRegularSeason20242025!$B$3:$B$1315, "&lt;=" &amp; ES$1, DataRegularSeason20242025!$D$3:$D$1315, $A41)+SUMIFS(DataRegularSeason20242025!$AB$3:$AB$1315,DataRegularSeason20242025!$B$3:$B$1315, "&lt;=" &amp; ES$1, DataRegularSeason20242025!$E$3:$E$1315, $A41)</f>
        <v>55</v>
      </c>
      <c r="ET41">
        <f>SUMIFS(DataRegularSeason20242025!$AA$3:$AA$1315,DataRegularSeason20242025!$B$3:$B$1315, "&lt;=" &amp; ET$1, DataRegularSeason20242025!$D$3:$D$1315, $A41)+SUMIFS(DataRegularSeason20242025!$AB$3:$AB$1315,DataRegularSeason20242025!$B$3:$B$1315, "&lt;=" &amp; ET$1, DataRegularSeason20242025!$E$3:$E$1315, $A41)</f>
        <v>55</v>
      </c>
      <c r="EU41">
        <f>SUMIFS(DataRegularSeason20242025!$AA$3:$AA$1315,DataRegularSeason20242025!$B$3:$B$1315, "&lt;=" &amp; EU$1, DataRegularSeason20242025!$D$3:$D$1315, $A41)+SUMIFS(DataRegularSeason20242025!$AB$3:$AB$1315,DataRegularSeason20242025!$B$3:$B$1315, "&lt;=" &amp; EU$1, DataRegularSeason20242025!$E$3:$E$1315, $A41)</f>
        <v>55</v>
      </c>
      <c r="EV41">
        <f>SUMIFS(DataRegularSeason20242025!$AA$3:$AA$1315,DataRegularSeason20242025!$B$3:$B$1315, "&lt;=" &amp; EV$1, DataRegularSeason20242025!$D$3:$D$1315, $A41)+SUMIFS(DataRegularSeason20242025!$AB$3:$AB$1315,DataRegularSeason20242025!$B$3:$B$1315, "&lt;=" &amp; EV$1, DataRegularSeason20242025!$E$3:$E$1315, $A41)</f>
        <v>55</v>
      </c>
      <c r="EW41">
        <f>SUMIFS(DataRegularSeason20242025!$AA$3:$AA$1315,DataRegularSeason20242025!$B$3:$B$1315, "&lt;=" &amp; EW$1, DataRegularSeason20242025!$D$3:$D$1315, $A41)+SUMIFS(DataRegularSeason20242025!$AB$3:$AB$1315,DataRegularSeason20242025!$B$3:$B$1315, "&lt;=" &amp; EW$1, DataRegularSeason20242025!$E$3:$E$1315, $A41)</f>
        <v>55</v>
      </c>
      <c r="EX41">
        <f>SUMIFS(DataRegularSeason20242025!$AA$3:$AA$1315,DataRegularSeason20242025!$B$3:$B$1315, "&lt;=" &amp; EX$1, DataRegularSeason20242025!$D$3:$D$1315, $A41)+SUMIFS(DataRegularSeason20242025!$AB$3:$AB$1315,DataRegularSeason20242025!$B$3:$B$1315, "&lt;=" &amp; EX$1, DataRegularSeason20242025!$E$3:$E$1315, $A41)</f>
        <v>55</v>
      </c>
      <c r="EY41">
        <f>SUMIFS(DataRegularSeason20242025!$AA$3:$AA$1315,DataRegularSeason20242025!$B$3:$B$1315, "&lt;=" &amp; EY$1, DataRegularSeason20242025!$D$3:$D$1315, $A41)+SUMIFS(DataRegularSeason20242025!$AB$3:$AB$1315,DataRegularSeason20242025!$B$3:$B$1315, "&lt;=" &amp; EY$1, DataRegularSeason20242025!$E$3:$E$1315, $A41)</f>
        <v>55</v>
      </c>
      <c r="EZ41">
        <f>SUMIFS(DataRegularSeason20242025!$AA$3:$AA$1315,DataRegularSeason20242025!$B$3:$B$1315, "&lt;=" &amp; EZ$1, DataRegularSeason20242025!$D$3:$D$1315, $A41)+SUMIFS(DataRegularSeason20242025!$AB$3:$AB$1315,DataRegularSeason20242025!$B$3:$B$1315, "&lt;=" &amp; EZ$1, DataRegularSeason20242025!$E$3:$E$1315, $A41)</f>
        <v>55</v>
      </c>
      <c r="FA41">
        <f>SUMIFS(DataRegularSeason20242025!$AA$3:$AA$1315,DataRegularSeason20242025!$B$3:$B$1315, "&lt;=" &amp; FA$1, DataRegularSeason20242025!$D$3:$D$1315, $A41)+SUMIFS(DataRegularSeason20242025!$AB$3:$AB$1315,DataRegularSeason20242025!$B$3:$B$1315, "&lt;=" &amp; FA$1, DataRegularSeason20242025!$E$3:$E$1315, $A41)</f>
        <v>55</v>
      </c>
      <c r="FB41">
        <f>SUMIFS(DataRegularSeason20242025!$AA$3:$AA$1315,DataRegularSeason20242025!$B$3:$B$1315, "&lt;=" &amp; FB$1, DataRegularSeason20242025!$D$3:$D$1315, $A41)+SUMIFS(DataRegularSeason20242025!$AB$3:$AB$1315,DataRegularSeason20242025!$B$3:$B$1315, "&lt;=" &amp; FB$1, DataRegularSeason20242025!$E$3:$E$1315, $A41)</f>
        <v>55</v>
      </c>
      <c r="FC41">
        <f>SUMIFS(DataRegularSeason20242025!$AA$3:$AA$1315,DataRegularSeason20242025!$B$3:$B$1315, "&lt;=" &amp; FC$1, DataRegularSeason20242025!$D$3:$D$1315, $A41)+SUMIFS(DataRegularSeason20242025!$AB$3:$AB$1315,DataRegularSeason20242025!$B$3:$B$1315, "&lt;=" &amp; FC$1, DataRegularSeason20242025!$E$3:$E$1315, $A41)</f>
        <v>55</v>
      </c>
      <c r="FD41">
        <f>SUMIFS(DataRegularSeason20242025!$AA$3:$AA$1315,DataRegularSeason20242025!$B$3:$B$1315, "&lt;=" &amp; FD$1, DataRegularSeason20242025!$D$3:$D$1315, $A41)+SUMIFS(DataRegularSeason20242025!$AB$3:$AB$1315,DataRegularSeason20242025!$B$3:$B$1315, "&lt;=" &amp; FD$1, DataRegularSeason20242025!$E$3:$E$1315, $A41)</f>
        <v>55</v>
      </c>
      <c r="FE41">
        <f>SUMIFS(DataRegularSeason20242025!$AA$3:$AA$1315,DataRegularSeason20242025!$B$3:$B$1315, "&lt;=" &amp; FE$1, DataRegularSeason20242025!$D$3:$D$1315, $A41)+SUMIFS(DataRegularSeason20242025!$AB$3:$AB$1315,DataRegularSeason20242025!$B$3:$B$1315, "&lt;=" &amp; FE$1, DataRegularSeason20242025!$E$3:$E$1315, $A41)</f>
        <v>55</v>
      </c>
      <c r="FF41">
        <f>SUMIFS(DataRegularSeason20242025!$AA$3:$AA$1315,DataRegularSeason20242025!$B$3:$B$1315, "&lt;=" &amp; FF$1, DataRegularSeason20242025!$D$3:$D$1315, $A41)+SUMIFS(DataRegularSeason20242025!$AB$3:$AB$1315,DataRegularSeason20242025!$B$3:$B$1315, "&lt;=" &amp; FF$1, DataRegularSeason20242025!$E$3:$E$1315, $A41)</f>
        <v>55</v>
      </c>
      <c r="FG41">
        <f>SUMIFS(DataRegularSeason20242025!$AA$3:$AA$1315,DataRegularSeason20242025!$B$3:$B$1315, "&lt;=" &amp; FG$1, DataRegularSeason20242025!$D$3:$D$1315, $A41)+SUMIFS(DataRegularSeason20242025!$AB$3:$AB$1315,DataRegularSeason20242025!$B$3:$B$1315, "&lt;=" &amp; FG$1, DataRegularSeason20242025!$E$3:$E$1315, $A41)</f>
        <v>55</v>
      </c>
      <c r="FH41">
        <f>SUMIFS(DataRegularSeason20242025!$AA$3:$AA$1315,DataRegularSeason20242025!$B$3:$B$1315, "&lt;=" &amp; FH$1, DataRegularSeason20242025!$D$3:$D$1315, $A41)+SUMIFS(DataRegularSeason20242025!$AB$3:$AB$1315,DataRegularSeason20242025!$B$3:$B$1315, "&lt;=" &amp; FH$1, DataRegularSeason20242025!$E$3:$E$1315, $A41)</f>
        <v>55</v>
      </c>
      <c r="FI41">
        <f>SUMIFS(DataRegularSeason20242025!$AA$3:$AA$1315,DataRegularSeason20242025!$B$3:$B$1315, "&lt;=" &amp; FI$1, DataRegularSeason20242025!$D$3:$D$1315, $A41)+SUMIFS(DataRegularSeason20242025!$AB$3:$AB$1315,DataRegularSeason20242025!$B$3:$B$1315, "&lt;=" &amp; FI$1, DataRegularSeason20242025!$E$3:$E$1315, $A41)</f>
        <v>55</v>
      </c>
      <c r="FJ41">
        <f>SUMIFS(DataRegularSeason20242025!$AA$3:$AA$1315,DataRegularSeason20242025!$B$3:$B$1315, "&lt;=" &amp; FJ$1, DataRegularSeason20242025!$D$3:$D$1315, $A41)+SUMIFS(DataRegularSeason20242025!$AB$3:$AB$1315,DataRegularSeason20242025!$B$3:$B$1315, "&lt;=" &amp; FJ$1, DataRegularSeason20242025!$E$3:$E$1315, $A41)</f>
        <v>55</v>
      </c>
      <c r="FK41">
        <f>SUMIFS(DataRegularSeason20242025!$AA$3:$AA$1315,DataRegularSeason20242025!$B$3:$B$1315, "&lt;=" &amp; FK$1, DataRegularSeason20242025!$D$3:$D$1315, $A41)+SUMIFS(DataRegularSeason20242025!$AB$3:$AB$1315,DataRegularSeason20242025!$B$3:$B$1315, "&lt;=" &amp; FK$1, DataRegularSeason20242025!$E$3:$E$1315, $A41)</f>
        <v>55</v>
      </c>
      <c r="FL41">
        <f>SUMIFS(DataRegularSeason20242025!$AA$3:$AA$1315,DataRegularSeason20242025!$B$3:$B$1315, "&lt;=" &amp; FL$1, DataRegularSeason20242025!$D$3:$D$1315, $A41)+SUMIFS(DataRegularSeason20242025!$AB$3:$AB$1315,DataRegularSeason20242025!$B$3:$B$1315, "&lt;=" &amp; FL$1, DataRegularSeason20242025!$E$3:$E$1315, $A41)</f>
        <v>55</v>
      </c>
      <c r="FM41">
        <f>SUMIFS(DataRegularSeason20242025!$AA$3:$AA$1315,DataRegularSeason20242025!$B$3:$B$1315, "&lt;=" &amp; FM$1, DataRegularSeason20242025!$D$3:$D$1315, $A41)+SUMIFS(DataRegularSeason20242025!$AB$3:$AB$1315,DataRegularSeason20242025!$B$3:$B$1315, "&lt;=" &amp; FM$1, DataRegularSeason20242025!$E$3:$E$1315, $A41)</f>
        <v>55</v>
      </c>
      <c r="FN41">
        <f>SUMIFS(DataRegularSeason20242025!$AA$3:$AA$1315,DataRegularSeason20242025!$B$3:$B$1315, "&lt;=" &amp; FN$1, DataRegularSeason20242025!$D$3:$D$1315, $A41)+SUMIFS(DataRegularSeason20242025!$AB$3:$AB$1315,DataRegularSeason20242025!$B$3:$B$1315, "&lt;=" &amp; FN$1, DataRegularSeason20242025!$E$3:$E$1315, $A41)</f>
        <v>55</v>
      </c>
      <c r="FO41">
        <f>SUMIFS(DataRegularSeason20242025!$AA$3:$AA$1315,DataRegularSeason20242025!$B$3:$B$1315, "&lt;=" &amp; FO$1, DataRegularSeason20242025!$D$3:$D$1315, $A41)+SUMIFS(DataRegularSeason20242025!$AB$3:$AB$1315,DataRegularSeason20242025!$B$3:$B$1315, "&lt;=" &amp; FO$1, DataRegularSeason20242025!$E$3:$E$1315, $A41)</f>
        <v>55</v>
      </c>
      <c r="FP41">
        <f>SUMIFS(DataRegularSeason20242025!$AA$3:$AA$1315,DataRegularSeason20242025!$B$3:$B$1315, "&lt;=" &amp; FP$1, DataRegularSeason20242025!$D$3:$D$1315, $A41)+SUMIFS(DataRegularSeason20242025!$AB$3:$AB$1315,DataRegularSeason20242025!$B$3:$B$1315, "&lt;=" &amp; FP$1, DataRegularSeason20242025!$E$3:$E$1315, $A41)</f>
        <v>55</v>
      </c>
      <c r="FQ41">
        <f>SUMIFS(DataRegularSeason20242025!$AA$3:$AA$1315,DataRegularSeason20242025!$B$3:$B$1315, "&lt;=" &amp; FQ$1, DataRegularSeason20242025!$D$3:$D$1315, $A41)+SUMIFS(DataRegularSeason20242025!$AB$3:$AB$1315,DataRegularSeason20242025!$B$3:$B$1315, "&lt;=" &amp; FQ$1, DataRegularSeason20242025!$E$3:$E$1315, $A41)</f>
        <v>55</v>
      </c>
      <c r="FR41">
        <f>SUMIFS(DataRegularSeason20242025!$AA$3:$AA$1315,DataRegularSeason20242025!$B$3:$B$1315, "&lt;=" &amp; FR$1, DataRegularSeason20242025!$D$3:$D$1315, $A41)+SUMIFS(DataRegularSeason20242025!$AB$3:$AB$1315,DataRegularSeason20242025!$B$3:$B$1315, "&lt;=" &amp; FR$1, DataRegularSeason20242025!$E$3:$E$1315, $A41)</f>
        <v>55</v>
      </c>
      <c r="FS41">
        <f>SUMIFS(DataRegularSeason20242025!$AA$3:$AA$1315,DataRegularSeason20242025!$B$3:$B$1315, "&lt;=" &amp; FS$1, DataRegularSeason20242025!$D$3:$D$1315, $A41)+SUMIFS(DataRegularSeason20242025!$AB$3:$AB$1315,DataRegularSeason20242025!$B$3:$B$1315, "&lt;=" &amp; FS$1, DataRegularSeason20242025!$E$3:$E$1315, $A41)</f>
        <v>55</v>
      </c>
      <c r="FT41">
        <f>SUMIFS(DataRegularSeason20242025!$AA$3:$AA$1315,DataRegularSeason20242025!$B$3:$B$1315, "&lt;=" &amp; FT$1, DataRegularSeason20242025!$D$3:$D$1315, $A41)+SUMIFS(DataRegularSeason20242025!$AB$3:$AB$1315,DataRegularSeason20242025!$B$3:$B$1315, "&lt;=" &amp; FT$1, DataRegularSeason20242025!$E$3:$E$1315, $A41)</f>
        <v>55</v>
      </c>
      <c r="FU41">
        <f>SUMIFS(DataRegularSeason20242025!$AA$3:$AA$1315,DataRegularSeason20242025!$B$3:$B$1315, "&lt;=" &amp; FU$1, DataRegularSeason20242025!$D$3:$D$1315, $A41)+SUMIFS(DataRegularSeason20242025!$AB$3:$AB$1315,DataRegularSeason20242025!$B$3:$B$1315, "&lt;=" &amp; FU$1, DataRegularSeason20242025!$E$3:$E$1315, $A41)</f>
        <v>55</v>
      </c>
      <c r="FV41">
        <f>SUMIFS(DataRegularSeason20242025!$AA$3:$AA$1315,DataRegularSeason20242025!$B$3:$B$1315, "&lt;=" &amp; FV$1, DataRegularSeason20242025!$D$3:$D$1315, $A41)+SUMIFS(DataRegularSeason20242025!$AB$3:$AB$1315,DataRegularSeason20242025!$B$3:$B$1315, "&lt;=" &amp; FV$1, DataRegularSeason20242025!$E$3:$E$1315, $A41)</f>
        <v>55</v>
      </c>
      <c r="FW41">
        <f>SUMIFS(DataRegularSeason20242025!$AA$3:$AA$1315,DataRegularSeason20242025!$B$3:$B$1315, "&lt;=" &amp; FW$1, DataRegularSeason20242025!$D$3:$D$1315, $A41)+SUMIFS(DataRegularSeason20242025!$AB$3:$AB$1315,DataRegularSeason20242025!$B$3:$B$1315, "&lt;=" &amp; FW$1, DataRegularSeason20242025!$E$3:$E$1315, $A41)</f>
        <v>55</v>
      </c>
      <c r="FX41">
        <f>SUMIFS(DataRegularSeason20242025!$AA$3:$AA$1315,DataRegularSeason20242025!$B$3:$B$1315, "&lt;=" &amp; FX$1, DataRegularSeason20242025!$D$3:$D$1315, $A41)+SUMIFS(DataRegularSeason20242025!$AB$3:$AB$1315,DataRegularSeason20242025!$B$3:$B$1315, "&lt;=" &amp; FX$1, DataRegularSeason20242025!$E$3:$E$1315, $A41)</f>
        <v>55</v>
      </c>
      <c r="FY41">
        <f>SUMIFS(DataRegularSeason20242025!$AA$3:$AA$1315,DataRegularSeason20242025!$B$3:$B$1315, "&lt;=" &amp; FY$1, DataRegularSeason20242025!$D$3:$D$1315, $A41)+SUMIFS(DataRegularSeason20242025!$AB$3:$AB$1315,DataRegularSeason20242025!$B$3:$B$1315, "&lt;=" &amp; FY$1, DataRegularSeason20242025!$E$3:$E$1315, $A41)</f>
        <v>55</v>
      </c>
      <c r="FZ41">
        <f>SUMIFS(DataRegularSeason20242025!$AA$3:$AA$1315,DataRegularSeason20242025!$B$3:$B$1315, "&lt;=" &amp; FZ$1, DataRegularSeason20242025!$D$3:$D$1315, $A41)+SUMIFS(DataRegularSeason20242025!$AB$3:$AB$1315,DataRegularSeason20242025!$B$3:$B$1315, "&lt;=" &amp; FZ$1, DataRegularSeason20242025!$E$3:$E$1315, $A41)</f>
        <v>55</v>
      </c>
      <c r="GA41">
        <f>SUMIFS(DataRegularSeason20242025!$AA$3:$AA$1315,DataRegularSeason20242025!$B$3:$B$1315, "&lt;=" &amp; GA$1, DataRegularSeason20242025!$D$3:$D$1315, $A41)+SUMIFS(DataRegularSeason20242025!$AB$3:$AB$1315,DataRegularSeason20242025!$B$3:$B$1315, "&lt;=" &amp; GA$1, DataRegularSeason20242025!$E$3:$E$1315, $A41)</f>
        <v>55</v>
      </c>
      <c r="GB41">
        <f>SUMIFS(DataRegularSeason20242025!$AA$3:$AA$1315,DataRegularSeason20242025!$B$3:$B$1315, "&lt;=" &amp; GB$1, DataRegularSeason20242025!$D$3:$D$1315, $A41)+SUMIFS(DataRegularSeason20242025!$AB$3:$AB$1315,DataRegularSeason20242025!$B$3:$B$1315, "&lt;=" &amp; GB$1, DataRegularSeason20242025!$E$3:$E$1315, $A41)</f>
        <v>55</v>
      </c>
      <c r="GC41">
        <f>SUMIFS(DataRegularSeason20242025!$AA$3:$AA$1315,DataRegularSeason20242025!$B$3:$B$1315, "&lt;=" &amp; GC$1, DataRegularSeason20242025!$D$3:$D$1315, $A41)+SUMIFS(DataRegularSeason20242025!$AB$3:$AB$1315,DataRegularSeason20242025!$B$3:$B$1315, "&lt;=" &amp; GC$1, DataRegularSeason20242025!$E$3:$E$1315, $A41)</f>
        <v>55</v>
      </c>
      <c r="GD41">
        <f>SUMIFS(DataRegularSeason20242025!$AA$3:$AA$1315,DataRegularSeason20242025!$B$3:$B$1315, "&lt;=" &amp; GD$1, DataRegularSeason20242025!$D$3:$D$1315, $A41)+SUMIFS(DataRegularSeason20242025!$AB$3:$AB$1315,DataRegularSeason20242025!$B$3:$B$1315, "&lt;=" &amp; GD$1, DataRegularSeason20242025!$E$3:$E$1315, $A41)</f>
        <v>55</v>
      </c>
      <c r="GE41">
        <f>SUMIFS(DataRegularSeason20242025!$AA$3:$AA$1315,DataRegularSeason20242025!$B$3:$B$1315, "&lt;=" &amp; GE$1, DataRegularSeason20242025!$D$3:$D$1315, $A41)+SUMIFS(DataRegularSeason20242025!$AB$3:$AB$1315,DataRegularSeason20242025!$B$3:$B$1315, "&lt;=" &amp; GE$1, DataRegularSeason20242025!$E$3:$E$1315, $A41)</f>
        <v>55</v>
      </c>
      <c r="GF41">
        <f>SUMIFS(DataRegularSeason20242025!$AA$3:$AA$1315,DataRegularSeason20242025!$B$3:$B$1315, "&lt;=" &amp; GF$1, DataRegularSeason20242025!$D$3:$D$1315, $A41)+SUMIFS(DataRegularSeason20242025!$AB$3:$AB$1315,DataRegularSeason20242025!$B$3:$B$1315, "&lt;=" &amp; GF$1, DataRegularSeason20242025!$E$3:$E$1315, $A41)</f>
        <v>55</v>
      </c>
      <c r="GG41">
        <f>SUMIFS(DataRegularSeason20242025!$AA$3:$AA$1315,DataRegularSeason20242025!$B$3:$B$1315, "&lt;=" &amp; GG$1, DataRegularSeason20242025!$D$3:$D$1315, $A41)+SUMIFS(DataRegularSeason20242025!$AB$3:$AB$1315,DataRegularSeason20242025!$B$3:$B$1315, "&lt;=" &amp; GG$1, DataRegularSeason20242025!$E$3:$E$1315, $A41)</f>
        <v>55</v>
      </c>
      <c r="GH41">
        <f>SUMIFS(DataRegularSeason20242025!$AA$3:$AA$1315,DataRegularSeason20242025!$B$3:$B$1315, "&lt;=" &amp; GH$1, DataRegularSeason20242025!$D$3:$D$1315, $A41)+SUMIFS(DataRegularSeason20242025!$AB$3:$AB$1315,DataRegularSeason20242025!$B$3:$B$1315, "&lt;=" &amp; GH$1, DataRegularSeason20242025!$E$3:$E$1315, $A41)</f>
        <v>55</v>
      </c>
      <c r="GI41">
        <f>SUMIFS(DataRegularSeason20242025!$AA$3:$AA$1315,DataRegularSeason20242025!$B$3:$B$1315, "&lt;=" &amp; GI$1, DataRegularSeason20242025!$D$3:$D$1315, $A41)+SUMIFS(DataRegularSeason20242025!$AB$3:$AB$1315,DataRegularSeason20242025!$B$3:$B$1315, "&lt;=" &amp; GI$1, DataRegularSeason20242025!$E$3:$E$1315, $A41)</f>
        <v>55</v>
      </c>
      <c r="GJ41">
        <f>SUMIFS(DataRegularSeason20242025!$AA$3:$AA$1315,DataRegularSeason20242025!$B$3:$B$1315, "&lt;=" &amp; GJ$1, DataRegularSeason20242025!$D$3:$D$1315, $A41)+SUMIFS(DataRegularSeason20242025!$AB$3:$AB$1315,DataRegularSeason20242025!$B$3:$B$1315, "&lt;=" &amp; GJ$1, DataRegularSeason20242025!$E$3:$E$1315, $A41)</f>
        <v>55</v>
      </c>
      <c r="GK41">
        <f>SUMIFS(DataRegularSeason20242025!$AA$3:$AA$1315,DataRegularSeason20242025!$B$3:$B$1315, "&lt;=" &amp; GK$1, DataRegularSeason20242025!$D$3:$D$1315, $A41)+SUMIFS(DataRegularSeason20242025!$AB$3:$AB$1315,DataRegularSeason20242025!$B$3:$B$1315, "&lt;=" &amp; GK$1, DataRegularSeason20242025!$E$3:$E$1315, $A41)</f>
        <v>55</v>
      </c>
      <c r="GL41">
        <f>SUMIFS(DataRegularSeason20242025!$AA$3:$AA$1315,DataRegularSeason20242025!$B$3:$B$1315, "&lt;=" &amp; GL$1, DataRegularSeason20242025!$D$3:$D$1315, $A41)+SUMIFS(DataRegularSeason20242025!$AB$3:$AB$1315,DataRegularSeason20242025!$B$3:$B$1315, "&lt;=" &amp; GL$1, DataRegularSeason20242025!$E$3:$E$1315, $A41)</f>
        <v>55</v>
      </c>
      <c r="GM41">
        <f>SUMIFS(DataRegularSeason20242025!$AA$3:$AA$1315,DataRegularSeason20242025!$B$3:$B$1315, "&lt;=" &amp; GM$1, DataRegularSeason20242025!$D$3:$D$1315, $A41)+SUMIFS(DataRegularSeason20242025!$AB$3:$AB$1315,DataRegularSeason20242025!$B$3:$B$1315, "&lt;=" &amp; GM$1, DataRegularSeason20242025!$E$3:$E$1315, $A41)</f>
        <v>55</v>
      </c>
      <c r="GN41">
        <f>SUMIFS(DataRegularSeason20242025!$AA$3:$AA$1315,DataRegularSeason20242025!$B$3:$B$1315, "&lt;=" &amp; GN$1, DataRegularSeason20242025!$D$3:$D$1315, $A41)+SUMIFS(DataRegularSeason20242025!$AB$3:$AB$1315,DataRegularSeason20242025!$B$3:$B$1315, "&lt;=" &amp; GN$1, DataRegularSeason20242025!$E$3:$E$1315, $A41)</f>
        <v>55</v>
      </c>
      <c r="GO41">
        <f>SUMIFS(DataRegularSeason20242025!$AA$3:$AA$1315,DataRegularSeason20242025!$B$3:$B$1315, "&lt;=" &amp; GO$1, DataRegularSeason20242025!$D$3:$D$1315, $A41)+SUMIFS(DataRegularSeason20242025!$AB$3:$AB$1315,DataRegularSeason20242025!$B$3:$B$1315, "&lt;=" &amp; GO$1, DataRegularSeason20242025!$E$3:$E$1315, $A41)</f>
        <v>55</v>
      </c>
      <c r="GP41">
        <f>SUMIFS(DataRegularSeason20242025!$AA$3:$AA$1315,DataRegularSeason20242025!$B$3:$B$1315, "&lt;=" &amp; GP$1, DataRegularSeason20242025!$D$3:$D$1315, $A41)+SUMIFS(DataRegularSeason20242025!$AB$3:$AB$1315,DataRegularSeason20242025!$B$3:$B$1315, "&lt;=" &amp; GP$1, DataRegularSeason20242025!$E$3:$E$1315, $A41)</f>
        <v>55</v>
      </c>
      <c r="GQ41">
        <f>SUMIFS(DataRegularSeason20242025!$AA$3:$AA$1315,DataRegularSeason20242025!$B$3:$B$1315, "&lt;=" &amp; GQ$1, DataRegularSeason20242025!$D$3:$D$1315, $A41)+SUMIFS(DataRegularSeason20242025!$AB$3:$AB$1315,DataRegularSeason20242025!$B$3:$B$1315, "&lt;=" &amp; GQ$1, DataRegularSeason20242025!$E$3:$E$1315, $A41)</f>
        <v>55</v>
      </c>
      <c r="GR41">
        <f>SUMIFS(DataRegularSeason20242025!$AA$3:$AA$1315,DataRegularSeason20242025!$B$3:$B$1315, "&lt;=" &amp; GR$1, DataRegularSeason20242025!$D$3:$D$1315, $A41)+SUMIFS(DataRegularSeason20242025!$AB$3:$AB$1315,DataRegularSeason20242025!$B$3:$B$1315, "&lt;=" &amp; GR$1, DataRegularSeason20242025!$E$3:$E$1315, $A41)</f>
        <v>55</v>
      </c>
      <c r="GS41">
        <f>SUMIFS(DataRegularSeason20242025!$AA$3:$AA$1315,DataRegularSeason20242025!$B$3:$B$1315, "&lt;=" &amp; GS$1, DataRegularSeason20242025!$D$3:$D$1315, $A41)+SUMIFS(DataRegularSeason20242025!$AB$3:$AB$1315,DataRegularSeason20242025!$B$3:$B$1315, "&lt;=" &amp; GS$1, DataRegularSeason20242025!$E$3:$E$1315, $A41)</f>
        <v>55</v>
      </c>
      <c r="GT41">
        <f>SUMIFS(DataRegularSeason20242025!$AA$3:$AA$1315,DataRegularSeason20242025!$B$3:$B$1315, "&lt;=" &amp; GT$1, DataRegularSeason20242025!$D$3:$D$1315, $A41)+SUMIFS(DataRegularSeason20242025!$AB$3:$AB$1315,DataRegularSeason20242025!$B$3:$B$1315, "&lt;=" &amp; GT$1, DataRegularSeason20242025!$E$3:$E$1315, $A41)</f>
        <v>55</v>
      </c>
      <c r="GU41">
        <f>SUMIFS(DataRegularSeason20242025!$AA$3:$AA$1315,DataRegularSeason20242025!$B$3:$B$1315, "&lt;=" &amp; GU$1, DataRegularSeason20242025!$D$3:$D$1315, $A41)+SUMIFS(DataRegularSeason20242025!$AB$3:$AB$1315,DataRegularSeason20242025!$B$3:$B$1315, "&lt;=" &amp; GU$1, DataRegularSeason20242025!$E$3:$E$1315, $A41)</f>
        <v>55</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56</v>
      </c>
      <c r="DT42">
        <f>SUMIFS(DataRegularSeason20242025!$AA$3:$AA$1315,DataRegularSeason20242025!$B$3:$B$1315, "&lt;=" &amp; DT$1, DataRegularSeason20242025!$D$3:$D$1315, $A42)+SUMIFS(DataRegularSeason20242025!$AB$3:$AB$1315,DataRegularSeason20242025!$B$3:$B$1315, "&lt;=" &amp; DT$1, DataRegularSeason20242025!$E$3:$E$1315, $A42)</f>
        <v>56</v>
      </c>
      <c r="DU42">
        <f>SUMIFS(DataRegularSeason20242025!$AA$3:$AA$1315,DataRegularSeason20242025!$B$3:$B$1315, "&lt;=" &amp; DU$1, DataRegularSeason20242025!$D$3:$D$1315, $A42)+SUMIFS(DataRegularSeason20242025!$AB$3:$AB$1315,DataRegularSeason20242025!$B$3:$B$1315, "&lt;=" &amp; DU$1, DataRegularSeason20242025!$E$3:$E$1315, $A42)</f>
        <v>56</v>
      </c>
      <c r="DV42">
        <f>SUMIFS(DataRegularSeason20242025!$AA$3:$AA$1315,DataRegularSeason20242025!$B$3:$B$1315, "&lt;=" &amp; DV$1, DataRegularSeason20242025!$D$3:$D$1315, $A42)+SUMIFS(DataRegularSeason20242025!$AB$3:$AB$1315,DataRegularSeason20242025!$B$3:$B$1315, "&lt;=" &amp; DV$1, DataRegularSeason20242025!$E$3:$E$1315, $A42)</f>
        <v>56</v>
      </c>
      <c r="DW42">
        <f>SUMIFS(DataRegularSeason20242025!$AA$3:$AA$1315,DataRegularSeason20242025!$B$3:$B$1315, "&lt;=" &amp; DW$1, DataRegularSeason20242025!$D$3:$D$1315, $A42)+SUMIFS(DataRegularSeason20242025!$AB$3:$AB$1315,DataRegularSeason20242025!$B$3:$B$1315, "&lt;=" &amp; DW$1, DataRegularSeason20242025!$E$3:$E$1315, $A42)</f>
        <v>56</v>
      </c>
      <c r="DX42">
        <f>SUMIFS(DataRegularSeason20242025!$AA$3:$AA$1315,DataRegularSeason20242025!$B$3:$B$1315, "&lt;=" &amp; DX$1, DataRegularSeason20242025!$D$3:$D$1315, $A42)+SUMIFS(DataRegularSeason20242025!$AB$3:$AB$1315,DataRegularSeason20242025!$B$3:$B$1315, "&lt;=" &amp; DX$1, DataRegularSeason20242025!$E$3:$E$1315, $A42)</f>
        <v>56</v>
      </c>
      <c r="DY42">
        <f>SUMIFS(DataRegularSeason20242025!$AA$3:$AA$1315,DataRegularSeason20242025!$B$3:$B$1315, "&lt;=" &amp; DY$1, DataRegularSeason20242025!$D$3:$D$1315, $A42)+SUMIFS(DataRegularSeason20242025!$AB$3:$AB$1315,DataRegularSeason20242025!$B$3:$B$1315, "&lt;=" &amp; DY$1, DataRegularSeason20242025!$E$3:$E$1315, $A42)</f>
        <v>56</v>
      </c>
      <c r="DZ42">
        <f>SUMIFS(DataRegularSeason20242025!$AA$3:$AA$1315,DataRegularSeason20242025!$B$3:$B$1315, "&lt;=" &amp; DZ$1, DataRegularSeason20242025!$D$3:$D$1315, $A42)+SUMIFS(DataRegularSeason20242025!$AB$3:$AB$1315,DataRegularSeason20242025!$B$3:$B$1315, "&lt;=" &amp; DZ$1, DataRegularSeason20242025!$E$3:$E$1315, $A42)</f>
        <v>56</v>
      </c>
      <c r="EA42">
        <f>SUMIFS(DataRegularSeason20242025!$AA$3:$AA$1315,DataRegularSeason20242025!$B$3:$B$1315, "&lt;=" &amp; EA$1, DataRegularSeason20242025!$D$3:$D$1315, $A42)+SUMIFS(DataRegularSeason20242025!$AB$3:$AB$1315,DataRegularSeason20242025!$B$3:$B$1315, "&lt;=" &amp; EA$1, DataRegularSeason20242025!$E$3:$E$1315, $A42)</f>
        <v>56</v>
      </c>
      <c r="EB42">
        <f>SUMIFS(DataRegularSeason20242025!$AA$3:$AA$1315,DataRegularSeason20242025!$B$3:$B$1315, "&lt;=" &amp; EB$1, DataRegularSeason20242025!$D$3:$D$1315, $A42)+SUMIFS(DataRegularSeason20242025!$AB$3:$AB$1315,DataRegularSeason20242025!$B$3:$B$1315, "&lt;=" &amp; EB$1, DataRegularSeason20242025!$E$3:$E$1315, $A42)</f>
        <v>56</v>
      </c>
      <c r="EC42">
        <f>SUMIFS(DataRegularSeason20242025!$AA$3:$AA$1315,DataRegularSeason20242025!$B$3:$B$1315, "&lt;=" &amp; EC$1, DataRegularSeason20242025!$D$3:$D$1315, $A42)+SUMIFS(DataRegularSeason20242025!$AB$3:$AB$1315,DataRegularSeason20242025!$B$3:$B$1315, "&lt;=" &amp; EC$1, DataRegularSeason20242025!$E$3:$E$1315, $A42)</f>
        <v>56</v>
      </c>
      <c r="ED42">
        <f>SUMIFS(DataRegularSeason20242025!$AA$3:$AA$1315,DataRegularSeason20242025!$B$3:$B$1315, "&lt;=" &amp; ED$1, DataRegularSeason20242025!$D$3:$D$1315, $A42)+SUMIFS(DataRegularSeason20242025!$AB$3:$AB$1315,DataRegularSeason20242025!$B$3:$B$1315, "&lt;=" &amp; ED$1, DataRegularSeason20242025!$E$3:$E$1315, $A42)</f>
        <v>56</v>
      </c>
      <c r="EE42">
        <f>SUMIFS(DataRegularSeason20242025!$AA$3:$AA$1315,DataRegularSeason20242025!$B$3:$B$1315, "&lt;=" &amp; EE$1, DataRegularSeason20242025!$D$3:$D$1315, $A42)+SUMIFS(DataRegularSeason20242025!$AB$3:$AB$1315,DataRegularSeason20242025!$B$3:$B$1315, "&lt;=" &amp; EE$1, DataRegularSeason20242025!$E$3:$E$1315, $A42)</f>
        <v>56</v>
      </c>
      <c r="EF42">
        <f>SUMIFS(DataRegularSeason20242025!$AA$3:$AA$1315,DataRegularSeason20242025!$B$3:$B$1315, "&lt;=" &amp; EF$1, DataRegularSeason20242025!$D$3:$D$1315, $A42)+SUMIFS(DataRegularSeason20242025!$AB$3:$AB$1315,DataRegularSeason20242025!$B$3:$B$1315, "&lt;=" &amp; EF$1, DataRegularSeason20242025!$E$3:$E$1315, $A42)</f>
        <v>56</v>
      </c>
      <c r="EG42">
        <f>SUMIFS(DataRegularSeason20242025!$AA$3:$AA$1315,DataRegularSeason20242025!$B$3:$B$1315, "&lt;=" &amp; EG$1, DataRegularSeason20242025!$D$3:$D$1315, $A42)+SUMIFS(DataRegularSeason20242025!$AB$3:$AB$1315,DataRegularSeason20242025!$B$3:$B$1315, "&lt;=" &amp; EG$1, DataRegularSeason20242025!$E$3:$E$1315, $A42)</f>
        <v>56</v>
      </c>
      <c r="EH42">
        <f>SUMIFS(DataRegularSeason20242025!$AA$3:$AA$1315,DataRegularSeason20242025!$B$3:$B$1315, "&lt;=" &amp; EH$1, DataRegularSeason20242025!$D$3:$D$1315, $A42)+SUMIFS(DataRegularSeason20242025!$AB$3:$AB$1315,DataRegularSeason20242025!$B$3:$B$1315, "&lt;=" &amp; EH$1, DataRegularSeason20242025!$E$3:$E$1315, $A42)</f>
        <v>56</v>
      </c>
      <c r="EI42">
        <f>SUMIFS(DataRegularSeason20242025!$AA$3:$AA$1315,DataRegularSeason20242025!$B$3:$B$1315, "&lt;=" &amp; EI$1, DataRegularSeason20242025!$D$3:$D$1315, $A42)+SUMIFS(DataRegularSeason20242025!$AB$3:$AB$1315,DataRegularSeason20242025!$B$3:$B$1315, "&lt;=" &amp; EI$1, DataRegularSeason20242025!$E$3:$E$1315, $A42)</f>
        <v>56</v>
      </c>
      <c r="EJ42">
        <f>SUMIFS(DataRegularSeason20242025!$AA$3:$AA$1315,DataRegularSeason20242025!$B$3:$B$1315, "&lt;=" &amp; EJ$1, DataRegularSeason20242025!$D$3:$D$1315, $A42)+SUMIFS(DataRegularSeason20242025!$AB$3:$AB$1315,DataRegularSeason20242025!$B$3:$B$1315, "&lt;=" &amp; EJ$1, DataRegularSeason20242025!$E$3:$E$1315, $A42)</f>
        <v>56</v>
      </c>
      <c r="EK42">
        <f>SUMIFS(DataRegularSeason20242025!$AA$3:$AA$1315,DataRegularSeason20242025!$B$3:$B$1315, "&lt;=" &amp; EK$1, DataRegularSeason20242025!$D$3:$D$1315, $A42)+SUMIFS(DataRegularSeason20242025!$AB$3:$AB$1315,DataRegularSeason20242025!$B$3:$B$1315, "&lt;=" &amp; EK$1, DataRegularSeason20242025!$E$3:$E$1315, $A42)</f>
        <v>56</v>
      </c>
      <c r="EL42">
        <f>SUMIFS(DataRegularSeason20242025!$AA$3:$AA$1315,DataRegularSeason20242025!$B$3:$B$1315, "&lt;=" &amp; EL$1, DataRegularSeason20242025!$D$3:$D$1315, $A42)+SUMIFS(DataRegularSeason20242025!$AB$3:$AB$1315,DataRegularSeason20242025!$B$3:$B$1315, "&lt;=" &amp; EL$1, DataRegularSeason20242025!$E$3:$E$1315, $A42)</f>
        <v>56</v>
      </c>
      <c r="EM42">
        <f>SUMIFS(DataRegularSeason20242025!$AA$3:$AA$1315,DataRegularSeason20242025!$B$3:$B$1315, "&lt;=" &amp; EM$1, DataRegularSeason20242025!$D$3:$D$1315, $A42)+SUMIFS(DataRegularSeason20242025!$AB$3:$AB$1315,DataRegularSeason20242025!$B$3:$B$1315, "&lt;=" &amp; EM$1, DataRegularSeason20242025!$E$3:$E$1315, $A42)</f>
        <v>56</v>
      </c>
      <c r="EN42">
        <f>SUMIFS(DataRegularSeason20242025!$AA$3:$AA$1315,DataRegularSeason20242025!$B$3:$B$1315, "&lt;=" &amp; EN$1, DataRegularSeason20242025!$D$3:$D$1315, $A42)+SUMIFS(DataRegularSeason20242025!$AB$3:$AB$1315,DataRegularSeason20242025!$B$3:$B$1315, "&lt;=" &amp; EN$1, DataRegularSeason20242025!$E$3:$E$1315, $A42)</f>
        <v>56</v>
      </c>
      <c r="EO42">
        <f>SUMIFS(DataRegularSeason20242025!$AA$3:$AA$1315,DataRegularSeason20242025!$B$3:$B$1315, "&lt;=" &amp; EO$1, DataRegularSeason20242025!$D$3:$D$1315, $A42)+SUMIFS(DataRegularSeason20242025!$AB$3:$AB$1315,DataRegularSeason20242025!$B$3:$B$1315, "&lt;=" &amp; EO$1, DataRegularSeason20242025!$E$3:$E$1315, $A42)</f>
        <v>56</v>
      </c>
      <c r="EP42">
        <f>SUMIFS(DataRegularSeason20242025!$AA$3:$AA$1315,DataRegularSeason20242025!$B$3:$B$1315, "&lt;=" &amp; EP$1, DataRegularSeason20242025!$D$3:$D$1315, $A42)+SUMIFS(DataRegularSeason20242025!$AB$3:$AB$1315,DataRegularSeason20242025!$B$3:$B$1315, "&lt;=" &amp; EP$1, DataRegularSeason20242025!$E$3:$E$1315, $A42)</f>
        <v>56</v>
      </c>
      <c r="EQ42">
        <f>SUMIFS(DataRegularSeason20242025!$AA$3:$AA$1315,DataRegularSeason20242025!$B$3:$B$1315, "&lt;=" &amp; EQ$1, DataRegularSeason20242025!$D$3:$D$1315, $A42)+SUMIFS(DataRegularSeason20242025!$AB$3:$AB$1315,DataRegularSeason20242025!$B$3:$B$1315, "&lt;=" &amp; EQ$1, DataRegularSeason20242025!$E$3:$E$1315, $A42)</f>
        <v>56</v>
      </c>
      <c r="ER42">
        <f>SUMIFS(DataRegularSeason20242025!$AA$3:$AA$1315,DataRegularSeason20242025!$B$3:$B$1315, "&lt;=" &amp; ER$1, DataRegularSeason20242025!$D$3:$D$1315, $A42)+SUMIFS(DataRegularSeason20242025!$AB$3:$AB$1315,DataRegularSeason20242025!$B$3:$B$1315, "&lt;=" &amp; ER$1, DataRegularSeason20242025!$E$3:$E$1315, $A42)</f>
        <v>56</v>
      </c>
      <c r="ES42">
        <f>SUMIFS(DataRegularSeason20242025!$AA$3:$AA$1315,DataRegularSeason20242025!$B$3:$B$1315, "&lt;=" &amp; ES$1, DataRegularSeason20242025!$D$3:$D$1315, $A42)+SUMIFS(DataRegularSeason20242025!$AB$3:$AB$1315,DataRegularSeason20242025!$B$3:$B$1315, "&lt;=" &amp; ES$1, DataRegularSeason20242025!$E$3:$E$1315, $A42)</f>
        <v>56</v>
      </c>
      <c r="ET42">
        <f>SUMIFS(DataRegularSeason20242025!$AA$3:$AA$1315,DataRegularSeason20242025!$B$3:$B$1315, "&lt;=" &amp; ET$1, DataRegularSeason20242025!$D$3:$D$1315, $A42)+SUMIFS(DataRegularSeason20242025!$AB$3:$AB$1315,DataRegularSeason20242025!$B$3:$B$1315, "&lt;=" &amp; ET$1, DataRegularSeason20242025!$E$3:$E$1315, $A42)</f>
        <v>56</v>
      </c>
      <c r="EU42">
        <f>SUMIFS(DataRegularSeason20242025!$AA$3:$AA$1315,DataRegularSeason20242025!$B$3:$B$1315, "&lt;=" &amp; EU$1, DataRegularSeason20242025!$D$3:$D$1315, $A42)+SUMIFS(DataRegularSeason20242025!$AB$3:$AB$1315,DataRegularSeason20242025!$B$3:$B$1315, "&lt;=" &amp; EU$1, DataRegularSeason20242025!$E$3:$E$1315, $A42)</f>
        <v>56</v>
      </c>
      <c r="EV42">
        <f>SUMIFS(DataRegularSeason20242025!$AA$3:$AA$1315,DataRegularSeason20242025!$B$3:$B$1315, "&lt;=" &amp; EV$1, DataRegularSeason20242025!$D$3:$D$1315, $A42)+SUMIFS(DataRegularSeason20242025!$AB$3:$AB$1315,DataRegularSeason20242025!$B$3:$B$1315, "&lt;=" &amp; EV$1, DataRegularSeason20242025!$E$3:$E$1315, $A42)</f>
        <v>56</v>
      </c>
      <c r="EW42">
        <f>SUMIFS(DataRegularSeason20242025!$AA$3:$AA$1315,DataRegularSeason20242025!$B$3:$B$1315, "&lt;=" &amp; EW$1, DataRegularSeason20242025!$D$3:$D$1315, $A42)+SUMIFS(DataRegularSeason20242025!$AB$3:$AB$1315,DataRegularSeason20242025!$B$3:$B$1315, "&lt;=" &amp; EW$1, DataRegularSeason20242025!$E$3:$E$1315, $A42)</f>
        <v>56</v>
      </c>
      <c r="EX42">
        <f>SUMIFS(DataRegularSeason20242025!$AA$3:$AA$1315,DataRegularSeason20242025!$B$3:$B$1315, "&lt;=" &amp; EX$1, DataRegularSeason20242025!$D$3:$D$1315, $A42)+SUMIFS(DataRegularSeason20242025!$AB$3:$AB$1315,DataRegularSeason20242025!$B$3:$B$1315, "&lt;=" &amp; EX$1, DataRegularSeason20242025!$E$3:$E$1315, $A42)</f>
        <v>56</v>
      </c>
      <c r="EY42">
        <f>SUMIFS(DataRegularSeason20242025!$AA$3:$AA$1315,DataRegularSeason20242025!$B$3:$B$1315, "&lt;=" &amp; EY$1, DataRegularSeason20242025!$D$3:$D$1315, $A42)+SUMIFS(DataRegularSeason20242025!$AB$3:$AB$1315,DataRegularSeason20242025!$B$3:$B$1315, "&lt;=" &amp; EY$1, DataRegularSeason20242025!$E$3:$E$1315, $A42)</f>
        <v>56</v>
      </c>
      <c r="EZ42">
        <f>SUMIFS(DataRegularSeason20242025!$AA$3:$AA$1315,DataRegularSeason20242025!$B$3:$B$1315, "&lt;=" &amp; EZ$1, DataRegularSeason20242025!$D$3:$D$1315, $A42)+SUMIFS(DataRegularSeason20242025!$AB$3:$AB$1315,DataRegularSeason20242025!$B$3:$B$1315, "&lt;=" &amp; EZ$1, DataRegularSeason20242025!$E$3:$E$1315, $A42)</f>
        <v>56</v>
      </c>
      <c r="FA42">
        <f>SUMIFS(DataRegularSeason20242025!$AA$3:$AA$1315,DataRegularSeason20242025!$B$3:$B$1315, "&lt;=" &amp; FA$1, DataRegularSeason20242025!$D$3:$D$1315, $A42)+SUMIFS(DataRegularSeason20242025!$AB$3:$AB$1315,DataRegularSeason20242025!$B$3:$B$1315, "&lt;=" &amp; FA$1, DataRegularSeason20242025!$E$3:$E$1315, $A42)</f>
        <v>56</v>
      </c>
      <c r="FB42">
        <f>SUMIFS(DataRegularSeason20242025!$AA$3:$AA$1315,DataRegularSeason20242025!$B$3:$B$1315, "&lt;=" &amp; FB$1, DataRegularSeason20242025!$D$3:$D$1315, $A42)+SUMIFS(DataRegularSeason20242025!$AB$3:$AB$1315,DataRegularSeason20242025!$B$3:$B$1315, "&lt;=" &amp; FB$1, DataRegularSeason20242025!$E$3:$E$1315, $A42)</f>
        <v>56</v>
      </c>
      <c r="FC42">
        <f>SUMIFS(DataRegularSeason20242025!$AA$3:$AA$1315,DataRegularSeason20242025!$B$3:$B$1315, "&lt;=" &amp; FC$1, DataRegularSeason20242025!$D$3:$D$1315, $A42)+SUMIFS(DataRegularSeason20242025!$AB$3:$AB$1315,DataRegularSeason20242025!$B$3:$B$1315, "&lt;=" &amp; FC$1, DataRegularSeason20242025!$E$3:$E$1315, $A42)</f>
        <v>56</v>
      </c>
      <c r="FD42">
        <f>SUMIFS(DataRegularSeason20242025!$AA$3:$AA$1315,DataRegularSeason20242025!$B$3:$B$1315, "&lt;=" &amp; FD$1, DataRegularSeason20242025!$D$3:$D$1315, $A42)+SUMIFS(DataRegularSeason20242025!$AB$3:$AB$1315,DataRegularSeason20242025!$B$3:$B$1315, "&lt;=" &amp; FD$1, DataRegularSeason20242025!$E$3:$E$1315, $A42)</f>
        <v>56</v>
      </c>
      <c r="FE42">
        <f>SUMIFS(DataRegularSeason20242025!$AA$3:$AA$1315,DataRegularSeason20242025!$B$3:$B$1315, "&lt;=" &amp; FE$1, DataRegularSeason20242025!$D$3:$D$1315, $A42)+SUMIFS(DataRegularSeason20242025!$AB$3:$AB$1315,DataRegularSeason20242025!$B$3:$B$1315, "&lt;=" &amp; FE$1, DataRegularSeason20242025!$E$3:$E$1315, $A42)</f>
        <v>56</v>
      </c>
      <c r="FF42">
        <f>SUMIFS(DataRegularSeason20242025!$AA$3:$AA$1315,DataRegularSeason20242025!$B$3:$B$1315, "&lt;=" &amp; FF$1, DataRegularSeason20242025!$D$3:$D$1315, $A42)+SUMIFS(DataRegularSeason20242025!$AB$3:$AB$1315,DataRegularSeason20242025!$B$3:$B$1315, "&lt;=" &amp; FF$1, DataRegularSeason20242025!$E$3:$E$1315, $A42)</f>
        <v>56</v>
      </c>
      <c r="FG42">
        <f>SUMIFS(DataRegularSeason20242025!$AA$3:$AA$1315,DataRegularSeason20242025!$B$3:$B$1315, "&lt;=" &amp; FG$1, DataRegularSeason20242025!$D$3:$D$1315, $A42)+SUMIFS(DataRegularSeason20242025!$AB$3:$AB$1315,DataRegularSeason20242025!$B$3:$B$1315, "&lt;=" &amp; FG$1, DataRegularSeason20242025!$E$3:$E$1315, $A42)</f>
        <v>56</v>
      </c>
      <c r="FH42">
        <f>SUMIFS(DataRegularSeason20242025!$AA$3:$AA$1315,DataRegularSeason20242025!$B$3:$B$1315, "&lt;=" &amp; FH$1, DataRegularSeason20242025!$D$3:$D$1315, $A42)+SUMIFS(DataRegularSeason20242025!$AB$3:$AB$1315,DataRegularSeason20242025!$B$3:$B$1315, "&lt;=" &amp; FH$1, DataRegularSeason20242025!$E$3:$E$1315, $A42)</f>
        <v>56</v>
      </c>
      <c r="FI42">
        <f>SUMIFS(DataRegularSeason20242025!$AA$3:$AA$1315,DataRegularSeason20242025!$B$3:$B$1315, "&lt;=" &amp; FI$1, DataRegularSeason20242025!$D$3:$D$1315, $A42)+SUMIFS(DataRegularSeason20242025!$AB$3:$AB$1315,DataRegularSeason20242025!$B$3:$B$1315, "&lt;=" &amp; FI$1, DataRegularSeason20242025!$E$3:$E$1315, $A42)</f>
        <v>56</v>
      </c>
      <c r="FJ42">
        <f>SUMIFS(DataRegularSeason20242025!$AA$3:$AA$1315,DataRegularSeason20242025!$B$3:$B$1315, "&lt;=" &amp; FJ$1, DataRegularSeason20242025!$D$3:$D$1315, $A42)+SUMIFS(DataRegularSeason20242025!$AB$3:$AB$1315,DataRegularSeason20242025!$B$3:$B$1315, "&lt;=" &amp; FJ$1, DataRegularSeason20242025!$E$3:$E$1315, $A42)</f>
        <v>56</v>
      </c>
      <c r="FK42">
        <f>SUMIFS(DataRegularSeason20242025!$AA$3:$AA$1315,DataRegularSeason20242025!$B$3:$B$1315, "&lt;=" &amp; FK$1, DataRegularSeason20242025!$D$3:$D$1315, $A42)+SUMIFS(DataRegularSeason20242025!$AB$3:$AB$1315,DataRegularSeason20242025!$B$3:$B$1315, "&lt;=" &amp; FK$1, DataRegularSeason20242025!$E$3:$E$1315, $A42)</f>
        <v>56</v>
      </c>
      <c r="FL42">
        <f>SUMIFS(DataRegularSeason20242025!$AA$3:$AA$1315,DataRegularSeason20242025!$B$3:$B$1315, "&lt;=" &amp; FL$1, DataRegularSeason20242025!$D$3:$D$1315, $A42)+SUMIFS(DataRegularSeason20242025!$AB$3:$AB$1315,DataRegularSeason20242025!$B$3:$B$1315, "&lt;=" &amp; FL$1, DataRegularSeason20242025!$E$3:$E$1315, $A42)</f>
        <v>56</v>
      </c>
      <c r="FM42">
        <f>SUMIFS(DataRegularSeason20242025!$AA$3:$AA$1315,DataRegularSeason20242025!$B$3:$B$1315, "&lt;=" &amp; FM$1, DataRegularSeason20242025!$D$3:$D$1315, $A42)+SUMIFS(DataRegularSeason20242025!$AB$3:$AB$1315,DataRegularSeason20242025!$B$3:$B$1315, "&lt;=" &amp; FM$1, DataRegularSeason20242025!$E$3:$E$1315, $A42)</f>
        <v>56</v>
      </c>
      <c r="FN42">
        <f>SUMIFS(DataRegularSeason20242025!$AA$3:$AA$1315,DataRegularSeason20242025!$B$3:$B$1315, "&lt;=" &amp; FN$1, DataRegularSeason20242025!$D$3:$D$1315, $A42)+SUMIFS(DataRegularSeason20242025!$AB$3:$AB$1315,DataRegularSeason20242025!$B$3:$B$1315, "&lt;=" &amp; FN$1, DataRegularSeason20242025!$E$3:$E$1315, $A42)</f>
        <v>56</v>
      </c>
      <c r="FO42">
        <f>SUMIFS(DataRegularSeason20242025!$AA$3:$AA$1315,DataRegularSeason20242025!$B$3:$B$1315, "&lt;=" &amp; FO$1, DataRegularSeason20242025!$D$3:$D$1315, $A42)+SUMIFS(DataRegularSeason20242025!$AB$3:$AB$1315,DataRegularSeason20242025!$B$3:$B$1315, "&lt;=" &amp; FO$1, DataRegularSeason20242025!$E$3:$E$1315, $A42)</f>
        <v>56</v>
      </c>
      <c r="FP42">
        <f>SUMIFS(DataRegularSeason20242025!$AA$3:$AA$1315,DataRegularSeason20242025!$B$3:$B$1315, "&lt;=" &amp; FP$1, DataRegularSeason20242025!$D$3:$D$1315, $A42)+SUMIFS(DataRegularSeason20242025!$AB$3:$AB$1315,DataRegularSeason20242025!$B$3:$B$1315, "&lt;=" &amp; FP$1, DataRegularSeason20242025!$E$3:$E$1315, $A42)</f>
        <v>56</v>
      </c>
      <c r="FQ42">
        <f>SUMIFS(DataRegularSeason20242025!$AA$3:$AA$1315,DataRegularSeason20242025!$B$3:$B$1315, "&lt;=" &amp; FQ$1, DataRegularSeason20242025!$D$3:$D$1315, $A42)+SUMIFS(DataRegularSeason20242025!$AB$3:$AB$1315,DataRegularSeason20242025!$B$3:$B$1315, "&lt;=" &amp; FQ$1, DataRegularSeason20242025!$E$3:$E$1315, $A42)</f>
        <v>56</v>
      </c>
      <c r="FR42">
        <f>SUMIFS(DataRegularSeason20242025!$AA$3:$AA$1315,DataRegularSeason20242025!$B$3:$B$1315, "&lt;=" &amp; FR$1, DataRegularSeason20242025!$D$3:$D$1315, $A42)+SUMIFS(DataRegularSeason20242025!$AB$3:$AB$1315,DataRegularSeason20242025!$B$3:$B$1315, "&lt;=" &amp; FR$1, DataRegularSeason20242025!$E$3:$E$1315, $A42)</f>
        <v>56</v>
      </c>
      <c r="FS42">
        <f>SUMIFS(DataRegularSeason20242025!$AA$3:$AA$1315,DataRegularSeason20242025!$B$3:$B$1315, "&lt;=" &amp; FS$1, DataRegularSeason20242025!$D$3:$D$1315, $A42)+SUMIFS(DataRegularSeason20242025!$AB$3:$AB$1315,DataRegularSeason20242025!$B$3:$B$1315, "&lt;=" &amp; FS$1, DataRegularSeason20242025!$E$3:$E$1315, $A42)</f>
        <v>56</v>
      </c>
      <c r="FT42">
        <f>SUMIFS(DataRegularSeason20242025!$AA$3:$AA$1315,DataRegularSeason20242025!$B$3:$B$1315, "&lt;=" &amp; FT$1, DataRegularSeason20242025!$D$3:$D$1315, $A42)+SUMIFS(DataRegularSeason20242025!$AB$3:$AB$1315,DataRegularSeason20242025!$B$3:$B$1315, "&lt;=" &amp; FT$1, DataRegularSeason20242025!$E$3:$E$1315, $A42)</f>
        <v>56</v>
      </c>
      <c r="FU42">
        <f>SUMIFS(DataRegularSeason20242025!$AA$3:$AA$1315,DataRegularSeason20242025!$B$3:$B$1315, "&lt;=" &amp; FU$1, DataRegularSeason20242025!$D$3:$D$1315, $A42)+SUMIFS(DataRegularSeason20242025!$AB$3:$AB$1315,DataRegularSeason20242025!$B$3:$B$1315, "&lt;=" &amp; FU$1, DataRegularSeason20242025!$E$3:$E$1315, $A42)</f>
        <v>56</v>
      </c>
      <c r="FV42">
        <f>SUMIFS(DataRegularSeason20242025!$AA$3:$AA$1315,DataRegularSeason20242025!$B$3:$B$1315, "&lt;=" &amp; FV$1, DataRegularSeason20242025!$D$3:$D$1315, $A42)+SUMIFS(DataRegularSeason20242025!$AB$3:$AB$1315,DataRegularSeason20242025!$B$3:$B$1315, "&lt;=" &amp; FV$1, DataRegularSeason20242025!$E$3:$E$1315, $A42)</f>
        <v>56</v>
      </c>
      <c r="FW42">
        <f>SUMIFS(DataRegularSeason20242025!$AA$3:$AA$1315,DataRegularSeason20242025!$B$3:$B$1315, "&lt;=" &amp; FW$1, DataRegularSeason20242025!$D$3:$D$1315, $A42)+SUMIFS(DataRegularSeason20242025!$AB$3:$AB$1315,DataRegularSeason20242025!$B$3:$B$1315, "&lt;=" &amp; FW$1, DataRegularSeason20242025!$E$3:$E$1315, $A42)</f>
        <v>56</v>
      </c>
      <c r="FX42">
        <f>SUMIFS(DataRegularSeason20242025!$AA$3:$AA$1315,DataRegularSeason20242025!$B$3:$B$1315, "&lt;=" &amp; FX$1, DataRegularSeason20242025!$D$3:$D$1315, $A42)+SUMIFS(DataRegularSeason20242025!$AB$3:$AB$1315,DataRegularSeason20242025!$B$3:$B$1315, "&lt;=" &amp; FX$1, DataRegularSeason20242025!$E$3:$E$1315, $A42)</f>
        <v>56</v>
      </c>
      <c r="FY42">
        <f>SUMIFS(DataRegularSeason20242025!$AA$3:$AA$1315,DataRegularSeason20242025!$B$3:$B$1315, "&lt;=" &amp; FY$1, DataRegularSeason20242025!$D$3:$D$1315, $A42)+SUMIFS(DataRegularSeason20242025!$AB$3:$AB$1315,DataRegularSeason20242025!$B$3:$B$1315, "&lt;=" &amp; FY$1, DataRegularSeason20242025!$E$3:$E$1315, $A42)</f>
        <v>56</v>
      </c>
      <c r="FZ42">
        <f>SUMIFS(DataRegularSeason20242025!$AA$3:$AA$1315,DataRegularSeason20242025!$B$3:$B$1315, "&lt;=" &amp; FZ$1, DataRegularSeason20242025!$D$3:$D$1315, $A42)+SUMIFS(DataRegularSeason20242025!$AB$3:$AB$1315,DataRegularSeason20242025!$B$3:$B$1315, "&lt;=" &amp; FZ$1, DataRegularSeason20242025!$E$3:$E$1315, $A42)</f>
        <v>56</v>
      </c>
      <c r="GA42">
        <f>SUMIFS(DataRegularSeason20242025!$AA$3:$AA$1315,DataRegularSeason20242025!$B$3:$B$1315, "&lt;=" &amp; GA$1, DataRegularSeason20242025!$D$3:$D$1315, $A42)+SUMIFS(DataRegularSeason20242025!$AB$3:$AB$1315,DataRegularSeason20242025!$B$3:$B$1315, "&lt;=" &amp; GA$1, DataRegularSeason20242025!$E$3:$E$1315, $A42)</f>
        <v>56</v>
      </c>
      <c r="GB42">
        <f>SUMIFS(DataRegularSeason20242025!$AA$3:$AA$1315,DataRegularSeason20242025!$B$3:$B$1315, "&lt;=" &amp; GB$1, DataRegularSeason20242025!$D$3:$D$1315, $A42)+SUMIFS(DataRegularSeason20242025!$AB$3:$AB$1315,DataRegularSeason20242025!$B$3:$B$1315, "&lt;=" &amp; GB$1, DataRegularSeason20242025!$E$3:$E$1315, $A42)</f>
        <v>56</v>
      </c>
      <c r="GC42">
        <f>SUMIFS(DataRegularSeason20242025!$AA$3:$AA$1315,DataRegularSeason20242025!$B$3:$B$1315, "&lt;=" &amp; GC$1, DataRegularSeason20242025!$D$3:$D$1315, $A42)+SUMIFS(DataRegularSeason20242025!$AB$3:$AB$1315,DataRegularSeason20242025!$B$3:$B$1315, "&lt;=" &amp; GC$1, DataRegularSeason20242025!$E$3:$E$1315, $A42)</f>
        <v>56</v>
      </c>
      <c r="GD42">
        <f>SUMIFS(DataRegularSeason20242025!$AA$3:$AA$1315,DataRegularSeason20242025!$B$3:$B$1315, "&lt;=" &amp; GD$1, DataRegularSeason20242025!$D$3:$D$1315, $A42)+SUMIFS(DataRegularSeason20242025!$AB$3:$AB$1315,DataRegularSeason20242025!$B$3:$B$1315, "&lt;=" &amp; GD$1, DataRegularSeason20242025!$E$3:$E$1315, $A42)</f>
        <v>56</v>
      </c>
      <c r="GE42">
        <f>SUMIFS(DataRegularSeason20242025!$AA$3:$AA$1315,DataRegularSeason20242025!$B$3:$B$1315, "&lt;=" &amp; GE$1, DataRegularSeason20242025!$D$3:$D$1315, $A42)+SUMIFS(DataRegularSeason20242025!$AB$3:$AB$1315,DataRegularSeason20242025!$B$3:$B$1315, "&lt;=" &amp; GE$1, DataRegularSeason20242025!$E$3:$E$1315, $A42)</f>
        <v>56</v>
      </c>
      <c r="GF42">
        <f>SUMIFS(DataRegularSeason20242025!$AA$3:$AA$1315,DataRegularSeason20242025!$B$3:$B$1315, "&lt;=" &amp; GF$1, DataRegularSeason20242025!$D$3:$D$1315, $A42)+SUMIFS(DataRegularSeason20242025!$AB$3:$AB$1315,DataRegularSeason20242025!$B$3:$B$1315, "&lt;=" &amp; GF$1, DataRegularSeason20242025!$E$3:$E$1315, $A42)</f>
        <v>56</v>
      </c>
      <c r="GG42">
        <f>SUMIFS(DataRegularSeason20242025!$AA$3:$AA$1315,DataRegularSeason20242025!$B$3:$B$1315, "&lt;=" &amp; GG$1, DataRegularSeason20242025!$D$3:$D$1315, $A42)+SUMIFS(DataRegularSeason20242025!$AB$3:$AB$1315,DataRegularSeason20242025!$B$3:$B$1315, "&lt;=" &amp; GG$1, DataRegularSeason20242025!$E$3:$E$1315, $A42)</f>
        <v>56</v>
      </c>
      <c r="GH42">
        <f>SUMIFS(DataRegularSeason20242025!$AA$3:$AA$1315,DataRegularSeason20242025!$B$3:$B$1315, "&lt;=" &amp; GH$1, DataRegularSeason20242025!$D$3:$D$1315, $A42)+SUMIFS(DataRegularSeason20242025!$AB$3:$AB$1315,DataRegularSeason20242025!$B$3:$B$1315, "&lt;=" &amp; GH$1, DataRegularSeason20242025!$E$3:$E$1315, $A42)</f>
        <v>56</v>
      </c>
      <c r="GI42">
        <f>SUMIFS(DataRegularSeason20242025!$AA$3:$AA$1315,DataRegularSeason20242025!$B$3:$B$1315, "&lt;=" &amp; GI$1, DataRegularSeason20242025!$D$3:$D$1315, $A42)+SUMIFS(DataRegularSeason20242025!$AB$3:$AB$1315,DataRegularSeason20242025!$B$3:$B$1315, "&lt;=" &amp; GI$1, DataRegularSeason20242025!$E$3:$E$1315, $A42)</f>
        <v>56</v>
      </c>
      <c r="GJ42">
        <f>SUMIFS(DataRegularSeason20242025!$AA$3:$AA$1315,DataRegularSeason20242025!$B$3:$B$1315, "&lt;=" &amp; GJ$1, DataRegularSeason20242025!$D$3:$D$1315, $A42)+SUMIFS(DataRegularSeason20242025!$AB$3:$AB$1315,DataRegularSeason20242025!$B$3:$B$1315, "&lt;=" &amp; GJ$1, DataRegularSeason20242025!$E$3:$E$1315, $A42)</f>
        <v>56</v>
      </c>
      <c r="GK42">
        <f>SUMIFS(DataRegularSeason20242025!$AA$3:$AA$1315,DataRegularSeason20242025!$B$3:$B$1315, "&lt;=" &amp; GK$1, DataRegularSeason20242025!$D$3:$D$1315, $A42)+SUMIFS(DataRegularSeason20242025!$AB$3:$AB$1315,DataRegularSeason20242025!$B$3:$B$1315, "&lt;=" &amp; GK$1, DataRegularSeason20242025!$E$3:$E$1315, $A42)</f>
        <v>56</v>
      </c>
      <c r="GL42">
        <f>SUMIFS(DataRegularSeason20242025!$AA$3:$AA$1315,DataRegularSeason20242025!$B$3:$B$1315, "&lt;=" &amp; GL$1, DataRegularSeason20242025!$D$3:$D$1315, $A42)+SUMIFS(DataRegularSeason20242025!$AB$3:$AB$1315,DataRegularSeason20242025!$B$3:$B$1315, "&lt;=" &amp; GL$1, DataRegularSeason20242025!$E$3:$E$1315, $A42)</f>
        <v>56</v>
      </c>
      <c r="GM42">
        <f>SUMIFS(DataRegularSeason20242025!$AA$3:$AA$1315,DataRegularSeason20242025!$B$3:$B$1315, "&lt;=" &amp; GM$1, DataRegularSeason20242025!$D$3:$D$1315, $A42)+SUMIFS(DataRegularSeason20242025!$AB$3:$AB$1315,DataRegularSeason20242025!$B$3:$B$1315, "&lt;=" &amp; GM$1, DataRegularSeason20242025!$E$3:$E$1315, $A42)</f>
        <v>56</v>
      </c>
      <c r="GN42">
        <f>SUMIFS(DataRegularSeason20242025!$AA$3:$AA$1315,DataRegularSeason20242025!$B$3:$B$1315, "&lt;=" &amp; GN$1, DataRegularSeason20242025!$D$3:$D$1315, $A42)+SUMIFS(DataRegularSeason20242025!$AB$3:$AB$1315,DataRegularSeason20242025!$B$3:$B$1315, "&lt;=" &amp; GN$1, DataRegularSeason20242025!$E$3:$E$1315, $A42)</f>
        <v>56</v>
      </c>
      <c r="GO42">
        <f>SUMIFS(DataRegularSeason20242025!$AA$3:$AA$1315,DataRegularSeason20242025!$B$3:$B$1315, "&lt;=" &amp; GO$1, DataRegularSeason20242025!$D$3:$D$1315, $A42)+SUMIFS(DataRegularSeason20242025!$AB$3:$AB$1315,DataRegularSeason20242025!$B$3:$B$1315, "&lt;=" &amp; GO$1, DataRegularSeason20242025!$E$3:$E$1315, $A42)</f>
        <v>56</v>
      </c>
      <c r="GP42">
        <f>SUMIFS(DataRegularSeason20242025!$AA$3:$AA$1315,DataRegularSeason20242025!$B$3:$B$1315, "&lt;=" &amp; GP$1, DataRegularSeason20242025!$D$3:$D$1315, $A42)+SUMIFS(DataRegularSeason20242025!$AB$3:$AB$1315,DataRegularSeason20242025!$B$3:$B$1315, "&lt;=" &amp; GP$1, DataRegularSeason20242025!$E$3:$E$1315, $A42)</f>
        <v>56</v>
      </c>
      <c r="GQ42">
        <f>SUMIFS(DataRegularSeason20242025!$AA$3:$AA$1315,DataRegularSeason20242025!$B$3:$B$1315, "&lt;=" &amp; GQ$1, DataRegularSeason20242025!$D$3:$D$1315, $A42)+SUMIFS(DataRegularSeason20242025!$AB$3:$AB$1315,DataRegularSeason20242025!$B$3:$B$1315, "&lt;=" &amp; GQ$1, DataRegularSeason20242025!$E$3:$E$1315, $A42)</f>
        <v>56</v>
      </c>
      <c r="GR42">
        <f>SUMIFS(DataRegularSeason20242025!$AA$3:$AA$1315,DataRegularSeason20242025!$B$3:$B$1315, "&lt;=" &amp; GR$1, DataRegularSeason20242025!$D$3:$D$1315, $A42)+SUMIFS(DataRegularSeason20242025!$AB$3:$AB$1315,DataRegularSeason20242025!$B$3:$B$1315, "&lt;=" &amp; GR$1, DataRegularSeason20242025!$E$3:$E$1315, $A42)</f>
        <v>56</v>
      </c>
      <c r="GS42">
        <f>SUMIFS(DataRegularSeason20242025!$AA$3:$AA$1315,DataRegularSeason20242025!$B$3:$B$1315, "&lt;=" &amp; GS$1, DataRegularSeason20242025!$D$3:$D$1315, $A42)+SUMIFS(DataRegularSeason20242025!$AB$3:$AB$1315,DataRegularSeason20242025!$B$3:$B$1315, "&lt;=" &amp; GS$1, DataRegularSeason20242025!$E$3:$E$1315, $A42)</f>
        <v>56</v>
      </c>
      <c r="GT42">
        <f>SUMIFS(DataRegularSeason20242025!$AA$3:$AA$1315,DataRegularSeason20242025!$B$3:$B$1315, "&lt;=" &amp; GT$1, DataRegularSeason20242025!$D$3:$D$1315, $A42)+SUMIFS(DataRegularSeason20242025!$AB$3:$AB$1315,DataRegularSeason20242025!$B$3:$B$1315, "&lt;=" &amp; GT$1, DataRegularSeason20242025!$E$3:$E$1315, $A42)</f>
        <v>56</v>
      </c>
      <c r="GU42">
        <f>SUMIFS(DataRegularSeason20242025!$AA$3:$AA$1315,DataRegularSeason20242025!$B$3:$B$1315, "&lt;=" &amp; GU$1, DataRegularSeason20242025!$D$3:$D$1315, $A42)+SUMIFS(DataRegularSeason20242025!$AB$3:$AB$1315,DataRegularSeason20242025!$B$3:$B$1315, "&lt;=" &amp; GU$1, DataRegularSeason20242025!$E$3:$E$1315, $A42)</f>
        <v>56</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51</v>
      </c>
      <c r="DQ44">
        <f>SUMIFS(DataRegularSeason20242025!$AA$3:$AA$1315,DataRegularSeason20242025!$B$3:$B$1315, "&lt;=" &amp; DQ$1, DataRegularSeason20242025!$D$3:$D$1315, $A44)+SUMIFS(DataRegularSeason20242025!$AB$3:$AB$1315,DataRegularSeason20242025!$B$3:$B$1315, "&lt;=" &amp; DQ$1, DataRegularSeason20242025!$E$3:$E$1315, $A44)</f>
        <v>51</v>
      </c>
      <c r="DR44">
        <f>SUMIFS(DataRegularSeason20242025!$AA$3:$AA$1315,DataRegularSeason20242025!$B$3:$B$1315, "&lt;=" &amp; DR$1, DataRegularSeason20242025!$D$3:$D$1315, $A44)+SUMIFS(DataRegularSeason20242025!$AB$3:$AB$1315,DataRegularSeason20242025!$B$3:$B$1315, "&lt;=" &amp; DR$1, DataRegularSeason20242025!$E$3:$E$1315, $A44)</f>
        <v>51</v>
      </c>
      <c r="DS44">
        <f>SUMIFS(DataRegularSeason20242025!$AA$3:$AA$1315,DataRegularSeason20242025!$B$3:$B$1315, "&lt;=" &amp; DS$1, DataRegularSeason20242025!$D$3:$D$1315, $A44)+SUMIFS(DataRegularSeason20242025!$AB$3:$AB$1315,DataRegularSeason20242025!$B$3:$B$1315, "&lt;=" &amp; DS$1, DataRegularSeason20242025!$E$3:$E$1315, $A44)</f>
        <v>51</v>
      </c>
      <c r="DT44">
        <f>SUMIFS(DataRegularSeason20242025!$AA$3:$AA$1315,DataRegularSeason20242025!$B$3:$B$1315, "&lt;=" &amp; DT$1, DataRegularSeason20242025!$D$3:$D$1315, $A44)+SUMIFS(DataRegularSeason20242025!$AB$3:$AB$1315,DataRegularSeason20242025!$B$3:$B$1315, "&lt;=" &amp; DT$1, DataRegularSeason20242025!$E$3:$E$1315, $A44)</f>
        <v>51</v>
      </c>
      <c r="DU44">
        <f>SUMIFS(DataRegularSeason20242025!$AA$3:$AA$1315,DataRegularSeason20242025!$B$3:$B$1315, "&lt;=" &amp; DU$1, DataRegularSeason20242025!$D$3:$D$1315, $A44)+SUMIFS(DataRegularSeason20242025!$AB$3:$AB$1315,DataRegularSeason20242025!$B$3:$B$1315, "&lt;=" &amp; DU$1, DataRegularSeason20242025!$E$3:$E$1315, $A44)</f>
        <v>51</v>
      </c>
      <c r="DV44">
        <f>SUMIFS(DataRegularSeason20242025!$AA$3:$AA$1315,DataRegularSeason20242025!$B$3:$B$1315, "&lt;=" &amp; DV$1, DataRegularSeason20242025!$D$3:$D$1315, $A44)+SUMIFS(DataRegularSeason20242025!$AB$3:$AB$1315,DataRegularSeason20242025!$B$3:$B$1315, "&lt;=" &amp; DV$1, DataRegularSeason20242025!$E$3:$E$1315, $A44)</f>
        <v>51</v>
      </c>
      <c r="DW44">
        <f>SUMIFS(DataRegularSeason20242025!$AA$3:$AA$1315,DataRegularSeason20242025!$B$3:$B$1315, "&lt;=" &amp; DW$1, DataRegularSeason20242025!$D$3:$D$1315, $A44)+SUMIFS(DataRegularSeason20242025!$AB$3:$AB$1315,DataRegularSeason20242025!$B$3:$B$1315, "&lt;=" &amp; DW$1, DataRegularSeason20242025!$E$3:$E$1315, $A44)</f>
        <v>51</v>
      </c>
      <c r="DX44">
        <f>SUMIFS(DataRegularSeason20242025!$AA$3:$AA$1315,DataRegularSeason20242025!$B$3:$B$1315, "&lt;=" &amp; DX$1, DataRegularSeason20242025!$D$3:$D$1315, $A44)+SUMIFS(DataRegularSeason20242025!$AB$3:$AB$1315,DataRegularSeason20242025!$B$3:$B$1315, "&lt;=" &amp; DX$1, DataRegularSeason20242025!$E$3:$E$1315, $A44)</f>
        <v>51</v>
      </c>
      <c r="DY44">
        <f>SUMIFS(DataRegularSeason20242025!$AA$3:$AA$1315,DataRegularSeason20242025!$B$3:$B$1315, "&lt;=" &amp; DY$1, DataRegularSeason20242025!$D$3:$D$1315, $A44)+SUMIFS(DataRegularSeason20242025!$AB$3:$AB$1315,DataRegularSeason20242025!$B$3:$B$1315, "&lt;=" &amp; DY$1, DataRegularSeason20242025!$E$3:$E$1315, $A44)</f>
        <v>51</v>
      </c>
      <c r="DZ44">
        <f>SUMIFS(DataRegularSeason20242025!$AA$3:$AA$1315,DataRegularSeason20242025!$B$3:$B$1315, "&lt;=" &amp; DZ$1, DataRegularSeason20242025!$D$3:$D$1315, $A44)+SUMIFS(DataRegularSeason20242025!$AB$3:$AB$1315,DataRegularSeason20242025!$B$3:$B$1315, "&lt;=" &amp; DZ$1, DataRegularSeason20242025!$E$3:$E$1315, $A44)</f>
        <v>51</v>
      </c>
      <c r="EA44">
        <f>SUMIFS(DataRegularSeason20242025!$AA$3:$AA$1315,DataRegularSeason20242025!$B$3:$B$1315, "&lt;=" &amp; EA$1, DataRegularSeason20242025!$D$3:$D$1315, $A44)+SUMIFS(DataRegularSeason20242025!$AB$3:$AB$1315,DataRegularSeason20242025!$B$3:$B$1315, "&lt;=" &amp; EA$1, DataRegularSeason20242025!$E$3:$E$1315, $A44)</f>
        <v>51</v>
      </c>
      <c r="EB44">
        <f>SUMIFS(DataRegularSeason20242025!$AA$3:$AA$1315,DataRegularSeason20242025!$B$3:$B$1315, "&lt;=" &amp; EB$1, DataRegularSeason20242025!$D$3:$D$1315, $A44)+SUMIFS(DataRegularSeason20242025!$AB$3:$AB$1315,DataRegularSeason20242025!$B$3:$B$1315, "&lt;=" &amp; EB$1, DataRegularSeason20242025!$E$3:$E$1315, $A44)</f>
        <v>51</v>
      </c>
      <c r="EC44">
        <f>SUMIFS(DataRegularSeason20242025!$AA$3:$AA$1315,DataRegularSeason20242025!$B$3:$B$1315, "&lt;=" &amp; EC$1, DataRegularSeason20242025!$D$3:$D$1315, $A44)+SUMIFS(DataRegularSeason20242025!$AB$3:$AB$1315,DataRegularSeason20242025!$B$3:$B$1315, "&lt;=" &amp; EC$1, DataRegularSeason20242025!$E$3:$E$1315, $A44)</f>
        <v>51</v>
      </c>
      <c r="ED44">
        <f>SUMIFS(DataRegularSeason20242025!$AA$3:$AA$1315,DataRegularSeason20242025!$B$3:$B$1315, "&lt;=" &amp; ED$1, DataRegularSeason20242025!$D$3:$D$1315, $A44)+SUMIFS(DataRegularSeason20242025!$AB$3:$AB$1315,DataRegularSeason20242025!$B$3:$B$1315, "&lt;=" &amp; ED$1, DataRegularSeason20242025!$E$3:$E$1315, $A44)</f>
        <v>51</v>
      </c>
      <c r="EE44">
        <f>SUMIFS(DataRegularSeason20242025!$AA$3:$AA$1315,DataRegularSeason20242025!$B$3:$B$1315, "&lt;=" &amp; EE$1, DataRegularSeason20242025!$D$3:$D$1315, $A44)+SUMIFS(DataRegularSeason20242025!$AB$3:$AB$1315,DataRegularSeason20242025!$B$3:$B$1315, "&lt;=" &amp; EE$1, DataRegularSeason20242025!$E$3:$E$1315, $A44)</f>
        <v>51</v>
      </c>
      <c r="EF44">
        <f>SUMIFS(DataRegularSeason20242025!$AA$3:$AA$1315,DataRegularSeason20242025!$B$3:$B$1315, "&lt;=" &amp; EF$1, DataRegularSeason20242025!$D$3:$D$1315, $A44)+SUMIFS(DataRegularSeason20242025!$AB$3:$AB$1315,DataRegularSeason20242025!$B$3:$B$1315, "&lt;=" &amp; EF$1, DataRegularSeason20242025!$E$3:$E$1315, $A44)</f>
        <v>51</v>
      </c>
      <c r="EG44">
        <f>SUMIFS(DataRegularSeason20242025!$AA$3:$AA$1315,DataRegularSeason20242025!$B$3:$B$1315, "&lt;=" &amp; EG$1, DataRegularSeason20242025!$D$3:$D$1315, $A44)+SUMIFS(DataRegularSeason20242025!$AB$3:$AB$1315,DataRegularSeason20242025!$B$3:$B$1315, "&lt;=" &amp; EG$1, DataRegularSeason20242025!$E$3:$E$1315, $A44)</f>
        <v>51</v>
      </c>
      <c r="EH44">
        <f>SUMIFS(DataRegularSeason20242025!$AA$3:$AA$1315,DataRegularSeason20242025!$B$3:$B$1315, "&lt;=" &amp; EH$1, DataRegularSeason20242025!$D$3:$D$1315, $A44)+SUMIFS(DataRegularSeason20242025!$AB$3:$AB$1315,DataRegularSeason20242025!$B$3:$B$1315, "&lt;=" &amp; EH$1, DataRegularSeason20242025!$E$3:$E$1315, $A44)</f>
        <v>51</v>
      </c>
      <c r="EI44">
        <f>SUMIFS(DataRegularSeason20242025!$AA$3:$AA$1315,DataRegularSeason20242025!$B$3:$B$1315, "&lt;=" &amp; EI$1, DataRegularSeason20242025!$D$3:$D$1315, $A44)+SUMIFS(DataRegularSeason20242025!$AB$3:$AB$1315,DataRegularSeason20242025!$B$3:$B$1315, "&lt;=" &amp; EI$1, DataRegularSeason20242025!$E$3:$E$1315, $A44)</f>
        <v>51</v>
      </c>
      <c r="EJ44">
        <f>SUMIFS(DataRegularSeason20242025!$AA$3:$AA$1315,DataRegularSeason20242025!$B$3:$B$1315, "&lt;=" &amp; EJ$1, DataRegularSeason20242025!$D$3:$D$1315, $A44)+SUMIFS(DataRegularSeason20242025!$AB$3:$AB$1315,DataRegularSeason20242025!$B$3:$B$1315, "&lt;=" &amp; EJ$1, DataRegularSeason20242025!$E$3:$E$1315, $A44)</f>
        <v>51</v>
      </c>
      <c r="EK44">
        <f>SUMIFS(DataRegularSeason20242025!$AA$3:$AA$1315,DataRegularSeason20242025!$B$3:$B$1315, "&lt;=" &amp; EK$1, DataRegularSeason20242025!$D$3:$D$1315, $A44)+SUMIFS(DataRegularSeason20242025!$AB$3:$AB$1315,DataRegularSeason20242025!$B$3:$B$1315, "&lt;=" &amp; EK$1, DataRegularSeason20242025!$E$3:$E$1315, $A44)</f>
        <v>51</v>
      </c>
      <c r="EL44">
        <f>SUMIFS(DataRegularSeason20242025!$AA$3:$AA$1315,DataRegularSeason20242025!$B$3:$B$1315, "&lt;=" &amp; EL$1, DataRegularSeason20242025!$D$3:$D$1315, $A44)+SUMIFS(DataRegularSeason20242025!$AB$3:$AB$1315,DataRegularSeason20242025!$B$3:$B$1315, "&lt;=" &amp; EL$1, DataRegularSeason20242025!$E$3:$E$1315, $A44)</f>
        <v>51</v>
      </c>
      <c r="EM44">
        <f>SUMIFS(DataRegularSeason20242025!$AA$3:$AA$1315,DataRegularSeason20242025!$B$3:$B$1315, "&lt;=" &amp; EM$1, DataRegularSeason20242025!$D$3:$D$1315, $A44)+SUMIFS(DataRegularSeason20242025!$AB$3:$AB$1315,DataRegularSeason20242025!$B$3:$B$1315, "&lt;=" &amp; EM$1, DataRegularSeason20242025!$E$3:$E$1315, $A44)</f>
        <v>51</v>
      </c>
      <c r="EN44">
        <f>SUMIFS(DataRegularSeason20242025!$AA$3:$AA$1315,DataRegularSeason20242025!$B$3:$B$1315, "&lt;=" &amp; EN$1, DataRegularSeason20242025!$D$3:$D$1315, $A44)+SUMIFS(DataRegularSeason20242025!$AB$3:$AB$1315,DataRegularSeason20242025!$B$3:$B$1315, "&lt;=" &amp; EN$1, DataRegularSeason20242025!$E$3:$E$1315, $A44)</f>
        <v>51</v>
      </c>
      <c r="EO44">
        <f>SUMIFS(DataRegularSeason20242025!$AA$3:$AA$1315,DataRegularSeason20242025!$B$3:$B$1315, "&lt;=" &amp; EO$1, DataRegularSeason20242025!$D$3:$D$1315, $A44)+SUMIFS(DataRegularSeason20242025!$AB$3:$AB$1315,DataRegularSeason20242025!$B$3:$B$1315, "&lt;=" &amp; EO$1, DataRegularSeason20242025!$E$3:$E$1315, $A44)</f>
        <v>51</v>
      </c>
      <c r="EP44">
        <f>SUMIFS(DataRegularSeason20242025!$AA$3:$AA$1315,DataRegularSeason20242025!$B$3:$B$1315, "&lt;=" &amp; EP$1, DataRegularSeason20242025!$D$3:$D$1315, $A44)+SUMIFS(DataRegularSeason20242025!$AB$3:$AB$1315,DataRegularSeason20242025!$B$3:$B$1315, "&lt;=" &amp; EP$1, DataRegularSeason20242025!$E$3:$E$1315, $A44)</f>
        <v>51</v>
      </c>
      <c r="EQ44">
        <f>SUMIFS(DataRegularSeason20242025!$AA$3:$AA$1315,DataRegularSeason20242025!$B$3:$B$1315, "&lt;=" &amp; EQ$1, DataRegularSeason20242025!$D$3:$D$1315, $A44)+SUMIFS(DataRegularSeason20242025!$AB$3:$AB$1315,DataRegularSeason20242025!$B$3:$B$1315, "&lt;=" &amp; EQ$1, DataRegularSeason20242025!$E$3:$E$1315, $A44)</f>
        <v>51</v>
      </c>
      <c r="ER44">
        <f>SUMIFS(DataRegularSeason20242025!$AA$3:$AA$1315,DataRegularSeason20242025!$B$3:$B$1315, "&lt;=" &amp; ER$1, DataRegularSeason20242025!$D$3:$D$1315, $A44)+SUMIFS(DataRegularSeason20242025!$AB$3:$AB$1315,DataRegularSeason20242025!$B$3:$B$1315, "&lt;=" &amp; ER$1, DataRegularSeason20242025!$E$3:$E$1315, $A44)</f>
        <v>51</v>
      </c>
      <c r="ES44">
        <f>SUMIFS(DataRegularSeason20242025!$AA$3:$AA$1315,DataRegularSeason20242025!$B$3:$B$1315, "&lt;=" &amp; ES$1, DataRegularSeason20242025!$D$3:$D$1315, $A44)+SUMIFS(DataRegularSeason20242025!$AB$3:$AB$1315,DataRegularSeason20242025!$B$3:$B$1315, "&lt;=" &amp; ES$1, DataRegularSeason20242025!$E$3:$E$1315, $A44)</f>
        <v>51</v>
      </c>
      <c r="ET44">
        <f>SUMIFS(DataRegularSeason20242025!$AA$3:$AA$1315,DataRegularSeason20242025!$B$3:$B$1315, "&lt;=" &amp; ET$1, DataRegularSeason20242025!$D$3:$D$1315, $A44)+SUMIFS(DataRegularSeason20242025!$AB$3:$AB$1315,DataRegularSeason20242025!$B$3:$B$1315, "&lt;=" &amp; ET$1, DataRegularSeason20242025!$E$3:$E$1315, $A44)</f>
        <v>51</v>
      </c>
      <c r="EU44">
        <f>SUMIFS(DataRegularSeason20242025!$AA$3:$AA$1315,DataRegularSeason20242025!$B$3:$B$1315, "&lt;=" &amp; EU$1, DataRegularSeason20242025!$D$3:$D$1315, $A44)+SUMIFS(DataRegularSeason20242025!$AB$3:$AB$1315,DataRegularSeason20242025!$B$3:$B$1315, "&lt;=" &amp; EU$1, DataRegularSeason20242025!$E$3:$E$1315, $A44)</f>
        <v>51</v>
      </c>
      <c r="EV44">
        <f>SUMIFS(DataRegularSeason20242025!$AA$3:$AA$1315,DataRegularSeason20242025!$B$3:$B$1315, "&lt;=" &amp; EV$1, DataRegularSeason20242025!$D$3:$D$1315, $A44)+SUMIFS(DataRegularSeason20242025!$AB$3:$AB$1315,DataRegularSeason20242025!$B$3:$B$1315, "&lt;=" &amp; EV$1, DataRegularSeason20242025!$E$3:$E$1315, $A44)</f>
        <v>51</v>
      </c>
      <c r="EW44">
        <f>SUMIFS(DataRegularSeason20242025!$AA$3:$AA$1315,DataRegularSeason20242025!$B$3:$B$1315, "&lt;=" &amp; EW$1, DataRegularSeason20242025!$D$3:$D$1315, $A44)+SUMIFS(DataRegularSeason20242025!$AB$3:$AB$1315,DataRegularSeason20242025!$B$3:$B$1315, "&lt;=" &amp; EW$1, DataRegularSeason20242025!$E$3:$E$1315, $A44)</f>
        <v>51</v>
      </c>
      <c r="EX44">
        <f>SUMIFS(DataRegularSeason20242025!$AA$3:$AA$1315,DataRegularSeason20242025!$B$3:$B$1315, "&lt;=" &amp; EX$1, DataRegularSeason20242025!$D$3:$D$1315, $A44)+SUMIFS(DataRegularSeason20242025!$AB$3:$AB$1315,DataRegularSeason20242025!$B$3:$B$1315, "&lt;=" &amp; EX$1, DataRegularSeason20242025!$E$3:$E$1315, $A44)</f>
        <v>51</v>
      </c>
      <c r="EY44">
        <f>SUMIFS(DataRegularSeason20242025!$AA$3:$AA$1315,DataRegularSeason20242025!$B$3:$B$1315, "&lt;=" &amp; EY$1, DataRegularSeason20242025!$D$3:$D$1315, $A44)+SUMIFS(DataRegularSeason20242025!$AB$3:$AB$1315,DataRegularSeason20242025!$B$3:$B$1315, "&lt;=" &amp; EY$1, DataRegularSeason20242025!$E$3:$E$1315, $A44)</f>
        <v>51</v>
      </c>
      <c r="EZ44">
        <f>SUMIFS(DataRegularSeason20242025!$AA$3:$AA$1315,DataRegularSeason20242025!$B$3:$B$1315, "&lt;=" &amp; EZ$1, DataRegularSeason20242025!$D$3:$D$1315, $A44)+SUMIFS(DataRegularSeason20242025!$AB$3:$AB$1315,DataRegularSeason20242025!$B$3:$B$1315, "&lt;=" &amp; EZ$1, DataRegularSeason20242025!$E$3:$E$1315, $A44)</f>
        <v>51</v>
      </c>
      <c r="FA44">
        <f>SUMIFS(DataRegularSeason20242025!$AA$3:$AA$1315,DataRegularSeason20242025!$B$3:$B$1315, "&lt;=" &amp; FA$1, DataRegularSeason20242025!$D$3:$D$1315, $A44)+SUMIFS(DataRegularSeason20242025!$AB$3:$AB$1315,DataRegularSeason20242025!$B$3:$B$1315, "&lt;=" &amp; FA$1, DataRegularSeason20242025!$E$3:$E$1315, $A44)</f>
        <v>51</v>
      </c>
      <c r="FB44">
        <f>SUMIFS(DataRegularSeason20242025!$AA$3:$AA$1315,DataRegularSeason20242025!$B$3:$B$1315, "&lt;=" &amp; FB$1, DataRegularSeason20242025!$D$3:$D$1315, $A44)+SUMIFS(DataRegularSeason20242025!$AB$3:$AB$1315,DataRegularSeason20242025!$B$3:$B$1315, "&lt;=" &amp; FB$1, DataRegularSeason20242025!$E$3:$E$1315, $A44)</f>
        <v>51</v>
      </c>
      <c r="FC44">
        <f>SUMIFS(DataRegularSeason20242025!$AA$3:$AA$1315,DataRegularSeason20242025!$B$3:$B$1315, "&lt;=" &amp; FC$1, DataRegularSeason20242025!$D$3:$D$1315, $A44)+SUMIFS(DataRegularSeason20242025!$AB$3:$AB$1315,DataRegularSeason20242025!$B$3:$B$1315, "&lt;=" &amp; FC$1, DataRegularSeason20242025!$E$3:$E$1315, $A44)</f>
        <v>51</v>
      </c>
      <c r="FD44">
        <f>SUMIFS(DataRegularSeason20242025!$AA$3:$AA$1315,DataRegularSeason20242025!$B$3:$B$1315, "&lt;=" &amp; FD$1, DataRegularSeason20242025!$D$3:$D$1315, $A44)+SUMIFS(DataRegularSeason20242025!$AB$3:$AB$1315,DataRegularSeason20242025!$B$3:$B$1315, "&lt;=" &amp; FD$1, DataRegularSeason20242025!$E$3:$E$1315, $A44)</f>
        <v>51</v>
      </c>
      <c r="FE44">
        <f>SUMIFS(DataRegularSeason20242025!$AA$3:$AA$1315,DataRegularSeason20242025!$B$3:$B$1315, "&lt;=" &amp; FE$1, DataRegularSeason20242025!$D$3:$D$1315, $A44)+SUMIFS(DataRegularSeason20242025!$AB$3:$AB$1315,DataRegularSeason20242025!$B$3:$B$1315, "&lt;=" &amp; FE$1, DataRegularSeason20242025!$E$3:$E$1315, $A44)</f>
        <v>51</v>
      </c>
      <c r="FF44">
        <f>SUMIFS(DataRegularSeason20242025!$AA$3:$AA$1315,DataRegularSeason20242025!$B$3:$B$1315, "&lt;=" &amp; FF$1, DataRegularSeason20242025!$D$3:$D$1315, $A44)+SUMIFS(DataRegularSeason20242025!$AB$3:$AB$1315,DataRegularSeason20242025!$B$3:$B$1315, "&lt;=" &amp; FF$1, DataRegularSeason20242025!$E$3:$E$1315, $A44)</f>
        <v>51</v>
      </c>
      <c r="FG44">
        <f>SUMIFS(DataRegularSeason20242025!$AA$3:$AA$1315,DataRegularSeason20242025!$B$3:$B$1315, "&lt;=" &amp; FG$1, DataRegularSeason20242025!$D$3:$D$1315, $A44)+SUMIFS(DataRegularSeason20242025!$AB$3:$AB$1315,DataRegularSeason20242025!$B$3:$B$1315, "&lt;=" &amp; FG$1, DataRegularSeason20242025!$E$3:$E$1315, $A44)</f>
        <v>51</v>
      </c>
      <c r="FH44">
        <f>SUMIFS(DataRegularSeason20242025!$AA$3:$AA$1315,DataRegularSeason20242025!$B$3:$B$1315, "&lt;=" &amp; FH$1, DataRegularSeason20242025!$D$3:$D$1315, $A44)+SUMIFS(DataRegularSeason20242025!$AB$3:$AB$1315,DataRegularSeason20242025!$B$3:$B$1315, "&lt;=" &amp; FH$1, DataRegularSeason20242025!$E$3:$E$1315, $A44)</f>
        <v>51</v>
      </c>
      <c r="FI44">
        <f>SUMIFS(DataRegularSeason20242025!$AA$3:$AA$1315,DataRegularSeason20242025!$B$3:$B$1315, "&lt;=" &amp; FI$1, DataRegularSeason20242025!$D$3:$D$1315, $A44)+SUMIFS(DataRegularSeason20242025!$AB$3:$AB$1315,DataRegularSeason20242025!$B$3:$B$1315, "&lt;=" &amp; FI$1, DataRegularSeason20242025!$E$3:$E$1315, $A44)</f>
        <v>51</v>
      </c>
      <c r="FJ44">
        <f>SUMIFS(DataRegularSeason20242025!$AA$3:$AA$1315,DataRegularSeason20242025!$B$3:$B$1315, "&lt;=" &amp; FJ$1, DataRegularSeason20242025!$D$3:$D$1315, $A44)+SUMIFS(DataRegularSeason20242025!$AB$3:$AB$1315,DataRegularSeason20242025!$B$3:$B$1315, "&lt;=" &amp; FJ$1, DataRegularSeason20242025!$E$3:$E$1315, $A44)</f>
        <v>51</v>
      </c>
      <c r="FK44">
        <f>SUMIFS(DataRegularSeason20242025!$AA$3:$AA$1315,DataRegularSeason20242025!$B$3:$B$1315, "&lt;=" &amp; FK$1, DataRegularSeason20242025!$D$3:$D$1315, $A44)+SUMIFS(DataRegularSeason20242025!$AB$3:$AB$1315,DataRegularSeason20242025!$B$3:$B$1315, "&lt;=" &amp; FK$1, DataRegularSeason20242025!$E$3:$E$1315, $A44)</f>
        <v>51</v>
      </c>
      <c r="FL44">
        <f>SUMIFS(DataRegularSeason20242025!$AA$3:$AA$1315,DataRegularSeason20242025!$B$3:$B$1315, "&lt;=" &amp; FL$1, DataRegularSeason20242025!$D$3:$D$1315, $A44)+SUMIFS(DataRegularSeason20242025!$AB$3:$AB$1315,DataRegularSeason20242025!$B$3:$B$1315, "&lt;=" &amp; FL$1, DataRegularSeason20242025!$E$3:$E$1315, $A44)</f>
        <v>51</v>
      </c>
      <c r="FM44">
        <f>SUMIFS(DataRegularSeason20242025!$AA$3:$AA$1315,DataRegularSeason20242025!$B$3:$B$1315, "&lt;=" &amp; FM$1, DataRegularSeason20242025!$D$3:$D$1315, $A44)+SUMIFS(DataRegularSeason20242025!$AB$3:$AB$1315,DataRegularSeason20242025!$B$3:$B$1315, "&lt;=" &amp; FM$1, DataRegularSeason20242025!$E$3:$E$1315, $A44)</f>
        <v>51</v>
      </c>
      <c r="FN44">
        <f>SUMIFS(DataRegularSeason20242025!$AA$3:$AA$1315,DataRegularSeason20242025!$B$3:$B$1315, "&lt;=" &amp; FN$1, DataRegularSeason20242025!$D$3:$D$1315, $A44)+SUMIFS(DataRegularSeason20242025!$AB$3:$AB$1315,DataRegularSeason20242025!$B$3:$B$1315, "&lt;=" &amp; FN$1, DataRegularSeason20242025!$E$3:$E$1315, $A44)</f>
        <v>51</v>
      </c>
      <c r="FO44">
        <f>SUMIFS(DataRegularSeason20242025!$AA$3:$AA$1315,DataRegularSeason20242025!$B$3:$B$1315, "&lt;=" &amp; FO$1, DataRegularSeason20242025!$D$3:$D$1315, $A44)+SUMIFS(DataRegularSeason20242025!$AB$3:$AB$1315,DataRegularSeason20242025!$B$3:$B$1315, "&lt;=" &amp; FO$1, DataRegularSeason20242025!$E$3:$E$1315, $A44)</f>
        <v>51</v>
      </c>
      <c r="FP44">
        <f>SUMIFS(DataRegularSeason20242025!$AA$3:$AA$1315,DataRegularSeason20242025!$B$3:$B$1315, "&lt;=" &amp; FP$1, DataRegularSeason20242025!$D$3:$D$1315, $A44)+SUMIFS(DataRegularSeason20242025!$AB$3:$AB$1315,DataRegularSeason20242025!$B$3:$B$1315, "&lt;=" &amp; FP$1, DataRegularSeason20242025!$E$3:$E$1315, $A44)</f>
        <v>51</v>
      </c>
      <c r="FQ44">
        <f>SUMIFS(DataRegularSeason20242025!$AA$3:$AA$1315,DataRegularSeason20242025!$B$3:$B$1315, "&lt;=" &amp; FQ$1, DataRegularSeason20242025!$D$3:$D$1315, $A44)+SUMIFS(DataRegularSeason20242025!$AB$3:$AB$1315,DataRegularSeason20242025!$B$3:$B$1315, "&lt;=" &amp; FQ$1, DataRegularSeason20242025!$E$3:$E$1315, $A44)</f>
        <v>51</v>
      </c>
      <c r="FR44">
        <f>SUMIFS(DataRegularSeason20242025!$AA$3:$AA$1315,DataRegularSeason20242025!$B$3:$B$1315, "&lt;=" &amp; FR$1, DataRegularSeason20242025!$D$3:$D$1315, $A44)+SUMIFS(DataRegularSeason20242025!$AB$3:$AB$1315,DataRegularSeason20242025!$B$3:$B$1315, "&lt;=" &amp; FR$1, DataRegularSeason20242025!$E$3:$E$1315, $A44)</f>
        <v>51</v>
      </c>
      <c r="FS44">
        <f>SUMIFS(DataRegularSeason20242025!$AA$3:$AA$1315,DataRegularSeason20242025!$B$3:$B$1315, "&lt;=" &amp; FS$1, DataRegularSeason20242025!$D$3:$D$1315, $A44)+SUMIFS(DataRegularSeason20242025!$AB$3:$AB$1315,DataRegularSeason20242025!$B$3:$B$1315, "&lt;=" &amp; FS$1, DataRegularSeason20242025!$E$3:$E$1315, $A44)</f>
        <v>51</v>
      </c>
      <c r="FT44">
        <f>SUMIFS(DataRegularSeason20242025!$AA$3:$AA$1315,DataRegularSeason20242025!$B$3:$B$1315, "&lt;=" &amp; FT$1, DataRegularSeason20242025!$D$3:$D$1315, $A44)+SUMIFS(DataRegularSeason20242025!$AB$3:$AB$1315,DataRegularSeason20242025!$B$3:$B$1315, "&lt;=" &amp; FT$1, DataRegularSeason20242025!$E$3:$E$1315, $A44)</f>
        <v>51</v>
      </c>
      <c r="FU44">
        <f>SUMIFS(DataRegularSeason20242025!$AA$3:$AA$1315,DataRegularSeason20242025!$B$3:$B$1315, "&lt;=" &amp; FU$1, DataRegularSeason20242025!$D$3:$D$1315, $A44)+SUMIFS(DataRegularSeason20242025!$AB$3:$AB$1315,DataRegularSeason20242025!$B$3:$B$1315, "&lt;=" &amp; FU$1, DataRegularSeason20242025!$E$3:$E$1315, $A44)</f>
        <v>51</v>
      </c>
      <c r="FV44">
        <f>SUMIFS(DataRegularSeason20242025!$AA$3:$AA$1315,DataRegularSeason20242025!$B$3:$B$1315, "&lt;=" &amp; FV$1, DataRegularSeason20242025!$D$3:$D$1315, $A44)+SUMIFS(DataRegularSeason20242025!$AB$3:$AB$1315,DataRegularSeason20242025!$B$3:$B$1315, "&lt;=" &amp; FV$1, DataRegularSeason20242025!$E$3:$E$1315, $A44)</f>
        <v>51</v>
      </c>
      <c r="FW44">
        <f>SUMIFS(DataRegularSeason20242025!$AA$3:$AA$1315,DataRegularSeason20242025!$B$3:$B$1315, "&lt;=" &amp; FW$1, DataRegularSeason20242025!$D$3:$D$1315, $A44)+SUMIFS(DataRegularSeason20242025!$AB$3:$AB$1315,DataRegularSeason20242025!$B$3:$B$1315, "&lt;=" &amp; FW$1, DataRegularSeason20242025!$E$3:$E$1315, $A44)</f>
        <v>51</v>
      </c>
      <c r="FX44">
        <f>SUMIFS(DataRegularSeason20242025!$AA$3:$AA$1315,DataRegularSeason20242025!$B$3:$B$1315, "&lt;=" &amp; FX$1, DataRegularSeason20242025!$D$3:$D$1315, $A44)+SUMIFS(DataRegularSeason20242025!$AB$3:$AB$1315,DataRegularSeason20242025!$B$3:$B$1315, "&lt;=" &amp; FX$1, DataRegularSeason20242025!$E$3:$E$1315, $A44)</f>
        <v>51</v>
      </c>
      <c r="FY44">
        <f>SUMIFS(DataRegularSeason20242025!$AA$3:$AA$1315,DataRegularSeason20242025!$B$3:$B$1315, "&lt;=" &amp; FY$1, DataRegularSeason20242025!$D$3:$D$1315, $A44)+SUMIFS(DataRegularSeason20242025!$AB$3:$AB$1315,DataRegularSeason20242025!$B$3:$B$1315, "&lt;=" &amp; FY$1, DataRegularSeason20242025!$E$3:$E$1315, $A44)</f>
        <v>51</v>
      </c>
      <c r="FZ44">
        <f>SUMIFS(DataRegularSeason20242025!$AA$3:$AA$1315,DataRegularSeason20242025!$B$3:$B$1315, "&lt;=" &amp; FZ$1, DataRegularSeason20242025!$D$3:$D$1315, $A44)+SUMIFS(DataRegularSeason20242025!$AB$3:$AB$1315,DataRegularSeason20242025!$B$3:$B$1315, "&lt;=" &amp; FZ$1, DataRegularSeason20242025!$E$3:$E$1315, $A44)</f>
        <v>51</v>
      </c>
      <c r="GA44">
        <f>SUMIFS(DataRegularSeason20242025!$AA$3:$AA$1315,DataRegularSeason20242025!$B$3:$B$1315, "&lt;=" &amp; GA$1, DataRegularSeason20242025!$D$3:$D$1315, $A44)+SUMIFS(DataRegularSeason20242025!$AB$3:$AB$1315,DataRegularSeason20242025!$B$3:$B$1315, "&lt;=" &amp; GA$1, DataRegularSeason20242025!$E$3:$E$1315, $A44)</f>
        <v>51</v>
      </c>
      <c r="GB44">
        <f>SUMIFS(DataRegularSeason20242025!$AA$3:$AA$1315,DataRegularSeason20242025!$B$3:$B$1315, "&lt;=" &amp; GB$1, DataRegularSeason20242025!$D$3:$D$1315, $A44)+SUMIFS(DataRegularSeason20242025!$AB$3:$AB$1315,DataRegularSeason20242025!$B$3:$B$1315, "&lt;=" &amp; GB$1, DataRegularSeason20242025!$E$3:$E$1315, $A44)</f>
        <v>51</v>
      </c>
      <c r="GC44">
        <f>SUMIFS(DataRegularSeason20242025!$AA$3:$AA$1315,DataRegularSeason20242025!$B$3:$B$1315, "&lt;=" &amp; GC$1, DataRegularSeason20242025!$D$3:$D$1315, $A44)+SUMIFS(DataRegularSeason20242025!$AB$3:$AB$1315,DataRegularSeason20242025!$B$3:$B$1315, "&lt;=" &amp; GC$1, DataRegularSeason20242025!$E$3:$E$1315, $A44)</f>
        <v>51</v>
      </c>
      <c r="GD44">
        <f>SUMIFS(DataRegularSeason20242025!$AA$3:$AA$1315,DataRegularSeason20242025!$B$3:$B$1315, "&lt;=" &amp; GD$1, DataRegularSeason20242025!$D$3:$D$1315, $A44)+SUMIFS(DataRegularSeason20242025!$AB$3:$AB$1315,DataRegularSeason20242025!$B$3:$B$1315, "&lt;=" &amp; GD$1, DataRegularSeason20242025!$E$3:$E$1315, $A44)</f>
        <v>51</v>
      </c>
      <c r="GE44">
        <f>SUMIFS(DataRegularSeason20242025!$AA$3:$AA$1315,DataRegularSeason20242025!$B$3:$B$1315, "&lt;=" &amp; GE$1, DataRegularSeason20242025!$D$3:$D$1315, $A44)+SUMIFS(DataRegularSeason20242025!$AB$3:$AB$1315,DataRegularSeason20242025!$B$3:$B$1315, "&lt;=" &amp; GE$1, DataRegularSeason20242025!$E$3:$E$1315, $A44)</f>
        <v>51</v>
      </c>
      <c r="GF44">
        <f>SUMIFS(DataRegularSeason20242025!$AA$3:$AA$1315,DataRegularSeason20242025!$B$3:$B$1315, "&lt;=" &amp; GF$1, DataRegularSeason20242025!$D$3:$D$1315, $A44)+SUMIFS(DataRegularSeason20242025!$AB$3:$AB$1315,DataRegularSeason20242025!$B$3:$B$1315, "&lt;=" &amp; GF$1, DataRegularSeason20242025!$E$3:$E$1315, $A44)</f>
        <v>51</v>
      </c>
      <c r="GG44">
        <f>SUMIFS(DataRegularSeason20242025!$AA$3:$AA$1315,DataRegularSeason20242025!$B$3:$B$1315, "&lt;=" &amp; GG$1, DataRegularSeason20242025!$D$3:$D$1315, $A44)+SUMIFS(DataRegularSeason20242025!$AB$3:$AB$1315,DataRegularSeason20242025!$B$3:$B$1315, "&lt;=" &amp; GG$1, DataRegularSeason20242025!$E$3:$E$1315, $A44)</f>
        <v>51</v>
      </c>
      <c r="GH44">
        <f>SUMIFS(DataRegularSeason20242025!$AA$3:$AA$1315,DataRegularSeason20242025!$B$3:$B$1315, "&lt;=" &amp; GH$1, DataRegularSeason20242025!$D$3:$D$1315, $A44)+SUMIFS(DataRegularSeason20242025!$AB$3:$AB$1315,DataRegularSeason20242025!$B$3:$B$1315, "&lt;=" &amp; GH$1, DataRegularSeason20242025!$E$3:$E$1315, $A44)</f>
        <v>51</v>
      </c>
      <c r="GI44">
        <f>SUMIFS(DataRegularSeason20242025!$AA$3:$AA$1315,DataRegularSeason20242025!$B$3:$B$1315, "&lt;=" &amp; GI$1, DataRegularSeason20242025!$D$3:$D$1315, $A44)+SUMIFS(DataRegularSeason20242025!$AB$3:$AB$1315,DataRegularSeason20242025!$B$3:$B$1315, "&lt;=" &amp; GI$1, DataRegularSeason20242025!$E$3:$E$1315, $A44)</f>
        <v>51</v>
      </c>
      <c r="GJ44">
        <f>SUMIFS(DataRegularSeason20242025!$AA$3:$AA$1315,DataRegularSeason20242025!$B$3:$B$1315, "&lt;=" &amp; GJ$1, DataRegularSeason20242025!$D$3:$D$1315, $A44)+SUMIFS(DataRegularSeason20242025!$AB$3:$AB$1315,DataRegularSeason20242025!$B$3:$B$1315, "&lt;=" &amp; GJ$1, DataRegularSeason20242025!$E$3:$E$1315, $A44)</f>
        <v>51</v>
      </c>
      <c r="GK44">
        <f>SUMIFS(DataRegularSeason20242025!$AA$3:$AA$1315,DataRegularSeason20242025!$B$3:$B$1315, "&lt;=" &amp; GK$1, DataRegularSeason20242025!$D$3:$D$1315, $A44)+SUMIFS(DataRegularSeason20242025!$AB$3:$AB$1315,DataRegularSeason20242025!$B$3:$B$1315, "&lt;=" &amp; GK$1, DataRegularSeason20242025!$E$3:$E$1315, $A44)</f>
        <v>51</v>
      </c>
      <c r="GL44">
        <f>SUMIFS(DataRegularSeason20242025!$AA$3:$AA$1315,DataRegularSeason20242025!$B$3:$B$1315, "&lt;=" &amp; GL$1, DataRegularSeason20242025!$D$3:$D$1315, $A44)+SUMIFS(DataRegularSeason20242025!$AB$3:$AB$1315,DataRegularSeason20242025!$B$3:$B$1315, "&lt;=" &amp; GL$1, DataRegularSeason20242025!$E$3:$E$1315, $A44)</f>
        <v>51</v>
      </c>
      <c r="GM44">
        <f>SUMIFS(DataRegularSeason20242025!$AA$3:$AA$1315,DataRegularSeason20242025!$B$3:$B$1315, "&lt;=" &amp; GM$1, DataRegularSeason20242025!$D$3:$D$1315, $A44)+SUMIFS(DataRegularSeason20242025!$AB$3:$AB$1315,DataRegularSeason20242025!$B$3:$B$1315, "&lt;=" &amp; GM$1, DataRegularSeason20242025!$E$3:$E$1315, $A44)</f>
        <v>51</v>
      </c>
      <c r="GN44">
        <f>SUMIFS(DataRegularSeason20242025!$AA$3:$AA$1315,DataRegularSeason20242025!$B$3:$B$1315, "&lt;=" &amp; GN$1, DataRegularSeason20242025!$D$3:$D$1315, $A44)+SUMIFS(DataRegularSeason20242025!$AB$3:$AB$1315,DataRegularSeason20242025!$B$3:$B$1315, "&lt;=" &amp; GN$1, DataRegularSeason20242025!$E$3:$E$1315, $A44)</f>
        <v>51</v>
      </c>
      <c r="GO44">
        <f>SUMIFS(DataRegularSeason20242025!$AA$3:$AA$1315,DataRegularSeason20242025!$B$3:$B$1315, "&lt;=" &amp; GO$1, DataRegularSeason20242025!$D$3:$D$1315, $A44)+SUMIFS(DataRegularSeason20242025!$AB$3:$AB$1315,DataRegularSeason20242025!$B$3:$B$1315, "&lt;=" &amp; GO$1, DataRegularSeason20242025!$E$3:$E$1315, $A44)</f>
        <v>51</v>
      </c>
      <c r="GP44">
        <f>SUMIFS(DataRegularSeason20242025!$AA$3:$AA$1315,DataRegularSeason20242025!$B$3:$B$1315, "&lt;=" &amp; GP$1, DataRegularSeason20242025!$D$3:$D$1315, $A44)+SUMIFS(DataRegularSeason20242025!$AB$3:$AB$1315,DataRegularSeason20242025!$B$3:$B$1315, "&lt;=" &amp; GP$1, DataRegularSeason20242025!$E$3:$E$1315, $A44)</f>
        <v>51</v>
      </c>
      <c r="GQ44">
        <f>SUMIFS(DataRegularSeason20242025!$AA$3:$AA$1315,DataRegularSeason20242025!$B$3:$B$1315, "&lt;=" &amp; GQ$1, DataRegularSeason20242025!$D$3:$D$1315, $A44)+SUMIFS(DataRegularSeason20242025!$AB$3:$AB$1315,DataRegularSeason20242025!$B$3:$B$1315, "&lt;=" &amp; GQ$1, DataRegularSeason20242025!$E$3:$E$1315, $A44)</f>
        <v>51</v>
      </c>
      <c r="GR44">
        <f>SUMIFS(DataRegularSeason20242025!$AA$3:$AA$1315,DataRegularSeason20242025!$B$3:$B$1315, "&lt;=" &amp; GR$1, DataRegularSeason20242025!$D$3:$D$1315, $A44)+SUMIFS(DataRegularSeason20242025!$AB$3:$AB$1315,DataRegularSeason20242025!$B$3:$B$1315, "&lt;=" &amp; GR$1, DataRegularSeason20242025!$E$3:$E$1315, $A44)</f>
        <v>51</v>
      </c>
      <c r="GS44">
        <f>SUMIFS(DataRegularSeason20242025!$AA$3:$AA$1315,DataRegularSeason20242025!$B$3:$B$1315, "&lt;=" &amp; GS$1, DataRegularSeason20242025!$D$3:$D$1315, $A44)+SUMIFS(DataRegularSeason20242025!$AB$3:$AB$1315,DataRegularSeason20242025!$B$3:$B$1315, "&lt;=" &amp; GS$1, DataRegularSeason20242025!$E$3:$E$1315, $A44)</f>
        <v>51</v>
      </c>
      <c r="GT44">
        <f>SUMIFS(DataRegularSeason20242025!$AA$3:$AA$1315,DataRegularSeason20242025!$B$3:$B$1315, "&lt;=" &amp; GT$1, DataRegularSeason20242025!$D$3:$D$1315, $A44)+SUMIFS(DataRegularSeason20242025!$AB$3:$AB$1315,DataRegularSeason20242025!$B$3:$B$1315, "&lt;=" &amp; GT$1, DataRegularSeason20242025!$E$3:$E$1315, $A44)</f>
        <v>51</v>
      </c>
      <c r="GU44">
        <f>SUMIFS(DataRegularSeason20242025!$AA$3:$AA$1315,DataRegularSeason20242025!$B$3:$B$1315, "&lt;=" &amp; GU$1, DataRegularSeason20242025!$D$3:$D$1315, $A44)+SUMIFS(DataRegularSeason20242025!$AB$3:$AB$1315,DataRegularSeason20242025!$B$3:$B$1315, "&lt;=" &amp; GU$1, DataRegularSeason20242025!$E$3:$E$1315, $A44)</f>
        <v>51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41</v>
      </c>
      <c r="DR45">
        <f>SUMIFS(DataRegularSeason20242025!$AA$3:$AA$1315,DataRegularSeason20242025!$B$3:$B$1315, "&lt;=" &amp; DR$1, DataRegularSeason20242025!$D$3:$D$1315, $A45)+SUMIFS(DataRegularSeason20242025!$AB$3:$AB$1315,DataRegularSeason20242025!$B$3:$B$1315, "&lt;=" &amp; DR$1, DataRegularSeason20242025!$E$3:$E$1315, $A45)</f>
        <v>41</v>
      </c>
      <c r="DS45">
        <f>SUMIFS(DataRegularSeason20242025!$AA$3:$AA$1315,DataRegularSeason20242025!$B$3:$B$1315, "&lt;=" &amp; DS$1, DataRegularSeason20242025!$D$3:$D$1315, $A45)+SUMIFS(DataRegularSeason20242025!$AB$3:$AB$1315,DataRegularSeason20242025!$B$3:$B$1315, "&lt;=" &amp; DS$1, DataRegularSeason20242025!$E$3:$E$1315, $A45)</f>
        <v>41</v>
      </c>
      <c r="DT45">
        <f>SUMIFS(DataRegularSeason20242025!$AA$3:$AA$1315,DataRegularSeason20242025!$B$3:$B$1315, "&lt;=" &amp; DT$1, DataRegularSeason20242025!$D$3:$D$1315, $A45)+SUMIFS(DataRegularSeason20242025!$AB$3:$AB$1315,DataRegularSeason20242025!$B$3:$B$1315, "&lt;=" &amp; DT$1, DataRegularSeason20242025!$E$3:$E$1315, $A45)</f>
        <v>41</v>
      </c>
      <c r="DU45">
        <f>SUMIFS(DataRegularSeason20242025!$AA$3:$AA$1315,DataRegularSeason20242025!$B$3:$B$1315, "&lt;=" &amp; DU$1, DataRegularSeason20242025!$D$3:$D$1315, $A45)+SUMIFS(DataRegularSeason20242025!$AB$3:$AB$1315,DataRegularSeason20242025!$B$3:$B$1315, "&lt;=" &amp; DU$1, DataRegularSeason20242025!$E$3:$E$1315, $A45)</f>
        <v>41</v>
      </c>
      <c r="DV45">
        <f>SUMIFS(DataRegularSeason20242025!$AA$3:$AA$1315,DataRegularSeason20242025!$B$3:$B$1315, "&lt;=" &amp; DV$1, DataRegularSeason20242025!$D$3:$D$1315, $A45)+SUMIFS(DataRegularSeason20242025!$AB$3:$AB$1315,DataRegularSeason20242025!$B$3:$B$1315, "&lt;=" &amp; DV$1, DataRegularSeason20242025!$E$3:$E$1315, $A45)</f>
        <v>41</v>
      </c>
      <c r="DW45">
        <f>SUMIFS(DataRegularSeason20242025!$AA$3:$AA$1315,DataRegularSeason20242025!$B$3:$B$1315, "&lt;=" &amp; DW$1, DataRegularSeason20242025!$D$3:$D$1315, $A45)+SUMIFS(DataRegularSeason20242025!$AB$3:$AB$1315,DataRegularSeason20242025!$B$3:$B$1315, "&lt;=" &amp; DW$1, DataRegularSeason20242025!$E$3:$E$1315, $A45)</f>
        <v>41</v>
      </c>
      <c r="DX45">
        <f>SUMIFS(DataRegularSeason20242025!$AA$3:$AA$1315,DataRegularSeason20242025!$B$3:$B$1315, "&lt;=" &amp; DX$1, DataRegularSeason20242025!$D$3:$D$1315, $A45)+SUMIFS(DataRegularSeason20242025!$AB$3:$AB$1315,DataRegularSeason20242025!$B$3:$B$1315, "&lt;=" &amp; DX$1, DataRegularSeason20242025!$E$3:$E$1315, $A45)</f>
        <v>41</v>
      </c>
      <c r="DY45">
        <f>SUMIFS(DataRegularSeason20242025!$AA$3:$AA$1315,DataRegularSeason20242025!$B$3:$B$1315, "&lt;=" &amp; DY$1, DataRegularSeason20242025!$D$3:$D$1315, $A45)+SUMIFS(DataRegularSeason20242025!$AB$3:$AB$1315,DataRegularSeason20242025!$B$3:$B$1315, "&lt;=" &amp; DY$1, DataRegularSeason20242025!$E$3:$E$1315, $A45)</f>
        <v>41</v>
      </c>
      <c r="DZ45">
        <f>SUMIFS(DataRegularSeason20242025!$AA$3:$AA$1315,DataRegularSeason20242025!$B$3:$B$1315, "&lt;=" &amp; DZ$1, DataRegularSeason20242025!$D$3:$D$1315, $A45)+SUMIFS(DataRegularSeason20242025!$AB$3:$AB$1315,DataRegularSeason20242025!$B$3:$B$1315, "&lt;=" &amp; DZ$1, DataRegularSeason20242025!$E$3:$E$1315, $A45)</f>
        <v>41</v>
      </c>
      <c r="EA45">
        <f>SUMIFS(DataRegularSeason20242025!$AA$3:$AA$1315,DataRegularSeason20242025!$B$3:$B$1315, "&lt;=" &amp; EA$1, DataRegularSeason20242025!$D$3:$D$1315, $A45)+SUMIFS(DataRegularSeason20242025!$AB$3:$AB$1315,DataRegularSeason20242025!$B$3:$B$1315, "&lt;=" &amp; EA$1, DataRegularSeason20242025!$E$3:$E$1315, $A45)</f>
        <v>41</v>
      </c>
      <c r="EB45">
        <f>SUMIFS(DataRegularSeason20242025!$AA$3:$AA$1315,DataRegularSeason20242025!$B$3:$B$1315, "&lt;=" &amp; EB$1, DataRegularSeason20242025!$D$3:$D$1315, $A45)+SUMIFS(DataRegularSeason20242025!$AB$3:$AB$1315,DataRegularSeason20242025!$B$3:$B$1315, "&lt;=" &amp; EB$1, DataRegularSeason20242025!$E$3:$E$1315, $A45)</f>
        <v>41</v>
      </c>
      <c r="EC45">
        <f>SUMIFS(DataRegularSeason20242025!$AA$3:$AA$1315,DataRegularSeason20242025!$B$3:$B$1315, "&lt;=" &amp; EC$1, DataRegularSeason20242025!$D$3:$D$1315, $A45)+SUMIFS(DataRegularSeason20242025!$AB$3:$AB$1315,DataRegularSeason20242025!$B$3:$B$1315, "&lt;=" &amp; EC$1, DataRegularSeason20242025!$E$3:$E$1315, $A45)</f>
        <v>41</v>
      </c>
      <c r="ED45">
        <f>SUMIFS(DataRegularSeason20242025!$AA$3:$AA$1315,DataRegularSeason20242025!$B$3:$B$1315, "&lt;=" &amp; ED$1, DataRegularSeason20242025!$D$3:$D$1315, $A45)+SUMIFS(DataRegularSeason20242025!$AB$3:$AB$1315,DataRegularSeason20242025!$B$3:$B$1315, "&lt;=" &amp; ED$1, DataRegularSeason20242025!$E$3:$E$1315, $A45)</f>
        <v>41</v>
      </c>
      <c r="EE45">
        <f>SUMIFS(DataRegularSeason20242025!$AA$3:$AA$1315,DataRegularSeason20242025!$B$3:$B$1315, "&lt;=" &amp; EE$1, DataRegularSeason20242025!$D$3:$D$1315, $A45)+SUMIFS(DataRegularSeason20242025!$AB$3:$AB$1315,DataRegularSeason20242025!$B$3:$B$1315, "&lt;=" &amp; EE$1, DataRegularSeason20242025!$E$3:$E$1315, $A45)</f>
        <v>41</v>
      </c>
      <c r="EF45">
        <f>SUMIFS(DataRegularSeason20242025!$AA$3:$AA$1315,DataRegularSeason20242025!$B$3:$B$1315, "&lt;=" &amp; EF$1, DataRegularSeason20242025!$D$3:$D$1315, $A45)+SUMIFS(DataRegularSeason20242025!$AB$3:$AB$1315,DataRegularSeason20242025!$B$3:$B$1315, "&lt;=" &amp; EF$1, DataRegularSeason20242025!$E$3:$E$1315, $A45)</f>
        <v>41</v>
      </c>
      <c r="EG45">
        <f>SUMIFS(DataRegularSeason20242025!$AA$3:$AA$1315,DataRegularSeason20242025!$B$3:$B$1315, "&lt;=" &amp; EG$1, DataRegularSeason20242025!$D$3:$D$1315, $A45)+SUMIFS(DataRegularSeason20242025!$AB$3:$AB$1315,DataRegularSeason20242025!$B$3:$B$1315, "&lt;=" &amp; EG$1, DataRegularSeason20242025!$E$3:$E$1315, $A45)</f>
        <v>41</v>
      </c>
      <c r="EH45">
        <f>SUMIFS(DataRegularSeason20242025!$AA$3:$AA$1315,DataRegularSeason20242025!$B$3:$B$1315, "&lt;=" &amp; EH$1, DataRegularSeason20242025!$D$3:$D$1315, $A45)+SUMIFS(DataRegularSeason20242025!$AB$3:$AB$1315,DataRegularSeason20242025!$B$3:$B$1315, "&lt;=" &amp; EH$1, DataRegularSeason20242025!$E$3:$E$1315, $A45)</f>
        <v>41</v>
      </c>
      <c r="EI45">
        <f>SUMIFS(DataRegularSeason20242025!$AA$3:$AA$1315,DataRegularSeason20242025!$B$3:$B$1315, "&lt;=" &amp; EI$1, DataRegularSeason20242025!$D$3:$D$1315, $A45)+SUMIFS(DataRegularSeason20242025!$AB$3:$AB$1315,DataRegularSeason20242025!$B$3:$B$1315, "&lt;=" &amp; EI$1, DataRegularSeason20242025!$E$3:$E$1315, $A45)</f>
        <v>41</v>
      </c>
      <c r="EJ45">
        <f>SUMIFS(DataRegularSeason20242025!$AA$3:$AA$1315,DataRegularSeason20242025!$B$3:$B$1315, "&lt;=" &amp; EJ$1, DataRegularSeason20242025!$D$3:$D$1315, $A45)+SUMIFS(DataRegularSeason20242025!$AB$3:$AB$1315,DataRegularSeason20242025!$B$3:$B$1315, "&lt;=" &amp; EJ$1, DataRegularSeason20242025!$E$3:$E$1315, $A45)</f>
        <v>41</v>
      </c>
      <c r="EK45">
        <f>SUMIFS(DataRegularSeason20242025!$AA$3:$AA$1315,DataRegularSeason20242025!$B$3:$B$1315, "&lt;=" &amp; EK$1, DataRegularSeason20242025!$D$3:$D$1315, $A45)+SUMIFS(DataRegularSeason20242025!$AB$3:$AB$1315,DataRegularSeason20242025!$B$3:$B$1315, "&lt;=" &amp; EK$1, DataRegularSeason20242025!$E$3:$E$1315, $A45)</f>
        <v>41</v>
      </c>
      <c r="EL45">
        <f>SUMIFS(DataRegularSeason20242025!$AA$3:$AA$1315,DataRegularSeason20242025!$B$3:$B$1315, "&lt;=" &amp; EL$1, DataRegularSeason20242025!$D$3:$D$1315, $A45)+SUMIFS(DataRegularSeason20242025!$AB$3:$AB$1315,DataRegularSeason20242025!$B$3:$B$1315, "&lt;=" &amp; EL$1, DataRegularSeason20242025!$E$3:$E$1315, $A45)</f>
        <v>41</v>
      </c>
      <c r="EM45">
        <f>SUMIFS(DataRegularSeason20242025!$AA$3:$AA$1315,DataRegularSeason20242025!$B$3:$B$1315, "&lt;=" &amp; EM$1, DataRegularSeason20242025!$D$3:$D$1315, $A45)+SUMIFS(DataRegularSeason20242025!$AB$3:$AB$1315,DataRegularSeason20242025!$B$3:$B$1315, "&lt;=" &amp; EM$1, DataRegularSeason20242025!$E$3:$E$1315, $A45)</f>
        <v>41</v>
      </c>
      <c r="EN45">
        <f>SUMIFS(DataRegularSeason20242025!$AA$3:$AA$1315,DataRegularSeason20242025!$B$3:$B$1315, "&lt;=" &amp; EN$1, DataRegularSeason20242025!$D$3:$D$1315, $A45)+SUMIFS(DataRegularSeason20242025!$AB$3:$AB$1315,DataRegularSeason20242025!$B$3:$B$1315, "&lt;=" &amp; EN$1, DataRegularSeason20242025!$E$3:$E$1315, $A45)</f>
        <v>41</v>
      </c>
      <c r="EO45">
        <f>SUMIFS(DataRegularSeason20242025!$AA$3:$AA$1315,DataRegularSeason20242025!$B$3:$B$1315, "&lt;=" &amp; EO$1, DataRegularSeason20242025!$D$3:$D$1315, $A45)+SUMIFS(DataRegularSeason20242025!$AB$3:$AB$1315,DataRegularSeason20242025!$B$3:$B$1315, "&lt;=" &amp; EO$1, DataRegularSeason20242025!$E$3:$E$1315, $A45)</f>
        <v>41</v>
      </c>
      <c r="EP45">
        <f>SUMIFS(DataRegularSeason20242025!$AA$3:$AA$1315,DataRegularSeason20242025!$B$3:$B$1315, "&lt;=" &amp; EP$1, DataRegularSeason20242025!$D$3:$D$1315, $A45)+SUMIFS(DataRegularSeason20242025!$AB$3:$AB$1315,DataRegularSeason20242025!$B$3:$B$1315, "&lt;=" &amp; EP$1, DataRegularSeason20242025!$E$3:$E$1315, $A45)</f>
        <v>41</v>
      </c>
      <c r="EQ45">
        <f>SUMIFS(DataRegularSeason20242025!$AA$3:$AA$1315,DataRegularSeason20242025!$B$3:$B$1315, "&lt;=" &amp; EQ$1, DataRegularSeason20242025!$D$3:$D$1315, $A45)+SUMIFS(DataRegularSeason20242025!$AB$3:$AB$1315,DataRegularSeason20242025!$B$3:$B$1315, "&lt;=" &amp; EQ$1, DataRegularSeason20242025!$E$3:$E$1315, $A45)</f>
        <v>41</v>
      </c>
      <c r="ER45">
        <f>SUMIFS(DataRegularSeason20242025!$AA$3:$AA$1315,DataRegularSeason20242025!$B$3:$B$1315, "&lt;=" &amp; ER$1, DataRegularSeason20242025!$D$3:$D$1315, $A45)+SUMIFS(DataRegularSeason20242025!$AB$3:$AB$1315,DataRegularSeason20242025!$B$3:$B$1315, "&lt;=" &amp; ER$1, DataRegularSeason20242025!$E$3:$E$1315, $A45)</f>
        <v>41</v>
      </c>
      <c r="ES45">
        <f>SUMIFS(DataRegularSeason20242025!$AA$3:$AA$1315,DataRegularSeason20242025!$B$3:$B$1315, "&lt;=" &amp; ES$1, DataRegularSeason20242025!$D$3:$D$1315, $A45)+SUMIFS(DataRegularSeason20242025!$AB$3:$AB$1315,DataRegularSeason20242025!$B$3:$B$1315, "&lt;=" &amp; ES$1, DataRegularSeason20242025!$E$3:$E$1315, $A45)</f>
        <v>41</v>
      </c>
      <c r="ET45">
        <f>SUMIFS(DataRegularSeason20242025!$AA$3:$AA$1315,DataRegularSeason20242025!$B$3:$B$1315, "&lt;=" &amp; ET$1, DataRegularSeason20242025!$D$3:$D$1315, $A45)+SUMIFS(DataRegularSeason20242025!$AB$3:$AB$1315,DataRegularSeason20242025!$B$3:$B$1315, "&lt;=" &amp; ET$1, DataRegularSeason20242025!$E$3:$E$1315, $A45)</f>
        <v>41</v>
      </c>
      <c r="EU45">
        <f>SUMIFS(DataRegularSeason20242025!$AA$3:$AA$1315,DataRegularSeason20242025!$B$3:$B$1315, "&lt;=" &amp; EU$1, DataRegularSeason20242025!$D$3:$D$1315, $A45)+SUMIFS(DataRegularSeason20242025!$AB$3:$AB$1315,DataRegularSeason20242025!$B$3:$B$1315, "&lt;=" &amp; EU$1, DataRegularSeason20242025!$E$3:$E$1315, $A45)</f>
        <v>41</v>
      </c>
      <c r="EV45">
        <f>SUMIFS(DataRegularSeason20242025!$AA$3:$AA$1315,DataRegularSeason20242025!$B$3:$B$1315, "&lt;=" &amp; EV$1, DataRegularSeason20242025!$D$3:$D$1315, $A45)+SUMIFS(DataRegularSeason20242025!$AB$3:$AB$1315,DataRegularSeason20242025!$B$3:$B$1315, "&lt;=" &amp; EV$1, DataRegularSeason20242025!$E$3:$E$1315, $A45)</f>
        <v>41</v>
      </c>
      <c r="EW45">
        <f>SUMIFS(DataRegularSeason20242025!$AA$3:$AA$1315,DataRegularSeason20242025!$B$3:$B$1315, "&lt;=" &amp; EW$1, DataRegularSeason20242025!$D$3:$D$1315, $A45)+SUMIFS(DataRegularSeason20242025!$AB$3:$AB$1315,DataRegularSeason20242025!$B$3:$B$1315, "&lt;=" &amp; EW$1, DataRegularSeason20242025!$E$3:$E$1315, $A45)</f>
        <v>41</v>
      </c>
      <c r="EX45">
        <f>SUMIFS(DataRegularSeason20242025!$AA$3:$AA$1315,DataRegularSeason20242025!$B$3:$B$1315, "&lt;=" &amp; EX$1, DataRegularSeason20242025!$D$3:$D$1315, $A45)+SUMIFS(DataRegularSeason20242025!$AB$3:$AB$1315,DataRegularSeason20242025!$B$3:$B$1315, "&lt;=" &amp; EX$1, DataRegularSeason20242025!$E$3:$E$1315, $A45)</f>
        <v>41</v>
      </c>
      <c r="EY45">
        <f>SUMIFS(DataRegularSeason20242025!$AA$3:$AA$1315,DataRegularSeason20242025!$B$3:$B$1315, "&lt;=" &amp; EY$1, DataRegularSeason20242025!$D$3:$D$1315, $A45)+SUMIFS(DataRegularSeason20242025!$AB$3:$AB$1315,DataRegularSeason20242025!$B$3:$B$1315, "&lt;=" &amp; EY$1, DataRegularSeason20242025!$E$3:$E$1315, $A45)</f>
        <v>41</v>
      </c>
      <c r="EZ45">
        <f>SUMIFS(DataRegularSeason20242025!$AA$3:$AA$1315,DataRegularSeason20242025!$B$3:$B$1315, "&lt;=" &amp; EZ$1, DataRegularSeason20242025!$D$3:$D$1315, $A45)+SUMIFS(DataRegularSeason20242025!$AB$3:$AB$1315,DataRegularSeason20242025!$B$3:$B$1315, "&lt;=" &amp; EZ$1, DataRegularSeason20242025!$E$3:$E$1315, $A45)</f>
        <v>41</v>
      </c>
      <c r="FA45">
        <f>SUMIFS(DataRegularSeason20242025!$AA$3:$AA$1315,DataRegularSeason20242025!$B$3:$B$1315, "&lt;=" &amp; FA$1, DataRegularSeason20242025!$D$3:$D$1315, $A45)+SUMIFS(DataRegularSeason20242025!$AB$3:$AB$1315,DataRegularSeason20242025!$B$3:$B$1315, "&lt;=" &amp; FA$1, DataRegularSeason20242025!$E$3:$E$1315, $A45)</f>
        <v>41</v>
      </c>
      <c r="FB45">
        <f>SUMIFS(DataRegularSeason20242025!$AA$3:$AA$1315,DataRegularSeason20242025!$B$3:$B$1315, "&lt;=" &amp; FB$1, DataRegularSeason20242025!$D$3:$D$1315, $A45)+SUMIFS(DataRegularSeason20242025!$AB$3:$AB$1315,DataRegularSeason20242025!$B$3:$B$1315, "&lt;=" &amp; FB$1, DataRegularSeason20242025!$E$3:$E$1315, $A45)</f>
        <v>41</v>
      </c>
      <c r="FC45">
        <f>SUMIFS(DataRegularSeason20242025!$AA$3:$AA$1315,DataRegularSeason20242025!$B$3:$B$1315, "&lt;=" &amp; FC$1, DataRegularSeason20242025!$D$3:$D$1315, $A45)+SUMIFS(DataRegularSeason20242025!$AB$3:$AB$1315,DataRegularSeason20242025!$B$3:$B$1315, "&lt;=" &amp; FC$1, DataRegularSeason20242025!$E$3:$E$1315, $A45)</f>
        <v>41</v>
      </c>
      <c r="FD45">
        <f>SUMIFS(DataRegularSeason20242025!$AA$3:$AA$1315,DataRegularSeason20242025!$B$3:$B$1315, "&lt;=" &amp; FD$1, DataRegularSeason20242025!$D$3:$D$1315, $A45)+SUMIFS(DataRegularSeason20242025!$AB$3:$AB$1315,DataRegularSeason20242025!$B$3:$B$1315, "&lt;=" &amp; FD$1, DataRegularSeason20242025!$E$3:$E$1315, $A45)</f>
        <v>41</v>
      </c>
      <c r="FE45">
        <f>SUMIFS(DataRegularSeason20242025!$AA$3:$AA$1315,DataRegularSeason20242025!$B$3:$B$1315, "&lt;=" &amp; FE$1, DataRegularSeason20242025!$D$3:$D$1315, $A45)+SUMIFS(DataRegularSeason20242025!$AB$3:$AB$1315,DataRegularSeason20242025!$B$3:$B$1315, "&lt;=" &amp; FE$1, DataRegularSeason20242025!$E$3:$E$1315, $A45)</f>
        <v>41</v>
      </c>
      <c r="FF45">
        <f>SUMIFS(DataRegularSeason20242025!$AA$3:$AA$1315,DataRegularSeason20242025!$B$3:$B$1315, "&lt;=" &amp; FF$1, DataRegularSeason20242025!$D$3:$D$1315, $A45)+SUMIFS(DataRegularSeason20242025!$AB$3:$AB$1315,DataRegularSeason20242025!$B$3:$B$1315, "&lt;=" &amp; FF$1, DataRegularSeason20242025!$E$3:$E$1315, $A45)</f>
        <v>41</v>
      </c>
      <c r="FG45">
        <f>SUMIFS(DataRegularSeason20242025!$AA$3:$AA$1315,DataRegularSeason20242025!$B$3:$B$1315, "&lt;=" &amp; FG$1, DataRegularSeason20242025!$D$3:$D$1315, $A45)+SUMIFS(DataRegularSeason20242025!$AB$3:$AB$1315,DataRegularSeason20242025!$B$3:$B$1315, "&lt;=" &amp; FG$1, DataRegularSeason20242025!$E$3:$E$1315, $A45)</f>
        <v>41</v>
      </c>
      <c r="FH45">
        <f>SUMIFS(DataRegularSeason20242025!$AA$3:$AA$1315,DataRegularSeason20242025!$B$3:$B$1315, "&lt;=" &amp; FH$1, DataRegularSeason20242025!$D$3:$D$1315, $A45)+SUMIFS(DataRegularSeason20242025!$AB$3:$AB$1315,DataRegularSeason20242025!$B$3:$B$1315, "&lt;=" &amp; FH$1, DataRegularSeason20242025!$E$3:$E$1315, $A45)</f>
        <v>41</v>
      </c>
      <c r="FI45">
        <f>SUMIFS(DataRegularSeason20242025!$AA$3:$AA$1315,DataRegularSeason20242025!$B$3:$B$1315, "&lt;=" &amp; FI$1, DataRegularSeason20242025!$D$3:$D$1315, $A45)+SUMIFS(DataRegularSeason20242025!$AB$3:$AB$1315,DataRegularSeason20242025!$B$3:$B$1315, "&lt;=" &amp; FI$1, DataRegularSeason20242025!$E$3:$E$1315, $A45)</f>
        <v>41</v>
      </c>
      <c r="FJ45">
        <f>SUMIFS(DataRegularSeason20242025!$AA$3:$AA$1315,DataRegularSeason20242025!$B$3:$B$1315, "&lt;=" &amp; FJ$1, DataRegularSeason20242025!$D$3:$D$1315, $A45)+SUMIFS(DataRegularSeason20242025!$AB$3:$AB$1315,DataRegularSeason20242025!$B$3:$B$1315, "&lt;=" &amp; FJ$1, DataRegularSeason20242025!$E$3:$E$1315, $A45)</f>
        <v>41</v>
      </c>
      <c r="FK45">
        <f>SUMIFS(DataRegularSeason20242025!$AA$3:$AA$1315,DataRegularSeason20242025!$B$3:$B$1315, "&lt;=" &amp; FK$1, DataRegularSeason20242025!$D$3:$D$1315, $A45)+SUMIFS(DataRegularSeason20242025!$AB$3:$AB$1315,DataRegularSeason20242025!$B$3:$B$1315, "&lt;=" &amp; FK$1, DataRegularSeason20242025!$E$3:$E$1315, $A45)</f>
        <v>41</v>
      </c>
      <c r="FL45">
        <f>SUMIFS(DataRegularSeason20242025!$AA$3:$AA$1315,DataRegularSeason20242025!$B$3:$B$1315, "&lt;=" &amp; FL$1, DataRegularSeason20242025!$D$3:$D$1315, $A45)+SUMIFS(DataRegularSeason20242025!$AB$3:$AB$1315,DataRegularSeason20242025!$B$3:$B$1315, "&lt;=" &amp; FL$1, DataRegularSeason20242025!$E$3:$E$1315, $A45)</f>
        <v>41</v>
      </c>
      <c r="FM45">
        <f>SUMIFS(DataRegularSeason20242025!$AA$3:$AA$1315,DataRegularSeason20242025!$B$3:$B$1315, "&lt;=" &amp; FM$1, DataRegularSeason20242025!$D$3:$D$1315, $A45)+SUMIFS(DataRegularSeason20242025!$AB$3:$AB$1315,DataRegularSeason20242025!$B$3:$B$1315, "&lt;=" &amp; FM$1, DataRegularSeason20242025!$E$3:$E$1315, $A45)</f>
        <v>41</v>
      </c>
      <c r="FN45">
        <f>SUMIFS(DataRegularSeason20242025!$AA$3:$AA$1315,DataRegularSeason20242025!$B$3:$B$1315, "&lt;=" &amp; FN$1, DataRegularSeason20242025!$D$3:$D$1315, $A45)+SUMIFS(DataRegularSeason20242025!$AB$3:$AB$1315,DataRegularSeason20242025!$B$3:$B$1315, "&lt;=" &amp; FN$1, DataRegularSeason20242025!$E$3:$E$1315, $A45)</f>
        <v>41</v>
      </c>
      <c r="FO45">
        <f>SUMIFS(DataRegularSeason20242025!$AA$3:$AA$1315,DataRegularSeason20242025!$B$3:$B$1315, "&lt;=" &amp; FO$1, DataRegularSeason20242025!$D$3:$D$1315, $A45)+SUMIFS(DataRegularSeason20242025!$AB$3:$AB$1315,DataRegularSeason20242025!$B$3:$B$1315, "&lt;=" &amp; FO$1, DataRegularSeason20242025!$E$3:$E$1315, $A45)</f>
        <v>41</v>
      </c>
      <c r="FP45">
        <f>SUMIFS(DataRegularSeason20242025!$AA$3:$AA$1315,DataRegularSeason20242025!$B$3:$B$1315, "&lt;=" &amp; FP$1, DataRegularSeason20242025!$D$3:$D$1315, $A45)+SUMIFS(DataRegularSeason20242025!$AB$3:$AB$1315,DataRegularSeason20242025!$B$3:$B$1315, "&lt;=" &amp; FP$1, DataRegularSeason20242025!$E$3:$E$1315, $A45)</f>
        <v>41</v>
      </c>
      <c r="FQ45">
        <f>SUMIFS(DataRegularSeason20242025!$AA$3:$AA$1315,DataRegularSeason20242025!$B$3:$B$1315, "&lt;=" &amp; FQ$1, DataRegularSeason20242025!$D$3:$D$1315, $A45)+SUMIFS(DataRegularSeason20242025!$AB$3:$AB$1315,DataRegularSeason20242025!$B$3:$B$1315, "&lt;=" &amp; FQ$1, DataRegularSeason20242025!$E$3:$E$1315, $A45)</f>
        <v>41</v>
      </c>
      <c r="FR45">
        <f>SUMIFS(DataRegularSeason20242025!$AA$3:$AA$1315,DataRegularSeason20242025!$B$3:$B$1315, "&lt;=" &amp; FR$1, DataRegularSeason20242025!$D$3:$D$1315, $A45)+SUMIFS(DataRegularSeason20242025!$AB$3:$AB$1315,DataRegularSeason20242025!$B$3:$B$1315, "&lt;=" &amp; FR$1, DataRegularSeason20242025!$E$3:$E$1315, $A45)</f>
        <v>41</v>
      </c>
      <c r="FS45">
        <f>SUMIFS(DataRegularSeason20242025!$AA$3:$AA$1315,DataRegularSeason20242025!$B$3:$B$1315, "&lt;=" &amp; FS$1, DataRegularSeason20242025!$D$3:$D$1315, $A45)+SUMIFS(DataRegularSeason20242025!$AB$3:$AB$1315,DataRegularSeason20242025!$B$3:$B$1315, "&lt;=" &amp; FS$1, DataRegularSeason20242025!$E$3:$E$1315, $A45)</f>
        <v>41</v>
      </c>
      <c r="FT45">
        <f>SUMIFS(DataRegularSeason20242025!$AA$3:$AA$1315,DataRegularSeason20242025!$B$3:$B$1315, "&lt;=" &amp; FT$1, DataRegularSeason20242025!$D$3:$D$1315, $A45)+SUMIFS(DataRegularSeason20242025!$AB$3:$AB$1315,DataRegularSeason20242025!$B$3:$B$1315, "&lt;=" &amp; FT$1, DataRegularSeason20242025!$E$3:$E$1315, $A45)</f>
        <v>41</v>
      </c>
      <c r="FU45">
        <f>SUMIFS(DataRegularSeason20242025!$AA$3:$AA$1315,DataRegularSeason20242025!$B$3:$B$1315, "&lt;=" &amp; FU$1, DataRegularSeason20242025!$D$3:$D$1315, $A45)+SUMIFS(DataRegularSeason20242025!$AB$3:$AB$1315,DataRegularSeason20242025!$B$3:$B$1315, "&lt;=" &amp; FU$1, DataRegularSeason20242025!$E$3:$E$1315, $A45)</f>
        <v>41</v>
      </c>
      <c r="FV45">
        <f>SUMIFS(DataRegularSeason20242025!$AA$3:$AA$1315,DataRegularSeason20242025!$B$3:$B$1315, "&lt;=" &amp; FV$1, DataRegularSeason20242025!$D$3:$D$1315, $A45)+SUMIFS(DataRegularSeason20242025!$AB$3:$AB$1315,DataRegularSeason20242025!$B$3:$B$1315, "&lt;=" &amp; FV$1, DataRegularSeason20242025!$E$3:$E$1315, $A45)</f>
        <v>41</v>
      </c>
      <c r="FW45">
        <f>SUMIFS(DataRegularSeason20242025!$AA$3:$AA$1315,DataRegularSeason20242025!$B$3:$B$1315, "&lt;=" &amp; FW$1, DataRegularSeason20242025!$D$3:$D$1315, $A45)+SUMIFS(DataRegularSeason20242025!$AB$3:$AB$1315,DataRegularSeason20242025!$B$3:$B$1315, "&lt;=" &amp; FW$1, DataRegularSeason20242025!$E$3:$E$1315, $A45)</f>
        <v>41</v>
      </c>
      <c r="FX45">
        <f>SUMIFS(DataRegularSeason20242025!$AA$3:$AA$1315,DataRegularSeason20242025!$B$3:$B$1315, "&lt;=" &amp; FX$1, DataRegularSeason20242025!$D$3:$D$1315, $A45)+SUMIFS(DataRegularSeason20242025!$AB$3:$AB$1315,DataRegularSeason20242025!$B$3:$B$1315, "&lt;=" &amp; FX$1, DataRegularSeason20242025!$E$3:$E$1315, $A45)</f>
        <v>41</v>
      </c>
      <c r="FY45">
        <f>SUMIFS(DataRegularSeason20242025!$AA$3:$AA$1315,DataRegularSeason20242025!$B$3:$B$1315, "&lt;=" &amp; FY$1, DataRegularSeason20242025!$D$3:$D$1315, $A45)+SUMIFS(DataRegularSeason20242025!$AB$3:$AB$1315,DataRegularSeason20242025!$B$3:$B$1315, "&lt;=" &amp; FY$1, DataRegularSeason20242025!$E$3:$E$1315, $A45)</f>
        <v>41</v>
      </c>
      <c r="FZ45">
        <f>SUMIFS(DataRegularSeason20242025!$AA$3:$AA$1315,DataRegularSeason20242025!$B$3:$B$1315, "&lt;=" &amp; FZ$1, DataRegularSeason20242025!$D$3:$D$1315, $A45)+SUMIFS(DataRegularSeason20242025!$AB$3:$AB$1315,DataRegularSeason20242025!$B$3:$B$1315, "&lt;=" &amp; FZ$1, DataRegularSeason20242025!$E$3:$E$1315, $A45)</f>
        <v>41</v>
      </c>
      <c r="GA45">
        <f>SUMIFS(DataRegularSeason20242025!$AA$3:$AA$1315,DataRegularSeason20242025!$B$3:$B$1315, "&lt;=" &amp; GA$1, DataRegularSeason20242025!$D$3:$D$1315, $A45)+SUMIFS(DataRegularSeason20242025!$AB$3:$AB$1315,DataRegularSeason20242025!$B$3:$B$1315, "&lt;=" &amp; GA$1, DataRegularSeason20242025!$E$3:$E$1315, $A45)</f>
        <v>41</v>
      </c>
      <c r="GB45">
        <f>SUMIFS(DataRegularSeason20242025!$AA$3:$AA$1315,DataRegularSeason20242025!$B$3:$B$1315, "&lt;=" &amp; GB$1, DataRegularSeason20242025!$D$3:$D$1315, $A45)+SUMIFS(DataRegularSeason20242025!$AB$3:$AB$1315,DataRegularSeason20242025!$B$3:$B$1315, "&lt;=" &amp; GB$1, DataRegularSeason20242025!$E$3:$E$1315, $A45)</f>
        <v>41</v>
      </c>
      <c r="GC45">
        <f>SUMIFS(DataRegularSeason20242025!$AA$3:$AA$1315,DataRegularSeason20242025!$B$3:$B$1315, "&lt;=" &amp; GC$1, DataRegularSeason20242025!$D$3:$D$1315, $A45)+SUMIFS(DataRegularSeason20242025!$AB$3:$AB$1315,DataRegularSeason20242025!$B$3:$B$1315, "&lt;=" &amp; GC$1, DataRegularSeason20242025!$E$3:$E$1315, $A45)</f>
        <v>41</v>
      </c>
      <c r="GD45">
        <f>SUMIFS(DataRegularSeason20242025!$AA$3:$AA$1315,DataRegularSeason20242025!$B$3:$B$1315, "&lt;=" &amp; GD$1, DataRegularSeason20242025!$D$3:$D$1315, $A45)+SUMIFS(DataRegularSeason20242025!$AB$3:$AB$1315,DataRegularSeason20242025!$B$3:$B$1315, "&lt;=" &amp; GD$1, DataRegularSeason20242025!$E$3:$E$1315, $A45)</f>
        <v>41</v>
      </c>
      <c r="GE45">
        <f>SUMIFS(DataRegularSeason20242025!$AA$3:$AA$1315,DataRegularSeason20242025!$B$3:$B$1315, "&lt;=" &amp; GE$1, DataRegularSeason20242025!$D$3:$D$1315, $A45)+SUMIFS(DataRegularSeason20242025!$AB$3:$AB$1315,DataRegularSeason20242025!$B$3:$B$1315, "&lt;=" &amp; GE$1, DataRegularSeason20242025!$E$3:$E$1315, $A45)</f>
        <v>41</v>
      </c>
      <c r="GF45">
        <f>SUMIFS(DataRegularSeason20242025!$AA$3:$AA$1315,DataRegularSeason20242025!$B$3:$B$1315, "&lt;=" &amp; GF$1, DataRegularSeason20242025!$D$3:$D$1315, $A45)+SUMIFS(DataRegularSeason20242025!$AB$3:$AB$1315,DataRegularSeason20242025!$B$3:$B$1315, "&lt;=" &amp; GF$1, DataRegularSeason20242025!$E$3:$E$1315, $A45)</f>
        <v>41</v>
      </c>
      <c r="GG45">
        <f>SUMIFS(DataRegularSeason20242025!$AA$3:$AA$1315,DataRegularSeason20242025!$B$3:$B$1315, "&lt;=" &amp; GG$1, DataRegularSeason20242025!$D$3:$D$1315, $A45)+SUMIFS(DataRegularSeason20242025!$AB$3:$AB$1315,DataRegularSeason20242025!$B$3:$B$1315, "&lt;=" &amp; GG$1, DataRegularSeason20242025!$E$3:$E$1315, $A45)</f>
        <v>41</v>
      </c>
      <c r="GH45">
        <f>SUMIFS(DataRegularSeason20242025!$AA$3:$AA$1315,DataRegularSeason20242025!$B$3:$B$1315, "&lt;=" &amp; GH$1, DataRegularSeason20242025!$D$3:$D$1315, $A45)+SUMIFS(DataRegularSeason20242025!$AB$3:$AB$1315,DataRegularSeason20242025!$B$3:$B$1315, "&lt;=" &amp; GH$1, DataRegularSeason20242025!$E$3:$E$1315, $A45)</f>
        <v>41</v>
      </c>
      <c r="GI45">
        <f>SUMIFS(DataRegularSeason20242025!$AA$3:$AA$1315,DataRegularSeason20242025!$B$3:$B$1315, "&lt;=" &amp; GI$1, DataRegularSeason20242025!$D$3:$D$1315, $A45)+SUMIFS(DataRegularSeason20242025!$AB$3:$AB$1315,DataRegularSeason20242025!$B$3:$B$1315, "&lt;=" &amp; GI$1, DataRegularSeason20242025!$E$3:$E$1315, $A45)</f>
        <v>41</v>
      </c>
      <c r="GJ45">
        <f>SUMIFS(DataRegularSeason20242025!$AA$3:$AA$1315,DataRegularSeason20242025!$B$3:$B$1315, "&lt;=" &amp; GJ$1, DataRegularSeason20242025!$D$3:$D$1315, $A45)+SUMIFS(DataRegularSeason20242025!$AB$3:$AB$1315,DataRegularSeason20242025!$B$3:$B$1315, "&lt;=" &amp; GJ$1, DataRegularSeason20242025!$E$3:$E$1315, $A45)</f>
        <v>41</v>
      </c>
      <c r="GK45">
        <f>SUMIFS(DataRegularSeason20242025!$AA$3:$AA$1315,DataRegularSeason20242025!$B$3:$B$1315, "&lt;=" &amp; GK$1, DataRegularSeason20242025!$D$3:$D$1315, $A45)+SUMIFS(DataRegularSeason20242025!$AB$3:$AB$1315,DataRegularSeason20242025!$B$3:$B$1315, "&lt;=" &amp; GK$1, DataRegularSeason20242025!$E$3:$E$1315, $A45)</f>
        <v>41</v>
      </c>
      <c r="GL45">
        <f>SUMIFS(DataRegularSeason20242025!$AA$3:$AA$1315,DataRegularSeason20242025!$B$3:$B$1315, "&lt;=" &amp; GL$1, DataRegularSeason20242025!$D$3:$D$1315, $A45)+SUMIFS(DataRegularSeason20242025!$AB$3:$AB$1315,DataRegularSeason20242025!$B$3:$B$1315, "&lt;=" &amp; GL$1, DataRegularSeason20242025!$E$3:$E$1315, $A45)</f>
        <v>41</v>
      </c>
      <c r="GM45">
        <f>SUMIFS(DataRegularSeason20242025!$AA$3:$AA$1315,DataRegularSeason20242025!$B$3:$B$1315, "&lt;=" &amp; GM$1, DataRegularSeason20242025!$D$3:$D$1315, $A45)+SUMIFS(DataRegularSeason20242025!$AB$3:$AB$1315,DataRegularSeason20242025!$B$3:$B$1315, "&lt;=" &amp; GM$1, DataRegularSeason20242025!$E$3:$E$1315, $A45)</f>
        <v>41</v>
      </c>
      <c r="GN45">
        <f>SUMIFS(DataRegularSeason20242025!$AA$3:$AA$1315,DataRegularSeason20242025!$B$3:$B$1315, "&lt;=" &amp; GN$1, DataRegularSeason20242025!$D$3:$D$1315, $A45)+SUMIFS(DataRegularSeason20242025!$AB$3:$AB$1315,DataRegularSeason20242025!$B$3:$B$1315, "&lt;=" &amp; GN$1, DataRegularSeason20242025!$E$3:$E$1315, $A45)</f>
        <v>41</v>
      </c>
      <c r="GO45">
        <f>SUMIFS(DataRegularSeason20242025!$AA$3:$AA$1315,DataRegularSeason20242025!$B$3:$B$1315, "&lt;=" &amp; GO$1, DataRegularSeason20242025!$D$3:$D$1315, $A45)+SUMIFS(DataRegularSeason20242025!$AB$3:$AB$1315,DataRegularSeason20242025!$B$3:$B$1315, "&lt;=" &amp; GO$1, DataRegularSeason20242025!$E$3:$E$1315, $A45)</f>
        <v>41</v>
      </c>
      <c r="GP45">
        <f>SUMIFS(DataRegularSeason20242025!$AA$3:$AA$1315,DataRegularSeason20242025!$B$3:$B$1315, "&lt;=" &amp; GP$1, DataRegularSeason20242025!$D$3:$D$1315, $A45)+SUMIFS(DataRegularSeason20242025!$AB$3:$AB$1315,DataRegularSeason20242025!$B$3:$B$1315, "&lt;=" &amp; GP$1, DataRegularSeason20242025!$E$3:$E$1315, $A45)</f>
        <v>41</v>
      </c>
      <c r="GQ45">
        <f>SUMIFS(DataRegularSeason20242025!$AA$3:$AA$1315,DataRegularSeason20242025!$B$3:$B$1315, "&lt;=" &amp; GQ$1, DataRegularSeason20242025!$D$3:$D$1315, $A45)+SUMIFS(DataRegularSeason20242025!$AB$3:$AB$1315,DataRegularSeason20242025!$B$3:$B$1315, "&lt;=" &amp; GQ$1, DataRegularSeason20242025!$E$3:$E$1315, $A45)</f>
        <v>41</v>
      </c>
      <c r="GR45">
        <f>SUMIFS(DataRegularSeason20242025!$AA$3:$AA$1315,DataRegularSeason20242025!$B$3:$B$1315, "&lt;=" &amp; GR$1, DataRegularSeason20242025!$D$3:$D$1315, $A45)+SUMIFS(DataRegularSeason20242025!$AB$3:$AB$1315,DataRegularSeason20242025!$B$3:$B$1315, "&lt;=" &amp; GR$1, DataRegularSeason20242025!$E$3:$E$1315, $A45)</f>
        <v>41</v>
      </c>
      <c r="GS45">
        <f>SUMIFS(DataRegularSeason20242025!$AA$3:$AA$1315,DataRegularSeason20242025!$B$3:$B$1315, "&lt;=" &amp; GS$1, DataRegularSeason20242025!$D$3:$D$1315, $A45)+SUMIFS(DataRegularSeason20242025!$AB$3:$AB$1315,DataRegularSeason20242025!$B$3:$B$1315, "&lt;=" &amp; GS$1, DataRegularSeason20242025!$E$3:$E$1315, $A45)</f>
        <v>41</v>
      </c>
      <c r="GT45">
        <f>SUMIFS(DataRegularSeason20242025!$AA$3:$AA$1315,DataRegularSeason20242025!$B$3:$B$1315, "&lt;=" &amp; GT$1, DataRegularSeason20242025!$D$3:$D$1315, $A45)+SUMIFS(DataRegularSeason20242025!$AB$3:$AB$1315,DataRegularSeason20242025!$B$3:$B$1315, "&lt;=" &amp; GT$1, DataRegularSeason20242025!$E$3:$E$1315, $A45)</f>
        <v>41</v>
      </c>
      <c r="GU45">
        <f>SUMIFS(DataRegularSeason20242025!$AA$3:$AA$1315,DataRegularSeason20242025!$B$3:$B$1315, "&lt;=" &amp; GU$1, DataRegularSeason20242025!$D$3:$D$1315, $A45)+SUMIFS(DataRegularSeason20242025!$AB$3:$AB$1315,DataRegularSeason20242025!$B$3:$B$1315, "&lt;=" &amp; GU$1, DataRegularSeason20242025!$E$3:$E$1315, $A45)</f>
        <v>41</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71</v>
      </c>
      <c r="DR46">
        <f>SUMIFS(DataRegularSeason20242025!$AA$3:$AA$1315,DataRegularSeason20242025!$B$3:$B$1315, "&lt;=" &amp; DR$1, DataRegularSeason20242025!$D$3:$D$1315, $A46)+SUMIFS(DataRegularSeason20242025!$AB$3:$AB$1315,DataRegularSeason20242025!$B$3:$B$1315, "&lt;=" &amp; DR$1, DataRegularSeason20242025!$E$3:$E$1315, $A46)</f>
        <v>71</v>
      </c>
      <c r="DS46">
        <f>SUMIFS(DataRegularSeason20242025!$AA$3:$AA$1315,DataRegularSeason20242025!$B$3:$B$1315, "&lt;=" &amp; DS$1, DataRegularSeason20242025!$D$3:$D$1315, $A46)+SUMIFS(DataRegularSeason20242025!$AB$3:$AB$1315,DataRegularSeason20242025!$B$3:$B$1315, "&lt;=" &amp; DS$1, DataRegularSeason20242025!$E$3:$E$1315, $A46)</f>
        <v>71</v>
      </c>
      <c r="DT46">
        <f>SUMIFS(DataRegularSeason20242025!$AA$3:$AA$1315,DataRegularSeason20242025!$B$3:$B$1315, "&lt;=" &amp; DT$1, DataRegularSeason20242025!$D$3:$D$1315, $A46)+SUMIFS(DataRegularSeason20242025!$AB$3:$AB$1315,DataRegularSeason20242025!$B$3:$B$1315, "&lt;=" &amp; DT$1, DataRegularSeason20242025!$E$3:$E$1315, $A46)</f>
        <v>71</v>
      </c>
      <c r="DU46">
        <f>SUMIFS(DataRegularSeason20242025!$AA$3:$AA$1315,DataRegularSeason20242025!$B$3:$B$1315, "&lt;=" &amp; DU$1, DataRegularSeason20242025!$D$3:$D$1315, $A46)+SUMIFS(DataRegularSeason20242025!$AB$3:$AB$1315,DataRegularSeason20242025!$B$3:$B$1315, "&lt;=" &amp; DU$1, DataRegularSeason20242025!$E$3:$E$1315, $A46)</f>
        <v>71</v>
      </c>
      <c r="DV46">
        <f>SUMIFS(DataRegularSeason20242025!$AA$3:$AA$1315,DataRegularSeason20242025!$B$3:$B$1315, "&lt;=" &amp; DV$1, DataRegularSeason20242025!$D$3:$D$1315, $A46)+SUMIFS(DataRegularSeason20242025!$AB$3:$AB$1315,DataRegularSeason20242025!$B$3:$B$1315, "&lt;=" &amp; DV$1, DataRegularSeason20242025!$E$3:$E$1315, $A46)</f>
        <v>71</v>
      </c>
      <c r="DW46">
        <f>SUMIFS(DataRegularSeason20242025!$AA$3:$AA$1315,DataRegularSeason20242025!$B$3:$B$1315, "&lt;=" &amp; DW$1, DataRegularSeason20242025!$D$3:$D$1315, $A46)+SUMIFS(DataRegularSeason20242025!$AB$3:$AB$1315,DataRegularSeason20242025!$B$3:$B$1315, "&lt;=" &amp; DW$1, DataRegularSeason20242025!$E$3:$E$1315, $A46)</f>
        <v>71</v>
      </c>
      <c r="DX46">
        <f>SUMIFS(DataRegularSeason20242025!$AA$3:$AA$1315,DataRegularSeason20242025!$B$3:$B$1315, "&lt;=" &amp; DX$1, DataRegularSeason20242025!$D$3:$D$1315, $A46)+SUMIFS(DataRegularSeason20242025!$AB$3:$AB$1315,DataRegularSeason20242025!$B$3:$B$1315, "&lt;=" &amp; DX$1, DataRegularSeason20242025!$E$3:$E$1315, $A46)</f>
        <v>71</v>
      </c>
      <c r="DY46">
        <f>SUMIFS(DataRegularSeason20242025!$AA$3:$AA$1315,DataRegularSeason20242025!$B$3:$B$1315, "&lt;=" &amp; DY$1, DataRegularSeason20242025!$D$3:$D$1315, $A46)+SUMIFS(DataRegularSeason20242025!$AB$3:$AB$1315,DataRegularSeason20242025!$B$3:$B$1315, "&lt;=" &amp; DY$1, DataRegularSeason20242025!$E$3:$E$1315, $A46)</f>
        <v>71</v>
      </c>
      <c r="DZ46">
        <f>SUMIFS(DataRegularSeason20242025!$AA$3:$AA$1315,DataRegularSeason20242025!$B$3:$B$1315, "&lt;=" &amp; DZ$1, DataRegularSeason20242025!$D$3:$D$1315, $A46)+SUMIFS(DataRegularSeason20242025!$AB$3:$AB$1315,DataRegularSeason20242025!$B$3:$B$1315, "&lt;=" &amp; DZ$1, DataRegularSeason20242025!$E$3:$E$1315, $A46)</f>
        <v>71</v>
      </c>
      <c r="EA46">
        <f>SUMIFS(DataRegularSeason20242025!$AA$3:$AA$1315,DataRegularSeason20242025!$B$3:$B$1315, "&lt;=" &amp; EA$1, DataRegularSeason20242025!$D$3:$D$1315, $A46)+SUMIFS(DataRegularSeason20242025!$AB$3:$AB$1315,DataRegularSeason20242025!$B$3:$B$1315, "&lt;=" &amp; EA$1, DataRegularSeason20242025!$E$3:$E$1315, $A46)</f>
        <v>71</v>
      </c>
      <c r="EB46">
        <f>SUMIFS(DataRegularSeason20242025!$AA$3:$AA$1315,DataRegularSeason20242025!$B$3:$B$1315, "&lt;=" &amp; EB$1, DataRegularSeason20242025!$D$3:$D$1315, $A46)+SUMIFS(DataRegularSeason20242025!$AB$3:$AB$1315,DataRegularSeason20242025!$B$3:$B$1315, "&lt;=" &amp; EB$1, DataRegularSeason20242025!$E$3:$E$1315, $A46)</f>
        <v>71</v>
      </c>
      <c r="EC46">
        <f>SUMIFS(DataRegularSeason20242025!$AA$3:$AA$1315,DataRegularSeason20242025!$B$3:$B$1315, "&lt;=" &amp; EC$1, DataRegularSeason20242025!$D$3:$D$1315, $A46)+SUMIFS(DataRegularSeason20242025!$AB$3:$AB$1315,DataRegularSeason20242025!$B$3:$B$1315, "&lt;=" &amp; EC$1, DataRegularSeason20242025!$E$3:$E$1315, $A46)</f>
        <v>71</v>
      </c>
      <c r="ED46">
        <f>SUMIFS(DataRegularSeason20242025!$AA$3:$AA$1315,DataRegularSeason20242025!$B$3:$B$1315, "&lt;=" &amp; ED$1, DataRegularSeason20242025!$D$3:$D$1315, $A46)+SUMIFS(DataRegularSeason20242025!$AB$3:$AB$1315,DataRegularSeason20242025!$B$3:$B$1315, "&lt;=" &amp; ED$1, DataRegularSeason20242025!$E$3:$E$1315, $A46)</f>
        <v>71</v>
      </c>
      <c r="EE46">
        <f>SUMIFS(DataRegularSeason20242025!$AA$3:$AA$1315,DataRegularSeason20242025!$B$3:$B$1315, "&lt;=" &amp; EE$1, DataRegularSeason20242025!$D$3:$D$1315, $A46)+SUMIFS(DataRegularSeason20242025!$AB$3:$AB$1315,DataRegularSeason20242025!$B$3:$B$1315, "&lt;=" &amp; EE$1, DataRegularSeason20242025!$E$3:$E$1315, $A46)</f>
        <v>71</v>
      </c>
      <c r="EF46">
        <f>SUMIFS(DataRegularSeason20242025!$AA$3:$AA$1315,DataRegularSeason20242025!$B$3:$B$1315, "&lt;=" &amp; EF$1, DataRegularSeason20242025!$D$3:$D$1315, $A46)+SUMIFS(DataRegularSeason20242025!$AB$3:$AB$1315,DataRegularSeason20242025!$B$3:$B$1315, "&lt;=" &amp; EF$1, DataRegularSeason20242025!$E$3:$E$1315, $A46)</f>
        <v>71</v>
      </c>
      <c r="EG46">
        <f>SUMIFS(DataRegularSeason20242025!$AA$3:$AA$1315,DataRegularSeason20242025!$B$3:$B$1315, "&lt;=" &amp; EG$1, DataRegularSeason20242025!$D$3:$D$1315, $A46)+SUMIFS(DataRegularSeason20242025!$AB$3:$AB$1315,DataRegularSeason20242025!$B$3:$B$1315, "&lt;=" &amp; EG$1, DataRegularSeason20242025!$E$3:$E$1315, $A46)</f>
        <v>71</v>
      </c>
      <c r="EH46">
        <f>SUMIFS(DataRegularSeason20242025!$AA$3:$AA$1315,DataRegularSeason20242025!$B$3:$B$1315, "&lt;=" &amp; EH$1, DataRegularSeason20242025!$D$3:$D$1315, $A46)+SUMIFS(DataRegularSeason20242025!$AB$3:$AB$1315,DataRegularSeason20242025!$B$3:$B$1315, "&lt;=" &amp; EH$1, DataRegularSeason20242025!$E$3:$E$1315, $A46)</f>
        <v>71</v>
      </c>
      <c r="EI46">
        <f>SUMIFS(DataRegularSeason20242025!$AA$3:$AA$1315,DataRegularSeason20242025!$B$3:$B$1315, "&lt;=" &amp; EI$1, DataRegularSeason20242025!$D$3:$D$1315, $A46)+SUMIFS(DataRegularSeason20242025!$AB$3:$AB$1315,DataRegularSeason20242025!$B$3:$B$1315, "&lt;=" &amp; EI$1, DataRegularSeason20242025!$E$3:$E$1315, $A46)</f>
        <v>71</v>
      </c>
      <c r="EJ46">
        <f>SUMIFS(DataRegularSeason20242025!$AA$3:$AA$1315,DataRegularSeason20242025!$B$3:$B$1315, "&lt;=" &amp; EJ$1, DataRegularSeason20242025!$D$3:$D$1315, $A46)+SUMIFS(DataRegularSeason20242025!$AB$3:$AB$1315,DataRegularSeason20242025!$B$3:$B$1315, "&lt;=" &amp; EJ$1, DataRegularSeason20242025!$E$3:$E$1315, $A46)</f>
        <v>71</v>
      </c>
      <c r="EK46">
        <f>SUMIFS(DataRegularSeason20242025!$AA$3:$AA$1315,DataRegularSeason20242025!$B$3:$B$1315, "&lt;=" &amp; EK$1, DataRegularSeason20242025!$D$3:$D$1315, $A46)+SUMIFS(DataRegularSeason20242025!$AB$3:$AB$1315,DataRegularSeason20242025!$B$3:$B$1315, "&lt;=" &amp; EK$1, DataRegularSeason20242025!$E$3:$E$1315, $A46)</f>
        <v>71</v>
      </c>
      <c r="EL46">
        <f>SUMIFS(DataRegularSeason20242025!$AA$3:$AA$1315,DataRegularSeason20242025!$B$3:$B$1315, "&lt;=" &amp; EL$1, DataRegularSeason20242025!$D$3:$D$1315, $A46)+SUMIFS(DataRegularSeason20242025!$AB$3:$AB$1315,DataRegularSeason20242025!$B$3:$B$1315, "&lt;=" &amp; EL$1, DataRegularSeason20242025!$E$3:$E$1315, $A46)</f>
        <v>71</v>
      </c>
      <c r="EM46">
        <f>SUMIFS(DataRegularSeason20242025!$AA$3:$AA$1315,DataRegularSeason20242025!$B$3:$B$1315, "&lt;=" &amp; EM$1, DataRegularSeason20242025!$D$3:$D$1315, $A46)+SUMIFS(DataRegularSeason20242025!$AB$3:$AB$1315,DataRegularSeason20242025!$B$3:$B$1315, "&lt;=" &amp; EM$1, DataRegularSeason20242025!$E$3:$E$1315, $A46)</f>
        <v>71</v>
      </c>
      <c r="EN46">
        <f>SUMIFS(DataRegularSeason20242025!$AA$3:$AA$1315,DataRegularSeason20242025!$B$3:$B$1315, "&lt;=" &amp; EN$1, DataRegularSeason20242025!$D$3:$D$1315, $A46)+SUMIFS(DataRegularSeason20242025!$AB$3:$AB$1315,DataRegularSeason20242025!$B$3:$B$1315, "&lt;=" &amp; EN$1, DataRegularSeason20242025!$E$3:$E$1315, $A46)</f>
        <v>71</v>
      </c>
      <c r="EO46">
        <f>SUMIFS(DataRegularSeason20242025!$AA$3:$AA$1315,DataRegularSeason20242025!$B$3:$B$1315, "&lt;=" &amp; EO$1, DataRegularSeason20242025!$D$3:$D$1315, $A46)+SUMIFS(DataRegularSeason20242025!$AB$3:$AB$1315,DataRegularSeason20242025!$B$3:$B$1315, "&lt;=" &amp; EO$1, DataRegularSeason20242025!$E$3:$E$1315, $A46)</f>
        <v>71</v>
      </c>
      <c r="EP46">
        <f>SUMIFS(DataRegularSeason20242025!$AA$3:$AA$1315,DataRegularSeason20242025!$B$3:$B$1315, "&lt;=" &amp; EP$1, DataRegularSeason20242025!$D$3:$D$1315, $A46)+SUMIFS(DataRegularSeason20242025!$AB$3:$AB$1315,DataRegularSeason20242025!$B$3:$B$1315, "&lt;=" &amp; EP$1, DataRegularSeason20242025!$E$3:$E$1315, $A46)</f>
        <v>71</v>
      </c>
      <c r="EQ46">
        <f>SUMIFS(DataRegularSeason20242025!$AA$3:$AA$1315,DataRegularSeason20242025!$B$3:$B$1315, "&lt;=" &amp; EQ$1, DataRegularSeason20242025!$D$3:$D$1315, $A46)+SUMIFS(DataRegularSeason20242025!$AB$3:$AB$1315,DataRegularSeason20242025!$B$3:$B$1315, "&lt;=" &amp; EQ$1, DataRegularSeason20242025!$E$3:$E$1315, $A46)</f>
        <v>71</v>
      </c>
      <c r="ER46">
        <f>SUMIFS(DataRegularSeason20242025!$AA$3:$AA$1315,DataRegularSeason20242025!$B$3:$B$1315, "&lt;=" &amp; ER$1, DataRegularSeason20242025!$D$3:$D$1315, $A46)+SUMIFS(DataRegularSeason20242025!$AB$3:$AB$1315,DataRegularSeason20242025!$B$3:$B$1315, "&lt;=" &amp; ER$1, DataRegularSeason20242025!$E$3:$E$1315, $A46)</f>
        <v>71</v>
      </c>
      <c r="ES46">
        <f>SUMIFS(DataRegularSeason20242025!$AA$3:$AA$1315,DataRegularSeason20242025!$B$3:$B$1315, "&lt;=" &amp; ES$1, DataRegularSeason20242025!$D$3:$D$1315, $A46)+SUMIFS(DataRegularSeason20242025!$AB$3:$AB$1315,DataRegularSeason20242025!$B$3:$B$1315, "&lt;=" &amp; ES$1, DataRegularSeason20242025!$E$3:$E$1315, $A46)</f>
        <v>71</v>
      </c>
      <c r="ET46">
        <f>SUMIFS(DataRegularSeason20242025!$AA$3:$AA$1315,DataRegularSeason20242025!$B$3:$B$1315, "&lt;=" &amp; ET$1, DataRegularSeason20242025!$D$3:$D$1315, $A46)+SUMIFS(DataRegularSeason20242025!$AB$3:$AB$1315,DataRegularSeason20242025!$B$3:$B$1315, "&lt;=" &amp; ET$1, DataRegularSeason20242025!$E$3:$E$1315, $A46)</f>
        <v>71</v>
      </c>
      <c r="EU46">
        <f>SUMIFS(DataRegularSeason20242025!$AA$3:$AA$1315,DataRegularSeason20242025!$B$3:$B$1315, "&lt;=" &amp; EU$1, DataRegularSeason20242025!$D$3:$D$1315, $A46)+SUMIFS(DataRegularSeason20242025!$AB$3:$AB$1315,DataRegularSeason20242025!$B$3:$B$1315, "&lt;=" &amp; EU$1, DataRegularSeason20242025!$E$3:$E$1315, $A46)</f>
        <v>71</v>
      </c>
      <c r="EV46">
        <f>SUMIFS(DataRegularSeason20242025!$AA$3:$AA$1315,DataRegularSeason20242025!$B$3:$B$1315, "&lt;=" &amp; EV$1, DataRegularSeason20242025!$D$3:$D$1315, $A46)+SUMIFS(DataRegularSeason20242025!$AB$3:$AB$1315,DataRegularSeason20242025!$B$3:$B$1315, "&lt;=" &amp; EV$1, DataRegularSeason20242025!$E$3:$E$1315, $A46)</f>
        <v>71</v>
      </c>
      <c r="EW46">
        <f>SUMIFS(DataRegularSeason20242025!$AA$3:$AA$1315,DataRegularSeason20242025!$B$3:$B$1315, "&lt;=" &amp; EW$1, DataRegularSeason20242025!$D$3:$D$1315, $A46)+SUMIFS(DataRegularSeason20242025!$AB$3:$AB$1315,DataRegularSeason20242025!$B$3:$B$1315, "&lt;=" &amp; EW$1, DataRegularSeason20242025!$E$3:$E$1315, $A46)</f>
        <v>71</v>
      </c>
      <c r="EX46">
        <f>SUMIFS(DataRegularSeason20242025!$AA$3:$AA$1315,DataRegularSeason20242025!$B$3:$B$1315, "&lt;=" &amp; EX$1, DataRegularSeason20242025!$D$3:$D$1315, $A46)+SUMIFS(DataRegularSeason20242025!$AB$3:$AB$1315,DataRegularSeason20242025!$B$3:$B$1315, "&lt;=" &amp; EX$1, DataRegularSeason20242025!$E$3:$E$1315, $A46)</f>
        <v>71</v>
      </c>
      <c r="EY46">
        <f>SUMIFS(DataRegularSeason20242025!$AA$3:$AA$1315,DataRegularSeason20242025!$B$3:$B$1315, "&lt;=" &amp; EY$1, DataRegularSeason20242025!$D$3:$D$1315, $A46)+SUMIFS(DataRegularSeason20242025!$AB$3:$AB$1315,DataRegularSeason20242025!$B$3:$B$1315, "&lt;=" &amp; EY$1, DataRegularSeason20242025!$E$3:$E$1315, $A46)</f>
        <v>71</v>
      </c>
      <c r="EZ46">
        <f>SUMIFS(DataRegularSeason20242025!$AA$3:$AA$1315,DataRegularSeason20242025!$B$3:$B$1315, "&lt;=" &amp; EZ$1, DataRegularSeason20242025!$D$3:$D$1315, $A46)+SUMIFS(DataRegularSeason20242025!$AB$3:$AB$1315,DataRegularSeason20242025!$B$3:$B$1315, "&lt;=" &amp; EZ$1, DataRegularSeason20242025!$E$3:$E$1315, $A46)</f>
        <v>71</v>
      </c>
      <c r="FA46">
        <f>SUMIFS(DataRegularSeason20242025!$AA$3:$AA$1315,DataRegularSeason20242025!$B$3:$B$1315, "&lt;=" &amp; FA$1, DataRegularSeason20242025!$D$3:$D$1315, $A46)+SUMIFS(DataRegularSeason20242025!$AB$3:$AB$1315,DataRegularSeason20242025!$B$3:$B$1315, "&lt;=" &amp; FA$1, DataRegularSeason20242025!$E$3:$E$1315, $A46)</f>
        <v>71</v>
      </c>
      <c r="FB46">
        <f>SUMIFS(DataRegularSeason20242025!$AA$3:$AA$1315,DataRegularSeason20242025!$B$3:$B$1315, "&lt;=" &amp; FB$1, DataRegularSeason20242025!$D$3:$D$1315, $A46)+SUMIFS(DataRegularSeason20242025!$AB$3:$AB$1315,DataRegularSeason20242025!$B$3:$B$1315, "&lt;=" &amp; FB$1, DataRegularSeason20242025!$E$3:$E$1315, $A46)</f>
        <v>71</v>
      </c>
      <c r="FC46">
        <f>SUMIFS(DataRegularSeason20242025!$AA$3:$AA$1315,DataRegularSeason20242025!$B$3:$B$1315, "&lt;=" &amp; FC$1, DataRegularSeason20242025!$D$3:$D$1315, $A46)+SUMIFS(DataRegularSeason20242025!$AB$3:$AB$1315,DataRegularSeason20242025!$B$3:$B$1315, "&lt;=" &amp; FC$1, DataRegularSeason20242025!$E$3:$E$1315, $A46)</f>
        <v>71</v>
      </c>
      <c r="FD46">
        <f>SUMIFS(DataRegularSeason20242025!$AA$3:$AA$1315,DataRegularSeason20242025!$B$3:$B$1315, "&lt;=" &amp; FD$1, DataRegularSeason20242025!$D$3:$D$1315, $A46)+SUMIFS(DataRegularSeason20242025!$AB$3:$AB$1315,DataRegularSeason20242025!$B$3:$B$1315, "&lt;=" &amp; FD$1, DataRegularSeason20242025!$E$3:$E$1315, $A46)</f>
        <v>71</v>
      </c>
      <c r="FE46">
        <f>SUMIFS(DataRegularSeason20242025!$AA$3:$AA$1315,DataRegularSeason20242025!$B$3:$B$1315, "&lt;=" &amp; FE$1, DataRegularSeason20242025!$D$3:$D$1315, $A46)+SUMIFS(DataRegularSeason20242025!$AB$3:$AB$1315,DataRegularSeason20242025!$B$3:$B$1315, "&lt;=" &amp; FE$1, DataRegularSeason20242025!$E$3:$E$1315, $A46)</f>
        <v>71</v>
      </c>
      <c r="FF46">
        <f>SUMIFS(DataRegularSeason20242025!$AA$3:$AA$1315,DataRegularSeason20242025!$B$3:$B$1315, "&lt;=" &amp; FF$1, DataRegularSeason20242025!$D$3:$D$1315, $A46)+SUMIFS(DataRegularSeason20242025!$AB$3:$AB$1315,DataRegularSeason20242025!$B$3:$B$1315, "&lt;=" &amp; FF$1, DataRegularSeason20242025!$E$3:$E$1315, $A46)</f>
        <v>71</v>
      </c>
      <c r="FG46">
        <f>SUMIFS(DataRegularSeason20242025!$AA$3:$AA$1315,DataRegularSeason20242025!$B$3:$B$1315, "&lt;=" &amp; FG$1, DataRegularSeason20242025!$D$3:$D$1315, $A46)+SUMIFS(DataRegularSeason20242025!$AB$3:$AB$1315,DataRegularSeason20242025!$B$3:$B$1315, "&lt;=" &amp; FG$1, DataRegularSeason20242025!$E$3:$E$1315, $A46)</f>
        <v>71</v>
      </c>
      <c r="FH46">
        <f>SUMIFS(DataRegularSeason20242025!$AA$3:$AA$1315,DataRegularSeason20242025!$B$3:$B$1315, "&lt;=" &amp; FH$1, DataRegularSeason20242025!$D$3:$D$1315, $A46)+SUMIFS(DataRegularSeason20242025!$AB$3:$AB$1315,DataRegularSeason20242025!$B$3:$B$1315, "&lt;=" &amp; FH$1, DataRegularSeason20242025!$E$3:$E$1315, $A46)</f>
        <v>71</v>
      </c>
      <c r="FI46">
        <f>SUMIFS(DataRegularSeason20242025!$AA$3:$AA$1315,DataRegularSeason20242025!$B$3:$B$1315, "&lt;=" &amp; FI$1, DataRegularSeason20242025!$D$3:$D$1315, $A46)+SUMIFS(DataRegularSeason20242025!$AB$3:$AB$1315,DataRegularSeason20242025!$B$3:$B$1315, "&lt;=" &amp; FI$1, DataRegularSeason20242025!$E$3:$E$1315, $A46)</f>
        <v>71</v>
      </c>
      <c r="FJ46">
        <f>SUMIFS(DataRegularSeason20242025!$AA$3:$AA$1315,DataRegularSeason20242025!$B$3:$B$1315, "&lt;=" &amp; FJ$1, DataRegularSeason20242025!$D$3:$D$1315, $A46)+SUMIFS(DataRegularSeason20242025!$AB$3:$AB$1315,DataRegularSeason20242025!$B$3:$B$1315, "&lt;=" &amp; FJ$1, DataRegularSeason20242025!$E$3:$E$1315, $A46)</f>
        <v>71</v>
      </c>
      <c r="FK46">
        <f>SUMIFS(DataRegularSeason20242025!$AA$3:$AA$1315,DataRegularSeason20242025!$B$3:$B$1315, "&lt;=" &amp; FK$1, DataRegularSeason20242025!$D$3:$D$1315, $A46)+SUMIFS(DataRegularSeason20242025!$AB$3:$AB$1315,DataRegularSeason20242025!$B$3:$B$1315, "&lt;=" &amp; FK$1, DataRegularSeason20242025!$E$3:$E$1315, $A46)</f>
        <v>71</v>
      </c>
      <c r="FL46">
        <f>SUMIFS(DataRegularSeason20242025!$AA$3:$AA$1315,DataRegularSeason20242025!$B$3:$B$1315, "&lt;=" &amp; FL$1, DataRegularSeason20242025!$D$3:$D$1315, $A46)+SUMIFS(DataRegularSeason20242025!$AB$3:$AB$1315,DataRegularSeason20242025!$B$3:$B$1315, "&lt;=" &amp; FL$1, DataRegularSeason20242025!$E$3:$E$1315, $A46)</f>
        <v>71</v>
      </c>
      <c r="FM46">
        <f>SUMIFS(DataRegularSeason20242025!$AA$3:$AA$1315,DataRegularSeason20242025!$B$3:$B$1315, "&lt;=" &amp; FM$1, DataRegularSeason20242025!$D$3:$D$1315, $A46)+SUMIFS(DataRegularSeason20242025!$AB$3:$AB$1315,DataRegularSeason20242025!$B$3:$B$1315, "&lt;=" &amp; FM$1, DataRegularSeason20242025!$E$3:$E$1315, $A46)</f>
        <v>71</v>
      </c>
      <c r="FN46">
        <f>SUMIFS(DataRegularSeason20242025!$AA$3:$AA$1315,DataRegularSeason20242025!$B$3:$B$1315, "&lt;=" &amp; FN$1, DataRegularSeason20242025!$D$3:$D$1315, $A46)+SUMIFS(DataRegularSeason20242025!$AB$3:$AB$1315,DataRegularSeason20242025!$B$3:$B$1315, "&lt;=" &amp; FN$1, DataRegularSeason20242025!$E$3:$E$1315, $A46)</f>
        <v>71</v>
      </c>
      <c r="FO46">
        <f>SUMIFS(DataRegularSeason20242025!$AA$3:$AA$1315,DataRegularSeason20242025!$B$3:$B$1315, "&lt;=" &amp; FO$1, DataRegularSeason20242025!$D$3:$D$1315, $A46)+SUMIFS(DataRegularSeason20242025!$AB$3:$AB$1315,DataRegularSeason20242025!$B$3:$B$1315, "&lt;=" &amp; FO$1, DataRegularSeason20242025!$E$3:$E$1315, $A46)</f>
        <v>71</v>
      </c>
      <c r="FP46">
        <f>SUMIFS(DataRegularSeason20242025!$AA$3:$AA$1315,DataRegularSeason20242025!$B$3:$B$1315, "&lt;=" &amp; FP$1, DataRegularSeason20242025!$D$3:$D$1315, $A46)+SUMIFS(DataRegularSeason20242025!$AB$3:$AB$1315,DataRegularSeason20242025!$B$3:$B$1315, "&lt;=" &amp; FP$1, DataRegularSeason20242025!$E$3:$E$1315, $A46)</f>
        <v>71</v>
      </c>
      <c r="FQ46">
        <f>SUMIFS(DataRegularSeason20242025!$AA$3:$AA$1315,DataRegularSeason20242025!$B$3:$B$1315, "&lt;=" &amp; FQ$1, DataRegularSeason20242025!$D$3:$D$1315, $A46)+SUMIFS(DataRegularSeason20242025!$AB$3:$AB$1315,DataRegularSeason20242025!$B$3:$B$1315, "&lt;=" &amp; FQ$1, DataRegularSeason20242025!$E$3:$E$1315, $A46)</f>
        <v>71</v>
      </c>
      <c r="FR46">
        <f>SUMIFS(DataRegularSeason20242025!$AA$3:$AA$1315,DataRegularSeason20242025!$B$3:$B$1315, "&lt;=" &amp; FR$1, DataRegularSeason20242025!$D$3:$D$1315, $A46)+SUMIFS(DataRegularSeason20242025!$AB$3:$AB$1315,DataRegularSeason20242025!$B$3:$B$1315, "&lt;=" &amp; FR$1, DataRegularSeason20242025!$E$3:$E$1315, $A46)</f>
        <v>71</v>
      </c>
      <c r="FS46">
        <f>SUMIFS(DataRegularSeason20242025!$AA$3:$AA$1315,DataRegularSeason20242025!$B$3:$B$1315, "&lt;=" &amp; FS$1, DataRegularSeason20242025!$D$3:$D$1315, $A46)+SUMIFS(DataRegularSeason20242025!$AB$3:$AB$1315,DataRegularSeason20242025!$B$3:$B$1315, "&lt;=" &amp; FS$1, DataRegularSeason20242025!$E$3:$E$1315, $A46)</f>
        <v>71</v>
      </c>
      <c r="FT46">
        <f>SUMIFS(DataRegularSeason20242025!$AA$3:$AA$1315,DataRegularSeason20242025!$B$3:$B$1315, "&lt;=" &amp; FT$1, DataRegularSeason20242025!$D$3:$D$1315, $A46)+SUMIFS(DataRegularSeason20242025!$AB$3:$AB$1315,DataRegularSeason20242025!$B$3:$B$1315, "&lt;=" &amp; FT$1, DataRegularSeason20242025!$E$3:$E$1315, $A46)</f>
        <v>71</v>
      </c>
      <c r="FU46">
        <f>SUMIFS(DataRegularSeason20242025!$AA$3:$AA$1315,DataRegularSeason20242025!$B$3:$B$1315, "&lt;=" &amp; FU$1, DataRegularSeason20242025!$D$3:$D$1315, $A46)+SUMIFS(DataRegularSeason20242025!$AB$3:$AB$1315,DataRegularSeason20242025!$B$3:$B$1315, "&lt;=" &amp; FU$1, DataRegularSeason20242025!$E$3:$E$1315, $A46)</f>
        <v>71</v>
      </c>
      <c r="FV46">
        <f>SUMIFS(DataRegularSeason20242025!$AA$3:$AA$1315,DataRegularSeason20242025!$B$3:$B$1315, "&lt;=" &amp; FV$1, DataRegularSeason20242025!$D$3:$D$1315, $A46)+SUMIFS(DataRegularSeason20242025!$AB$3:$AB$1315,DataRegularSeason20242025!$B$3:$B$1315, "&lt;=" &amp; FV$1, DataRegularSeason20242025!$E$3:$E$1315, $A46)</f>
        <v>71</v>
      </c>
      <c r="FW46">
        <f>SUMIFS(DataRegularSeason20242025!$AA$3:$AA$1315,DataRegularSeason20242025!$B$3:$B$1315, "&lt;=" &amp; FW$1, DataRegularSeason20242025!$D$3:$D$1315, $A46)+SUMIFS(DataRegularSeason20242025!$AB$3:$AB$1315,DataRegularSeason20242025!$B$3:$B$1315, "&lt;=" &amp; FW$1, DataRegularSeason20242025!$E$3:$E$1315, $A46)</f>
        <v>71</v>
      </c>
      <c r="FX46">
        <f>SUMIFS(DataRegularSeason20242025!$AA$3:$AA$1315,DataRegularSeason20242025!$B$3:$B$1315, "&lt;=" &amp; FX$1, DataRegularSeason20242025!$D$3:$D$1315, $A46)+SUMIFS(DataRegularSeason20242025!$AB$3:$AB$1315,DataRegularSeason20242025!$B$3:$B$1315, "&lt;=" &amp; FX$1, DataRegularSeason20242025!$E$3:$E$1315, $A46)</f>
        <v>71</v>
      </c>
      <c r="FY46">
        <f>SUMIFS(DataRegularSeason20242025!$AA$3:$AA$1315,DataRegularSeason20242025!$B$3:$B$1315, "&lt;=" &amp; FY$1, DataRegularSeason20242025!$D$3:$D$1315, $A46)+SUMIFS(DataRegularSeason20242025!$AB$3:$AB$1315,DataRegularSeason20242025!$B$3:$B$1315, "&lt;=" &amp; FY$1, DataRegularSeason20242025!$E$3:$E$1315, $A46)</f>
        <v>71</v>
      </c>
      <c r="FZ46">
        <f>SUMIFS(DataRegularSeason20242025!$AA$3:$AA$1315,DataRegularSeason20242025!$B$3:$B$1315, "&lt;=" &amp; FZ$1, DataRegularSeason20242025!$D$3:$D$1315, $A46)+SUMIFS(DataRegularSeason20242025!$AB$3:$AB$1315,DataRegularSeason20242025!$B$3:$B$1315, "&lt;=" &amp; FZ$1, DataRegularSeason20242025!$E$3:$E$1315, $A46)</f>
        <v>71</v>
      </c>
      <c r="GA46">
        <f>SUMIFS(DataRegularSeason20242025!$AA$3:$AA$1315,DataRegularSeason20242025!$B$3:$B$1315, "&lt;=" &amp; GA$1, DataRegularSeason20242025!$D$3:$D$1315, $A46)+SUMIFS(DataRegularSeason20242025!$AB$3:$AB$1315,DataRegularSeason20242025!$B$3:$B$1315, "&lt;=" &amp; GA$1, DataRegularSeason20242025!$E$3:$E$1315, $A46)</f>
        <v>71</v>
      </c>
      <c r="GB46">
        <f>SUMIFS(DataRegularSeason20242025!$AA$3:$AA$1315,DataRegularSeason20242025!$B$3:$B$1315, "&lt;=" &amp; GB$1, DataRegularSeason20242025!$D$3:$D$1315, $A46)+SUMIFS(DataRegularSeason20242025!$AB$3:$AB$1315,DataRegularSeason20242025!$B$3:$B$1315, "&lt;=" &amp; GB$1, DataRegularSeason20242025!$E$3:$E$1315, $A46)</f>
        <v>71</v>
      </c>
      <c r="GC46">
        <f>SUMIFS(DataRegularSeason20242025!$AA$3:$AA$1315,DataRegularSeason20242025!$B$3:$B$1315, "&lt;=" &amp; GC$1, DataRegularSeason20242025!$D$3:$D$1315, $A46)+SUMIFS(DataRegularSeason20242025!$AB$3:$AB$1315,DataRegularSeason20242025!$B$3:$B$1315, "&lt;=" &amp; GC$1, DataRegularSeason20242025!$E$3:$E$1315, $A46)</f>
        <v>71</v>
      </c>
      <c r="GD46">
        <f>SUMIFS(DataRegularSeason20242025!$AA$3:$AA$1315,DataRegularSeason20242025!$B$3:$B$1315, "&lt;=" &amp; GD$1, DataRegularSeason20242025!$D$3:$D$1315, $A46)+SUMIFS(DataRegularSeason20242025!$AB$3:$AB$1315,DataRegularSeason20242025!$B$3:$B$1315, "&lt;=" &amp; GD$1, DataRegularSeason20242025!$E$3:$E$1315, $A46)</f>
        <v>71</v>
      </c>
      <c r="GE46">
        <f>SUMIFS(DataRegularSeason20242025!$AA$3:$AA$1315,DataRegularSeason20242025!$B$3:$B$1315, "&lt;=" &amp; GE$1, DataRegularSeason20242025!$D$3:$D$1315, $A46)+SUMIFS(DataRegularSeason20242025!$AB$3:$AB$1315,DataRegularSeason20242025!$B$3:$B$1315, "&lt;=" &amp; GE$1, DataRegularSeason20242025!$E$3:$E$1315, $A46)</f>
        <v>71</v>
      </c>
      <c r="GF46">
        <f>SUMIFS(DataRegularSeason20242025!$AA$3:$AA$1315,DataRegularSeason20242025!$B$3:$B$1315, "&lt;=" &amp; GF$1, DataRegularSeason20242025!$D$3:$D$1315, $A46)+SUMIFS(DataRegularSeason20242025!$AB$3:$AB$1315,DataRegularSeason20242025!$B$3:$B$1315, "&lt;=" &amp; GF$1, DataRegularSeason20242025!$E$3:$E$1315, $A46)</f>
        <v>71</v>
      </c>
      <c r="GG46">
        <f>SUMIFS(DataRegularSeason20242025!$AA$3:$AA$1315,DataRegularSeason20242025!$B$3:$B$1315, "&lt;=" &amp; GG$1, DataRegularSeason20242025!$D$3:$D$1315, $A46)+SUMIFS(DataRegularSeason20242025!$AB$3:$AB$1315,DataRegularSeason20242025!$B$3:$B$1315, "&lt;=" &amp; GG$1, DataRegularSeason20242025!$E$3:$E$1315, $A46)</f>
        <v>71</v>
      </c>
      <c r="GH46">
        <f>SUMIFS(DataRegularSeason20242025!$AA$3:$AA$1315,DataRegularSeason20242025!$B$3:$B$1315, "&lt;=" &amp; GH$1, DataRegularSeason20242025!$D$3:$D$1315, $A46)+SUMIFS(DataRegularSeason20242025!$AB$3:$AB$1315,DataRegularSeason20242025!$B$3:$B$1315, "&lt;=" &amp; GH$1, DataRegularSeason20242025!$E$3:$E$1315, $A46)</f>
        <v>71</v>
      </c>
      <c r="GI46">
        <f>SUMIFS(DataRegularSeason20242025!$AA$3:$AA$1315,DataRegularSeason20242025!$B$3:$B$1315, "&lt;=" &amp; GI$1, DataRegularSeason20242025!$D$3:$D$1315, $A46)+SUMIFS(DataRegularSeason20242025!$AB$3:$AB$1315,DataRegularSeason20242025!$B$3:$B$1315, "&lt;=" &amp; GI$1, DataRegularSeason20242025!$E$3:$E$1315, $A46)</f>
        <v>71</v>
      </c>
      <c r="GJ46">
        <f>SUMIFS(DataRegularSeason20242025!$AA$3:$AA$1315,DataRegularSeason20242025!$B$3:$B$1315, "&lt;=" &amp; GJ$1, DataRegularSeason20242025!$D$3:$D$1315, $A46)+SUMIFS(DataRegularSeason20242025!$AB$3:$AB$1315,DataRegularSeason20242025!$B$3:$B$1315, "&lt;=" &amp; GJ$1, DataRegularSeason20242025!$E$3:$E$1315, $A46)</f>
        <v>71</v>
      </c>
      <c r="GK46">
        <f>SUMIFS(DataRegularSeason20242025!$AA$3:$AA$1315,DataRegularSeason20242025!$B$3:$B$1315, "&lt;=" &amp; GK$1, DataRegularSeason20242025!$D$3:$D$1315, $A46)+SUMIFS(DataRegularSeason20242025!$AB$3:$AB$1315,DataRegularSeason20242025!$B$3:$B$1315, "&lt;=" &amp; GK$1, DataRegularSeason20242025!$E$3:$E$1315, $A46)</f>
        <v>71</v>
      </c>
      <c r="GL46">
        <f>SUMIFS(DataRegularSeason20242025!$AA$3:$AA$1315,DataRegularSeason20242025!$B$3:$B$1315, "&lt;=" &amp; GL$1, DataRegularSeason20242025!$D$3:$D$1315, $A46)+SUMIFS(DataRegularSeason20242025!$AB$3:$AB$1315,DataRegularSeason20242025!$B$3:$B$1315, "&lt;=" &amp; GL$1, DataRegularSeason20242025!$E$3:$E$1315, $A46)</f>
        <v>71</v>
      </c>
      <c r="GM46">
        <f>SUMIFS(DataRegularSeason20242025!$AA$3:$AA$1315,DataRegularSeason20242025!$B$3:$B$1315, "&lt;=" &amp; GM$1, DataRegularSeason20242025!$D$3:$D$1315, $A46)+SUMIFS(DataRegularSeason20242025!$AB$3:$AB$1315,DataRegularSeason20242025!$B$3:$B$1315, "&lt;=" &amp; GM$1, DataRegularSeason20242025!$E$3:$E$1315, $A46)</f>
        <v>71</v>
      </c>
      <c r="GN46">
        <f>SUMIFS(DataRegularSeason20242025!$AA$3:$AA$1315,DataRegularSeason20242025!$B$3:$B$1315, "&lt;=" &amp; GN$1, DataRegularSeason20242025!$D$3:$D$1315, $A46)+SUMIFS(DataRegularSeason20242025!$AB$3:$AB$1315,DataRegularSeason20242025!$B$3:$B$1315, "&lt;=" &amp; GN$1, DataRegularSeason20242025!$E$3:$E$1315, $A46)</f>
        <v>71</v>
      </c>
      <c r="GO46">
        <f>SUMIFS(DataRegularSeason20242025!$AA$3:$AA$1315,DataRegularSeason20242025!$B$3:$B$1315, "&lt;=" &amp; GO$1, DataRegularSeason20242025!$D$3:$D$1315, $A46)+SUMIFS(DataRegularSeason20242025!$AB$3:$AB$1315,DataRegularSeason20242025!$B$3:$B$1315, "&lt;=" &amp; GO$1, DataRegularSeason20242025!$E$3:$E$1315, $A46)</f>
        <v>71</v>
      </c>
      <c r="GP46">
        <f>SUMIFS(DataRegularSeason20242025!$AA$3:$AA$1315,DataRegularSeason20242025!$B$3:$B$1315, "&lt;=" &amp; GP$1, DataRegularSeason20242025!$D$3:$D$1315, $A46)+SUMIFS(DataRegularSeason20242025!$AB$3:$AB$1315,DataRegularSeason20242025!$B$3:$B$1315, "&lt;=" &amp; GP$1, DataRegularSeason20242025!$E$3:$E$1315, $A46)</f>
        <v>71</v>
      </c>
      <c r="GQ46">
        <f>SUMIFS(DataRegularSeason20242025!$AA$3:$AA$1315,DataRegularSeason20242025!$B$3:$B$1315, "&lt;=" &amp; GQ$1, DataRegularSeason20242025!$D$3:$D$1315, $A46)+SUMIFS(DataRegularSeason20242025!$AB$3:$AB$1315,DataRegularSeason20242025!$B$3:$B$1315, "&lt;=" &amp; GQ$1, DataRegularSeason20242025!$E$3:$E$1315, $A46)</f>
        <v>71</v>
      </c>
      <c r="GR46">
        <f>SUMIFS(DataRegularSeason20242025!$AA$3:$AA$1315,DataRegularSeason20242025!$B$3:$B$1315, "&lt;=" &amp; GR$1, DataRegularSeason20242025!$D$3:$D$1315, $A46)+SUMIFS(DataRegularSeason20242025!$AB$3:$AB$1315,DataRegularSeason20242025!$B$3:$B$1315, "&lt;=" &amp; GR$1, DataRegularSeason20242025!$E$3:$E$1315, $A46)</f>
        <v>71</v>
      </c>
      <c r="GS46">
        <f>SUMIFS(DataRegularSeason20242025!$AA$3:$AA$1315,DataRegularSeason20242025!$B$3:$B$1315, "&lt;=" &amp; GS$1, DataRegularSeason20242025!$D$3:$D$1315, $A46)+SUMIFS(DataRegularSeason20242025!$AB$3:$AB$1315,DataRegularSeason20242025!$B$3:$B$1315, "&lt;=" &amp; GS$1, DataRegularSeason20242025!$E$3:$E$1315, $A46)</f>
        <v>71</v>
      </c>
      <c r="GT46">
        <f>SUMIFS(DataRegularSeason20242025!$AA$3:$AA$1315,DataRegularSeason20242025!$B$3:$B$1315, "&lt;=" &amp; GT$1, DataRegularSeason20242025!$D$3:$D$1315, $A46)+SUMIFS(DataRegularSeason20242025!$AB$3:$AB$1315,DataRegularSeason20242025!$B$3:$B$1315, "&lt;=" &amp; GT$1, DataRegularSeason20242025!$E$3:$E$1315, $A46)</f>
        <v>71</v>
      </c>
      <c r="GU46">
        <f>SUMIFS(DataRegularSeason20242025!$AA$3:$AA$1315,DataRegularSeason20242025!$B$3:$B$1315, "&lt;=" &amp; GU$1, DataRegularSeason20242025!$D$3:$D$1315, $A46)+SUMIFS(DataRegularSeason20242025!$AB$3:$AB$1315,DataRegularSeason20242025!$B$3:$B$1315, "&lt;=" &amp; GU$1, DataRegularSeason20242025!$E$3:$E$1315, $A46)</f>
        <v>71</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64</v>
      </c>
      <c r="DR47">
        <f>SUMIFS(DataRegularSeason20242025!$AA$3:$AA$1315,DataRegularSeason20242025!$B$3:$B$1315, "&lt;=" &amp; DR$1, DataRegularSeason20242025!$D$3:$D$1315, $A47)+SUMIFS(DataRegularSeason20242025!$AB$3:$AB$1315,DataRegularSeason20242025!$B$3:$B$1315, "&lt;=" &amp; DR$1, DataRegularSeason20242025!$E$3:$E$1315, $A47)</f>
        <v>64</v>
      </c>
      <c r="DS47">
        <f>SUMIFS(DataRegularSeason20242025!$AA$3:$AA$1315,DataRegularSeason20242025!$B$3:$B$1315, "&lt;=" &amp; DS$1, DataRegularSeason20242025!$D$3:$D$1315, $A47)+SUMIFS(DataRegularSeason20242025!$AB$3:$AB$1315,DataRegularSeason20242025!$B$3:$B$1315, "&lt;=" &amp; DS$1, DataRegularSeason20242025!$E$3:$E$1315, $A47)</f>
        <v>64</v>
      </c>
      <c r="DT47">
        <f>SUMIFS(DataRegularSeason20242025!$AA$3:$AA$1315,DataRegularSeason20242025!$B$3:$B$1315, "&lt;=" &amp; DT$1, DataRegularSeason20242025!$D$3:$D$1315, $A47)+SUMIFS(DataRegularSeason20242025!$AB$3:$AB$1315,DataRegularSeason20242025!$B$3:$B$1315, "&lt;=" &amp; DT$1, DataRegularSeason20242025!$E$3:$E$1315, $A47)</f>
        <v>64</v>
      </c>
      <c r="DU47">
        <f>SUMIFS(DataRegularSeason20242025!$AA$3:$AA$1315,DataRegularSeason20242025!$B$3:$B$1315, "&lt;=" &amp; DU$1, DataRegularSeason20242025!$D$3:$D$1315, $A47)+SUMIFS(DataRegularSeason20242025!$AB$3:$AB$1315,DataRegularSeason20242025!$B$3:$B$1315, "&lt;=" &amp; DU$1, DataRegularSeason20242025!$E$3:$E$1315, $A47)</f>
        <v>64</v>
      </c>
      <c r="DV47">
        <f>SUMIFS(DataRegularSeason20242025!$AA$3:$AA$1315,DataRegularSeason20242025!$B$3:$B$1315, "&lt;=" &amp; DV$1, DataRegularSeason20242025!$D$3:$D$1315, $A47)+SUMIFS(DataRegularSeason20242025!$AB$3:$AB$1315,DataRegularSeason20242025!$B$3:$B$1315, "&lt;=" &amp; DV$1, DataRegularSeason20242025!$E$3:$E$1315, $A47)</f>
        <v>64</v>
      </c>
      <c r="DW47">
        <f>SUMIFS(DataRegularSeason20242025!$AA$3:$AA$1315,DataRegularSeason20242025!$B$3:$B$1315, "&lt;=" &amp; DW$1, DataRegularSeason20242025!$D$3:$D$1315, $A47)+SUMIFS(DataRegularSeason20242025!$AB$3:$AB$1315,DataRegularSeason20242025!$B$3:$B$1315, "&lt;=" &amp; DW$1, DataRegularSeason20242025!$E$3:$E$1315, $A47)</f>
        <v>64</v>
      </c>
      <c r="DX47">
        <f>SUMIFS(DataRegularSeason20242025!$AA$3:$AA$1315,DataRegularSeason20242025!$B$3:$B$1315, "&lt;=" &amp; DX$1, DataRegularSeason20242025!$D$3:$D$1315, $A47)+SUMIFS(DataRegularSeason20242025!$AB$3:$AB$1315,DataRegularSeason20242025!$B$3:$B$1315, "&lt;=" &amp; DX$1, DataRegularSeason20242025!$E$3:$E$1315, $A47)</f>
        <v>64</v>
      </c>
      <c r="DY47">
        <f>SUMIFS(DataRegularSeason20242025!$AA$3:$AA$1315,DataRegularSeason20242025!$B$3:$B$1315, "&lt;=" &amp; DY$1, DataRegularSeason20242025!$D$3:$D$1315, $A47)+SUMIFS(DataRegularSeason20242025!$AB$3:$AB$1315,DataRegularSeason20242025!$B$3:$B$1315, "&lt;=" &amp; DY$1, DataRegularSeason20242025!$E$3:$E$1315, $A47)</f>
        <v>64</v>
      </c>
      <c r="DZ47">
        <f>SUMIFS(DataRegularSeason20242025!$AA$3:$AA$1315,DataRegularSeason20242025!$B$3:$B$1315, "&lt;=" &amp; DZ$1, DataRegularSeason20242025!$D$3:$D$1315, $A47)+SUMIFS(DataRegularSeason20242025!$AB$3:$AB$1315,DataRegularSeason20242025!$B$3:$B$1315, "&lt;=" &amp; DZ$1, DataRegularSeason20242025!$E$3:$E$1315, $A47)</f>
        <v>64</v>
      </c>
      <c r="EA47">
        <f>SUMIFS(DataRegularSeason20242025!$AA$3:$AA$1315,DataRegularSeason20242025!$B$3:$B$1315, "&lt;=" &amp; EA$1, DataRegularSeason20242025!$D$3:$D$1315, $A47)+SUMIFS(DataRegularSeason20242025!$AB$3:$AB$1315,DataRegularSeason20242025!$B$3:$B$1315, "&lt;=" &amp; EA$1, DataRegularSeason20242025!$E$3:$E$1315, $A47)</f>
        <v>64</v>
      </c>
      <c r="EB47">
        <f>SUMIFS(DataRegularSeason20242025!$AA$3:$AA$1315,DataRegularSeason20242025!$B$3:$B$1315, "&lt;=" &amp; EB$1, DataRegularSeason20242025!$D$3:$D$1315, $A47)+SUMIFS(DataRegularSeason20242025!$AB$3:$AB$1315,DataRegularSeason20242025!$B$3:$B$1315, "&lt;=" &amp; EB$1, DataRegularSeason20242025!$E$3:$E$1315, $A47)</f>
        <v>64</v>
      </c>
      <c r="EC47">
        <f>SUMIFS(DataRegularSeason20242025!$AA$3:$AA$1315,DataRegularSeason20242025!$B$3:$B$1315, "&lt;=" &amp; EC$1, DataRegularSeason20242025!$D$3:$D$1315, $A47)+SUMIFS(DataRegularSeason20242025!$AB$3:$AB$1315,DataRegularSeason20242025!$B$3:$B$1315, "&lt;=" &amp; EC$1, DataRegularSeason20242025!$E$3:$E$1315, $A47)</f>
        <v>64</v>
      </c>
      <c r="ED47">
        <f>SUMIFS(DataRegularSeason20242025!$AA$3:$AA$1315,DataRegularSeason20242025!$B$3:$B$1315, "&lt;=" &amp; ED$1, DataRegularSeason20242025!$D$3:$D$1315, $A47)+SUMIFS(DataRegularSeason20242025!$AB$3:$AB$1315,DataRegularSeason20242025!$B$3:$B$1315, "&lt;=" &amp; ED$1, DataRegularSeason20242025!$E$3:$E$1315, $A47)</f>
        <v>64</v>
      </c>
      <c r="EE47">
        <f>SUMIFS(DataRegularSeason20242025!$AA$3:$AA$1315,DataRegularSeason20242025!$B$3:$B$1315, "&lt;=" &amp; EE$1, DataRegularSeason20242025!$D$3:$D$1315, $A47)+SUMIFS(DataRegularSeason20242025!$AB$3:$AB$1315,DataRegularSeason20242025!$B$3:$B$1315, "&lt;=" &amp; EE$1, DataRegularSeason20242025!$E$3:$E$1315, $A47)</f>
        <v>64</v>
      </c>
      <c r="EF47">
        <f>SUMIFS(DataRegularSeason20242025!$AA$3:$AA$1315,DataRegularSeason20242025!$B$3:$B$1315, "&lt;=" &amp; EF$1, DataRegularSeason20242025!$D$3:$D$1315, $A47)+SUMIFS(DataRegularSeason20242025!$AB$3:$AB$1315,DataRegularSeason20242025!$B$3:$B$1315, "&lt;=" &amp; EF$1, DataRegularSeason20242025!$E$3:$E$1315, $A47)</f>
        <v>64</v>
      </c>
      <c r="EG47">
        <f>SUMIFS(DataRegularSeason20242025!$AA$3:$AA$1315,DataRegularSeason20242025!$B$3:$B$1315, "&lt;=" &amp; EG$1, DataRegularSeason20242025!$D$3:$D$1315, $A47)+SUMIFS(DataRegularSeason20242025!$AB$3:$AB$1315,DataRegularSeason20242025!$B$3:$B$1315, "&lt;=" &amp; EG$1, DataRegularSeason20242025!$E$3:$E$1315, $A47)</f>
        <v>64</v>
      </c>
      <c r="EH47">
        <f>SUMIFS(DataRegularSeason20242025!$AA$3:$AA$1315,DataRegularSeason20242025!$B$3:$B$1315, "&lt;=" &amp; EH$1, DataRegularSeason20242025!$D$3:$D$1315, $A47)+SUMIFS(DataRegularSeason20242025!$AB$3:$AB$1315,DataRegularSeason20242025!$B$3:$B$1315, "&lt;=" &amp; EH$1, DataRegularSeason20242025!$E$3:$E$1315, $A47)</f>
        <v>64</v>
      </c>
      <c r="EI47">
        <f>SUMIFS(DataRegularSeason20242025!$AA$3:$AA$1315,DataRegularSeason20242025!$B$3:$B$1315, "&lt;=" &amp; EI$1, DataRegularSeason20242025!$D$3:$D$1315, $A47)+SUMIFS(DataRegularSeason20242025!$AB$3:$AB$1315,DataRegularSeason20242025!$B$3:$B$1315, "&lt;=" &amp; EI$1, DataRegularSeason20242025!$E$3:$E$1315, $A47)</f>
        <v>64</v>
      </c>
      <c r="EJ47">
        <f>SUMIFS(DataRegularSeason20242025!$AA$3:$AA$1315,DataRegularSeason20242025!$B$3:$B$1315, "&lt;=" &amp; EJ$1, DataRegularSeason20242025!$D$3:$D$1315, $A47)+SUMIFS(DataRegularSeason20242025!$AB$3:$AB$1315,DataRegularSeason20242025!$B$3:$B$1315, "&lt;=" &amp; EJ$1, DataRegularSeason20242025!$E$3:$E$1315, $A47)</f>
        <v>64</v>
      </c>
      <c r="EK47">
        <f>SUMIFS(DataRegularSeason20242025!$AA$3:$AA$1315,DataRegularSeason20242025!$B$3:$B$1315, "&lt;=" &amp; EK$1, DataRegularSeason20242025!$D$3:$D$1315, $A47)+SUMIFS(DataRegularSeason20242025!$AB$3:$AB$1315,DataRegularSeason20242025!$B$3:$B$1315, "&lt;=" &amp; EK$1, DataRegularSeason20242025!$E$3:$E$1315, $A47)</f>
        <v>64</v>
      </c>
      <c r="EL47">
        <f>SUMIFS(DataRegularSeason20242025!$AA$3:$AA$1315,DataRegularSeason20242025!$B$3:$B$1315, "&lt;=" &amp; EL$1, DataRegularSeason20242025!$D$3:$D$1315, $A47)+SUMIFS(DataRegularSeason20242025!$AB$3:$AB$1315,DataRegularSeason20242025!$B$3:$B$1315, "&lt;=" &amp; EL$1, DataRegularSeason20242025!$E$3:$E$1315, $A47)</f>
        <v>64</v>
      </c>
      <c r="EM47">
        <f>SUMIFS(DataRegularSeason20242025!$AA$3:$AA$1315,DataRegularSeason20242025!$B$3:$B$1315, "&lt;=" &amp; EM$1, DataRegularSeason20242025!$D$3:$D$1315, $A47)+SUMIFS(DataRegularSeason20242025!$AB$3:$AB$1315,DataRegularSeason20242025!$B$3:$B$1315, "&lt;=" &amp; EM$1, DataRegularSeason20242025!$E$3:$E$1315, $A47)</f>
        <v>64</v>
      </c>
      <c r="EN47">
        <f>SUMIFS(DataRegularSeason20242025!$AA$3:$AA$1315,DataRegularSeason20242025!$B$3:$B$1315, "&lt;=" &amp; EN$1, DataRegularSeason20242025!$D$3:$D$1315, $A47)+SUMIFS(DataRegularSeason20242025!$AB$3:$AB$1315,DataRegularSeason20242025!$B$3:$B$1315, "&lt;=" &amp; EN$1, DataRegularSeason20242025!$E$3:$E$1315, $A47)</f>
        <v>64</v>
      </c>
      <c r="EO47">
        <f>SUMIFS(DataRegularSeason20242025!$AA$3:$AA$1315,DataRegularSeason20242025!$B$3:$B$1315, "&lt;=" &amp; EO$1, DataRegularSeason20242025!$D$3:$D$1315, $A47)+SUMIFS(DataRegularSeason20242025!$AB$3:$AB$1315,DataRegularSeason20242025!$B$3:$B$1315, "&lt;=" &amp; EO$1, DataRegularSeason20242025!$E$3:$E$1315, $A47)</f>
        <v>64</v>
      </c>
      <c r="EP47">
        <f>SUMIFS(DataRegularSeason20242025!$AA$3:$AA$1315,DataRegularSeason20242025!$B$3:$B$1315, "&lt;=" &amp; EP$1, DataRegularSeason20242025!$D$3:$D$1315, $A47)+SUMIFS(DataRegularSeason20242025!$AB$3:$AB$1315,DataRegularSeason20242025!$B$3:$B$1315, "&lt;=" &amp; EP$1, DataRegularSeason20242025!$E$3:$E$1315, $A47)</f>
        <v>64</v>
      </c>
      <c r="EQ47">
        <f>SUMIFS(DataRegularSeason20242025!$AA$3:$AA$1315,DataRegularSeason20242025!$B$3:$B$1315, "&lt;=" &amp; EQ$1, DataRegularSeason20242025!$D$3:$D$1315, $A47)+SUMIFS(DataRegularSeason20242025!$AB$3:$AB$1315,DataRegularSeason20242025!$B$3:$B$1315, "&lt;=" &amp; EQ$1, DataRegularSeason20242025!$E$3:$E$1315, $A47)</f>
        <v>64</v>
      </c>
      <c r="ER47">
        <f>SUMIFS(DataRegularSeason20242025!$AA$3:$AA$1315,DataRegularSeason20242025!$B$3:$B$1315, "&lt;=" &amp; ER$1, DataRegularSeason20242025!$D$3:$D$1315, $A47)+SUMIFS(DataRegularSeason20242025!$AB$3:$AB$1315,DataRegularSeason20242025!$B$3:$B$1315, "&lt;=" &amp; ER$1, DataRegularSeason20242025!$E$3:$E$1315, $A47)</f>
        <v>64</v>
      </c>
      <c r="ES47">
        <f>SUMIFS(DataRegularSeason20242025!$AA$3:$AA$1315,DataRegularSeason20242025!$B$3:$B$1315, "&lt;=" &amp; ES$1, DataRegularSeason20242025!$D$3:$D$1315, $A47)+SUMIFS(DataRegularSeason20242025!$AB$3:$AB$1315,DataRegularSeason20242025!$B$3:$B$1315, "&lt;=" &amp; ES$1, DataRegularSeason20242025!$E$3:$E$1315, $A47)</f>
        <v>64</v>
      </c>
      <c r="ET47">
        <f>SUMIFS(DataRegularSeason20242025!$AA$3:$AA$1315,DataRegularSeason20242025!$B$3:$B$1315, "&lt;=" &amp; ET$1, DataRegularSeason20242025!$D$3:$D$1315, $A47)+SUMIFS(DataRegularSeason20242025!$AB$3:$AB$1315,DataRegularSeason20242025!$B$3:$B$1315, "&lt;=" &amp; ET$1, DataRegularSeason20242025!$E$3:$E$1315, $A47)</f>
        <v>64</v>
      </c>
      <c r="EU47">
        <f>SUMIFS(DataRegularSeason20242025!$AA$3:$AA$1315,DataRegularSeason20242025!$B$3:$B$1315, "&lt;=" &amp; EU$1, DataRegularSeason20242025!$D$3:$D$1315, $A47)+SUMIFS(DataRegularSeason20242025!$AB$3:$AB$1315,DataRegularSeason20242025!$B$3:$B$1315, "&lt;=" &amp; EU$1, DataRegularSeason20242025!$E$3:$E$1315, $A47)</f>
        <v>64</v>
      </c>
      <c r="EV47">
        <f>SUMIFS(DataRegularSeason20242025!$AA$3:$AA$1315,DataRegularSeason20242025!$B$3:$B$1315, "&lt;=" &amp; EV$1, DataRegularSeason20242025!$D$3:$D$1315, $A47)+SUMIFS(DataRegularSeason20242025!$AB$3:$AB$1315,DataRegularSeason20242025!$B$3:$B$1315, "&lt;=" &amp; EV$1, DataRegularSeason20242025!$E$3:$E$1315, $A47)</f>
        <v>64</v>
      </c>
      <c r="EW47">
        <f>SUMIFS(DataRegularSeason20242025!$AA$3:$AA$1315,DataRegularSeason20242025!$B$3:$B$1315, "&lt;=" &amp; EW$1, DataRegularSeason20242025!$D$3:$D$1315, $A47)+SUMIFS(DataRegularSeason20242025!$AB$3:$AB$1315,DataRegularSeason20242025!$B$3:$B$1315, "&lt;=" &amp; EW$1, DataRegularSeason20242025!$E$3:$E$1315, $A47)</f>
        <v>64</v>
      </c>
      <c r="EX47">
        <f>SUMIFS(DataRegularSeason20242025!$AA$3:$AA$1315,DataRegularSeason20242025!$B$3:$B$1315, "&lt;=" &amp; EX$1, DataRegularSeason20242025!$D$3:$D$1315, $A47)+SUMIFS(DataRegularSeason20242025!$AB$3:$AB$1315,DataRegularSeason20242025!$B$3:$B$1315, "&lt;=" &amp; EX$1, DataRegularSeason20242025!$E$3:$E$1315, $A47)</f>
        <v>64</v>
      </c>
      <c r="EY47">
        <f>SUMIFS(DataRegularSeason20242025!$AA$3:$AA$1315,DataRegularSeason20242025!$B$3:$B$1315, "&lt;=" &amp; EY$1, DataRegularSeason20242025!$D$3:$D$1315, $A47)+SUMIFS(DataRegularSeason20242025!$AB$3:$AB$1315,DataRegularSeason20242025!$B$3:$B$1315, "&lt;=" &amp; EY$1, DataRegularSeason20242025!$E$3:$E$1315, $A47)</f>
        <v>64</v>
      </c>
      <c r="EZ47">
        <f>SUMIFS(DataRegularSeason20242025!$AA$3:$AA$1315,DataRegularSeason20242025!$B$3:$B$1315, "&lt;=" &amp; EZ$1, DataRegularSeason20242025!$D$3:$D$1315, $A47)+SUMIFS(DataRegularSeason20242025!$AB$3:$AB$1315,DataRegularSeason20242025!$B$3:$B$1315, "&lt;=" &amp; EZ$1, DataRegularSeason20242025!$E$3:$E$1315, $A47)</f>
        <v>64</v>
      </c>
      <c r="FA47">
        <f>SUMIFS(DataRegularSeason20242025!$AA$3:$AA$1315,DataRegularSeason20242025!$B$3:$B$1315, "&lt;=" &amp; FA$1, DataRegularSeason20242025!$D$3:$D$1315, $A47)+SUMIFS(DataRegularSeason20242025!$AB$3:$AB$1315,DataRegularSeason20242025!$B$3:$B$1315, "&lt;=" &amp; FA$1, DataRegularSeason20242025!$E$3:$E$1315, $A47)</f>
        <v>64</v>
      </c>
      <c r="FB47">
        <f>SUMIFS(DataRegularSeason20242025!$AA$3:$AA$1315,DataRegularSeason20242025!$B$3:$B$1315, "&lt;=" &amp; FB$1, DataRegularSeason20242025!$D$3:$D$1315, $A47)+SUMIFS(DataRegularSeason20242025!$AB$3:$AB$1315,DataRegularSeason20242025!$B$3:$B$1315, "&lt;=" &amp; FB$1, DataRegularSeason20242025!$E$3:$E$1315, $A47)</f>
        <v>64</v>
      </c>
      <c r="FC47">
        <f>SUMIFS(DataRegularSeason20242025!$AA$3:$AA$1315,DataRegularSeason20242025!$B$3:$B$1315, "&lt;=" &amp; FC$1, DataRegularSeason20242025!$D$3:$D$1315, $A47)+SUMIFS(DataRegularSeason20242025!$AB$3:$AB$1315,DataRegularSeason20242025!$B$3:$B$1315, "&lt;=" &amp; FC$1, DataRegularSeason20242025!$E$3:$E$1315, $A47)</f>
        <v>64</v>
      </c>
      <c r="FD47">
        <f>SUMIFS(DataRegularSeason20242025!$AA$3:$AA$1315,DataRegularSeason20242025!$B$3:$B$1315, "&lt;=" &amp; FD$1, DataRegularSeason20242025!$D$3:$D$1315, $A47)+SUMIFS(DataRegularSeason20242025!$AB$3:$AB$1315,DataRegularSeason20242025!$B$3:$B$1315, "&lt;=" &amp; FD$1, DataRegularSeason20242025!$E$3:$E$1315, $A47)</f>
        <v>64</v>
      </c>
      <c r="FE47">
        <f>SUMIFS(DataRegularSeason20242025!$AA$3:$AA$1315,DataRegularSeason20242025!$B$3:$B$1315, "&lt;=" &amp; FE$1, DataRegularSeason20242025!$D$3:$D$1315, $A47)+SUMIFS(DataRegularSeason20242025!$AB$3:$AB$1315,DataRegularSeason20242025!$B$3:$B$1315, "&lt;=" &amp; FE$1, DataRegularSeason20242025!$E$3:$E$1315, $A47)</f>
        <v>64</v>
      </c>
      <c r="FF47">
        <f>SUMIFS(DataRegularSeason20242025!$AA$3:$AA$1315,DataRegularSeason20242025!$B$3:$B$1315, "&lt;=" &amp; FF$1, DataRegularSeason20242025!$D$3:$D$1315, $A47)+SUMIFS(DataRegularSeason20242025!$AB$3:$AB$1315,DataRegularSeason20242025!$B$3:$B$1315, "&lt;=" &amp; FF$1, DataRegularSeason20242025!$E$3:$E$1315, $A47)</f>
        <v>64</v>
      </c>
      <c r="FG47">
        <f>SUMIFS(DataRegularSeason20242025!$AA$3:$AA$1315,DataRegularSeason20242025!$B$3:$B$1315, "&lt;=" &amp; FG$1, DataRegularSeason20242025!$D$3:$D$1315, $A47)+SUMIFS(DataRegularSeason20242025!$AB$3:$AB$1315,DataRegularSeason20242025!$B$3:$B$1315, "&lt;=" &amp; FG$1, DataRegularSeason20242025!$E$3:$E$1315, $A47)</f>
        <v>64</v>
      </c>
      <c r="FH47">
        <f>SUMIFS(DataRegularSeason20242025!$AA$3:$AA$1315,DataRegularSeason20242025!$B$3:$B$1315, "&lt;=" &amp; FH$1, DataRegularSeason20242025!$D$3:$D$1315, $A47)+SUMIFS(DataRegularSeason20242025!$AB$3:$AB$1315,DataRegularSeason20242025!$B$3:$B$1315, "&lt;=" &amp; FH$1, DataRegularSeason20242025!$E$3:$E$1315, $A47)</f>
        <v>64</v>
      </c>
      <c r="FI47">
        <f>SUMIFS(DataRegularSeason20242025!$AA$3:$AA$1315,DataRegularSeason20242025!$B$3:$B$1315, "&lt;=" &amp; FI$1, DataRegularSeason20242025!$D$3:$D$1315, $A47)+SUMIFS(DataRegularSeason20242025!$AB$3:$AB$1315,DataRegularSeason20242025!$B$3:$B$1315, "&lt;=" &amp; FI$1, DataRegularSeason20242025!$E$3:$E$1315, $A47)</f>
        <v>64</v>
      </c>
      <c r="FJ47">
        <f>SUMIFS(DataRegularSeason20242025!$AA$3:$AA$1315,DataRegularSeason20242025!$B$3:$B$1315, "&lt;=" &amp; FJ$1, DataRegularSeason20242025!$D$3:$D$1315, $A47)+SUMIFS(DataRegularSeason20242025!$AB$3:$AB$1315,DataRegularSeason20242025!$B$3:$B$1315, "&lt;=" &amp; FJ$1, DataRegularSeason20242025!$E$3:$E$1315, $A47)</f>
        <v>64</v>
      </c>
      <c r="FK47">
        <f>SUMIFS(DataRegularSeason20242025!$AA$3:$AA$1315,DataRegularSeason20242025!$B$3:$B$1315, "&lt;=" &amp; FK$1, DataRegularSeason20242025!$D$3:$D$1315, $A47)+SUMIFS(DataRegularSeason20242025!$AB$3:$AB$1315,DataRegularSeason20242025!$B$3:$B$1315, "&lt;=" &amp; FK$1, DataRegularSeason20242025!$E$3:$E$1315, $A47)</f>
        <v>64</v>
      </c>
      <c r="FL47">
        <f>SUMIFS(DataRegularSeason20242025!$AA$3:$AA$1315,DataRegularSeason20242025!$B$3:$B$1315, "&lt;=" &amp; FL$1, DataRegularSeason20242025!$D$3:$D$1315, $A47)+SUMIFS(DataRegularSeason20242025!$AB$3:$AB$1315,DataRegularSeason20242025!$B$3:$B$1315, "&lt;=" &amp; FL$1, DataRegularSeason20242025!$E$3:$E$1315, $A47)</f>
        <v>64</v>
      </c>
      <c r="FM47">
        <f>SUMIFS(DataRegularSeason20242025!$AA$3:$AA$1315,DataRegularSeason20242025!$B$3:$B$1315, "&lt;=" &amp; FM$1, DataRegularSeason20242025!$D$3:$D$1315, $A47)+SUMIFS(DataRegularSeason20242025!$AB$3:$AB$1315,DataRegularSeason20242025!$B$3:$B$1315, "&lt;=" &amp; FM$1, DataRegularSeason20242025!$E$3:$E$1315, $A47)</f>
        <v>64</v>
      </c>
      <c r="FN47">
        <f>SUMIFS(DataRegularSeason20242025!$AA$3:$AA$1315,DataRegularSeason20242025!$B$3:$B$1315, "&lt;=" &amp; FN$1, DataRegularSeason20242025!$D$3:$D$1315, $A47)+SUMIFS(DataRegularSeason20242025!$AB$3:$AB$1315,DataRegularSeason20242025!$B$3:$B$1315, "&lt;=" &amp; FN$1, DataRegularSeason20242025!$E$3:$E$1315, $A47)</f>
        <v>64</v>
      </c>
      <c r="FO47">
        <f>SUMIFS(DataRegularSeason20242025!$AA$3:$AA$1315,DataRegularSeason20242025!$B$3:$B$1315, "&lt;=" &amp; FO$1, DataRegularSeason20242025!$D$3:$D$1315, $A47)+SUMIFS(DataRegularSeason20242025!$AB$3:$AB$1315,DataRegularSeason20242025!$B$3:$B$1315, "&lt;=" &amp; FO$1, DataRegularSeason20242025!$E$3:$E$1315, $A47)</f>
        <v>64</v>
      </c>
      <c r="FP47">
        <f>SUMIFS(DataRegularSeason20242025!$AA$3:$AA$1315,DataRegularSeason20242025!$B$3:$B$1315, "&lt;=" &amp; FP$1, DataRegularSeason20242025!$D$3:$D$1315, $A47)+SUMIFS(DataRegularSeason20242025!$AB$3:$AB$1315,DataRegularSeason20242025!$B$3:$B$1315, "&lt;=" &amp; FP$1, DataRegularSeason20242025!$E$3:$E$1315, $A47)</f>
        <v>64</v>
      </c>
      <c r="FQ47">
        <f>SUMIFS(DataRegularSeason20242025!$AA$3:$AA$1315,DataRegularSeason20242025!$B$3:$B$1315, "&lt;=" &amp; FQ$1, DataRegularSeason20242025!$D$3:$D$1315, $A47)+SUMIFS(DataRegularSeason20242025!$AB$3:$AB$1315,DataRegularSeason20242025!$B$3:$B$1315, "&lt;=" &amp; FQ$1, DataRegularSeason20242025!$E$3:$E$1315, $A47)</f>
        <v>64</v>
      </c>
      <c r="FR47">
        <f>SUMIFS(DataRegularSeason20242025!$AA$3:$AA$1315,DataRegularSeason20242025!$B$3:$B$1315, "&lt;=" &amp; FR$1, DataRegularSeason20242025!$D$3:$D$1315, $A47)+SUMIFS(DataRegularSeason20242025!$AB$3:$AB$1315,DataRegularSeason20242025!$B$3:$B$1315, "&lt;=" &amp; FR$1, DataRegularSeason20242025!$E$3:$E$1315, $A47)</f>
        <v>64</v>
      </c>
      <c r="FS47">
        <f>SUMIFS(DataRegularSeason20242025!$AA$3:$AA$1315,DataRegularSeason20242025!$B$3:$B$1315, "&lt;=" &amp; FS$1, DataRegularSeason20242025!$D$3:$D$1315, $A47)+SUMIFS(DataRegularSeason20242025!$AB$3:$AB$1315,DataRegularSeason20242025!$B$3:$B$1315, "&lt;=" &amp; FS$1, DataRegularSeason20242025!$E$3:$E$1315, $A47)</f>
        <v>64</v>
      </c>
      <c r="FT47">
        <f>SUMIFS(DataRegularSeason20242025!$AA$3:$AA$1315,DataRegularSeason20242025!$B$3:$B$1315, "&lt;=" &amp; FT$1, DataRegularSeason20242025!$D$3:$D$1315, $A47)+SUMIFS(DataRegularSeason20242025!$AB$3:$AB$1315,DataRegularSeason20242025!$B$3:$B$1315, "&lt;=" &amp; FT$1, DataRegularSeason20242025!$E$3:$E$1315, $A47)</f>
        <v>64</v>
      </c>
      <c r="FU47">
        <f>SUMIFS(DataRegularSeason20242025!$AA$3:$AA$1315,DataRegularSeason20242025!$B$3:$B$1315, "&lt;=" &amp; FU$1, DataRegularSeason20242025!$D$3:$D$1315, $A47)+SUMIFS(DataRegularSeason20242025!$AB$3:$AB$1315,DataRegularSeason20242025!$B$3:$B$1315, "&lt;=" &amp; FU$1, DataRegularSeason20242025!$E$3:$E$1315, $A47)</f>
        <v>64</v>
      </c>
      <c r="FV47">
        <f>SUMIFS(DataRegularSeason20242025!$AA$3:$AA$1315,DataRegularSeason20242025!$B$3:$B$1315, "&lt;=" &amp; FV$1, DataRegularSeason20242025!$D$3:$D$1315, $A47)+SUMIFS(DataRegularSeason20242025!$AB$3:$AB$1315,DataRegularSeason20242025!$B$3:$B$1315, "&lt;=" &amp; FV$1, DataRegularSeason20242025!$E$3:$E$1315, $A47)</f>
        <v>64</v>
      </c>
      <c r="FW47">
        <f>SUMIFS(DataRegularSeason20242025!$AA$3:$AA$1315,DataRegularSeason20242025!$B$3:$B$1315, "&lt;=" &amp; FW$1, DataRegularSeason20242025!$D$3:$D$1315, $A47)+SUMIFS(DataRegularSeason20242025!$AB$3:$AB$1315,DataRegularSeason20242025!$B$3:$B$1315, "&lt;=" &amp; FW$1, DataRegularSeason20242025!$E$3:$E$1315, $A47)</f>
        <v>64</v>
      </c>
      <c r="FX47">
        <f>SUMIFS(DataRegularSeason20242025!$AA$3:$AA$1315,DataRegularSeason20242025!$B$3:$B$1315, "&lt;=" &amp; FX$1, DataRegularSeason20242025!$D$3:$D$1315, $A47)+SUMIFS(DataRegularSeason20242025!$AB$3:$AB$1315,DataRegularSeason20242025!$B$3:$B$1315, "&lt;=" &amp; FX$1, DataRegularSeason20242025!$E$3:$E$1315, $A47)</f>
        <v>64</v>
      </c>
      <c r="FY47">
        <f>SUMIFS(DataRegularSeason20242025!$AA$3:$AA$1315,DataRegularSeason20242025!$B$3:$B$1315, "&lt;=" &amp; FY$1, DataRegularSeason20242025!$D$3:$D$1315, $A47)+SUMIFS(DataRegularSeason20242025!$AB$3:$AB$1315,DataRegularSeason20242025!$B$3:$B$1315, "&lt;=" &amp; FY$1, DataRegularSeason20242025!$E$3:$E$1315, $A47)</f>
        <v>64</v>
      </c>
      <c r="FZ47">
        <f>SUMIFS(DataRegularSeason20242025!$AA$3:$AA$1315,DataRegularSeason20242025!$B$3:$B$1315, "&lt;=" &amp; FZ$1, DataRegularSeason20242025!$D$3:$D$1315, $A47)+SUMIFS(DataRegularSeason20242025!$AB$3:$AB$1315,DataRegularSeason20242025!$B$3:$B$1315, "&lt;=" &amp; FZ$1, DataRegularSeason20242025!$E$3:$E$1315, $A47)</f>
        <v>64</v>
      </c>
      <c r="GA47">
        <f>SUMIFS(DataRegularSeason20242025!$AA$3:$AA$1315,DataRegularSeason20242025!$B$3:$B$1315, "&lt;=" &amp; GA$1, DataRegularSeason20242025!$D$3:$D$1315, $A47)+SUMIFS(DataRegularSeason20242025!$AB$3:$AB$1315,DataRegularSeason20242025!$B$3:$B$1315, "&lt;=" &amp; GA$1, DataRegularSeason20242025!$E$3:$E$1315, $A47)</f>
        <v>64</v>
      </c>
      <c r="GB47">
        <f>SUMIFS(DataRegularSeason20242025!$AA$3:$AA$1315,DataRegularSeason20242025!$B$3:$B$1315, "&lt;=" &amp; GB$1, DataRegularSeason20242025!$D$3:$D$1315, $A47)+SUMIFS(DataRegularSeason20242025!$AB$3:$AB$1315,DataRegularSeason20242025!$B$3:$B$1315, "&lt;=" &amp; GB$1, DataRegularSeason20242025!$E$3:$E$1315, $A47)</f>
        <v>64</v>
      </c>
      <c r="GC47">
        <f>SUMIFS(DataRegularSeason20242025!$AA$3:$AA$1315,DataRegularSeason20242025!$B$3:$B$1315, "&lt;=" &amp; GC$1, DataRegularSeason20242025!$D$3:$D$1315, $A47)+SUMIFS(DataRegularSeason20242025!$AB$3:$AB$1315,DataRegularSeason20242025!$B$3:$B$1315, "&lt;=" &amp; GC$1, DataRegularSeason20242025!$E$3:$E$1315, $A47)</f>
        <v>64</v>
      </c>
      <c r="GD47">
        <f>SUMIFS(DataRegularSeason20242025!$AA$3:$AA$1315,DataRegularSeason20242025!$B$3:$B$1315, "&lt;=" &amp; GD$1, DataRegularSeason20242025!$D$3:$D$1315, $A47)+SUMIFS(DataRegularSeason20242025!$AB$3:$AB$1315,DataRegularSeason20242025!$B$3:$B$1315, "&lt;=" &amp; GD$1, DataRegularSeason20242025!$E$3:$E$1315, $A47)</f>
        <v>64</v>
      </c>
      <c r="GE47">
        <f>SUMIFS(DataRegularSeason20242025!$AA$3:$AA$1315,DataRegularSeason20242025!$B$3:$B$1315, "&lt;=" &amp; GE$1, DataRegularSeason20242025!$D$3:$D$1315, $A47)+SUMIFS(DataRegularSeason20242025!$AB$3:$AB$1315,DataRegularSeason20242025!$B$3:$B$1315, "&lt;=" &amp; GE$1, DataRegularSeason20242025!$E$3:$E$1315, $A47)</f>
        <v>64</v>
      </c>
      <c r="GF47">
        <f>SUMIFS(DataRegularSeason20242025!$AA$3:$AA$1315,DataRegularSeason20242025!$B$3:$B$1315, "&lt;=" &amp; GF$1, DataRegularSeason20242025!$D$3:$D$1315, $A47)+SUMIFS(DataRegularSeason20242025!$AB$3:$AB$1315,DataRegularSeason20242025!$B$3:$B$1315, "&lt;=" &amp; GF$1, DataRegularSeason20242025!$E$3:$E$1315, $A47)</f>
        <v>64</v>
      </c>
      <c r="GG47">
        <f>SUMIFS(DataRegularSeason20242025!$AA$3:$AA$1315,DataRegularSeason20242025!$B$3:$B$1315, "&lt;=" &amp; GG$1, DataRegularSeason20242025!$D$3:$D$1315, $A47)+SUMIFS(DataRegularSeason20242025!$AB$3:$AB$1315,DataRegularSeason20242025!$B$3:$B$1315, "&lt;=" &amp; GG$1, DataRegularSeason20242025!$E$3:$E$1315, $A47)</f>
        <v>64</v>
      </c>
      <c r="GH47">
        <f>SUMIFS(DataRegularSeason20242025!$AA$3:$AA$1315,DataRegularSeason20242025!$B$3:$B$1315, "&lt;=" &amp; GH$1, DataRegularSeason20242025!$D$3:$D$1315, $A47)+SUMIFS(DataRegularSeason20242025!$AB$3:$AB$1315,DataRegularSeason20242025!$B$3:$B$1315, "&lt;=" &amp; GH$1, DataRegularSeason20242025!$E$3:$E$1315, $A47)</f>
        <v>64</v>
      </c>
      <c r="GI47">
        <f>SUMIFS(DataRegularSeason20242025!$AA$3:$AA$1315,DataRegularSeason20242025!$B$3:$B$1315, "&lt;=" &amp; GI$1, DataRegularSeason20242025!$D$3:$D$1315, $A47)+SUMIFS(DataRegularSeason20242025!$AB$3:$AB$1315,DataRegularSeason20242025!$B$3:$B$1315, "&lt;=" &amp; GI$1, DataRegularSeason20242025!$E$3:$E$1315, $A47)</f>
        <v>64</v>
      </c>
      <c r="GJ47">
        <f>SUMIFS(DataRegularSeason20242025!$AA$3:$AA$1315,DataRegularSeason20242025!$B$3:$B$1315, "&lt;=" &amp; GJ$1, DataRegularSeason20242025!$D$3:$D$1315, $A47)+SUMIFS(DataRegularSeason20242025!$AB$3:$AB$1315,DataRegularSeason20242025!$B$3:$B$1315, "&lt;=" &amp; GJ$1, DataRegularSeason20242025!$E$3:$E$1315, $A47)</f>
        <v>64</v>
      </c>
      <c r="GK47">
        <f>SUMIFS(DataRegularSeason20242025!$AA$3:$AA$1315,DataRegularSeason20242025!$B$3:$B$1315, "&lt;=" &amp; GK$1, DataRegularSeason20242025!$D$3:$D$1315, $A47)+SUMIFS(DataRegularSeason20242025!$AB$3:$AB$1315,DataRegularSeason20242025!$B$3:$B$1315, "&lt;=" &amp; GK$1, DataRegularSeason20242025!$E$3:$E$1315, $A47)</f>
        <v>64</v>
      </c>
      <c r="GL47">
        <f>SUMIFS(DataRegularSeason20242025!$AA$3:$AA$1315,DataRegularSeason20242025!$B$3:$B$1315, "&lt;=" &amp; GL$1, DataRegularSeason20242025!$D$3:$D$1315, $A47)+SUMIFS(DataRegularSeason20242025!$AB$3:$AB$1315,DataRegularSeason20242025!$B$3:$B$1315, "&lt;=" &amp; GL$1, DataRegularSeason20242025!$E$3:$E$1315, $A47)</f>
        <v>64</v>
      </c>
      <c r="GM47">
        <f>SUMIFS(DataRegularSeason20242025!$AA$3:$AA$1315,DataRegularSeason20242025!$B$3:$B$1315, "&lt;=" &amp; GM$1, DataRegularSeason20242025!$D$3:$D$1315, $A47)+SUMIFS(DataRegularSeason20242025!$AB$3:$AB$1315,DataRegularSeason20242025!$B$3:$B$1315, "&lt;=" &amp; GM$1, DataRegularSeason20242025!$E$3:$E$1315, $A47)</f>
        <v>64</v>
      </c>
      <c r="GN47">
        <f>SUMIFS(DataRegularSeason20242025!$AA$3:$AA$1315,DataRegularSeason20242025!$B$3:$B$1315, "&lt;=" &amp; GN$1, DataRegularSeason20242025!$D$3:$D$1315, $A47)+SUMIFS(DataRegularSeason20242025!$AB$3:$AB$1315,DataRegularSeason20242025!$B$3:$B$1315, "&lt;=" &amp; GN$1, DataRegularSeason20242025!$E$3:$E$1315, $A47)</f>
        <v>64</v>
      </c>
      <c r="GO47">
        <f>SUMIFS(DataRegularSeason20242025!$AA$3:$AA$1315,DataRegularSeason20242025!$B$3:$B$1315, "&lt;=" &amp; GO$1, DataRegularSeason20242025!$D$3:$D$1315, $A47)+SUMIFS(DataRegularSeason20242025!$AB$3:$AB$1315,DataRegularSeason20242025!$B$3:$B$1315, "&lt;=" &amp; GO$1, DataRegularSeason20242025!$E$3:$E$1315, $A47)</f>
        <v>64</v>
      </c>
      <c r="GP47">
        <f>SUMIFS(DataRegularSeason20242025!$AA$3:$AA$1315,DataRegularSeason20242025!$B$3:$B$1315, "&lt;=" &amp; GP$1, DataRegularSeason20242025!$D$3:$D$1315, $A47)+SUMIFS(DataRegularSeason20242025!$AB$3:$AB$1315,DataRegularSeason20242025!$B$3:$B$1315, "&lt;=" &amp; GP$1, DataRegularSeason20242025!$E$3:$E$1315, $A47)</f>
        <v>64</v>
      </c>
      <c r="GQ47">
        <f>SUMIFS(DataRegularSeason20242025!$AA$3:$AA$1315,DataRegularSeason20242025!$B$3:$B$1315, "&lt;=" &amp; GQ$1, DataRegularSeason20242025!$D$3:$D$1315, $A47)+SUMIFS(DataRegularSeason20242025!$AB$3:$AB$1315,DataRegularSeason20242025!$B$3:$B$1315, "&lt;=" &amp; GQ$1, DataRegularSeason20242025!$E$3:$E$1315, $A47)</f>
        <v>64</v>
      </c>
      <c r="GR47">
        <f>SUMIFS(DataRegularSeason20242025!$AA$3:$AA$1315,DataRegularSeason20242025!$B$3:$B$1315, "&lt;=" &amp; GR$1, DataRegularSeason20242025!$D$3:$D$1315, $A47)+SUMIFS(DataRegularSeason20242025!$AB$3:$AB$1315,DataRegularSeason20242025!$B$3:$B$1315, "&lt;=" &amp; GR$1, DataRegularSeason20242025!$E$3:$E$1315, $A47)</f>
        <v>64</v>
      </c>
      <c r="GS47">
        <f>SUMIFS(DataRegularSeason20242025!$AA$3:$AA$1315,DataRegularSeason20242025!$B$3:$B$1315, "&lt;=" &amp; GS$1, DataRegularSeason20242025!$D$3:$D$1315, $A47)+SUMIFS(DataRegularSeason20242025!$AB$3:$AB$1315,DataRegularSeason20242025!$B$3:$B$1315, "&lt;=" &amp; GS$1, DataRegularSeason20242025!$E$3:$E$1315, $A47)</f>
        <v>64</v>
      </c>
      <c r="GT47">
        <f>SUMIFS(DataRegularSeason20242025!$AA$3:$AA$1315,DataRegularSeason20242025!$B$3:$B$1315, "&lt;=" &amp; GT$1, DataRegularSeason20242025!$D$3:$D$1315, $A47)+SUMIFS(DataRegularSeason20242025!$AB$3:$AB$1315,DataRegularSeason20242025!$B$3:$B$1315, "&lt;=" &amp; GT$1, DataRegularSeason20242025!$E$3:$E$1315, $A47)</f>
        <v>64</v>
      </c>
      <c r="GU47">
        <f>SUMIFS(DataRegularSeason20242025!$AA$3:$AA$1315,DataRegularSeason20242025!$B$3:$B$1315, "&lt;=" &amp; GU$1, DataRegularSeason20242025!$D$3:$D$1315, $A47)+SUMIFS(DataRegularSeason20242025!$AB$3:$AB$1315,DataRegularSeason20242025!$B$3:$B$1315, "&lt;=" &amp; GU$1, DataRegularSeason20242025!$E$3:$E$1315, $A47)</f>
        <v>64</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62</v>
      </c>
      <c r="DS48">
        <f>SUMIFS(DataRegularSeason20242025!$AA$3:$AA$1315,DataRegularSeason20242025!$B$3:$B$1315, "&lt;=" &amp; DS$1, DataRegularSeason20242025!$D$3:$D$1315, $A48)+SUMIFS(DataRegularSeason20242025!$AB$3:$AB$1315,DataRegularSeason20242025!$B$3:$B$1315, "&lt;=" &amp; DS$1, DataRegularSeason20242025!$E$3:$E$1315, $A48)</f>
        <v>62</v>
      </c>
      <c r="DT48">
        <f>SUMIFS(DataRegularSeason20242025!$AA$3:$AA$1315,DataRegularSeason20242025!$B$3:$B$1315, "&lt;=" &amp; DT$1, DataRegularSeason20242025!$D$3:$D$1315, $A48)+SUMIFS(DataRegularSeason20242025!$AB$3:$AB$1315,DataRegularSeason20242025!$B$3:$B$1315, "&lt;=" &amp; DT$1, DataRegularSeason20242025!$E$3:$E$1315, $A48)</f>
        <v>62</v>
      </c>
      <c r="DU48">
        <f>SUMIFS(DataRegularSeason20242025!$AA$3:$AA$1315,DataRegularSeason20242025!$B$3:$B$1315, "&lt;=" &amp; DU$1, DataRegularSeason20242025!$D$3:$D$1315, $A48)+SUMIFS(DataRegularSeason20242025!$AB$3:$AB$1315,DataRegularSeason20242025!$B$3:$B$1315, "&lt;=" &amp; DU$1, DataRegularSeason20242025!$E$3:$E$1315, $A48)</f>
        <v>62</v>
      </c>
      <c r="DV48">
        <f>SUMIFS(DataRegularSeason20242025!$AA$3:$AA$1315,DataRegularSeason20242025!$B$3:$B$1315, "&lt;=" &amp; DV$1, DataRegularSeason20242025!$D$3:$D$1315, $A48)+SUMIFS(DataRegularSeason20242025!$AB$3:$AB$1315,DataRegularSeason20242025!$B$3:$B$1315, "&lt;=" &amp; DV$1, DataRegularSeason20242025!$E$3:$E$1315, $A48)</f>
        <v>62</v>
      </c>
      <c r="DW48">
        <f>SUMIFS(DataRegularSeason20242025!$AA$3:$AA$1315,DataRegularSeason20242025!$B$3:$B$1315, "&lt;=" &amp; DW$1, DataRegularSeason20242025!$D$3:$D$1315, $A48)+SUMIFS(DataRegularSeason20242025!$AB$3:$AB$1315,DataRegularSeason20242025!$B$3:$B$1315, "&lt;=" &amp; DW$1, DataRegularSeason20242025!$E$3:$E$1315, $A48)</f>
        <v>62</v>
      </c>
      <c r="DX48">
        <f>SUMIFS(DataRegularSeason20242025!$AA$3:$AA$1315,DataRegularSeason20242025!$B$3:$B$1315, "&lt;=" &amp; DX$1, DataRegularSeason20242025!$D$3:$D$1315, $A48)+SUMIFS(DataRegularSeason20242025!$AB$3:$AB$1315,DataRegularSeason20242025!$B$3:$B$1315, "&lt;=" &amp; DX$1, DataRegularSeason20242025!$E$3:$E$1315, $A48)</f>
        <v>62</v>
      </c>
      <c r="DY48">
        <f>SUMIFS(DataRegularSeason20242025!$AA$3:$AA$1315,DataRegularSeason20242025!$B$3:$B$1315, "&lt;=" &amp; DY$1, DataRegularSeason20242025!$D$3:$D$1315, $A48)+SUMIFS(DataRegularSeason20242025!$AB$3:$AB$1315,DataRegularSeason20242025!$B$3:$B$1315, "&lt;=" &amp; DY$1, DataRegularSeason20242025!$E$3:$E$1315, $A48)</f>
        <v>62</v>
      </c>
      <c r="DZ48">
        <f>SUMIFS(DataRegularSeason20242025!$AA$3:$AA$1315,DataRegularSeason20242025!$B$3:$B$1315, "&lt;=" &amp; DZ$1, DataRegularSeason20242025!$D$3:$D$1315, $A48)+SUMIFS(DataRegularSeason20242025!$AB$3:$AB$1315,DataRegularSeason20242025!$B$3:$B$1315, "&lt;=" &amp; DZ$1, DataRegularSeason20242025!$E$3:$E$1315, $A48)</f>
        <v>62</v>
      </c>
      <c r="EA48">
        <f>SUMIFS(DataRegularSeason20242025!$AA$3:$AA$1315,DataRegularSeason20242025!$B$3:$B$1315, "&lt;=" &amp; EA$1, DataRegularSeason20242025!$D$3:$D$1315, $A48)+SUMIFS(DataRegularSeason20242025!$AB$3:$AB$1315,DataRegularSeason20242025!$B$3:$B$1315, "&lt;=" &amp; EA$1, DataRegularSeason20242025!$E$3:$E$1315, $A48)</f>
        <v>62</v>
      </c>
      <c r="EB48">
        <f>SUMIFS(DataRegularSeason20242025!$AA$3:$AA$1315,DataRegularSeason20242025!$B$3:$B$1315, "&lt;=" &amp; EB$1, DataRegularSeason20242025!$D$3:$D$1315, $A48)+SUMIFS(DataRegularSeason20242025!$AB$3:$AB$1315,DataRegularSeason20242025!$B$3:$B$1315, "&lt;=" &amp; EB$1, DataRegularSeason20242025!$E$3:$E$1315, $A48)</f>
        <v>62</v>
      </c>
      <c r="EC48">
        <f>SUMIFS(DataRegularSeason20242025!$AA$3:$AA$1315,DataRegularSeason20242025!$B$3:$B$1315, "&lt;=" &amp; EC$1, DataRegularSeason20242025!$D$3:$D$1315, $A48)+SUMIFS(DataRegularSeason20242025!$AB$3:$AB$1315,DataRegularSeason20242025!$B$3:$B$1315, "&lt;=" &amp; EC$1, DataRegularSeason20242025!$E$3:$E$1315, $A48)</f>
        <v>62</v>
      </c>
      <c r="ED48">
        <f>SUMIFS(DataRegularSeason20242025!$AA$3:$AA$1315,DataRegularSeason20242025!$B$3:$B$1315, "&lt;=" &amp; ED$1, DataRegularSeason20242025!$D$3:$D$1315, $A48)+SUMIFS(DataRegularSeason20242025!$AB$3:$AB$1315,DataRegularSeason20242025!$B$3:$B$1315, "&lt;=" &amp; ED$1, DataRegularSeason20242025!$E$3:$E$1315, $A48)</f>
        <v>62</v>
      </c>
      <c r="EE48">
        <f>SUMIFS(DataRegularSeason20242025!$AA$3:$AA$1315,DataRegularSeason20242025!$B$3:$B$1315, "&lt;=" &amp; EE$1, DataRegularSeason20242025!$D$3:$D$1315, $A48)+SUMIFS(DataRegularSeason20242025!$AB$3:$AB$1315,DataRegularSeason20242025!$B$3:$B$1315, "&lt;=" &amp; EE$1, DataRegularSeason20242025!$E$3:$E$1315, $A48)</f>
        <v>62</v>
      </c>
      <c r="EF48">
        <f>SUMIFS(DataRegularSeason20242025!$AA$3:$AA$1315,DataRegularSeason20242025!$B$3:$B$1315, "&lt;=" &amp; EF$1, DataRegularSeason20242025!$D$3:$D$1315, $A48)+SUMIFS(DataRegularSeason20242025!$AB$3:$AB$1315,DataRegularSeason20242025!$B$3:$B$1315, "&lt;=" &amp; EF$1, DataRegularSeason20242025!$E$3:$E$1315, $A48)</f>
        <v>62</v>
      </c>
      <c r="EG48">
        <f>SUMIFS(DataRegularSeason20242025!$AA$3:$AA$1315,DataRegularSeason20242025!$B$3:$B$1315, "&lt;=" &amp; EG$1, DataRegularSeason20242025!$D$3:$D$1315, $A48)+SUMIFS(DataRegularSeason20242025!$AB$3:$AB$1315,DataRegularSeason20242025!$B$3:$B$1315, "&lt;=" &amp; EG$1, DataRegularSeason20242025!$E$3:$E$1315, $A48)</f>
        <v>62</v>
      </c>
      <c r="EH48">
        <f>SUMIFS(DataRegularSeason20242025!$AA$3:$AA$1315,DataRegularSeason20242025!$B$3:$B$1315, "&lt;=" &amp; EH$1, DataRegularSeason20242025!$D$3:$D$1315, $A48)+SUMIFS(DataRegularSeason20242025!$AB$3:$AB$1315,DataRegularSeason20242025!$B$3:$B$1315, "&lt;=" &amp; EH$1, DataRegularSeason20242025!$E$3:$E$1315, $A48)</f>
        <v>62</v>
      </c>
      <c r="EI48">
        <f>SUMIFS(DataRegularSeason20242025!$AA$3:$AA$1315,DataRegularSeason20242025!$B$3:$B$1315, "&lt;=" &amp; EI$1, DataRegularSeason20242025!$D$3:$D$1315, $A48)+SUMIFS(DataRegularSeason20242025!$AB$3:$AB$1315,DataRegularSeason20242025!$B$3:$B$1315, "&lt;=" &amp; EI$1, DataRegularSeason20242025!$E$3:$E$1315, $A48)</f>
        <v>62</v>
      </c>
      <c r="EJ48">
        <f>SUMIFS(DataRegularSeason20242025!$AA$3:$AA$1315,DataRegularSeason20242025!$B$3:$B$1315, "&lt;=" &amp; EJ$1, DataRegularSeason20242025!$D$3:$D$1315, $A48)+SUMIFS(DataRegularSeason20242025!$AB$3:$AB$1315,DataRegularSeason20242025!$B$3:$B$1315, "&lt;=" &amp; EJ$1, DataRegularSeason20242025!$E$3:$E$1315, $A48)</f>
        <v>62</v>
      </c>
      <c r="EK48">
        <f>SUMIFS(DataRegularSeason20242025!$AA$3:$AA$1315,DataRegularSeason20242025!$B$3:$B$1315, "&lt;=" &amp; EK$1, DataRegularSeason20242025!$D$3:$D$1315, $A48)+SUMIFS(DataRegularSeason20242025!$AB$3:$AB$1315,DataRegularSeason20242025!$B$3:$B$1315, "&lt;=" &amp; EK$1, DataRegularSeason20242025!$E$3:$E$1315, $A48)</f>
        <v>62</v>
      </c>
      <c r="EL48">
        <f>SUMIFS(DataRegularSeason20242025!$AA$3:$AA$1315,DataRegularSeason20242025!$B$3:$B$1315, "&lt;=" &amp; EL$1, DataRegularSeason20242025!$D$3:$D$1315, $A48)+SUMIFS(DataRegularSeason20242025!$AB$3:$AB$1315,DataRegularSeason20242025!$B$3:$B$1315, "&lt;=" &amp; EL$1, DataRegularSeason20242025!$E$3:$E$1315, $A48)</f>
        <v>62</v>
      </c>
      <c r="EM48">
        <f>SUMIFS(DataRegularSeason20242025!$AA$3:$AA$1315,DataRegularSeason20242025!$B$3:$B$1315, "&lt;=" &amp; EM$1, DataRegularSeason20242025!$D$3:$D$1315, $A48)+SUMIFS(DataRegularSeason20242025!$AB$3:$AB$1315,DataRegularSeason20242025!$B$3:$B$1315, "&lt;=" &amp; EM$1, DataRegularSeason20242025!$E$3:$E$1315, $A48)</f>
        <v>62</v>
      </c>
      <c r="EN48">
        <f>SUMIFS(DataRegularSeason20242025!$AA$3:$AA$1315,DataRegularSeason20242025!$B$3:$B$1315, "&lt;=" &amp; EN$1, DataRegularSeason20242025!$D$3:$D$1315, $A48)+SUMIFS(DataRegularSeason20242025!$AB$3:$AB$1315,DataRegularSeason20242025!$B$3:$B$1315, "&lt;=" &amp; EN$1, DataRegularSeason20242025!$E$3:$E$1315, $A48)</f>
        <v>62</v>
      </c>
      <c r="EO48">
        <f>SUMIFS(DataRegularSeason20242025!$AA$3:$AA$1315,DataRegularSeason20242025!$B$3:$B$1315, "&lt;=" &amp; EO$1, DataRegularSeason20242025!$D$3:$D$1315, $A48)+SUMIFS(DataRegularSeason20242025!$AB$3:$AB$1315,DataRegularSeason20242025!$B$3:$B$1315, "&lt;=" &amp; EO$1, DataRegularSeason20242025!$E$3:$E$1315, $A48)</f>
        <v>62</v>
      </c>
      <c r="EP48">
        <f>SUMIFS(DataRegularSeason20242025!$AA$3:$AA$1315,DataRegularSeason20242025!$B$3:$B$1315, "&lt;=" &amp; EP$1, DataRegularSeason20242025!$D$3:$D$1315, $A48)+SUMIFS(DataRegularSeason20242025!$AB$3:$AB$1315,DataRegularSeason20242025!$B$3:$B$1315, "&lt;=" &amp; EP$1, DataRegularSeason20242025!$E$3:$E$1315, $A48)</f>
        <v>62</v>
      </c>
      <c r="EQ48">
        <f>SUMIFS(DataRegularSeason20242025!$AA$3:$AA$1315,DataRegularSeason20242025!$B$3:$B$1315, "&lt;=" &amp; EQ$1, DataRegularSeason20242025!$D$3:$D$1315, $A48)+SUMIFS(DataRegularSeason20242025!$AB$3:$AB$1315,DataRegularSeason20242025!$B$3:$B$1315, "&lt;=" &amp; EQ$1, DataRegularSeason20242025!$E$3:$E$1315, $A48)</f>
        <v>62</v>
      </c>
      <c r="ER48">
        <f>SUMIFS(DataRegularSeason20242025!$AA$3:$AA$1315,DataRegularSeason20242025!$B$3:$B$1315, "&lt;=" &amp; ER$1, DataRegularSeason20242025!$D$3:$D$1315, $A48)+SUMIFS(DataRegularSeason20242025!$AB$3:$AB$1315,DataRegularSeason20242025!$B$3:$B$1315, "&lt;=" &amp; ER$1, DataRegularSeason20242025!$E$3:$E$1315, $A48)</f>
        <v>62</v>
      </c>
      <c r="ES48">
        <f>SUMIFS(DataRegularSeason20242025!$AA$3:$AA$1315,DataRegularSeason20242025!$B$3:$B$1315, "&lt;=" &amp; ES$1, DataRegularSeason20242025!$D$3:$D$1315, $A48)+SUMIFS(DataRegularSeason20242025!$AB$3:$AB$1315,DataRegularSeason20242025!$B$3:$B$1315, "&lt;=" &amp; ES$1, DataRegularSeason20242025!$E$3:$E$1315, $A48)</f>
        <v>62</v>
      </c>
      <c r="ET48">
        <f>SUMIFS(DataRegularSeason20242025!$AA$3:$AA$1315,DataRegularSeason20242025!$B$3:$B$1315, "&lt;=" &amp; ET$1, DataRegularSeason20242025!$D$3:$D$1315, $A48)+SUMIFS(DataRegularSeason20242025!$AB$3:$AB$1315,DataRegularSeason20242025!$B$3:$B$1315, "&lt;=" &amp; ET$1, DataRegularSeason20242025!$E$3:$E$1315, $A48)</f>
        <v>62</v>
      </c>
      <c r="EU48">
        <f>SUMIFS(DataRegularSeason20242025!$AA$3:$AA$1315,DataRegularSeason20242025!$B$3:$B$1315, "&lt;=" &amp; EU$1, DataRegularSeason20242025!$D$3:$D$1315, $A48)+SUMIFS(DataRegularSeason20242025!$AB$3:$AB$1315,DataRegularSeason20242025!$B$3:$B$1315, "&lt;=" &amp; EU$1, DataRegularSeason20242025!$E$3:$E$1315, $A48)</f>
        <v>62</v>
      </c>
      <c r="EV48">
        <f>SUMIFS(DataRegularSeason20242025!$AA$3:$AA$1315,DataRegularSeason20242025!$B$3:$B$1315, "&lt;=" &amp; EV$1, DataRegularSeason20242025!$D$3:$D$1315, $A48)+SUMIFS(DataRegularSeason20242025!$AB$3:$AB$1315,DataRegularSeason20242025!$B$3:$B$1315, "&lt;=" &amp; EV$1, DataRegularSeason20242025!$E$3:$E$1315, $A48)</f>
        <v>62</v>
      </c>
      <c r="EW48">
        <f>SUMIFS(DataRegularSeason20242025!$AA$3:$AA$1315,DataRegularSeason20242025!$B$3:$B$1315, "&lt;=" &amp; EW$1, DataRegularSeason20242025!$D$3:$D$1315, $A48)+SUMIFS(DataRegularSeason20242025!$AB$3:$AB$1315,DataRegularSeason20242025!$B$3:$B$1315, "&lt;=" &amp; EW$1, DataRegularSeason20242025!$E$3:$E$1315, $A48)</f>
        <v>62</v>
      </c>
      <c r="EX48">
        <f>SUMIFS(DataRegularSeason20242025!$AA$3:$AA$1315,DataRegularSeason20242025!$B$3:$B$1315, "&lt;=" &amp; EX$1, DataRegularSeason20242025!$D$3:$D$1315, $A48)+SUMIFS(DataRegularSeason20242025!$AB$3:$AB$1315,DataRegularSeason20242025!$B$3:$B$1315, "&lt;=" &amp; EX$1, DataRegularSeason20242025!$E$3:$E$1315, $A48)</f>
        <v>62</v>
      </c>
      <c r="EY48">
        <f>SUMIFS(DataRegularSeason20242025!$AA$3:$AA$1315,DataRegularSeason20242025!$B$3:$B$1315, "&lt;=" &amp; EY$1, DataRegularSeason20242025!$D$3:$D$1315, $A48)+SUMIFS(DataRegularSeason20242025!$AB$3:$AB$1315,DataRegularSeason20242025!$B$3:$B$1315, "&lt;=" &amp; EY$1, DataRegularSeason20242025!$E$3:$E$1315, $A48)</f>
        <v>62</v>
      </c>
      <c r="EZ48">
        <f>SUMIFS(DataRegularSeason20242025!$AA$3:$AA$1315,DataRegularSeason20242025!$B$3:$B$1315, "&lt;=" &amp; EZ$1, DataRegularSeason20242025!$D$3:$D$1315, $A48)+SUMIFS(DataRegularSeason20242025!$AB$3:$AB$1315,DataRegularSeason20242025!$B$3:$B$1315, "&lt;=" &amp; EZ$1, DataRegularSeason20242025!$E$3:$E$1315, $A48)</f>
        <v>62</v>
      </c>
      <c r="FA48">
        <f>SUMIFS(DataRegularSeason20242025!$AA$3:$AA$1315,DataRegularSeason20242025!$B$3:$B$1315, "&lt;=" &amp; FA$1, DataRegularSeason20242025!$D$3:$D$1315, $A48)+SUMIFS(DataRegularSeason20242025!$AB$3:$AB$1315,DataRegularSeason20242025!$B$3:$B$1315, "&lt;=" &amp; FA$1, DataRegularSeason20242025!$E$3:$E$1315, $A48)</f>
        <v>62</v>
      </c>
      <c r="FB48">
        <f>SUMIFS(DataRegularSeason20242025!$AA$3:$AA$1315,DataRegularSeason20242025!$B$3:$B$1315, "&lt;=" &amp; FB$1, DataRegularSeason20242025!$D$3:$D$1315, $A48)+SUMIFS(DataRegularSeason20242025!$AB$3:$AB$1315,DataRegularSeason20242025!$B$3:$B$1315, "&lt;=" &amp; FB$1, DataRegularSeason20242025!$E$3:$E$1315, $A48)</f>
        <v>62</v>
      </c>
      <c r="FC48">
        <f>SUMIFS(DataRegularSeason20242025!$AA$3:$AA$1315,DataRegularSeason20242025!$B$3:$B$1315, "&lt;=" &amp; FC$1, DataRegularSeason20242025!$D$3:$D$1315, $A48)+SUMIFS(DataRegularSeason20242025!$AB$3:$AB$1315,DataRegularSeason20242025!$B$3:$B$1315, "&lt;=" &amp; FC$1, DataRegularSeason20242025!$E$3:$E$1315, $A48)</f>
        <v>62</v>
      </c>
      <c r="FD48">
        <f>SUMIFS(DataRegularSeason20242025!$AA$3:$AA$1315,DataRegularSeason20242025!$B$3:$B$1315, "&lt;=" &amp; FD$1, DataRegularSeason20242025!$D$3:$D$1315, $A48)+SUMIFS(DataRegularSeason20242025!$AB$3:$AB$1315,DataRegularSeason20242025!$B$3:$B$1315, "&lt;=" &amp; FD$1, DataRegularSeason20242025!$E$3:$E$1315, $A48)</f>
        <v>62</v>
      </c>
      <c r="FE48">
        <f>SUMIFS(DataRegularSeason20242025!$AA$3:$AA$1315,DataRegularSeason20242025!$B$3:$B$1315, "&lt;=" &amp; FE$1, DataRegularSeason20242025!$D$3:$D$1315, $A48)+SUMIFS(DataRegularSeason20242025!$AB$3:$AB$1315,DataRegularSeason20242025!$B$3:$B$1315, "&lt;=" &amp; FE$1, DataRegularSeason20242025!$E$3:$E$1315, $A48)</f>
        <v>62</v>
      </c>
      <c r="FF48">
        <f>SUMIFS(DataRegularSeason20242025!$AA$3:$AA$1315,DataRegularSeason20242025!$B$3:$B$1315, "&lt;=" &amp; FF$1, DataRegularSeason20242025!$D$3:$D$1315, $A48)+SUMIFS(DataRegularSeason20242025!$AB$3:$AB$1315,DataRegularSeason20242025!$B$3:$B$1315, "&lt;=" &amp; FF$1, DataRegularSeason20242025!$E$3:$E$1315, $A48)</f>
        <v>62</v>
      </c>
      <c r="FG48">
        <f>SUMIFS(DataRegularSeason20242025!$AA$3:$AA$1315,DataRegularSeason20242025!$B$3:$B$1315, "&lt;=" &amp; FG$1, DataRegularSeason20242025!$D$3:$D$1315, $A48)+SUMIFS(DataRegularSeason20242025!$AB$3:$AB$1315,DataRegularSeason20242025!$B$3:$B$1315, "&lt;=" &amp; FG$1, DataRegularSeason20242025!$E$3:$E$1315, $A48)</f>
        <v>62</v>
      </c>
      <c r="FH48">
        <f>SUMIFS(DataRegularSeason20242025!$AA$3:$AA$1315,DataRegularSeason20242025!$B$3:$B$1315, "&lt;=" &amp; FH$1, DataRegularSeason20242025!$D$3:$D$1315, $A48)+SUMIFS(DataRegularSeason20242025!$AB$3:$AB$1315,DataRegularSeason20242025!$B$3:$B$1315, "&lt;=" &amp; FH$1, DataRegularSeason20242025!$E$3:$E$1315, $A48)</f>
        <v>62</v>
      </c>
      <c r="FI48">
        <f>SUMIFS(DataRegularSeason20242025!$AA$3:$AA$1315,DataRegularSeason20242025!$B$3:$B$1315, "&lt;=" &amp; FI$1, DataRegularSeason20242025!$D$3:$D$1315, $A48)+SUMIFS(DataRegularSeason20242025!$AB$3:$AB$1315,DataRegularSeason20242025!$B$3:$B$1315, "&lt;=" &amp; FI$1, DataRegularSeason20242025!$E$3:$E$1315, $A48)</f>
        <v>62</v>
      </c>
      <c r="FJ48">
        <f>SUMIFS(DataRegularSeason20242025!$AA$3:$AA$1315,DataRegularSeason20242025!$B$3:$B$1315, "&lt;=" &amp; FJ$1, DataRegularSeason20242025!$D$3:$D$1315, $A48)+SUMIFS(DataRegularSeason20242025!$AB$3:$AB$1315,DataRegularSeason20242025!$B$3:$B$1315, "&lt;=" &amp; FJ$1, DataRegularSeason20242025!$E$3:$E$1315, $A48)</f>
        <v>62</v>
      </c>
      <c r="FK48">
        <f>SUMIFS(DataRegularSeason20242025!$AA$3:$AA$1315,DataRegularSeason20242025!$B$3:$B$1315, "&lt;=" &amp; FK$1, DataRegularSeason20242025!$D$3:$D$1315, $A48)+SUMIFS(DataRegularSeason20242025!$AB$3:$AB$1315,DataRegularSeason20242025!$B$3:$B$1315, "&lt;=" &amp; FK$1, DataRegularSeason20242025!$E$3:$E$1315, $A48)</f>
        <v>62</v>
      </c>
      <c r="FL48">
        <f>SUMIFS(DataRegularSeason20242025!$AA$3:$AA$1315,DataRegularSeason20242025!$B$3:$B$1315, "&lt;=" &amp; FL$1, DataRegularSeason20242025!$D$3:$D$1315, $A48)+SUMIFS(DataRegularSeason20242025!$AB$3:$AB$1315,DataRegularSeason20242025!$B$3:$B$1315, "&lt;=" &amp; FL$1, DataRegularSeason20242025!$E$3:$E$1315, $A48)</f>
        <v>62</v>
      </c>
      <c r="FM48">
        <f>SUMIFS(DataRegularSeason20242025!$AA$3:$AA$1315,DataRegularSeason20242025!$B$3:$B$1315, "&lt;=" &amp; FM$1, DataRegularSeason20242025!$D$3:$D$1315, $A48)+SUMIFS(DataRegularSeason20242025!$AB$3:$AB$1315,DataRegularSeason20242025!$B$3:$B$1315, "&lt;=" &amp; FM$1, DataRegularSeason20242025!$E$3:$E$1315, $A48)</f>
        <v>62</v>
      </c>
      <c r="FN48">
        <f>SUMIFS(DataRegularSeason20242025!$AA$3:$AA$1315,DataRegularSeason20242025!$B$3:$B$1315, "&lt;=" &amp; FN$1, DataRegularSeason20242025!$D$3:$D$1315, $A48)+SUMIFS(DataRegularSeason20242025!$AB$3:$AB$1315,DataRegularSeason20242025!$B$3:$B$1315, "&lt;=" &amp; FN$1, DataRegularSeason20242025!$E$3:$E$1315, $A48)</f>
        <v>62</v>
      </c>
      <c r="FO48">
        <f>SUMIFS(DataRegularSeason20242025!$AA$3:$AA$1315,DataRegularSeason20242025!$B$3:$B$1315, "&lt;=" &amp; FO$1, DataRegularSeason20242025!$D$3:$D$1315, $A48)+SUMIFS(DataRegularSeason20242025!$AB$3:$AB$1315,DataRegularSeason20242025!$B$3:$B$1315, "&lt;=" &amp; FO$1, DataRegularSeason20242025!$E$3:$E$1315, $A48)</f>
        <v>62</v>
      </c>
      <c r="FP48">
        <f>SUMIFS(DataRegularSeason20242025!$AA$3:$AA$1315,DataRegularSeason20242025!$B$3:$B$1315, "&lt;=" &amp; FP$1, DataRegularSeason20242025!$D$3:$D$1315, $A48)+SUMIFS(DataRegularSeason20242025!$AB$3:$AB$1315,DataRegularSeason20242025!$B$3:$B$1315, "&lt;=" &amp; FP$1, DataRegularSeason20242025!$E$3:$E$1315, $A48)</f>
        <v>62</v>
      </c>
      <c r="FQ48">
        <f>SUMIFS(DataRegularSeason20242025!$AA$3:$AA$1315,DataRegularSeason20242025!$B$3:$B$1315, "&lt;=" &amp; FQ$1, DataRegularSeason20242025!$D$3:$D$1315, $A48)+SUMIFS(DataRegularSeason20242025!$AB$3:$AB$1315,DataRegularSeason20242025!$B$3:$B$1315, "&lt;=" &amp; FQ$1, DataRegularSeason20242025!$E$3:$E$1315, $A48)</f>
        <v>62</v>
      </c>
      <c r="FR48">
        <f>SUMIFS(DataRegularSeason20242025!$AA$3:$AA$1315,DataRegularSeason20242025!$B$3:$B$1315, "&lt;=" &amp; FR$1, DataRegularSeason20242025!$D$3:$D$1315, $A48)+SUMIFS(DataRegularSeason20242025!$AB$3:$AB$1315,DataRegularSeason20242025!$B$3:$B$1315, "&lt;=" &amp; FR$1, DataRegularSeason20242025!$E$3:$E$1315, $A48)</f>
        <v>62</v>
      </c>
      <c r="FS48">
        <f>SUMIFS(DataRegularSeason20242025!$AA$3:$AA$1315,DataRegularSeason20242025!$B$3:$B$1315, "&lt;=" &amp; FS$1, DataRegularSeason20242025!$D$3:$D$1315, $A48)+SUMIFS(DataRegularSeason20242025!$AB$3:$AB$1315,DataRegularSeason20242025!$B$3:$B$1315, "&lt;=" &amp; FS$1, DataRegularSeason20242025!$E$3:$E$1315, $A48)</f>
        <v>62</v>
      </c>
      <c r="FT48">
        <f>SUMIFS(DataRegularSeason20242025!$AA$3:$AA$1315,DataRegularSeason20242025!$B$3:$B$1315, "&lt;=" &amp; FT$1, DataRegularSeason20242025!$D$3:$D$1315, $A48)+SUMIFS(DataRegularSeason20242025!$AB$3:$AB$1315,DataRegularSeason20242025!$B$3:$B$1315, "&lt;=" &amp; FT$1, DataRegularSeason20242025!$E$3:$E$1315, $A48)</f>
        <v>62</v>
      </c>
      <c r="FU48">
        <f>SUMIFS(DataRegularSeason20242025!$AA$3:$AA$1315,DataRegularSeason20242025!$B$3:$B$1315, "&lt;=" &amp; FU$1, DataRegularSeason20242025!$D$3:$D$1315, $A48)+SUMIFS(DataRegularSeason20242025!$AB$3:$AB$1315,DataRegularSeason20242025!$B$3:$B$1315, "&lt;=" &amp; FU$1, DataRegularSeason20242025!$E$3:$E$1315, $A48)</f>
        <v>62</v>
      </c>
      <c r="FV48">
        <f>SUMIFS(DataRegularSeason20242025!$AA$3:$AA$1315,DataRegularSeason20242025!$B$3:$B$1315, "&lt;=" &amp; FV$1, DataRegularSeason20242025!$D$3:$D$1315, $A48)+SUMIFS(DataRegularSeason20242025!$AB$3:$AB$1315,DataRegularSeason20242025!$B$3:$B$1315, "&lt;=" &amp; FV$1, DataRegularSeason20242025!$E$3:$E$1315, $A48)</f>
        <v>62</v>
      </c>
      <c r="FW48">
        <f>SUMIFS(DataRegularSeason20242025!$AA$3:$AA$1315,DataRegularSeason20242025!$B$3:$B$1315, "&lt;=" &amp; FW$1, DataRegularSeason20242025!$D$3:$D$1315, $A48)+SUMIFS(DataRegularSeason20242025!$AB$3:$AB$1315,DataRegularSeason20242025!$B$3:$B$1315, "&lt;=" &amp; FW$1, DataRegularSeason20242025!$E$3:$E$1315, $A48)</f>
        <v>62</v>
      </c>
      <c r="FX48">
        <f>SUMIFS(DataRegularSeason20242025!$AA$3:$AA$1315,DataRegularSeason20242025!$B$3:$B$1315, "&lt;=" &amp; FX$1, DataRegularSeason20242025!$D$3:$D$1315, $A48)+SUMIFS(DataRegularSeason20242025!$AB$3:$AB$1315,DataRegularSeason20242025!$B$3:$B$1315, "&lt;=" &amp; FX$1, DataRegularSeason20242025!$E$3:$E$1315, $A48)</f>
        <v>62</v>
      </c>
      <c r="FY48">
        <f>SUMIFS(DataRegularSeason20242025!$AA$3:$AA$1315,DataRegularSeason20242025!$B$3:$B$1315, "&lt;=" &amp; FY$1, DataRegularSeason20242025!$D$3:$D$1315, $A48)+SUMIFS(DataRegularSeason20242025!$AB$3:$AB$1315,DataRegularSeason20242025!$B$3:$B$1315, "&lt;=" &amp; FY$1, DataRegularSeason20242025!$E$3:$E$1315, $A48)</f>
        <v>62</v>
      </c>
      <c r="FZ48">
        <f>SUMIFS(DataRegularSeason20242025!$AA$3:$AA$1315,DataRegularSeason20242025!$B$3:$B$1315, "&lt;=" &amp; FZ$1, DataRegularSeason20242025!$D$3:$D$1315, $A48)+SUMIFS(DataRegularSeason20242025!$AB$3:$AB$1315,DataRegularSeason20242025!$B$3:$B$1315, "&lt;=" &amp; FZ$1, DataRegularSeason20242025!$E$3:$E$1315, $A48)</f>
        <v>62</v>
      </c>
      <c r="GA48">
        <f>SUMIFS(DataRegularSeason20242025!$AA$3:$AA$1315,DataRegularSeason20242025!$B$3:$B$1315, "&lt;=" &amp; GA$1, DataRegularSeason20242025!$D$3:$D$1315, $A48)+SUMIFS(DataRegularSeason20242025!$AB$3:$AB$1315,DataRegularSeason20242025!$B$3:$B$1315, "&lt;=" &amp; GA$1, DataRegularSeason20242025!$E$3:$E$1315, $A48)</f>
        <v>62</v>
      </c>
      <c r="GB48">
        <f>SUMIFS(DataRegularSeason20242025!$AA$3:$AA$1315,DataRegularSeason20242025!$B$3:$B$1315, "&lt;=" &amp; GB$1, DataRegularSeason20242025!$D$3:$D$1315, $A48)+SUMIFS(DataRegularSeason20242025!$AB$3:$AB$1315,DataRegularSeason20242025!$B$3:$B$1315, "&lt;=" &amp; GB$1, DataRegularSeason20242025!$E$3:$E$1315, $A48)</f>
        <v>62</v>
      </c>
      <c r="GC48">
        <f>SUMIFS(DataRegularSeason20242025!$AA$3:$AA$1315,DataRegularSeason20242025!$B$3:$B$1315, "&lt;=" &amp; GC$1, DataRegularSeason20242025!$D$3:$D$1315, $A48)+SUMIFS(DataRegularSeason20242025!$AB$3:$AB$1315,DataRegularSeason20242025!$B$3:$B$1315, "&lt;=" &amp; GC$1, DataRegularSeason20242025!$E$3:$E$1315, $A48)</f>
        <v>62</v>
      </c>
      <c r="GD48">
        <f>SUMIFS(DataRegularSeason20242025!$AA$3:$AA$1315,DataRegularSeason20242025!$B$3:$B$1315, "&lt;=" &amp; GD$1, DataRegularSeason20242025!$D$3:$D$1315, $A48)+SUMIFS(DataRegularSeason20242025!$AB$3:$AB$1315,DataRegularSeason20242025!$B$3:$B$1315, "&lt;=" &amp; GD$1, DataRegularSeason20242025!$E$3:$E$1315, $A48)</f>
        <v>62</v>
      </c>
      <c r="GE48">
        <f>SUMIFS(DataRegularSeason20242025!$AA$3:$AA$1315,DataRegularSeason20242025!$B$3:$B$1315, "&lt;=" &amp; GE$1, DataRegularSeason20242025!$D$3:$D$1315, $A48)+SUMIFS(DataRegularSeason20242025!$AB$3:$AB$1315,DataRegularSeason20242025!$B$3:$B$1315, "&lt;=" &amp; GE$1, DataRegularSeason20242025!$E$3:$E$1315, $A48)</f>
        <v>62</v>
      </c>
      <c r="GF48">
        <f>SUMIFS(DataRegularSeason20242025!$AA$3:$AA$1315,DataRegularSeason20242025!$B$3:$B$1315, "&lt;=" &amp; GF$1, DataRegularSeason20242025!$D$3:$D$1315, $A48)+SUMIFS(DataRegularSeason20242025!$AB$3:$AB$1315,DataRegularSeason20242025!$B$3:$B$1315, "&lt;=" &amp; GF$1, DataRegularSeason20242025!$E$3:$E$1315, $A48)</f>
        <v>62</v>
      </c>
      <c r="GG48">
        <f>SUMIFS(DataRegularSeason20242025!$AA$3:$AA$1315,DataRegularSeason20242025!$B$3:$B$1315, "&lt;=" &amp; GG$1, DataRegularSeason20242025!$D$3:$D$1315, $A48)+SUMIFS(DataRegularSeason20242025!$AB$3:$AB$1315,DataRegularSeason20242025!$B$3:$B$1315, "&lt;=" &amp; GG$1, DataRegularSeason20242025!$E$3:$E$1315, $A48)</f>
        <v>62</v>
      </c>
      <c r="GH48">
        <f>SUMIFS(DataRegularSeason20242025!$AA$3:$AA$1315,DataRegularSeason20242025!$B$3:$B$1315, "&lt;=" &amp; GH$1, DataRegularSeason20242025!$D$3:$D$1315, $A48)+SUMIFS(DataRegularSeason20242025!$AB$3:$AB$1315,DataRegularSeason20242025!$B$3:$B$1315, "&lt;=" &amp; GH$1, DataRegularSeason20242025!$E$3:$E$1315, $A48)</f>
        <v>62</v>
      </c>
      <c r="GI48">
        <f>SUMIFS(DataRegularSeason20242025!$AA$3:$AA$1315,DataRegularSeason20242025!$B$3:$B$1315, "&lt;=" &amp; GI$1, DataRegularSeason20242025!$D$3:$D$1315, $A48)+SUMIFS(DataRegularSeason20242025!$AB$3:$AB$1315,DataRegularSeason20242025!$B$3:$B$1315, "&lt;=" &amp; GI$1, DataRegularSeason20242025!$E$3:$E$1315, $A48)</f>
        <v>62</v>
      </c>
      <c r="GJ48">
        <f>SUMIFS(DataRegularSeason20242025!$AA$3:$AA$1315,DataRegularSeason20242025!$B$3:$B$1315, "&lt;=" &amp; GJ$1, DataRegularSeason20242025!$D$3:$D$1315, $A48)+SUMIFS(DataRegularSeason20242025!$AB$3:$AB$1315,DataRegularSeason20242025!$B$3:$B$1315, "&lt;=" &amp; GJ$1, DataRegularSeason20242025!$E$3:$E$1315, $A48)</f>
        <v>62</v>
      </c>
      <c r="GK48">
        <f>SUMIFS(DataRegularSeason20242025!$AA$3:$AA$1315,DataRegularSeason20242025!$B$3:$B$1315, "&lt;=" &amp; GK$1, DataRegularSeason20242025!$D$3:$D$1315, $A48)+SUMIFS(DataRegularSeason20242025!$AB$3:$AB$1315,DataRegularSeason20242025!$B$3:$B$1315, "&lt;=" &amp; GK$1, DataRegularSeason20242025!$E$3:$E$1315, $A48)</f>
        <v>62</v>
      </c>
      <c r="GL48">
        <f>SUMIFS(DataRegularSeason20242025!$AA$3:$AA$1315,DataRegularSeason20242025!$B$3:$B$1315, "&lt;=" &amp; GL$1, DataRegularSeason20242025!$D$3:$D$1315, $A48)+SUMIFS(DataRegularSeason20242025!$AB$3:$AB$1315,DataRegularSeason20242025!$B$3:$B$1315, "&lt;=" &amp; GL$1, DataRegularSeason20242025!$E$3:$E$1315, $A48)</f>
        <v>62</v>
      </c>
      <c r="GM48">
        <f>SUMIFS(DataRegularSeason20242025!$AA$3:$AA$1315,DataRegularSeason20242025!$B$3:$B$1315, "&lt;=" &amp; GM$1, DataRegularSeason20242025!$D$3:$D$1315, $A48)+SUMIFS(DataRegularSeason20242025!$AB$3:$AB$1315,DataRegularSeason20242025!$B$3:$B$1315, "&lt;=" &amp; GM$1, DataRegularSeason20242025!$E$3:$E$1315, $A48)</f>
        <v>62</v>
      </c>
      <c r="GN48">
        <f>SUMIFS(DataRegularSeason20242025!$AA$3:$AA$1315,DataRegularSeason20242025!$B$3:$B$1315, "&lt;=" &amp; GN$1, DataRegularSeason20242025!$D$3:$D$1315, $A48)+SUMIFS(DataRegularSeason20242025!$AB$3:$AB$1315,DataRegularSeason20242025!$B$3:$B$1315, "&lt;=" &amp; GN$1, DataRegularSeason20242025!$E$3:$E$1315, $A48)</f>
        <v>62</v>
      </c>
      <c r="GO48">
        <f>SUMIFS(DataRegularSeason20242025!$AA$3:$AA$1315,DataRegularSeason20242025!$B$3:$B$1315, "&lt;=" &amp; GO$1, DataRegularSeason20242025!$D$3:$D$1315, $A48)+SUMIFS(DataRegularSeason20242025!$AB$3:$AB$1315,DataRegularSeason20242025!$B$3:$B$1315, "&lt;=" &amp; GO$1, DataRegularSeason20242025!$E$3:$E$1315, $A48)</f>
        <v>62</v>
      </c>
      <c r="GP48">
        <f>SUMIFS(DataRegularSeason20242025!$AA$3:$AA$1315,DataRegularSeason20242025!$B$3:$B$1315, "&lt;=" &amp; GP$1, DataRegularSeason20242025!$D$3:$D$1315, $A48)+SUMIFS(DataRegularSeason20242025!$AB$3:$AB$1315,DataRegularSeason20242025!$B$3:$B$1315, "&lt;=" &amp; GP$1, DataRegularSeason20242025!$E$3:$E$1315, $A48)</f>
        <v>62</v>
      </c>
      <c r="GQ48">
        <f>SUMIFS(DataRegularSeason20242025!$AA$3:$AA$1315,DataRegularSeason20242025!$B$3:$B$1315, "&lt;=" &amp; GQ$1, DataRegularSeason20242025!$D$3:$D$1315, $A48)+SUMIFS(DataRegularSeason20242025!$AB$3:$AB$1315,DataRegularSeason20242025!$B$3:$B$1315, "&lt;=" &amp; GQ$1, DataRegularSeason20242025!$E$3:$E$1315, $A48)</f>
        <v>62</v>
      </c>
      <c r="GR48">
        <f>SUMIFS(DataRegularSeason20242025!$AA$3:$AA$1315,DataRegularSeason20242025!$B$3:$B$1315, "&lt;=" &amp; GR$1, DataRegularSeason20242025!$D$3:$D$1315, $A48)+SUMIFS(DataRegularSeason20242025!$AB$3:$AB$1315,DataRegularSeason20242025!$B$3:$B$1315, "&lt;=" &amp; GR$1, DataRegularSeason20242025!$E$3:$E$1315, $A48)</f>
        <v>62</v>
      </c>
      <c r="GS48">
        <f>SUMIFS(DataRegularSeason20242025!$AA$3:$AA$1315,DataRegularSeason20242025!$B$3:$B$1315, "&lt;=" &amp; GS$1, DataRegularSeason20242025!$D$3:$D$1315, $A48)+SUMIFS(DataRegularSeason20242025!$AB$3:$AB$1315,DataRegularSeason20242025!$B$3:$B$1315, "&lt;=" &amp; GS$1, DataRegularSeason20242025!$E$3:$E$1315, $A48)</f>
        <v>62</v>
      </c>
      <c r="GT48">
        <f>SUMIFS(DataRegularSeason20242025!$AA$3:$AA$1315,DataRegularSeason20242025!$B$3:$B$1315, "&lt;=" &amp; GT$1, DataRegularSeason20242025!$D$3:$D$1315, $A48)+SUMIFS(DataRegularSeason20242025!$AB$3:$AB$1315,DataRegularSeason20242025!$B$3:$B$1315, "&lt;=" &amp; GT$1, DataRegularSeason20242025!$E$3:$E$1315, $A48)</f>
        <v>62</v>
      </c>
      <c r="GU48">
        <f>SUMIFS(DataRegularSeason20242025!$AA$3:$AA$1315,DataRegularSeason20242025!$B$3:$B$1315, "&lt;=" &amp; GU$1, DataRegularSeason20242025!$D$3:$D$1315, $A48)+SUMIFS(DataRegularSeason20242025!$AB$3:$AB$1315,DataRegularSeason20242025!$B$3:$B$1315, "&lt;=" &amp; GU$1, DataRegularSeason20242025!$E$3:$E$1315, $A48)</f>
        <v>62</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55</v>
      </c>
      <c r="DT49">
        <f>SUMIFS(DataRegularSeason20242025!$AA$3:$AA$1315,DataRegularSeason20242025!$B$3:$B$1315, "&lt;=" &amp; DT$1, DataRegularSeason20242025!$D$3:$D$1315, $A49)+SUMIFS(DataRegularSeason20242025!$AB$3:$AB$1315,DataRegularSeason20242025!$B$3:$B$1315, "&lt;=" &amp; DT$1, DataRegularSeason20242025!$E$3:$E$1315, $A49)</f>
        <v>55</v>
      </c>
      <c r="DU49">
        <f>SUMIFS(DataRegularSeason20242025!$AA$3:$AA$1315,DataRegularSeason20242025!$B$3:$B$1315, "&lt;=" &amp; DU$1, DataRegularSeason20242025!$D$3:$D$1315, $A49)+SUMIFS(DataRegularSeason20242025!$AB$3:$AB$1315,DataRegularSeason20242025!$B$3:$B$1315, "&lt;=" &amp; DU$1, DataRegularSeason20242025!$E$3:$E$1315, $A49)</f>
        <v>55</v>
      </c>
      <c r="DV49">
        <f>SUMIFS(DataRegularSeason20242025!$AA$3:$AA$1315,DataRegularSeason20242025!$B$3:$B$1315, "&lt;=" &amp; DV$1, DataRegularSeason20242025!$D$3:$D$1315, $A49)+SUMIFS(DataRegularSeason20242025!$AB$3:$AB$1315,DataRegularSeason20242025!$B$3:$B$1315, "&lt;=" &amp; DV$1, DataRegularSeason20242025!$E$3:$E$1315, $A49)</f>
        <v>55</v>
      </c>
      <c r="DW49">
        <f>SUMIFS(DataRegularSeason20242025!$AA$3:$AA$1315,DataRegularSeason20242025!$B$3:$B$1315, "&lt;=" &amp; DW$1, DataRegularSeason20242025!$D$3:$D$1315, $A49)+SUMIFS(DataRegularSeason20242025!$AB$3:$AB$1315,DataRegularSeason20242025!$B$3:$B$1315, "&lt;=" &amp; DW$1, DataRegularSeason20242025!$E$3:$E$1315, $A49)</f>
        <v>55</v>
      </c>
      <c r="DX49">
        <f>SUMIFS(DataRegularSeason20242025!$AA$3:$AA$1315,DataRegularSeason20242025!$B$3:$B$1315, "&lt;=" &amp; DX$1, DataRegularSeason20242025!$D$3:$D$1315, $A49)+SUMIFS(DataRegularSeason20242025!$AB$3:$AB$1315,DataRegularSeason20242025!$B$3:$B$1315, "&lt;=" &amp; DX$1, DataRegularSeason20242025!$E$3:$E$1315, $A49)</f>
        <v>55</v>
      </c>
      <c r="DY49">
        <f>SUMIFS(DataRegularSeason20242025!$AA$3:$AA$1315,DataRegularSeason20242025!$B$3:$B$1315, "&lt;=" &amp; DY$1, DataRegularSeason20242025!$D$3:$D$1315, $A49)+SUMIFS(DataRegularSeason20242025!$AB$3:$AB$1315,DataRegularSeason20242025!$B$3:$B$1315, "&lt;=" &amp; DY$1, DataRegularSeason20242025!$E$3:$E$1315, $A49)</f>
        <v>55</v>
      </c>
      <c r="DZ49">
        <f>SUMIFS(DataRegularSeason20242025!$AA$3:$AA$1315,DataRegularSeason20242025!$B$3:$B$1315, "&lt;=" &amp; DZ$1, DataRegularSeason20242025!$D$3:$D$1315, $A49)+SUMIFS(DataRegularSeason20242025!$AB$3:$AB$1315,DataRegularSeason20242025!$B$3:$B$1315, "&lt;=" &amp; DZ$1, DataRegularSeason20242025!$E$3:$E$1315, $A49)</f>
        <v>55</v>
      </c>
      <c r="EA49">
        <f>SUMIFS(DataRegularSeason20242025!$AA$3:$AA$1315,DataRegularSeason20242025!$B$3:$B$1315, "&lt;=" &amp; EA$1, DataRegularSeason20242025!$D$3:$D$1315, $A49)+SUMIFS(DataRegularSeason20242025!$AB$3:$AB$1315,DataRegularSeason20242025!$B$3:$B$1315, "&lt;=" &amp; EA$1, DataRegularSeason20242025!$E$3:$E$1315, $A49)</f>
        <v>55</v>
      </c>
      <c r="EB49">
        <f>SUMIFS(DataRegularSeason20242025!$AA$3:$AA$1315,DataRegularSeason20242025!$B$3:$B$1315, "&lt;=" &amp; EB$1, DataRegularSeason20242025!$D$3:$D$1315, $A49)+SUMIFS(DataRegularSeason20242025!$AB$3:$AB$1315,DataRegularSeason20242025!$B$3:$B$1315, "&lt;=" &amp; EB$1, DataRegularSeason20242025!$E$3:$E$1315, $A49)</f>
        <v>55</v>
      </c>
      <c r="EC49">
        <f>SUMIFS(DataRegularSeason20242025!$AA$3:$AA$1315,DataRegularSeason20242025!$B$3:$B$1315, "&lt;=" &amp; EC$1, DataRegularSeason20242025!$D$3:$D$1315, $A49)+SUMIFS(DataRegularSeason20242025!$AB$3:$AB$1315,DataRegularSeason20242025!$B$3:$B$1315, "&lt;=" &amp; EC$1, DataRegularSeason20242025!$E$3:$E$1315, $A49)</f>
        <v>55</v>
      </c>
      <c r="ED49">
        <f>SUMIFS(DataRegularSeason20242025!$AA$3:$AA$1315,DataRegularSeason20242025!$B$3:$B$1315, "&lt;=" &amp; ED$1, DataRegularSeason20242025!$D$3:$D$1315, $A49)+SUMIFS(DataRegularSeason20242025!$AB$3:$AB$1315,DataRegularSeason20242025!$B$3:$B$1315, "&lt;=" &amp; ED$1, DataRegularSeason20242025!$E$3:$E$1315, $A49)</f>
        <v>55</v>
      </c>
      <c r="EE49">
        <f>SUMIFS(DataRegularSeason20242025!$AA$3:$AA$1315,DataRegularSeason20242025!$B$3:$B$1315, "&lt;=" &amp; EE$1, DataRegularSeason20242025!$D$3:$D$1315, $A49)+SUMIFS(DataRegularSeason20242025!$AB$3:$AB$1315,DataRegularSeason20242025!$B$3:$B$1315, "&lt;=" &amp; EE$1, DataRegularSeason20242025!$E$3:$E$1315, $A49)</f>
        <v>55</v>
      </c>
      <c r="EF49">
        <f>SUMIFS(DataRegularSeason20242025!$AA$3:$AA$1315,DataRegularSeason20242025!$B$3:$B$1315, "&lt;=" &amp; EF$1, DataRegularSeason20242025!$D$3:$D$1315, $A49)+SUMIFS(DataRegularSeason20242025!$AB$3:$AB$1315,DataRegularSeason20242025!$B$3:$B$1315, "&lt;=" &amp; EF$1, DataRegularSeason20242025!$E$3:$E$1315, $A49)</f>
        <v>55</v>
      </c>
      <c r="EG49">
        <f>SUMIFS(DataRegularSeason20242025!$AA$3:$AA$1315,DataRegularSeason20242025!$B$3:$B$1315, "&lt;=" &amp; EG$1, DataRegularSeason20242025!$D$3:$D$1315, $A49)+SUMIFS(DataRegularSeason20242025!$AB$3:$AB$1315,DataRegularSeason20242025!$B$3:$B$1315, "&lt;=" &amp; EG$1, DataRegularSeason20242025!$E$3:$E$1315, $A49)</f>
        <v>55</v>
      </c>
      <c r="EH49">
        <f>SUMIFS(DataRegularSeason20242025!$AA$3:$AA$1315,DataRegularSeason20242025!$B$3:$B$1315, "&lt;=" &amp; EH$1, DataRegularSeason20242025!$D$3:$D$1315, $A49)+SUMIFS(DataRegularSeason20242025!$AB$3:$AB$1315,DataRegularSeason20242025!$B$3:$B$1315, "&lt;=" &amp; EH$1, DataRegularSeason20242025!$E$3:$E$1315, $A49)</f>
        <v>55</v>
      </c>
      <c r="EI49">
        <f>SUMIFS(DataRegularSeason20242025!$AA$3:$AA$1315,DataRegularSeason20242025!$B$3:$B$1315, "&lt;=" &amp; EI$1, DataRegularSeason20242025!$D$3:$D$1315, $A49)+SUMIFS(DataRegularSeason20242025!$AB$3:$AB$1315,DataRegularSeason20242025!$B$3:$B$1315, "&lt;=" &amp; EI$1, DataRegularSeason20242025!$E$3:$E$1315, $A49)</f>
        <v>55</v>
      </c>
      <c r="EJ49">
        <f>SUMIFS(DataRegularSeason20242025!$AA$3:$AA$1315,DataRegularSeason20242025!$B$3:$B$1315, "&lt;=" &amp; EJ$1, DataRegularSeason20242025!$D$3:$D$1315, $A49)+SUMIFS(DataRegularSeason20242025!$AB$3:$AB$1315,DataRegularSeason20242025!$B$3:$B$1315, "&lt;=" &amp; EJ$1, DataRegularSeason20242025!$E$3:$E$1315, $A49)</f>
        <v>55</v>
      </c>
      <c r="EK49">
        <f>SUMIFS(DataRegularSeason20242025!$AA$3:$AA$1315,DataRegularSeason20242025!$B$3:$B$1315, "&lt;=" &amp; EK$1, DataRegularSeason20242025!$D$3:$D$1315, $A49)+SUMIFS(DataRegularSeason20242025!$AB$3:$AB$1315,DataRegularSeason20242025!$B$3:$B$1315, "&lt;=" &amp; EK$1, DataRegularSeason20242025!$E$3:$E$1315, $A49)</f>
        <v>55</v>
      </c>
      <c r="EL49">
        <f>SUMIFS(DataRegularSeason20242025!$AA$3:$AA$1315,DataRegularSeason20242025!$B$3:$B$1315, "&lt;=" &amp; EL$1, DataRegularSeason20242025!$D$3:$D$1315, $A49)+SUMIFS(DataRegularSeason20242025!$AB$3:$AB$1315,DataRegularSeason20242025!$B$3:$B$1315, "&lt;=" &amp; EL$1, DataRegularSeason20242025!$E$3:$E$1315, $A49)</f>
        <v>55</v>
      </c>
      <c r="EM49">
        <f>SUMIFS(DataRegularSeason20242025!$AA$3:$AA$1315,DataRegularSeason20242025!$B$3:$B$1315, "&lt;=" &amp; EM$1, DataRegularSeason20242025!$D$3:$D$1315, $A49)+SUMIFS(DataRegularSeason20242025!$AB$3:$AB$1315,DataRegularSeason20242025!$B$3:$B$1315, "&lt;=" &amp; EM$1, DataRegularSeason20242025!$E$3:$E$1315, $A49)</f>
        <v>55</v>
      </c>
      <c r="EN49">
        <f>SUMIFS(DataRegularSeason20242025!$AA$3:$AA$1315,DataRegularSeason20242025!$B$3:$B$1315, "&lt;=" &amp; EN$1, DataRegularSeason20242025!$D$3:$D$1315, $A49)+SUMIFS(DataRegularSeason20242025!$AB$3:$AB$1315,DataRegularSeason20242025!$B$3:$B$1315, "&lt;=" &amp; EN$1, DataRegularSeason20242025!$E$3:$E$1315, $A49)</f>
        <v>55</v>
      </c>
      <c r="EO49">
        <f>SUMIFS(DataRegularSeason20242025!$AA$3:$AA$1315,DataRegularSeason20242025!$B$3:$B$1315, "&lt;=" &amp; EO$1, DataRegularSeason20242025!$D$3:$D$1315, $A49)+SUMIFS(DataRegularSeason20242025!$AB$3:$AB$1315,DataRegularSeason20242025!$B$3:$B$1315, "&lt;=" &amp; EO$1, DataRegularSeason20242025!$E$3:$E$1315, $A49)</f>
        <v>55</v>
      </c>
      <c r="EP49">
        <f>SUMIFS(DataRegularSeason20242025!$AA$3:$AA$1315,DataRegularSeason20242025!$B$3:$B$1315, "&lt;=" &amp; EP$1, DataRegularSeason20242025!$D$3:$D$1315, $A49)+SUMIFS(DataRegularSeason20242025!$AB$3:$AB$1315,DataRegularSeason20242025!$B$3:$B$1315, "&lt;=" &amp; EP$1, DataRegularSeason20242025!$E$3:$E$1315, $A49)</f>
        <v>55</v>
      </c>
      <c r="EQ49">
        <f>SUMIFS(DataRegularSeason20242025!$AA$3:$AA$1315,DataRegularSeason20242025!$B$3:$B$1315, "&lt;=" &amp; EQ$1, DataRegularSeason20242025!$D$3:$D$1315, $A49)+SUMIFS(DataRegularSeason20242025!$AB$3:$AB$1315,DataRegularSeason20242025!$B$3:$B$1315, "&lt;=" &amp; EQ$1, DataRegularSeason20242025!$E$3:$E$1315, $A49)</f>
        <v>55</v>
      </c>
      <c r="ER49">
        <f>SUMIFS(DataRegularSeason20242025!$AA$3:$AA$1315,DataRegularSeason20242025!$B$3:$B$1315, "&lt;=" &amp; ER$1, DataRegularSeason20242025!$D$3:$D$1315, $A49)+SUMIFS(DataRegularSeason20242025!$AB$3:$AB$1315,DataRegularSeason20242025!$B$3:$B$1315, "&lt;=" &amp; ER$1, DataRegularSeason20242025!$E$3:$E$1315, $A49)</f>
        <v>55</v>
      </c>
      <c r="ES49">
        <f>SUMIFS(DataRegularSeason20242025!$AA$3:$AA$1315,DataRegularSeason20242025!$B$3:$B$1315, "&lt;=" &amp; ES$1, DataRegularSeason20242025!$D$3:$D$1315, $A49)+SUMIFS(DataRegularSeason20242025!$AB$3:$AB$1315,DataRegularSeason20242025!$B$3:$B$1315, "&lt;=" &amp; ES$1, DataRegularSeason20242025!$E$3:$E$1315, $A49)</f>
        <v>55</v>
      </c>
      <c r="ET49">
        <f>SUMIFS(DataRegularSeason20242025!$AA$3:$AA$1315,DataRegularSeason20242025!$B$3:$B$1315, "&lt;=" &amp; ET$1, DataRegularSeason20242025!$D$3:$D$1315, $A49)+SUMIFS(DataRegularSeason20242025!$AB$3:$AB$1315,DataRegularSeason20242025!$B$3:$B$1315, "&lt;=" &amp; ET$1, DataRegularSeason20242025!$E$3:$E$1315, $A49)</f>
        <v>55</v>
      </c>
      <c r="EU49">
        <f>SUMIFS(DataRegularSeason20242025!$AA$3:$AA$1315,DataRegularSeason20242025!$B$3:$B$1315, "&lt;=" &amp; EU$1, DataRegularSeason20242025!$D$3:$D$1315, $A49)+SUMIFS(DataRegularSeason20242025!$AB$3:$AB$1315,DataRegularSeason20242025!$B$3:$B$1315, "&lt;=" &amp; EU$1, DataRegularSeason20242025!$E$3:$E$1315, $A49)</f>
        <v>55</v>
      </c>
      <c r="EV49">
        <f>SUMIFS(DataRegularSeason20242025!$AA$3:$AA$1315,DataRegularSeason20242025!$B$3:$B$1315, "&lt;=" &amp; EV$1, DataRegularSeason20242025!$D$3:$D$1315, $A49)+SUMIFS(DataRegularSeason20242025!$AB$3:$AB$1315,DataRegularSeason20242025!$B$3:$B$1315, "&lt;=" &amp; EV$1, DataRegularSeason20242025!$E$3:$E$1315, $A49)</f>
        <v>55</v>
      </c>
      <c r="EW49">
        <f>SUMIFS(DataRegularSeason20242025!$AA$3:$AA$1315,DataRegularSeason20242025!$B$3:$B$1315, "&lt;=" &amp; EW$1, DataRegularSeason20242025!$D$3:$D$1315, $A49)+SUMIFS(DataRegularSeason20242025!$AB$3:$AB$1315,DataRegularSeason20242025!$B$3:$B$1315, "&lt;=" &amp; EW$1, DataRegularSeason20242025!$E$3:$E$1315, $A49)</f>
        <v>55</v>
      </c>
      <c r="EX49">
        <f>SUMIFS(DataRegularSeason20242025!$AA$3:$AA$1315,DataRegularSeason20242025!$B$3:$B$1315, "&lt;=" &amp; EX$1, DataRegularSeason20242025!$D$3:$D$1315, $A49)+SUMIFS(DataRegularSeason20242025!$AB$3:$AB$1315,DataRegularSeason20242025!$B$3:$B$1315, "&lt;=" &amp; EX$1, DataRegularSeason20242025!$E$3:$E$1315, $A49)</f>
        <v>55</v>
      </c>
      <c r="EY49">
        <f>SUMIFS(DataRegularSeason20242025!$AA$3:$AA$1315,DataRegularSeason20242025!$B$3:$B$1315, "&lt;=" &amp; EY$1, DataRegularSeason20242025!$D$3:$D$1315, $A49)+SUMIFS(DataRegularSeason20242025!$AB$3:$AB$1315,DataRegularSeason20242025!$B$3:$B$1315, "&lt;=" &amp; EY$1, DataRegularSeason20242025!$E$3:$E$1315, $A49)</f>
        <v>55</v>
      </c>
      <c r="EZ49">
        <f>SUMIFS(DataRegularSeason20242025!$AA$3:$AA$1315,DataRegularSeason20242025!$B$3:$B$1315, "&lt;=" &amp; EZ$1, DataRegularSeason20242025!$D$3:$D$1315, $A49)+SUMIFS(DataRegularSeason20242025!$AB$3:$AB$1315,DataRegularSeason20242025!$B$3:$B$1315, "&lt;=" &amp; EZ$1, DataRegularSeason20242025!$E$3:$E$1315, $A49)</f>
        <v>55</v>
      </c>
      <c r="FA49">
        <f>SUMIFS(DataRegularSeason20242025!$AA$3:$AA$1315,DataRegularSeason20242025!$B$3:$B$1315, "&lt;=" &amp; FA$1, DataRegularSeason20242025!$D$3:$D$1315, $A49)+SUMIFS(DataRegularSeason20242025!$AB$3:$AB$1315,DataRegularSeason20242025!$B$3:$B$1315, "&lt;=" &amp; FA$1, DataRegularSeason20242025!$E$3:$E$1315, $A49)</f>
        <v>55</v>
      </c>
      <c r="FB49">
        <f>SUMIFS(DataRegularSeason20242025!$AA$3:$AA$1315,DataRegularSeason20242025!$B$3:$B$1315, "&lt;=" &amp; FB$1, DataRegularSeason20242025!$D$3:$D$1315, $A49)+SUMIFS(DataRegularSeason20242025!$AB$3:$AB$1315,DataRegularSeason20242025!$B$3:$B$1315, "&lt;=" &amp; FB$1, DataRegularSeason20242025!$E$3:$E$1315, $A49)</f>
        <v>55</v>
      </c>
      <c r="FC49">
        <f>SUMIFS(DataRegularSeason20242025!$AA$3:$AA$1315,DataRegularSeason20242025!$B$3:$B$1315, "&lt;=" &amp; FC$1, DataRegularSeason20242025!$D$3:$D$1315, $A49)+SUMIFS(DataRegularSeason20242025!$AB$3:$AB$1315,DataRegularSeason20242025!$B$3:$B$1315, "&lt;=" &amp; FC$1, DataRegularSeason20242025!$E$3:$E$1315, $A49)</f>
        <v>55</v>
      </c>
      <c r="FD49">
        <f>SUMIFS(DataRegularSeason20242025!$AA$3:$AA$1315,DataRegularSeason20242025!$B$3:$B$1315, "&lt;=" &amp; FD$1, DataRegularSeason20242025!$D$3:$D$1315, $A49)+SUMIFS(DataRegularSeason20242025!$AB$3:$AB$1315,DataRegularSeason20242025!$B$3:$B$1315, "&lt;=" &amp; FD$1, DataRegularSeason20242025!$E$3:$E$1315, $A49)</f>
        <v>55</v>
      </c>
      <c r="FE49">
        <f>SUMIFS(DataRegularSeason20242025!$AA$3:$AA$1315,DataRegularSeason20242025!$B$3:$B$1315, "&lt;=" &amp; FE$1, DataRegularSeason20242025!$D$3:$D$1315, $A49)+SUMIFS(DataRegularSeason20242025!$AB$3:$AB$1315,DataRegularSeason20242025!$B$3:$B$1315, "&lt;=" &amp; FE$1, DataRegularSeason20242025!$E$3:$E$1315, $A49)</f>
        <v>55</v>
      </c>
      <c r="FF49">
        <f>SUMIFS(DataRegularSeason20242025!$AA$3:$AA$1315,DataRegularSeason20242025!$B$3:$B$1315, "&lt;=" &amp; FF$1, DataRegularSeason20242025!$D$3:$D$1315, $A49)+SUMIFS(DataRegularSeason20242025!$AB$3:$AB$1315,DataRegularSeason20242025!$B$3:$B$1315, "&lt;=" &amp; FF$1, DataRegularSeason20242025!$E$3:$E$1315, $A49)</f>
        <v>55</v>
      </c>
      <c r="FG49">
        <f>SUMIFS(DataRegularSeason20242025!$AA$3:$AA$1315,DataRegularSeason20242025!$B$3:$B$1315, "&lt;=" &amp; FG$1, DataRegularSeason20242025!$D$3:$D$1315, $A49)+SUMIFS(DataRegularSeason20242025!$AB$3:$AB$1315,DataRegularSeason20242025!$B$3:$B$1315, "&lt;=" &amp; FG$1, DataRegularSeason20242025!$E$3:$E$1315, $A49)</f>
        <v>55</v>
      </c>
      <c r="FH49">
        <f>SUMIFS(DataRegularSeason20242025!$AA$3:$AA$1315,DataRegularSeason20242025!$B$3:$B$1315, "&lt;=" &amp; FH$1, DataRegularSeason20242025!$D$3:$D$1315, $A49)+SUMIFS(DataRegularSeason20242025!$AB$3:$AB$1315,DataRegularSeason20242025!$B$3:$B$1315, "&lt;=" &amp; FH$1, DataRegularSeason20242025!$E$3:$E$1315, $A49)</f>
        <v>55</v>
      </c>
      <c r="FI49">
        <f>SUMIFS(DataRegularSeason20242025!$AA$3:$AA$1315,DataRegularSeason20242025!$B$3:$B$1315, "&lt;=" &amp; FI$1, DataRegularSeason20242025!$D$3:$D$1315, $A49)+SUMIFS(DataRegularSeason20242025!$AB$3:$AB$1315,DataRegularSeason20242025!$B$3:$B$1315, "&lt;=" &amp; FI$1, DataRegularSeason20242025!$E$3:$E$1315, $A49)</f>
        <v>55</v>
      </c>
      <c r="FJ49">
        <f>SUMIFS(DataRegularSeason20242025!$AA$3:$AA$1315,DataRegularSeason20242025!$B$3:$B$1315, "&lt;=" &amp; FJ$1, DataRegularSeason20242025!$D$3:$D$1315, $A49)+SUMIFS(DataRegularSeason20242025!$AB$3:$AB$1315,DataRegularSeason20242025!$B$3:$B$1315, "&lt;=" &amp; FJ$1, DataRegularSeason20242025!$E$3:$E$1315, $A49)</f>
        <v>55</v>
      </c>
      <c r="FK49">
        <f>SUMIFS(DataRegularSeason20242025!$AA$3:$AA$1315,DataRegularSeason20242025!$B$3:$B$1315, "&lt;=" &amp; FK$1, DataRegularSeason20242025!$D$3:$D$1315, $A49)+SUMIFS(DataRegularSeason20242025!$AB$3:$AB$1315,DataRegularSeason20242025!$B$3:$B$1315, "&lt;=" &amp; FK$1, DataRegularSeason20242025!$E$3:$E$1315, $A49)</f>
        <v>55</v>
      </c>
      <c r="FL49">
        <f>SUMIFS(DataRegularSeason20242025!$AA$3:$AA$1315,DataRegularSeason20242025!$B$3:$B$1315, "&lt;=" &amp; FL$1, DataRegularSeason20242025!$D$3:$D$1315, $A49)+SUMIFS(DataRegularSeason20242025!$AB$3:$AB$1315,DataRegularSeason20242025!$B$3:$B$1315, "&lt;=" &amp; FL$1, DataRegularSeason20242025!$E$3:$E$1315, $A49)</f>
        <v>55</v>
      </c>
      <c r="FM49">
        <f>SUMIFS(DataRegularSeason20242025!$AA$3:$AA$1315,DataRegularSeason20242025!$B$3:$B$1315, "&lt;=" &amp; FM$1, DataRegularSeason20242025!$D$3:$D$1315, $A49)+SUMIFS(DataRegularSeason20242025!$AB$3:$AB$1315,DataRegularSeason20242025!$B$3:$B$1315, "&lt;=" &amp; FM$1, DataRegularSeason20242025!$E$3:$E$1315, $A49)</f>
        <v>55</v>
      </c>
      <c r="FN49">
        <f>SUMIFS(DataRegularSeason20242025!$AA$3:$AA$1315,DataRegularSeason20242025!$B$3:$B$1315, "&lt;=" &amp; FN$1, DataRegularSeason20242025!$D$3:$D$1315, $A49)+SUMIFS(DataRegularSeason20242025!$AB$3:$AB$1315,DataRegularSeason20242025!$B$3:$B$1315, "&lt;=" &amp; FN$1, DataRegularSeason20242025!$E$3:$E$1315, $A49)</f>
        <v>55</v>
      </c>
      <c r="FO49">
        <f>SUMIFS(DataRegularSeason20242025!$AA$3:$AA$1315,DataRegularSeason20242025!$B$3:$B$1315, "&lt;=" &amp; FO$1, DataRegularSeason20242025!$D$3:$D$1315, $A49)+SUMIFS(DataRegularSeason20242025!$AB$3:$AB$1315,DataRegularSeason20242025!$B$3:$B$1315, "&lt;=" &amp; FO$1, DataRegularSeason20242025!$E$3:$E$1315, $A49)</f>
        <v>55</v>
      </c>
      <c r="FP49">
        <f>SUMIFS(DataRegularSeason20242025!$AA$3:$AA$1315,DataRegularSeason20242025!$B$3:$B$1315, "&lt;=" &amp; FP$1, DataRegularSeason20242025!$D$3:$D$1315, $A49)+SUMIFS(DataRegularSeason20242025!$AB$3:$AB$1315,DataRegularSeason20242025!$B$3:$B$1315, "&lt;=" &amp; FP$1, DataRegularSeason20242025!$E$3:$E$1315, $A49)</f>
        <v>55</v>
      </c>
      <c r="FQ49">
        <f>SUMIFS(DataRegularSeason20242025!$AA$3:$AA$1315,DataRegularSeason20242025!$B$3:$B$1315, "&lt;=" &amp; FQ$1, DataRegularSeason20242025!$D$3:$D$1315, $A49)+SUMIFS(DataRegularSeason20242025!$AB$3:$AB$1315,DataRegularSeason20242025!$B$3:$B$1315, "&lt;=" &amp; FQ$1, DataRegularSeason20242025!$E$3:$E$1315, $A49)</f>
        <v>55</v>
      </c>
      <c r="FR49">
        <f>SUMIFS(DataRegularSeason20242025!$AA$3:$AA$1315,DataRegularSeason20242025!$B$3:$B$1315, "&lt;=" &amp; FR$1, DataRegularSeason20242025!$D$3:$D$1315, $A49)+SUMIFS(DataRegularSeason20242025!$AB$3:$AB$1315,DataRegularSeason20242025!$B$3:$B$1315, "&lt;=" &amp; FR$1, DataRegularSeason20242025!$E$3:$E$1315, $A49)</f>
        <v>55</v>
      </c>
      <c r="FS49">
        <f>SUMIFS(DataRegularSeason20242025!$AA$3:$AA$1315,DataRegularSeason20242025!$B$3:$B$1315, "&lt;=" &amp; FS$1, DataRegularSeason20242025!$D$3:$D$1315, $A49)+SUMIFS(DataRegularSeason20242025!$AB$3:$AB$1315,DataRegularSeason20242025!$B$3:$B$1315, "&lt;=" &amp; FS$1, DataRegularSeason20242025!$E$3:$E$1315, $A49)</f>
        <v>55</v>
      </c>
      <c r="FT49">
        <f>SUMIFS(DataRegularSeason20242025!$AA$3:$AA$1315,DataRegularSeason20242025!$B$3:$B$1315, "&lt;=" &amp; FT$1, DataRegularSeason20242025!$D$3:$D$1315, $A49)+SUMIFS(DataRegularSeason20242025!$AB$3:$AB$1315,DataRegularSeason20242025!$B$3:$B$1315, "&lt;=" &amp; FT$1, DataRegularSeason20242025!$E$3:$E$1315, $A49)</f>
        <v>55</v>
      </c>
      <c r="FU49">
        <f>SUMIFS(DataRegularSeason20242025!$AA$3:$AA$1315,DataRegularSeason20242025!$B$3:$B$1315, "&lt;=" &amp; FU$1, DataRegularSeason20242025!$D$3:$D$1315, $A49)+SUMIFS(DataRegularSeason20242025!$AB$3:$AB$1315,DataRegularSeason20242025!$B$3:$B$1315, "&lt;=" &amp; FU$1, DataRegularSeason20242025!$E$3:$E$1315, $A49)</f>
        <v>55</v>
      </c>
      <c r="FV49">
        <f>SUMIFS(DataRegularSeason20242025!$AA$3:$AA$1315,DataRegularSeason20242025!$B$3:$B$1315, "&lt;=" &amp; FV$1, DataRegularSeason20242025!$D$3:$D$1315, $A49)+SUMIFS(DataRegularSeason20242025!$AB$3:$AB$1315,DataRegularSeason20242025!$B$3:$B$1315, "&lt;=" &amp; FV$1, DataRegularSeason20242025!$E$3:$E$1315, $A49)</f>
        <v>55</v>
      </c>
      <c r="FW49">
        <f>SUMIFS(DataRegularSeason20242025!$AA$3:$AA$1315,DataRegularSeason20242025!$B$3:$B$1315, "&lt;=" &amp; FW$1, DataRegularSeason20242025!$D$3:$D$1315, $A49)+SUMIFS(DataRegularSeason20242025!$AB$3:$AB$1315,DataRegularSeason20242025!$B$3:$B$1315, "&lt;=" &amp; FW$1, DataRegularSeason20242025!$E$3:$E$1315, $A49)</f>
        <v>55</v>
      </c>
      <c r="FX49">
        <f>SUMIFS(DataRegularSeason20242025!$AA$3:$AA$1315,DataRegularSeason20242025!$B$3:$B$1315, "&lt;=" &amp; FX$1, DataRegularSeason20242025!$D$3:$D$1315, $A49)+SUMIFS(DataRegularSeason20242025!$AB$3:$AB$1315,DataRegularSeason20242025!$B$3:$B$1315, "&lt;=" &amp; FX$1, DataRegularSeason20242025!$E$3:$E$1315, $A49)</f>
        <v>55</v>
      </c>
      <c r="FY49">
        <f>SUMIFS(DataRegularSeason20242025!$AA$3:$AA$1315,DataRegularSeason20242025!$B$3:$B$1315, "&lt;=" &amp; FY$1, DataRegularSeason20242025!$D$3:$D$1315, $A49)+SUMIFS(DataRegularSeason20242025!$AB$3:$AB$1315,DataRegularSeason20242025!$B$3:$B$1315, "&lt;=" &amp; FY$1, DataRegularSeason20242025!$E$3:$E$1315, $A49)</f>
        <v>55</v>
      </c>
      <c r="FZ49">
        <f>SUMIFS(DataRegularSeason20242025!$AA$3:$AA$1315,DataRegularSeason20242025!$B$3:$B$1315, "&lt;=" &amp; FZ$1, DataRegularSeason20242025!$D$3:$D$1315, $A49)+SUMIFS(DataRegularSeason20242025!$AB$3:$AB$1315,DataRegularSeason20242025!$B$3:$B$1315, "&lt;=" &amp; FZ$1, DataRegularSeason20242025!$E$3:$E$1315, $A49)</f>
        <v>55</v>
      </c>
      <c r="GA49">
        <f>SUMIFS(DataRegularSeason20242025!$AA$3:$AA$1315,DataRegularSeason20242025!$B$3:$B$1315, "&lt;=" &amp; GA$1, DataRegularSeason20242025!$D$3:$D$1315, $A49)+SUMIFS(DataRegularSeason20242025!$AB$3:$AB$1315,DataRegularSeason20242025!$B$3:$B$1315, "&lt;=" &amp; GA$1, DataRegularSeason20242025!$E$3:$E$1315, $A49)</f>
        <v>55</v>
      </c>
      <c r="GB49">
        <f>SUMIFS(DataRegularSeason20242025!$AA$3:$AA$1315,DataRegularSeason20242025!$B$3:$B$1315, "&lt;=" &amp; GB$1, DataRegularSeason20242025!$D$3:$D$1315, $A49)+SUMIFS(DataRegularSeason20242025!$AB$3:$AB$1315,DataRegularSeason20242025!$B$3:$B$1315, "&lt;=" &amp; GB$1, DataRegularSeason20242025!$E$3:$E$1315, $A49)</f>
        <v>55</v>
      </c>
      <c r="GC49">
        <f>SUMIFS(DataRegularSeason20242025!$AA$3:$AA$1315,DataRegularSeason20242025!$B$3:$B$1315, "&lt;=" &amp; GC$1, DataRegularSeason20242025!$D$3:$D$1315, $A49)+SUMIFS(DataRegularSeason20242025!$AB$3:$AB$1315,DataRegularSeason20242025!$B$3:$B$1315, "&lt;=" &amp; GC$1, DataRegularSeason20242025!$E$3:$E$1315, $A49)</f>
        <v>55</v>
      </c>
      <c r="GD49">
        <f>SUMIFS(DataRegularSeason20242025!$AA$3:$AA$1315,DataRegularSeason20242025!$B$3:$B$1315, "&lt;=" &amp; GD$1, DataRegularSeason20242025!$D$3:$D$1315, $A49)+SUMIFS(DataRegularSeason20242025!$AB$3:$AB$1315,DataRegularSeason20242025!$B$3:$B$1315, "&lt;=" &amp; GD$1, DataRegularSeason20242025!$E$3:$E$1315, $A49)</f>
        <v>55</v>
      </c>
      <c r="GE49">
        <f>SUMIFS(DataRegularSeason20242025!$AA$3:$AA$1315,DataRegularSeason20242025!$B$3:$B$1315, "&lt;=" &amp; GE$1, DataRegularSeason20242025!$D$3:$D$1315, $A49)+SUMIFS(DataRegularSeason20242025!$AB$3:$AB$1315,DataRegularSeason20242025!$B$3:$B$1315, "&lt;=" &amp; GE$1, DataRegularSeason20242025!$E$3:$E$1315, $A49)</f>
        <v>55</v>
      </c>
      <c r="GF49">
        <f>SUMIFS(DataRegularSeason20242025!$AA$3:$AA$1315,DataRegularSeason20242025!$B$3:$B$1315, "&lt;=" &amp; GF$1, DataRegularSeason20242025!$D$3:$D$1315, $A49)+SUMIFS(DataRegularSeason20242025!$AB$3:$AB$1315,DataRegularSeason20242025!$B$3:$B$1315, "&lt;=" &amp; GF$1, DataRegularSeason20242025!$E$3:$E$1315, $A49)</f>
        <v>55</v>
      </c>
      <c r="GG49">
        <f>SUMIFS(DataRegularSeason20242025!$AA$3:$AA$1315,DataRegularSeason20242025!$B$3:$B$1315, "&lt;=" &amp; GG$1, DataRegularSeason20242025!$D$3:$D$1315, $A49)+SUMIFS(DataRegularSeason20242025!$AB$3:$AB$1315,DataRegularSeason20242025!$B$3:$B$1315, "&lt;=" &amp; GG$1, DataRegularSeason20242025!$E$3:$E$1315, $A49)</f>
        <v>55</v>
      </c>
      <c r="GH49">
        <f>SUMIFS(DataRegularSeason20242025!$AA$3:$AA$1315,DataRegularSeason20242025!$B$3:$B$1315, "&lt;=" &amp; GH$1, DataRegularSeason20242025!$D$3:$D$1315, $A49)+SUMIFS(DataRegularSeason20242025!$AB$3:$AB$1315,DataRegularSeason20242025!$B$3:$B$1315, "&lt;=" &amp; GH$1, DataRegularSeason20242025!$E$3:$E$1315, $A49)</f>
        <v>55</v>
      </c>
      <c r="GI49">
        <f>SUMIFS(DataRegularSeason20242025!$AA$3:$AA$1315,DataRegularSeason20242025!$B$3:$B$1315, "&lt;=" &amp; GI$1, DataRegularSeason20242025!$D$3:$D$1315, $A49)+SUMIFS(DataRegularSeason20242025!$AB$3:$AB$1315,DataRegularSeason20242025!$B$3:$B$1315, "&lt;=" &amp; GI$1, DataRegularSeason20242025!$E$3:$E$1315, $A49)</f>
        <v>55</v>
      </c>
      <c r="GJ49">
        <f>SUMIFS(DataRegularSeason20242025!$AA$3:$AA$1315,DataRegularSeason20242025!$B$3:$B$1315, "&lt;=" &amp; GJ$1, DataRegularSeason20242025!$D$3:$D$1315, $A49)+SUMIFS(DataRegularSeason20242025!$AB$3:$AB$1315,DataRegularSeason20242025!$B$3:$B$1315, "&lt;=" &amp; GJ$1, DataRegularSeason20242025!$E$3:$E$1315, $A49)</f>
        <v>55</v>
      </c>
      <c r="GK49">
        <f>SUMIFS(DataRegularSeason20242025!$AA$3:$AA$1315,DataRegularSeason20242025!$B$3:$B$1315, "&lt;=" &amp; GK$1, DataRegularSeason20242025!$D$3:$D$1315, $A49)+SUMIFS(DataRegularSeason20242025!$AB$3:$AB$1315,DataRegularSeason20242025!$B$3:$B$1315, "&lt;=" &amp; GK$1, DataRegularSeason20242025!$E$3:$E$1315, $A49)</f>
        <v>55</v>
      </c>
      <c r="GL49">
        <f>SUMIFS(DataRegularSeason20242025!$AA$3:$AA$1315,DataRegularSeason20242025!$B$3:$B$1315, "&lt;=" &amp; GL$1, DataRegularSeason20242025!$D$3:$D$1315, $A49)+SUMIFS(DataRegularSeason20242025!$AB$3:$AB$1315,DataRegularSeason20242025!$B$3:$B$1315, "&lt;=" &amp; GL$1, DataRegularSeason20242025!$E$3:$E$1315, $A49)</f>
        <v>55</v>
      </c>
      <c r="GM49">
        <f>SUMIFS(DataRegularSeason20242025!$AA$3:$AA$1315,DataRegularSeason20242025!$B$3:$B$1315, "&lt;=" &amp; GM$1, DataRegularSeason20242025!$D$3:$D$1315, $A49)+SUMIFS(DataRegularSeason20242025!$AB$3:$AB$1315,DataRegularSeason20242025!$B$3:$B$1315, "&lt;=" &amp; GM$1, DataRegularSeason20242025!$E$3:$E$1315, $A49)</f>
        <v>55</v>
      </c>
      <c r="GN49">
        <f>SUMIFS(DataRegularSeason20242025!$AA$3:$AA$1315,DataRegularSeason20242025!$B$3:$B$1315, "&lt;=" &amp; GN$1, DataRegularSeason20242025!$D$3:$D$1315, $A49)+SUMIFS(DataRegularSeason20242025!$AB$3:$AB$1315,DataRegularSeason20242025!$B$3:$B$1315, "&lt;=" &amp; GN$1, DataRegularSeason20242025!$E$3:$E$1315, $A49)</f>
        <v>55</v>
      </c>
      <c r="GO49">
        <f>SUMIFS(DataRegularSeason20242025!$AA$3:$AA$1315,DataRegularSeason20242025!$B$3:$B$1315, "&lt;=" &amp; GO$1, DataRegularSeason20242025!$D$3:$D$1315, $A49)+SUMIFS(DataRegularSeason20242025!$AB$3:$AB$1315,DataRegularSeason20242025!$B$3:$B$1315, "&lt;=" &amp; GO$1, DataRegularSeason20242025!$E$3:$E$1315, $A49)</f>
        <v>55</v>
      </c>
      <c r="GP49">
        <f>SUMIFS(DataRegularSeason20242025!$AA$3:$AA$1315,DataRegularSeason20242025!$B$3:$B$1315, "&lt;=" &amp; GP$1, DataRegularSeason20242025!$D$3:$D$1315, $A49)+SUMIFS(DataRegularSeason20242025!$AB$3:$AB$1315,DataRegularSeason20242025!$B$3:$B$1315, "&lt;=" &amp; GP$1, DataRegularSeason20242025!$E$3:$E$1315, $A49)</f>
        <v>55</v>
      </c>
      <c r="GQ49">
        <f>SUMIFS(DataRegularSeason20242025!$AA$3:$AA$1315,DataRegularSeason20242025!$B$3:$B$1315, "&lt;=" &amp; GQ$1, DataRegularSeason20242025!$D$3:$D$1315, $A49)+SUMIFS(DataRegularSeason20242025!$AB$3:$AB$1315,DataRegularSeason20242025!$B$3:$B$1315, "&lt;=" &amp; GQ$1, DataRegularSeason20242025!$E$3:$E$1315, $A49)</f>
        <v>55</v>
      </c>
      <c r="GR49">
        <f>SUMIFS(DataRegularSeason20242025!$AA$3:$AA$1315,DataRegularSeason20242025!$B$3:$B$1315, "&lt;=" &amp; GR$1, DataRegularSeason20242025!$D$3:$D$1315, $A49)+SUMIFS(DataRegularSeason20242025!$AB$3:$AB$1315,DataRegularSeason20242025!$B$3:$B$1315, "&lt;=" &amp; GR$1, DataRegularSeason20242025!$E$3:$E$1315, $A49)</f>
        <v>55</v>
      </c>
      <c r="GS49">
        <f>SUMIFS(DataRegularSeason20242025!$AA$3:$AA$1315,DataRegularSeason20242025!$B$3:$B$1315, "&lt;=" &amp; GS$1, DataRegularSeason20242025!$D$3:$D$1315, $A49)+SUMIFS(DataRegularSeason20242025!$AB$3:$AB$1315,DataRegularSeason20242025!$B$3:$B$1315, "&lt;=" &amp; GS$1, DataRegularSeason20242025!$E$3:$E$1315, $A49)</f>
        <v>55</v>
      </c>
      <c r="GT49">
        <f>SUMIFS(DataRegularSeason20242025!$AA$3:$AA$1315,DataRegularSeason20242025!$B$3:$B$1315, "&lt;=" &amp; GT$1, DataRegularSeason20242025!$D$3:$D$1315, $A49)+SUMIFS(DataRegularSeason20242025!$AB$3:$AB$1315,DataRegularSeason20242025!$B$3:$B$1315, "&lt;=" &amp; GT$1, DataRegularSeason20242025!$E$3:$E$1315, $A49)</f>
        <v>55</v>
      </c>
      <c r="GU49">
        <f>SUMIFS(DataRegularSeason20242025!$AA$3:$AA$1315,DataRegularSeason20242025!$B$3:$B$1315, "&lt;=" &amp; GU$1, DataRegularSeason20242025!$D$3:$D$1315, $A49)+SUMIFS(DataRegularSeason20242025!$AB$3:$AB$1315,DataRegularSeason20242025!$B$3:$B$1315, "&lt;=" &amp; GU$1, DataRegularSeason20242025!$E$3:$E$1315, $A49)</f>
        <v>55</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50</v>
      </c>
      <c r="DQ51">
        <f>SUMIFS(DataRegularSeason20242025!$AA$3:$AA$1315,DataRegularSeason20242025!$B$3:$B$1315, "&lt;=" &amp; DQ$1, DataRegularSeason20242025!$D$3:$D$1315, $A51)+SUMIFS(DataRegularSeason20242025!$AB$3:$AB$1315,DataRegularSeason20242025!$B$3:$B$1315, "&lt;=" &amp; DQ$1, DataRegularSeason20242025!$E$3:$E$1315, $A51)</f>
        <v>50</v>
      </c>
      <c r="DR51">
        <f>SUMIFS(DataRegularSeason20242025!$AA$3:$AA$1315,DataRegularSeason20242025!$B$3:$B$1315, "&lt;=" &amp; DR$1, DataRegularSeason20242025!$D$3:$D$1315, $A51)+SUMIFS(DataRegularSeason20242025!$AB$3:$AB$1315,DataRegularSeason20242025!$B$3:$B$1315, "&lt;=" &amp; DR$1, DataRegularSeason20242025!$E$3:$E$1315, $A51)</f>
        <v>50</v>
      </c>
      <c r="DS51">
        <f>SUMIFS(DataRegularSeason20242025!$AA$3:$AA$1315,DataRegularSeason20242025!$B$3:$B$1315, "&lt;=" &amp; DS$1, DataRegularSeason20242025!$D$3:$D$1315, $A51)+SUMIFS(DataRegularSeason20242025!$AB$3:$AB$1315,DataRegularSeason20242025!$B$3:$B$1315, "&lt;=" &amp; DS$1, DataRegularSeason20242025!$E$3:$E$1315, $A51)</f>
        <v>50</v>
      </c>
      <c r="DT51">
        <f>SUMIFS(DataRegularSeason20242025!$AA$3:$AA$1315,DataRegularSeason20242025!$B$3:$B$1315, "&lt;=" &amp; DT$1, DataRegularSeason20242025!$D$3:$D$1315, $A51)+SUMIFS(DataRegularSeason20242025!$AB$3:$AB$1315,DataRegularSeason20242025!$B$3:$B$1315, "&lt;=" &amp; DT$1, DataRegularSeason20242025!$E$3:$E$1315, $A51)</f>
        <v>50</v>
      </c>
      <c r="DU51">
        <f>SUMIFS(DataRegularSeason20242025!$AA$3:$AA$1315,DataRegularSeason20242025!$B$3:$B$1315, "&lt;=" &amp; DU$1, DataRegularSeason20242025!$D$3:$D$1315, $A51)+SUMIFS(DataRegularSeason20242025!$AB$3:$AB$1315,DataRegularSeason20242025!$B$3:$B$1315, "&lt;=" &amp; DU$1, DataRegularSeason20242025!$E$3:$E$1315, $A51)</f>
        <v>50</v>
      </c>
      <c r="DV51">
        <f>SUMIFS(DataRegularSeason20242025!$AA$3:$AA$1315,DataRegularSeason20242025!$B$3:$B$1315, "&lt;=" &amp; DV$1, DataRegularSeason20242025!$D$3:$D$1315, $A51)+SUMIFS(DataRegularSeason20242025!$AB$3:$AB$1315,DataRegularSeason20242025!$B$3:$B$1315, "&lt;=" &amp; DV$1, DataRegularSeason20242025!$E$3:$E$1315, $A51)</f>
        <v>50</v>
      </c>
      <c r="DW51">
        <f>SUMIFS(DataRegularSeason20242025!$AA$3:$AA$1315,DataRegularSeason20242025!$B$3:$B$1315, "&lt;=" &amp; DW$1, DataRegularSeason20242025!$D$3:$D$1315, $A51)+SUMIFS(DataRegularSeason20242025!$AB$3:$AB$1315,DataRegularSeason20242025!$B$3:$B$1315, "&lt;=" &amp; DW$1, DataRegularSeason20242025!$E$3:$E$1315, $A51)</f>
        <v>50</v>
      </c>
      <c r="DX51">
        <f>SUMIFS(DataRegularSeason20242025!$AA$3:$AA$1315,DataRegularSeason20242025!$B$3:$B$1315, "&lt;=" &amp; DX$1, DataRegularSeason20242025!$D$3:$D$1315, $A51)+SUMIFS(DataRegularSeason20242025!$AB$3:$AB$1315,DataRegularSeason20242025!$B$3:$B$1315, "&lt;=" &amp; DX$1, DataRegularSeason20242025!$E$3:$E$1315, $A51)</f>
        <v>50</v>
      </c>
      <c r="DY51">
        <f>SUMIFS(DataRegularSeason20242025!$AA$3:$AA$1315,DataRegularSeason20242025!$B$3:$B$1315, "&lt;=" &amp; DY$1, DataRegularSeason20242025!$D$3:$D$1315, $A51)+SUMIFS(DataRegularSeason20242025!$AB$3:$AB$1315,DataRegularSeason20242025!$B$3:$B$1315, "&lt;=" &amp; DY$1, DataRegularSeason20242025!$E$3:$E$1315, $A51)</f>
        <v>50</v>
      </c>
      <c r="DZ51">
        <f>SUMIFS(DataRegularSeason20242025!$AA$3:$AA$1315,DataRegularSeason20242025!$B$3:$B$1315, "&lt;=" &amp; DZ$1, DataRegularSeason20242025!$D$3:$D$1315, $A51)+SUMIFS(DataRegularSeason20242025!$AB$3:$AB$1315,DataRegularSeason20242025!$B$3:$B$1315, "&lt;=" &amp; DZ$1, DataRegularSeason20242025!$E$3:$E$1315, $A51)</f>
        <v>50</v>
      </c>
      <c r="EA51">
        <f>SUMIFS(DataRegularSeason20242025!$AA$3:$AA$1315,DataRegularSeason20242025!$B$3:$B$1315, "&lt;=" &amp; EA$1, DataRegularSeason20242025!$D$3:$D$1315, $A51)+SUMIFS(DataRegularSeason20242025!$AB$3:$AB$1315,DataRegularSeason20242025!$B$3:$B$1315, "&lt;=" &amp; EA$1, DataRegularSeason20242025!$E$3:$E$1315, $A51)</f>
        <v>50</v>
      </c>
      <c r="EB51">
        <f>SUMIFS(DataRegularSeason20242025!$AA$3:$AA$1315,DataRegularSeason20242025!$B$3:$B$1315, "&lt;=" &amp; EB$1, DataRegularSeason20242025!$D$3:$D$1315, $A51)+SUMIFS(DataRegularSeason20242025!$AB$3:$AB$1315,DataRegularSeason20242025!$B$3:$B$1315, "&lt;=" &amp; EB$1, DataRegularSeason20242025!$E$3:$E$1315, $A51)</f>
        <v>50</v>
      </c>
      <c r="EC51">
        <f>SUMIFS(DataRegularSeason20242025!$AA$3:$AA$1315,DataRegularSeason20242025!$B$3:$B$1315, "&lt;=" &amp; EC$1, DataRegularSeason20242025!$D$3:$D$1315, $A51)+SUMIFS(DataRegularSeason20242025!$AB$3:$AB$1315,DataRegularSeason20242025!$B$3:$B$1315, "&lt;=" &amp; EC$1, DataRegularSeason20242025!$E$3:$E$1315, $A51)</f>
        <v>50</v>
      </c>
      <c r="ED51">
        <f>SUMIFS(DataRegularSeason20242025!$AA$3:$AA$1315,DataRegularSeason20242025!$B$3:$B$1315, "&lt;=" &amp; ED$1, DataRegularSeason20242025!$D$3:$D$1315, $A51)+SUMIFS(DataRegularSeason20242025!$AB$3:$AB$1315,DataRegularSeason20242025!$B$3:$B$1315, "&lt;=" &amp; ED$1, DataRegularSeason20242025!$E$3:$E$1315, $A51)</f>
        <v>50</v>
      </c>
      <c r="EE51">
        <f>SUMIFS(DataRegularSeason20242025!$AA$3:$AA$1315,DataRegularSeason20242025!$B$3:$B$1315, "&lt;=" &amp; EE$1, DataRegularSeason20242025!$D$3:$D$1315, $A51)+SUMIFS(DataRegularSeason20242025!$AB$3:$AB$1315,DataRegularSeason20242025!$B$3:$B$1315, "&lt;=" &amp; EE$1, DataRegularSeason20242025!$E$3:$E$1315, $A51)</f>
        <v>50</v>
      </c>
      <c r="EF51">
        <f>SUMIFS(DataRegularSeason20242025!$AA$3:$AA$1315,DataRegularSeason20242025!$B$3:$B$1315, "&lt;=" &amp; EF$1, DataRegularSeason20242025!$D$3:$D$1315, $A51)+SUMIFS(DataRegularSeason20242025!$AB$3:$AB$1315,DataRegularSeason20242025!$B$3:$B$1315, "&lt;=" &amp; EF$1, DataRegularSeason20242025!$E$3:$E$1315, $A51)</f>
        <v>50</v>
      </c>
      <c r="EG51">
        <f>SUMIFS(DataRegularSeason20242025!$AA$3:$AA$1315,DataRegularSeason20242025!$B$3:$B$1315, "&lt;=" &amp; EG$1, DataRegularSeason20242025!$D$3:$D$1315, $A51)+SUMIFS(DataRegularSeason20242025!$AB$3:$AB$1315,DataRegularSeason20242025!$B$3:$B$1315, "&lt;=" &amp; EG$1, DataRegularSeason20242025!$E$3:$E$1315, $A51)</f>
        <v>50</v>
      </c>
      <c r="EH51">
        <f>SUMIFS(DataRegularSeason20242025!$AA$3:$AA$1315,DataRegularSeason20242025!$B$3:$B$1315, "&lt;=" &amp; EH$1, DataRegularSeason20242025!$D$3:$D$1315, $A51)+SUMIFS(DataRegularSeason20242025!$AB$3:$AB$1315,DataRegularSeason20242025!$B$3:$B$1315, "&lt;=" &amp; EH$1, DataRegularSeason20242025!$E$3:$E$1315, $A51)</f>
        <v>50</v>
      </c>
      <c r="EI51">
        <f>SUMIFS(DataRegularSeason20242025!$AA$3:$AA$1315,DataRegularSeason20242025!$B$3:$B$1315, "&lt;=" &amp; EI$1, DataRegularSeason20242025!$D$3:$D$1315, $A51)+SUMIFS(DataRegularSeason20242025!$AB$3:$AB$1315,DataRegularSeason20242025!$B$3:$B$1315, "&lt;=" &amp; EI$1, DataRegularSeason20242025!$E$3:$E$1315, $A51)</f>
        <v>50</v>
      </c>
      <c r="EJ51">
        <f>SUMIFS(DataRegularSeason20242025!$AA$3:$AA$1315,DataRegularSeason20242025!$B$3:$B$1315, "&lt;=" &amp; EJ$1, DataRegularSeason20242025!$D$3:$D$1315, $A51)+SUMIFS(DataRegularSeason20242025!$AB$3:$AB$1315,DataRegularSeason20242025!$B$3:$B$1315, "&lt;=" &amp; EJ$1, DataRegularSeason20242025!$E$3:$E$1315, $A51)</f>
        <v>50</v>
      </c>
      <c r="EK51">
        <f>SUMIFS(DataRegularSeason20242025!$AA$3:$AA$1315,DataRegularSeason20242025!$B$3:$B$1315, "&lt;=" &amp; EK$1, DataRegularSeason20242025!$D$3:$D$1315, $A51)+SUMIFS(DataRegularSeason20242025!$AB$3:$AB$1315,DataRegularSeason20242025!$B$3:$B$1315, "&lt;=" &amp; EK$1, DataRegularSeason20242025!$E$3:$E$1315, $A51)</f>
        <v>50</v>
      </c>
      <c r="EL51">
        <f>SUMIFS(DataRegularSeason20242025!$AA$3:$AA$1315,DataRegularSeason20242025!$B$3:$B$1315, "&lt;=" &amp; EL$1, DataRegularSeason20242025!$D$3:$D$1315, $A51)+SUMIFS(DataRegularSeason20242025!$AB$3:$AB$1315,DataRegularSeason20242025!$B$3:$B$1315, "&lt;=" &amp; EL$1, DataRegularSeason20242025!$E$3:$E$1315, $A51)</f>
        <v>50</v>
      </c>
      <c r="EM51">
        <f>SUMIFS(DataRegularSeason20242025!$AA$3:$AA$1315,DataRegularSeason20242025!$B$3:$B$1315, "&lt;=" &amp; EM$1, DataRegularSeason20242025!$D$3:$D$1315, $A51)+SUMIFS(DataRegularSeason20242025!$AB$3:$AB$1315,DataRegularSeason20242025!$B$3:$B$1315, "&lt;=" &amp; EM$1, DataRegularSeason20242025!$E$3:$E$1315, $A51)</f>
        <v>50</v>
      </c>
      <c r="EN51">
        <f>SUMIFS(DataRegularSeason20242025!$AA$3:$AA$1315,DataRegularSeason20242025!$B$3:$B$1315, "&lt;=" &amp; EN$1, DataRegularSeason20242025!$D$3:$D$1315, $A51)+SUMIFS(DataRegularSeason20242025!$AB$3:$AB$1315,DataRegularSeason20242025!$B$3:$B$1315, "&lt;=" &amp; EN$1, DataRegularSeason20242025!$E$3:$E$1315, $A51)</f>
        <v>50</v>
      </c>
      <c r="EO51">
        <f>SUMIFS(DataRegularSeason20242025!$AA$3:$AA$1315,DataRegularSeason20242025!$B$3:$B$1315, "&lt;=" &amp; EO$1, DataRegularSeason20242025!$D$3:$D$1315, $A51)+SUMIFS(DataRegularSeason20242025!$AB$3:$AB$1315,DataRegularSeason20242025!$B$3:$B$1315, "&lt;=" &amp; EO$1, DataRegularSeason20242025!$E$3:$E$1315, $A51)</f>
        <v>50</v>
      </c>
      <c r="EP51">
        <f>SUMIFS(DataRegularSeason20242025!$AA$3:$AA$1315,DataRegularSeason20242025!$B$3:$B$1315, "&lt;=" &amp; EP$1, DataRegularSeason20242025!$D$3:$D$1315, $A51)+SUMIFS(DataRegularSeason20242025!$AB$3:$AB$1315,DataRegularSeason20242025!$B$3:$B$1315, "&lt;=" &amp; EP$1, DataRegularSeason20242025!$E$3:$E$1315, $A51)</f>
        <v>50</v>
      </c>
      <c r="EQ51">
        <f>SUMIFS(DataRegularSeason20242025!$AA$3:$AA$1315,DataRegularSeason20242025!$B$3:$B$1315, "&lt;=" &amp; EQ$1, DataRegularSeason20242025!$D$3:$D$1315, $A51)+SUMIFS(DataRegularSeason20242025!$AB$3:$AB$1315,DataRegularSeason20242025!$B$3:$B$1315, "&lt;=" &amp; EQ$1, DataRegularSeason20242025!$E$3:$E$1315, $A51)</f>
        <v>50</v>
      </c>
      <c r="ER51">
        <f>SUMIFS(DataRegularSeason20242025!$AA$3:$AA$1315,DataRegularSeason20242025!$B$3:$B$1315, "&lt;=" &amp; ER$1, DataRegularSeason20242025!$D$3:$D$1315, $A51)+SUMIFS(DataRegularSeason20242025!$AB$3:$AB$1315,DataRegularSeason20242025!$B$3:$B$1315, "&lt;=" &amp; ER$1, DataRegularSeason20242025!$E$3:$E$1315, $A51)</f>
        <v>50</v>
      </c>
      <c r="ES51">
        <f>SUMIFS(DataRegularSeason20242025!$AA$3:$AA$1315,DataRegularSeason20242025!$B$3:$B$1315, "&lt;=" &amp; ES$1, DataRegularSeason20242025!$D$3:$D$1315, $A51)+SUMIFS(DataRegularSeason20242025!$AB$3:$AB$1315,DataRegularSeason20242025!$B$3:$B$1315, "&lt;=" &amp; ES$1, DataRegularSeason20242025!$E$3:$E$1315, $A51)</f>
        <v>50</v>
      </c>
      <c r="ET51">
        <f>SUMIFS(DataRegularSeason20242025!$AA$3:$AA$1315,DataRegularSeason20242025!$B$3:$B$1315, "&lt;=" &amp; ET$1, DataRegularSeason20242025!$D$3:$D$1315, $A51)+SUMIFS(DataRegularSeason20242025!$AB$3:$AB$1315,DataRegularSeason20242025!$B$3:$B$1315, "&lt;=" &amp; ET$1, DataRegularSeason20242025!$E$3:$E$1315, $A51)</f>
        <v>50</v>
      </c>
      <c r="EU51">
        <f>SUMIFS(DataRegularSeason20242025!$AA$3:$AA$1315,DataRegularSeason20242025!$B$3:$B$1315, "&lt;=" &amp; EU$1, DataRegularSeason20242025!$D$3:$D$1315, $A51)+SUMIFS(DataRegularSeason20242025!$AB$3:$AB$1315,DataRegularSeason20242025!$B$3:$B$1315, "&lt;=" &amp; EU$1, DataRegularSeason20242025!$E$3:$E$1315, $A51)</f>
        <v>50</v>
      </c>
      <c r="EV51">
        <f>SUMIFS(DataRegularSeason20242025!$AA$3:$AA$1315,DataRegularSeason20242025!$B$3:$B$1315, "&lt;=" &amp; EV$1, DataRegularSeason20242025!$D$3:$D$1315, $A51)+SUMIFS(DataRegularSeason20242025!$AB$3:$AB$1315,DataRegularSeason20242025!$B$3:$B$1315, "&lt;=" &amp; EV$1, DataRegularSeason20242025!$E$3:$E$1315, $A51)</f>
        <v>50</v>
      </c>
      <c r="EW51">
        <f>SUMIFS(DataRegularSeason20242025!$AA$3:$AA$1315,DataRegularSeason20242025!$B$3:$B$1315, "&lt;=" &amp; EW$1, DataRegularSeason20242025!$D$3:$D$1315, $A51)+SUMIFS(DataRegularSeason20242025!$AB$3:$AB$1315,DataRegularSeason20242025!$B$3:$B$1315, "&lt;=" &amp; EW$1, DataRegularSeason20242025!$E$3:$E$1315, $A51)</f>
        <v>50</v>
      </c>
      <c r="EX51">
        <f>SUMIFS(DataRegularSeason20242025!$AA$3:$AA$1315,DataRegularSeason20242025!$B$3:$B$1315, "&lt;=" &amp; EX$1, DataRegularSeason20242025!$D$3:$D$1315, $A51)+SUMIFS(DataRegularSeason20242025!$AB$3:$AB$1315,DataRegularSeason20242025!$B$3:$B$1315, "&lt;=" &amp; EX$1, DataRegularSeason20242025!$E$3:$E$1315, $A51)</f>
        <v>50</v>
      </c>
      <c r="EY51">
        <f>SUMIFS(DataRegularSeason20242025!$AA$3:$AA$1315,DataRegularSeason20242025!$B$3:$B$1315, "&lt;=" &amp; EY$1, DataRegularSeason20242025!$D$3:$D$1315, $A51)+SUMIFS(DataRegularSeason20242025!$AB$3:$AB$1315,DataRegularSeason20242025!$B$3:$B$1315, "&lt;=" &amp; EY$1, DataRegularSeason20242025!$E$3:$E$1315, $A51)</f>
        <v>50</v>
      </c>
      <c r="EZ51">
        <f>SUMIFS(DataRegularSeason20242025!$AA$3:$AA$1315,DataRegularSeason20242025!$B$3:$B$1315, "&lt;=" &amp; EZ$1, DataRegularSeason20242025!$D$3:$D$1315, $A51)+SUMIFS(DataRegularSeason20242025!$AB$3:$AB$1315,DataRegularSeason20242025!$B$3:$B$1315, "&lt;=" &amp; EZ$1, DataRegularSeason20242025!$E$3:$E$1315, $A51)</f>
        <v>50</v>
      </c>
      <c r="FA51">
        <f>SUMIFS(DataRegularSeason20242025!$AA$3:$AA$1315,DataRegularSeason20242025!$B$3:$B$1315, "&lt;=" &amp; FA$1, DataRegularSeason20242025!$D$3:$D$1315, $A51)+SUMIFS(DataRegularSeason20242025!$AB$3:$AB$1315,DataRegularSeason20242025!$B$3:$B$1315, "&lt;=" &amp; FA$1, DataRegularSeason20242025!$E$3:$E$1315, $A51)</f>
        <v>50</v>
      </c>
      <c r="FB51">
        <f>SUMIFS(DataRegularSeason20242025!$AA$3:$AA$1315,DataRegularSeason20242025!$B$3:$B$1315, "&lt;=" &amp; FB$1, DataRegularSeason20242025!$D$3:$D$1315, $A51)+SUMIFS(DataRegularSeason20242025!$AB$3:$AB$1315,DataRegularSeason20242025!$B$3:$B$1315, "&lt;=" &amp; FB$1, DataRegularSeason20242025!$E$3:$E$1315, $A51)</f>
        <v>50</v>
      </c>
      <c r="FC51">
        <f>SUMIFS(DataRegularSeason20242025!$AA$3:$AA$1315,DataRegularSeason20242025!$B$3:$B$1315, "&lt;=" &amp; FC$1, DataRegularSeason20242025!$D$3:$D$1315, $A51)+SUMIFS(DataRegularSeason20242025!$AB$3:$AB$1315,DataRegularSeason20242025!$B$3:$B$1315, "&lt;=" &amp; FC$1, DataRegularSeason20242025!$E$3:$E$1315, $A51)</f>
        <v>50</v>
      </c>
      <c r="FD51">
        <f>SUMIFS(DataRegularSeason20242025!$AA$3:$AA$1315,DataRegularSeason20242025!$B$3:$B$1315, "&lt;=" &amp; FD$1, DataRegularSeason20242025!$D$3:$D$1315, $A51)+SUMIFS(DataRegularSeason20242025!$AB$3:$AB$1315,DataRegularSeason20242025!$B$3:$B$1315, "&lt;=" &amp; FD$1, DataRegularSeason20242025!$E$3:$E$1315, $A51)</f>
        <v>50</v>
      </c>
      <c r="FE51">
        <f>SUMIFS(DataRegularSeason20242025!$AA$3:$AA$1315,DataRegularSeason20242025!$B$3:$B$1315, "&lt;=" &amp; FE$1, DataRegularSeason20242025!$D$3:$D$1315, $A51)+SUMIFS(DataRegularSeason20242025!$AB$3:$AB$1315,DataRegularSeason20242025!$B$3:$B$1315, "&lt;=" &amp; FE$1, DataRegularSeason20242025!$E$3:$E$1315, $A51)</f>
        <v>50</v>
      </c>
      <c r="FF51">
        <f>SUMIFS(DataRegularSeason20242025!$AA$3:$AA$1315,DataRegularSeason20242025!$B$3:$B$1315, "&lt;=" &amp; FF$1, DataRegularSeason20242025!$D$3:$D$1315, $A51)+SUMIFS(DataRegularSeason20242025!$AB$3:$AB$1315,DataRegularSeason20242025!$B$3:$B$1315, "&lt;=" &amp; FF$1, DataRegularSeason20242025!$E$3:$E$1315, $A51)</f>
        <v>50</v>
      </c>
      <c r="FG51">
        <f>SUMIFS(DataRegularSeason20242025!$AA$3:$AA$1315,DataRegularSeason20242025!$B$3:$B$1315, "&lt;=" &amp; FG$1, DataRegularSeason20242025!$D$3:$D$1315, $A51)+SUMIFS(DataRegularSeason20242025!$AB$3:$AB$1315,DataRegularSeason20242025!$B$3:$B$1315, "&lt;=" &amp; FG$1, DataRegularSeason20242025!$E$3:$E$1315, $A51)</f>
        <v>50</v>
      </c>
      <c r="FH51">
        <f>SUMIFS(DataRegularSeason20242025!$AA$3:$AA$1315,DataRegularSeason20242025!$B$3:$B$1315, "&lt;=" &amp; FH$1, DataRegularSeason20242025!$D$3:$D$1315, $A51)+SUMIFS(DataRegularSeason20242025!$AB$3:$AB$1315,DataRegularSeason20242025!$B$3:$B$1315, "&lt;=" &amp; FH$1, DataRegularSeason20242025!$E$3:$E$1315, $A51)</f>
        <v>50</v>
      </c>
      <c r="FI51">
        <f>SUMIFS(DataRegularSeason20242025!$AA$3:$AA$1315,DataRegularSeason20242025!$B$3:$B$1315, "&lt;=" &amp; FI$1, DataRegularSeason20242025!$D$3:$D$1315, $A51)+SUMIFS(DataRegularSeason20242025!$AB$3:$AB$1315,DataRegularSeason20242025!$B$3:$B$1315, "&lt;=" &amp; FI$1, DataRegularSeason20242025!$E$3:$E$1315, $A51)</f>
        <v>50</v>
      </c>
      <c r="FJ51">
        <f>SUMIFS(DataRegularSeason20242025!$AA$3:$AA$1315,DataRegularSeason20242025!$B$3:$B$1315, "&lt;=" &amp; FJ$1, DataRegularSeason20242025!$D$3:$D$1315, $A51)+SUMIFS(DataRegularSeason20242025!$AB$3:$AB$1315,DataRegularSeason20242025!$B$3:$B$1315, "&lt;=" &amp; FJ$1, DataRegularSeason20242025!$E$3:$E$1315, $A51)</f>
        <v>50</v>
      </c>
      <c r="FK51">
        <f>SUMIFS(DataRegularSeason20242025!$AA$3:$AA$1315,DataRegularSeason20242025!$B$3:$B$1315, "&lt;=" &amp; FK$1, DataRegularSeason20242025!$D$3:$D$1315, $A51)+SUMIFS(DataRegularSeason20242025!$AB$3:$AB$1315,DataRegularSeason20242025!$B$3:$B$1315, "&lt;=" &amp; FK$1, DataRegularSeason20242025!$E$3:$E$1315, $A51)</f>
        <v>50</v>
      </c>
      <c r="FL51">
        <f>SUMIFS(DataRegularSeason20242025!$AA$3:$AA$1315,DataRegularSeason20242025!$B$3:$B$1315, "&lt;=" &amp; FL$1, DataRegularSeason20242025!$D$3:$D$1315, $A51)+SUMIFS(DataRegularSeason20242025!$AB$3:$AB$1315,DataRegularSeason20242025!$B$3:$B$1315, "&lt;=" &amp; FL$1, DataRegularSeason20242025!$E$3:$E$1315, $A51)</f>
        <v>50</v>
      </c>
      <c r="FM51">
        <f>SUMIFS(DataRegularSeason20242025!$AA$3:$AA$1315,DataRegularSeason20242025!$B$3:$B$1315, "&lt;=" &amp; FM$1, DataRegularSeason20242025!$D$3:$D$1315, $A51)+SUMIFS(DataRegularSeason20242025!$AB$3:$AB$1315,DataRegularSeason20242025!$B$3:$B$1315, "&lt;=" &amp; FM$1, DataRegularSeason20242025!$E$3:$E$1315, $A51)</f>
        <v>50</v>
      </c>
      <c r="FN51">
        <f>SUMIFS(DataRegularSeason20242025!$AA$3:$AA$1315,DataRegularSeason20242025!$B$3:$B$1315, "&lt;=" &amp; FN$1, DataRegularSeason20242025!$D$3:$D$1315, $A51)+SUMIFS(DataRegularSeason20242025!$AB$3:$AB$1315,DataRegularSeason20242025!$B$3:$B$1315, "&lt;=" &amp; FN$1, DataRegularSeason20242025!$E$3:$E$1315, $A51)</f>
        <v>50</v>
      </c>
      <c r="FO51">
        <f>SUMIFS(DataRegularSeason20242025!$AA$3:$AA$1315,DataRegularSeason20242025!$B$3:$B$1315, "&lt;=" &amp; FO$1, DataRegularSeason20242025!$D$3:$D$1315, $A51)+SUMIFS(DataRegularSeason20242025!$AB$3:$AB$1315,DataRegularSeason20242025!$B$3:$B$1315, "&lt;=" &amp; FO$1, DataRegularSeason20242025!$E$3:$E$1315, $A51)</f>
        <v>50</v>
      </c>
      <c r="FP51">
        <f>SUMIFS(DataRegularSeason20242025!$AA$3:$AA$1315,DataRegularSeason20242025!$B$3:$B$1315, "&lt;=" &amp; FP$1, DataRegularSeason20242025!$D$3:$D$1315, $A51)+SUMIFS(DataRegularSeason20242025!$AB$3:$AB$1315,DataRegularSeason20242025!$B$3:$B$1315, "&lt;=" &amp; FP$1, DataRegularSeason20242025!$E$3:$E$1315, $A51)</f>
        <v>50</v>
      </c>
      <c r="FQ51">
        <f>SUMIFS(DataRegularSeason20242025!$AA$3:$AA$1315,DataRegularSeason20242025!$B$3:$B$1315, "&lt;=" &amp; FQ$1, DataRegularSeason20242025!$D$3:$D$1315, $A51)+SUMIFS(DataRegularSeason20242025!$AB$3:$AB$1315,DataRegularSeason20242025!$B$3:$B$1315, "&lt;=" &amp; FQ$1, DataRegularSeason20242025!$E$3:$E$1315, $A51)</f>
        <v>50</v>
      </c>
      <c r="FR51">
        <f>SUMIFS(DataRegularSeason20242025!$AA$3:$AA$1315,DataRegularSeason20242025!$B$3:$B$1315, "&lt;=" &amp; FR$1, DataRegularSeason20242025!$D$3:$D$1315, $A51)+SUMIFS(DataRegularSeason20242025!$AB$3:$AB$1315,DataRegularSeason20242025!$B$3:$B$1315, "&lt;=" &amp; FR$1, DataRegularSeason20242025!$E$3:$E$1315, $A51)</f>
        <v>50</v>
      </c>
      <c r="FS51">
        <f>SUMIFS(DataRegularSeason20242025!$AA$3:$AA$1315,DataRegularSeason20242025!$B$3:$B$1315, "&lt;=" &amp; FS$1, DataRegularSeason20242025!$D$3:$D$1315, $A51)+SUMIFS(DataRegularSeason20242025!$AB$3:$AB$1315,DataRegularSeason20242025!$B$3:$B$1315, "&lt;=" &amp; FS$1, DataRegularSeason20242025!$E$3:$E$1315, $A51)</f>
        <v>50</v>
      </c>
      <c r="FT51">
        <f>SUMIFS(DataRegularSeason20242025!$AA$3:$AA$1315,DataRegularSeason20242025!$B$3:$B$1315, "&lt;=" &amp; FT$1, DataRegularSeason20242025!$D$3:$D$1315, $A51)+SUMIFS(DataRegularSeason20242025!$AB$3:$AB$1315,DataRegularSeason20242025!$B$3:$B$1315, "&lt;=" &amp; FT$1, DataRegularSeason20242025!$E$3:$E$1315, $A51)</f>
        <v>50</v>
      </c>
      <c r="FU51">
        <f>SUMIFS(DataRegularSeason20242025!$AA$3:$AA$1315,DataRegularSeason20242025!$B$3:$B$1315, "&lt;=" &amp; FU$1, DataRegularSeason20242025!$D$3:$D$1315, $A51)+SUMIFS(DataRegularSeason20242025!$AB$3:$AB$1315,DataRegularSeason20242025!$B$3:$B$1315, "&lt;=" &amp; FU$1, DataRegularSeason20242025!$E$3:$E$1315, $A51)</f>
        <v>50</v>
      </c>
      <c r="FV51">
        <f>SUMIFS(DataRegularSeason20242025!$AA$3:$AA$1315,DataRegularSeason20242025!$B$3:$B$1315, "&lt;=" &amp; FV$1, DataRegularSeason20242025!$D$3:$D$1315, $A51)+SUMIFS(DataRegularSeason20242025!$AB$3:$AB$1315,DataRegularSeason20242025!$B$3:$B$1315, "&lt;=" &amp; FV$1, DataRegularSeason20242025!$E$3:$E$1315, $A51)</f>
        <v>50</v>
      </c>
      <c r="FW51">
        <f>SUMIFS(DataRegularSeason20242025!$AA$3:$AA$1315,DataRegularSeason20242025!$B$3:$B$1315, "&lt;=" &amp; FW$1, DataRegularSeason20242025!$D$3:$D$1315, $A51)+SUMIFS(DataRegularSeason20242025!$AB$3:$AB$1315,DataRegularSeason20242025!$B$3:$B$1315, "&lt;=" &amp; FW$1, DataRegularSeason20242025!$E$3:$E$1315, $A51)</f>
        <v>50</v>
      </c>
      <c r="FX51">
        <f>SUMIFS(DataRegularSeason20242025!$AA$3:$AA$1315,DataRegularSeason20242025!$B$3:$B$1315, "&lt;=" &amp; FX$1, DataRegularSeason20242025!$D$3:$D$1315, $A51)+SUMIFS(DataRegularSeason20242025!$AB$3:$AB$1315,DataRegularSeason20242025!$B$3:$B$1315, "&lt;=" &amp; FX$1, DataRegularSeason20242025!$E$3:$E$1315, $A51)</f>
        <v>50</v>
      </c>
      <c r="FY51">
        <f>SUMIFS(DataRegularSeason20242025!$AA$3:$AA$1315,DataRegularSeason20242025!$B$3:$B$1315, "&lt;=" &amp; FY$1, DataRegularSeason20242025!$D$3:$D$1315, $A51)+SUMIFS(DataRegularSeason20242025!$AB$3:$AB$1315,DataRegularSeason20242025!$B$3:$B$1315, "&lt;=" &amp; FY$1, DataRegularSeason20242025!$E$3:$E$1315, $A51)</f>
        <v>50</v>
      </c>
      <c r="FZ51">
        <f>SUMIFS(DataRegularSeason20242025!$AA$3:$AA$1315,DataRegularSeason20242025!$B$3:$B$1315, "&lt;=" &amp; FZ$1, DataRegularSeason20242025!$D$3:$D$1315, $A51)+SUMIFS(DataRegularSeason20242025!$AB$3:$AB$1315,DataRegularSeason20242025!$B$3:$B$1315, "&lt;=" &amp; FZ$1, DataRegularSeason20242025!$E$3:$E$1315, $A51)</f>
        <v>50</v>
      </c>
      <c r="GA51">
        <f>SUMIFS(DataRegularSeason20242025!$AA$3:$AA$1315,DataRegularSeason20242025!$B$3:$B$1315, "&lt;=" &amp; GA$1, DataRegularSeason20242025!$D$3:$D$1315, $A51)+SUMIFS(DataRegularSeason20242025!$AB$3:$AB$1315,DataRegularSeason20242025!$B$3:$B$1315, "&lt;=" &amp; GA$1, DataRegularSeason20242025!$E$3:$E$1315, $A51)</f>
        <v>50</v>
      </c>
      <c r="GB51">
        <f>SUMIFS(DataRegularSeason20242025!$AA$3:$AA$1315,DataRegularSeason20242025!$B$3:$B$1315, "&lt;=" &amp; GB$1, DataRegularSeason20242025!$D$3:$D$1315, $A51)+SUMIFS(DataRegularSeason20242025!$AB$3:$AB$1315,DataRegularSeason20242025!$B$3:$B$1315, "&lt;=" &amp; GB$1, DataRegularSeason20242025!$E$3:$E$1315, $A51)</f>
        <v>50</v>
      </c>
      <c r="GC51">
        <f>SUMIFS(DataRegularSeason20242025!$AA$3:$AA$1315,DataRegularSeason20242025!$B$3:$B$1315, "&lt;=" &amp; GC$1, DataRegularSeason20242025!$D$3:$D$1315, $A51)+SUMIFS(DataRegularSeason20242025!$AB$3:$AB$1315,DataRegularSeason20242025!$B$3:$B$1315, "&lt;=" &amp; GC$1, DataRegularSeason20242025!$E$3:$E$1315, $A51)</f>
        <v>50</v>
      </c>
      <c r="GD51">
        <f>SUMIFS(DataRegularSeason20242025!$AA$3:$AA$1315,DataRegularSeason20242025!$B$3:$B$1315, "&lt;=" &amp; GD$1, DataRegularSeason20242025!$D$3:$D$1315, $A51)+SUMIFS(DataRegularSeason20242025!$AB$3:$AB$1315,DataRegularSeason20242025!$B$3:$B$1315, "&lt;=" &amp; GD$1, DataRegularSeason20242025!$E$3:$E$1315, $A51)</f>
        <v>50</v>
      </c>
      <c r="GE51">
        <f>SUMIFS(DataRegularSeason20242025!$AA$3:$AA$1315,DataRegularSeason20242025!$B$3:$B$1315, "&lt;=" &amp; GE$1, DataRegularSeason20242025!$D$3:$D$1315, $A51)+SUMIFS(DataRegularSeason20242025!$AB$3:$AB$1315,DataRegularSeason20242025!$B$3:$B$1315, "&lt;=" &amp; GE$1, DataRegularSeason20242025!$E$3:$E$1315, $A51)</f>
        <v>50</v>
      </c>
      <c r="GF51">
        <f>SUMIFS(DataRegularSeason20242025!$AA$3:$AA$1315,DataRegularSeason20242025!$B$3:$B$1315, "&lt;=" &amp; GF$1, DataRegularSeason20242025!$D$3:$D$1315, $A51)+SUMIFS(DataRegularSeason20242025!$AB$3:$AB$1315,DataRegularSeason20242025!$B$3:$B$1315, "&lt;=" &amp; GF$1, DataRegularSeason20242025!$E$3:$E$1315, $A51)</f>
        <v>50</v>
      </c>
      <c r="GG51">
        <f>SUMIFS(DataRegularSeason20242025!$AA$3:$AA$1315,DataRegularSeason20242025!$B$3:$B$1315, "&lt;=" &amp; GG$1, DataRegularSeason20242025!$D$3:$D$1315, $A51)+SUMIFS(DataRegularSeason20242025!$AB$3:$AB$1315,DataRegularSeason20242025!$B$3:$B$1315, "&lt;=" &amp; GG$1, DataRegularSeason20242025!$E$3:$E$1315, $A51)</f>
        <v>50</v>
      </c>
      <c r="GH51">
        <f>SUMIFS(DataRegularSeason20242025!$AA$3:$AA$1315,DataRegularSeason20242025!$B$3:$B$1315, "&lt;=" &amp; GH$1, DataRegularSeason20242025!$D$3:$D$1315, $A51)+SUMIFS(DataRegularSeason20242025!$AB$3:$AB$1315,DataRegularSeason20242025!$B$3:$B$1315, "&lt;=" &amp; GH$1, DataRegularSeason20242025!$E$3:$E$1315, $A51)</f>
        <v>50</v>
      </c>
      <c r="GI51">
        <f>SUMIFS(DataRegularSeason20242025!$AA$3:$AA$1315,DataRegularSeason20242025!$B$3:$B$1315, "&lt;=" &amp; GI$1, DataRegularSeason20242025!$D$3:$D$1315, $A51)+SUMIFS(DataRegularSeason20242025!$AB$3:$AB$1315,DataRegularSeason20242025!$B$3:$B$1315, "&lt;=" &amp; GI$1, DataRegularSeason20242025!$E$3:$E$1315, $A51)</f>
        <v>50</v>
      </c>
      <c r="GJ51">
        <f>SUMIFS(DataRegularSeason20242025!$AA$3:$AA$1315,DataRegularSeason20242025!$B$3:$B$1315, "&lt;=" &amp; GJ$1, DataRegularSeason20242025!$D$3:$D$1315, $A51)+SUMIFS(DataRegularSeason20242025!$AB$3:$AB$1315,DataRegularSeason20242025!$B$3:$B$1315, "&lt;=" &amp; GJ$1, DataRegularSeason20242025!$E$3:$E$1315, $A51)</f>
        <v>50</v>
      </c>
      <c r="GK51">
        <f>SUMIFS(DataRegularSeason20242025!$AA$3:$AA$1315,DataRegularSeason20242025!$B$3:$B$1315, "&lt;=" &amp; GK$1, DataRegularSeason20242025!$D$3:$D$1315, $A51)+SUMIFS(DataRegularSeason20242025!$AB$3:$AB$1315,DataRegularSeason20242025!$B$3:$B$1315, "&lt;=" &amp; GK$1, DataRegularSeason20242025!$E$3:$E$1315, $A51)</f>
        <v>50</v>
      </c>
      <c r="GL51">
        <f>SUMIFS(DataRegularSeason20242025!$AA$3:$AA$1315,DataRegularSeason20242025!$B$3:$B$1315, "&lt;=" &amp; GL$1, DataRegularSeason20242025!$D$3:$D$1315, $A51)+SUMIFS(DataRegularSeason20242025!$AB$3:$AB$1315,DataRegularSeason20242025!$B$3:$B$1315, "&lt;=" &amp; GL$1, DataRegularSeason20242025!$E$3:$E$1315, $A51)</f>
        <v>50</v>
      </c>
      <c r="GM51">
        <f>SUMIFS(DataRegularSeason20242025!$AA$3:$AA$1315,DataRegularSeason20242025!$B$3:$B$1315, "&lt;=" &amp; GM$1, DataRegularSeason20242025!$D$3:$D$1315, $A51)+SUMIFS(DataRegularSeason20242025!$AB$3:$AB$1315,DataRegularSeason20242025!$B$3:$B$1315, "&lt;=" &amp; GM$1, DataRegularSeason20242025!$E$3:$E$1315, $A51)</f>
        <v>50</v>
      </c>
      <c r="GN51">
        <f>SUMIFS(DataRegularSeason20242025!$AA$3:$AA$1315,DataRegularSeason20242025!$B$3:$B$1315, "&lt;=" &amp; GN$1, DataRegularSeason20242025!$D$3:$D$1315, $A51)+SUMIFS(DataRegularSeason20242025!$AB$3:$AB$1315,DataRegularSeason20242025!$B$3:$B$1315, "&lt;=" &amp; GN$1, DataRegularSeason20242025!$E$3:$E$1315, $A51)</f>
        <v>50</v>
      </c>
      <c r="GO51">
        <f>SUMIFS(DataRegularSeason20242025!$AA$3:$AA$1315,DataRegularSeason20242025!$B$3:$B$1315, "&lt;=" &amp; GO$1, DataRegularSeason20242025!$D$3:$D$1315, $A51)+SUMIFS(DataRegularSeason20242025!$AB$3:$AB$1315,DataRegularSeason20242025!$B$3:$B$1315, "&lt;=" &amp; GO$1, DataRegularSeason20242025!$E$3:$E$1315, $A51)</f>
        <v>50</v>
      </c>
      <c r="GP51">
        <f>SUMIFS(DataRegularSeason20242025!$AA$3:$AA$1315,DataRegularSeason20242025!$B$3:$B$1315, "&lt;=" &amp; GP$1, DataRegularSeason20242025!$D$3:$D$1315, $A51)+SUMIFS(DataRegularSeason20242025!$AB$3:$AB$1315,DataRegularSeason20242025!$B$3:$B$1315, "&lt;=" &amp; GP$1, DataRegularSeason20242025!$E$3:$E$1315, $A51)</f>
        <v>50</v>
      </c>
      <c r="GQ51">
        <f>SUMIFS(DataRegularSeason20242025!$AA$3:$AA$1315,DataRegularSeason20242025!$B$3:$B$1315, "&lt;=" &amp; GQ$1, DataRegularSeason20242025!$D$3:$D$1315, $A51)+SUMIFS(DataRegularSeason20242025!$AB$3:$AB$1315,DataRegularSeason20242025!$B$3:$B$1315, "&lt;=" &amp; GQ$1, DataRegularSeason20242025!$E$3:$E$1315, $A51)</f>
        <v>50</v>
      </c>
      <c r="GR51">
        <f>SUMIFS(DataRegularSeason20242025!$AA$3:$AA$1315,DataRegularSeason20242025!$B$3:$B$1315, "&lt;=" &amp; GR$1, DataRegularSeason20242025!$D$3:$D$1315, $A51)+SUMIFS(DataRegularSeason20242025!$AB$3:$AB$1315,DataRegularSeason20242025!$B$3:$B$1315, "&lt;=" &amp; GR$1, DataRegularSeason20242025!$E$3:$E$1315, $A51)</f>
        <v>50</v>
      </c>
      <c r="GS51">
        <f>SUMIFS(DataRegularSeason20242025!$AA$3:$AA$1315,DataRegularSeason20242025!$B$3:$B$1315, "&lt;=" &amp; GS$1, DataRegularSeason20242025!$D$3:$D$1315, $A51)+SUMIFS(DataRegularSeason20242025!$AB$3:$AB$1315,DataRegularSeason20242025!$B$3:$B$1315, "&lt;=" &amp; GS$1, DataRegularSeason20242025!$E$3:$E$1315, $A51)</f>
        <v>50</v>
      </c>
      <c r="GT51">
        <f>SUMIFS(DataRegularSeason20242025!$AA$3:$AA$1315,DataRegularSeason20242025!$B$3:$B$1315, "&lt;=" &amp; GT$1, DataRegularSeason20242025!$D$3:$D$1315, $A51)+SUMIFS(DataRegularSeason20242025!$AB$3:$AB$1315,DataRegularSeason20242025!$B$3:$B$1315, "&lt;=" &amp; GT$1, DataRegularSeason20242025!$E$3:$E$1315, $A51)</f>
        <v>50</v>
      </c>
      <c r="GU51">
        <f>SUMIFS(DataRegularSeason20242025!$AA$3:$AA$1315,DataRegularSeason20242025!$B$3:$B$1315, "&lt;=" &amp; GU$1, DataRegularSeason20242025!$D$3:$D$1315, $A51)+SUMIFS(DataRegularSeason20242025!$AB$3:$AB$1315,DataRegularSeason20242025!$B$3:$B$1315, "&lt;=" &amp; GU$1, DataRegularSeason20242025!$E$3:$E$1315, $A51)</f>
        <v>50</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49</v>
      </c>
      <c r="DR52">
        <f>SUMIFS(DataRegularSeason20242025!$AA$3:$AA$1315,DataRegularSeason20242025!$B$3:$B$1315, "&lt;=" &amp; DR$1, DataRegularSeason20242025!$D$3:$D$1315, $A52)+SUMIFS(DataRegularSeason20242025!$AB$3:$AB$1315,DataRegularSeason20242025!$B$3:$B$1315, "&lt;=" &amp; DR$1, DataRegularSeason20242025!$E$3:$E$1315, $A52)</f>
        <v>49</v>
      </c>
      <c r="DS52">
        <f>SUMIFS(DataRegularSeason20242025!$AA$3:$AA$1315,DataRegularSeason20242025!$B$3:$B$1315, "&lt;=" &amp; DS$1, DataRegularSeason20242025!$D$3:$D$1315, $A52)+SUMIFS(DataRegularSeason20242025!$AB$3:$AB$1315,DataRegularSeason20242025!$B$3:$B$1315, "&lt;=" &amp; DS$1, DataRegularSeason20242025!$E$3:$E$1315, $A52)</f>
        <v>49</v>
      </c>
      <c r="DT52">
        <f>SUMIFS(DataRegularSeason20242025!$AA$3:$AA$1315,DataRegularSeason20242025!$B$3:$B$1315, "&lt;=" &amp; DT$1, DataRegularSeason20242025!$D$3:$D$1315, $A52)+SUMIFS(DataRegularSeason20242025!$AB$3:$AB$1315,DataRegularSeason20242025!$B$3:$B$1315, "&lt;=" &amp; DT$1, DataRegularSeason20242025!$E$3:$E$1315, $A52)</f>
        <v>49</v>
      </c>
      <c r="DU52">
        <f>SUMIFS(DataRegularSeason20242025!$AA$3:$AA$1315,DataRegularSeason20242025!$B$3:$B$1315, "&lt;=" &amp; DU$1, DataRegularSeason20242025!$D$3:$D$1315, $A52)+SUMIFS(DataRegularSeason20242025!$AB$3:$AB$1315,DataRegularSeason20242025!$B$3:$B$1315, "&lt;=" &amp; DU$1, DataRegularSeason20242025!$E$3:$E$1315, $A52)</f>
        <v>49</v>
      </c>
      <c r="DV52">
        <f>SUMIFS(DataRegularSeason20242025!$AA$3:$AA$1315,DataRegularSeason20242025!$B$3:$B$1315, "&lt;=" &amp; DV$1, DataRegularSeason20242025!$D$3:$D$1315, $A52)+SUMIFS(DataRegularSeason20242025!$AB$3:$AB$1315,DataRegularSeason20242025!$B$3:$B$1315, "&lt;=" &amp; DV$1, DataRegularSeason20242025!$E$3:$E$1315, $A52)</f>
        <v>49</v>
      </c>
      <c r="DW52">
        <f>SUMIFS(DataRegularSeason20242025!$AA$3:$AA$1315,DataRegularSeason20242025!$B$3:$B$1315, "&lt;=" &amp; DW$1, DataRegularSeason20242025!$D$3:$D$1315, $A52)+SUMIFS(DataRegularSeason20242025!$AB$3:$AB$1315,DataRegularSeason20242025!$B$3:$B$1315, "&lt;=" &amp; DW$1, DataRegularSeason20242025!$E$3:$E$1315, $A52)</f>
        <v>49</v>
      </c>
      <c r="DX52">
        <f>SUMIFS(DataRegularSeason20242025!$AA$3:$AA$1315,DataRegularSeason20242025!$B$3:$B$1315, "&lt;=" &amp; DX$1, DataRegularSeason20242025!$D$3:$D$1315, $A52)+SUMIFS(DataRegularSeason20242025!$AB$3:$AB$1315,DataRegularSeason20242025!$B$3:$B$1315, "&lt;=" &amp; DX$1, DataRegularSeason20242025!$E$3:$E$1315, $A52)</f>
        <v>49</v>
      </c>
      <c r="DY52">
        <f>SUMIFS(DataRegularSeason20242025!$AA$3:$AA$1315,DataRegularSeason20242025!$B$3:$B$1315, "&lt;=" &amp; DY$1, DataRegularSeason20242025!$D$3:$D$1315, $A52)+SUMIFS(DataRegularSeason20242025!$AB$3:$AB$1315,DataRegularSeason20242025!$B$3:$B$1315, "&lt;=" &amp; DY$1, DataRegularSeason20242025!$E$3:$E$1315, $A52)</f>
        <v>49</v>
      </c>
      <c r="DZ52">
        <f>SUMIFS(DataRegularSeason20242025!$AA$3:$AA$1315,DataRegularSeason20242025!$B$3:$B$1315, "&lt;=" &amp; DZ$1, DataRegularSeason20242025!$D$3:$D$1315, $A52)+SUMIFS(DataRegularSeason20242025!$AB$3:$AB$1315,DataRegularSeason20242025!$B$3:$B$1315, "&lt;=" &amp; DZ$1, DataRegularSeason20242025!$E$3:$E$1315, $A52)</f>
        <v>49</v>
      </c>
      <c r="EA52">
        <f>SUMIFS(DataRegularSeason20242025!$AA$3:$AA$1315,DataRegularSeason20242025!$B$3:$B$1315, "&lt;=" &amp; EA$1, DataRegularSeason20242025!$D$3:$D$1315, $A52)+SUMIFS(DataRegularSeason20242025!$AB$3:$AB$1315,DataRegularSeason20242025!$B$3:$B$1315, "&lt;=" &amp; EA$1, DataRegularSeason20242025!$E$3:$E$1315, $A52)</f>
        <v>49</v>
      </c>
      <c r="EB52">
        <f>SUMIFS(DataRegularSeason20242025!$AA$3:$AA$1315,DataRegularSeason20242025!$B$3:$B$1315, "&lt;=" &amp; EB$1, DataRegularSeason20242025!$D$3:$D$1315, $A52)+SUMIFS(DataRegularSeason20242025!$AB$3:$AB$1315,DataRegularSeason20242025!$B$3:$B$1315, "&lt;=" &amp; EB$1, DataRegularSeason20242025!$E$3:$E$1315, $A52)</f>
        <v>49</v>
      </c>
      <c r="EC52">
        <f>SUMIFS(DataRegularSeason20242025!$AA$3:$AA$1315,DataRegularSeason20242025!$B$3:$B$1315, "&lt;=" &amp; EC$1, DataRegularSeason20242025!$D$3:$D$1315, $A52)+SUMIFS(DataRegularSeason20242025!$AB$3:$AB$1315,DataRegularSeason20242025!$B$3:$B$1315, "&lt;=" &amp; EC$1, DataRegularSeason20242025!$E$3:$E$1315, $A52)</f>
        <v>49</v>
      </c>
      <c r="ED52">
        <f>SUMIFS(DataRegularSeason20242025!$AA$3:$AA$1315,DataRegularSeason20242025!$B$3:$B$1315, "&lt;=" &amp; ED$1, DataRegularSeason20242025!$D$3:$D$1315, $A52)+SUMIFS(DataRegularSeason20242025!$AB$3:$AB$1315,DataRegularSeason20242025!$B$3:$B$1315, "&lt;=" &amp; ED$1, DataRegularSeason20242025!$E$3:$E$1315, $A52)</f>
        <v>49</v>
      </c>
      <c r="EE52">
        <f>SUMIFS(DataRegularSeason20242025!$AA$3:$AA$1315,DataRegularSeason20242025!$B$3:$B$1315, "&lt;=" &amp; EE$1, DataRegularSeason20242025!$D$3:$D$1315, $A52)+SUMIFS(DataRegularSeason20242025!$AB$3:$AB$1315,DataRegularSeason20242025!$B$3:$B$1315, "&lt;=" &amp; EE$1, DataRegularSeason20242025!$E$3:$E$1315, $A52)</f>
        <v>49</v>
      </c>
      <c r="EF52">
        <f>SUMIFS(DataRegularSeason20242025!$AA$3:$AA$1315,DataRegularSeason20242025!$B$3:$B$1315, "&lt;=" &amp; EF$1, DataRegularSeason20242025!$D$3:$D$1315, $A52)+SUMIFS(DataRegularSeason20242025!$AB$3:$AB$1315,DataRegularSeason20242025!$B$3:$B$1315, "&lt;=" &amp; EF$1, DataRegularSeason20242025!$E$3:$E$1315, $A52)</f>
        <v>49</v>
      </c>
      <c r="EG52">
        <f>SUMIFS(DataRegularSeason20242025!$AA$3:$AA$1315,DataRegularSeason20242025!$B$3:$B$1315, "&lt;=" &amp; EG$1, DataRegularSeason20242025!$D$3:$D$1315, $A52)+SUMIFS(DataRegularSeason20242025!$AB$3:$AB$1315,DataRegularSeason20242025!$B$3:$B$1315, "&lt;=" &amp; EG$1, DataRegularSeason20242025!$E$3:$E$1315, $A52)</f>
        <v>49</v>
      </c>
      <c r="EH52">
        <f>SUMIFS(DataRegularSeason20242025!$AA$3:$AA$1315,DataRegularSeason20242025!$B$3:$B$1315, "&lt;=" &amp; EH$1, DataRegularSeason20242025!$D$3:$D$1315, $A52)+SUMIFS(DataRegularSeason20242025!$AB$3:$AB$1315,DataRegularSeason20242025!$B$3:$B$1315, "&lt;=" &amp; EH$1, DataRegularSeason20242025!$E$3:$E$1315, $A52)</f>
        <v>49</v>
      </c>
      <c r="EI52">
        <f>SUMIFS(DataRegularSeason20242025!$AA$3:$AA$1315,DataRegularSeason20242025!$B$3:$B$1315, "&lt;=" &amp; EI$1, DataRegularSeason20242025!$D$3:$D$1315, $A52)+SUMIFS(DataRegularSeason20242025!$AB$3:$AB$1315,DataRegularSeason20242025!$B$3:$B$1315, "&lt;=" &amp; EI$1, DataRegularSeason20242025!$E$3:$E$1315, $A52)</f>
        <v>49</v>
      </c>
      <c r="EJ52">
        <f>SUMIFS(DataRegularSeason20242025!$AA$3:$AA$1315,DataRegularSeason20242025!$B$3:$B$1315, "&lt;=" &amp; EJ$1, DataRegularSeason20242025!$D$3:$D$1315, $A52)+SUMIFS(DataRegularSeason20242025!$AB$3:$AB$1315,DataRegularSeason20242025!$B$3:$B$1315, "&lt;=" &amp; EJ$1, DataRegularSeason20242025!$E$3:$E$1315, $A52)</f>
        <v>49</v>
      </c>
      <c r="EK52">
        <f>SUMIFS(DataRegularSeason20242025!$AA$3:$AA$1315,DataRegularSeason20242025!$B$3:$B$1315, "&lt;=" &amp; EK$1, DataRegularSeason20242025!$D$3:$D$1315, $A52)+SUMIFS(DataRegularSeason20242025!$AB$3:$AB$1315,DataRegularSeason20242025!$B$3:$B$1315, "&lt;=" &amp; EK$1, DataRegularSeason20242025!$E$3:$E$1315, $A52)</f>
        <v>49</v>
      </c>
      <c r="EL52">
        <f>SUMIFS(DataRegularSeason20242025!$AA$3:$AA$1315,DataRegularSeason20242025!$B$3:$B$1315, "&lt;=" &amp; EL$1, DataRegularSeason20242025!$D$3:$D$1315, $A52)+SUMIFS(DataRegularSeason20242025!$AB$3:$AB$1315,DataRegularSeason20242025!$B$3:$B$1315, "&lt;=" &amp; EL$1, DataRegularSeason20242025!$E$3:$E$1315, $A52)</f>
        <v>49</v>
      </c>
      <c r="EM52">
        <f>SUMIFS(DataRegularSeason20242025!$AA$3:$AA$1315,DataRegularSeason20242025!$B$3:$B$1315, "&lt;=" &amp; EM$1, DataRegularSeason20242025!$D$3:$D$1315, $A52)+SUMIFS(DataRegularSeason20242025!$AB$3:$AB$1315,DataRegularSeason20242025!$B$3:$B$1315, "&lt;=" &amp; EM$1, DataRegularSeason20242025!$E$3:$E$1315, $A52)</f>
        <v>49</v>
      </c>
      <c r="EN52">
        <f>SUMIFS(DataRegularSeason20242025!$AA$3:$AA$1315,DataRegularSeason20242025!$B$3:$B$1315, "&lt;=" &amp; EN$1, DataRegularSeason20242025!$D$3:$D$1315, $A52)+SUMIFS(DataRegularSeason20242025!$AB$3:$AB$1315,DataRegularSeason20242025!$B$3:$B$1315, "&lt;=" &amp; EN$1, DataRegularSeason20242025!$E$3:$E$1315, $A52)</f>
        <v>49</v>
      </c>
      <c r="EO52">
        <f>SUMIFS(DataRegularSeason20242025!$AA$3:$AA$1315,DataRegularSeason20242025!$B$3:$B$1315, "&lt;=" &amp; EO$1, DataRegularSeason20242025!$D$3:$D$1315, $A52)+SUMIFS(DataRegularSeason20242025!$AB$3:$AB$1315,DataRegularSeason20242025!$B$3:$B$1315, "&lt;=" &amp; EO$1, DataRegularSeason20242025!$E$3:$E$1315, $A52)</f>
        <v>49</v>
      </c>
      <c r="EP52">
        <f>SUMIFS(DataRegularSeason20242025!$AA$3:$AA$1315,DataRegularSeason20242025!$B$3:$B$1315, "&lt;=" &amp; EP$1, DataRegularSeason20242025!$D$3:$D$1315, $A52)+SUMIFS(DataRegularSeason20242025!$AB$3:$AB$1315,DataRegularSeason20242025!$B$3:$B$1315, "&lt;=" &amp; EP$1, DataRegularSeason20242025!$E$3:$E$1315, $A52)</f>
        <v>49</v>
      </c>
      <c r="EQ52">
        <f>SUMIFS(DataRegularSeason20242025!$AA$3:$AA$1315,DataRegularSeason20242025!$B$3:$B$1315, "&lt;=" &amp; EQ$1, DataRegularSeason20242025!$D$3:$D$1315, $A52)+SUMIFS(DataRegularSeason20242025!$AB$3:$AB$1315,DataRegularSeason20242025!$B$3:$B$1315, "&lt;=" &amp; EQ$1, DataRegularSeason20242025!$E$3:$E$1315, $A52)</f>
        <v>49</v>
      </c>
      <c r="ER52">
        <f>SUMIFS(DataRegularSeason20242025!$AA$3:$AA$1315,DataRegularSeason20242025!$B$3:$B$1315, "&lt;=" &amp; ER$1, DataRegularSeason20242025!$D$3:$D$1315, $A52)+SUMIFS(DataRegularSeason20242025!$AB$3:$AB$1315,DataRegularSeason20242025!$B$3:$B$1315, "&lt;=" &amp; ER$1, DataRegularSeason20242025!$E$3:$E$1315, $A52)</f>
        <v>49</v>
      </c>
      <c r="ES52">
        <f>SUMIFS(DataRegularSeason20242025!$AA$3:$AA$1315,DataRegularSeason20242025!$B$3:$B$1315, "&lt;=" &amp; ES$1, DataRegularSeason20242025!$D$3:$D$1315, $A52)+SUMIFS(DataRegularSeason20242025!$AB$3:$AB$1315,DataRegularSeason20242025!$B$3:$B$1315, "&lt;=" &amp; ES$1, DataRegularSeason20242025!$E$3:$E$1315, $A52)</f>
        <v>49</v>
      </c>
      <c r="ET52">
        <f>SUMIFS(DataRegularSeason20242025!$AA$3:$AA$1315,DataRegularSeason20242025!$B$3:$B$1315, "&lt;=" &amp; ET$1, DataRegularSeason20242025!$D$3:$D$1315, $A52)+SUMIFS(DataRegularSeason20242025!$AB$3:$AB$1315,DataRegularSeason20242025!$B$3:$B$1315, "&lt;=" &amp; ET$1, DataRegularSeason20242025!$E$3:$E$1315, $A52)</f>
        <v>49</v>
      </c>
      <c r="EU52">
        <f>SUMIFS(DataRegularSeason20242025!$AA$3:$AA$1315,DataRegularSeason20242025!$B$3:$B$1315, "&lt;=" &amp; EU$1, DataRegularSeason20242025!$D$3:$D$1315, $A52)+SUMIFS(DataRegularSeason20242025!$AB$3:$AB$1315,DataRegularSeason20242025!$B$3:$B$1315, "&lt;=" &amp; EU$1, DataRegularSeason20242025!$E$3:$E$1315, $A52)</f>
        <v>49</v>
      </c>
      <c r="EV52">
        <f>SUMIFS(DataRegularSeason20242025!$AA$3:$AA$1315,DataRegularSeason20242025!$B$3:$B$1315, "&lt;=" &amp; EV$1, DataRegularSeason20242025!$D$3:$D$1315, $A52)+SUMIFS(DataRegularSeason20242025!$AB$3:$AB$1315,DataRegularSeason20242025!$B$3:$B$1315, "&lt;=" &amp; EV$1, DataRegularSeason20242025!$E$3:$E$1315, $A52)</f>
        <v>49</v>
      </c>
      <c r="EW52">
        <f>SUMIFS(DataRegularSeason20242025!$AA$3:$AA$1315,DataRegularSeason20242025!$B$3:$B$1315, "&lt;=" &amp; EW$1, DataRegularSeason20242025!$D$3:$D$1315, $A52)+SUMIFS(DataRegularSeason20242025!$AB$3:$AB$1315,DataRegularSeason20242025!$B$3:$B$1315, "&lt;=" &amp; EW$1, DataRegularSeason20242025!$E$3:$E$1315, $A52)</f>
        <v>49</v>
      </c>
      <c r="EX52">
        <f>SUMIFS(DataRegularSeason20242025!$AA$3:$AA$1315,DataRegularSeason20242025!$B$3:$B$1315, "&lt;=" &amp; EX$1, DataRegularSeason20242025!$D$3:$D$1315, $A52)+SUMIFS(DataRegularSeason20242025!$AB$3:$AB$1315,DataRegularSeason20242025!$B$3:$B$1315, "&lt;=" &amp; EX$1, DataRegularSeason20242025!$E$3:$E$1315, $A52)</f>
        <v>49</v>
      </c>
      <c r="EY52">
        <f>SUMIFS(DataRegularSeason20242025!$AA$3:$AA$1315,DataRegularSeason20242025!$B$3:$B$1315, "&lt;=" &amp; EY$1, DataRegularSeason20242025!$D$3:$D$1315, $A52)+SUMIFS(DataRegularSeason20242025!$AB$3:$AB$1315,DataRegularSeason20242025!$B$3:$B$1315, "&lt;=" &amp; EY$1, DataRegularSeason20242025!$E$3:$E$1315, $A52)</f>
        <v>49</v>
      </c>
      <c r="EZ52">
        <f>SUMIFS(DataRegularSeason20242025!$AA$3:$AA$1315,DataRegularSeason20242025!$B$3:$B$1315, "&lt;=" &amp; EZ$1, DataRegularSeason20242025!$D$3:$D$1315, $A52)+SUMIFS(DataRegularSeason20242025!$AB$3:$AB$1315,DataRegularSeason20242025!$B$3:$B$1315, "&lt;=" &amp; EZ$1, DataRegularSeason20242025!$E$3:$E$1315, $A52)</f>
        <v>49</v>
      </c>
      <c r="FA52">
        <f>SUMIFS(DataRegularSeason20242025!$AA$3:$AA$1315,DataRegularSeason20242025!$B$3:$B$1315, "&lt;=" &amp; FA$1, DataRegularSeason20242025!$D$3:$D$1315, $A52)+SUMIFS(DataRegularSeason20242025!$AB$3:$AB$1315,DataRegularSeason20242025!$B$3:$B$1315, "&lt;=" &amp; FA$1, DataRegularSeason20242025!$E$3:$E$1315, $A52)</f>
        <v>49</v>
      </c>
      <c r="FB52">
        <f>SUMIFS(DataRegularSeason20242025!$AA$3:$AA$1315,DataRegularSeason20242025!$B$3:$B$1315, "&lt;=" &amp; FB$1, DataRegularSeason20242025!$D$3:$D$1315, $A52)+SUMIFS(DataRegularSeason20242025!$AB$3:$AB$1315,DataRegularSeason20242025!$B$3:$B$1315, "&lt;=" &amp; FB$1, DataRegularSeason20242025!$E$3:$E$1315, $A52)</f>
        <v>49</v>
      </c>
      <c r="FC52">
        <f>SUMIFS(DataRegularSeason20242025!$AA$3:$AA$1315,DataRegularSeason20242025!$B$3:$B$1315, "&lt;=" &amp; FC$1, DataRegularSeason20242025!$D$3:$D$1315, $A52)+SUMIFS(DataRegularSeason20242025!$AB$3:$AB$1315,DataRegularSeason20242025!$B$3:$B$1315, "&lt;=" &amp; FC$1, DataRegularSeason20242025!$E$3:$E$1315, $A52)</f>
        <v>49</v>
      </c>
      <c r="FD52">
        <f>SUMIFS(DataRegularSeason20242025!$AA$3:$AA$1315,DataRegularSeason20242025!$B$3:$B$1315, "&lt;=" &amp; FD$1, DataRegularSeason20242025!$D$3:$D$1315, $A52)+SUMIFS(DataRegularSeason20242025!$AB$3:$AB$1315,DataRegularSeason20242025!$B$3:$B$1315, "&lt;=" &amp; FD$1, DataRegularSeason20242025!$E$3:$E$1315, $A52)</f>
        <v>49</v>
      </c>
      <c r="FE52">
        <f>SUMIFS(DataRegularSeason20242025!$AA$3:$AA$1315,DataRegularSeason20242025!$B$3:$B$1315, "&lt;=" &amp; FE$1, DataRegularSeason20242025!$D$3:$D$1315, $A52)+SUMIFS(DataRegularSeason20242025!$AB$3:$AB$1315,DataRegularSeason20242025!$B$3:$B$1315, "&lt;=" &amp; FE$1, DataRegularSeason20242025!$E$3:$E$1315, $A52)</f>
        <v>49</v>
      </c>
      <c r="FF52">
        <f>SUMIFS(DataRegularSeason20242025!$AA$3:$AA$1315,DataRegularSeason20242025!$B$3:$B$1315, "&lt;=" &amp; FF$1, DataRegularSeason20242025!$D$3:$D$1315, $A52)+SUMIFS(DataRegularSeason20242025!$AB$3:$AB$1315,DataRegularSeason20242025!$B$3:$B$1315, "&lt;=" &amp; FF$1, DataRegularSeason20242025!$E$3:$E$1315, $A52)</f>
        <v>49</v>
      </c>
      <c r="FG52">
        <f>SUMIFS(DataRegularSeason20242025!$AA$3:$AA$1315,DataRegularSeason20242025!$B$3:$B$1315, "&lt;=" &amp; FG$1, DataRegularSeason20242025!$D$3:$D$1315, $A52)+SUMIFS(DataRegularSeason20242025!$AB$3:$AB$1315,DataRegularSeason20242025!$B$3:$B$1315, "&lt;=" &amp; FG$1, DataRegularSeason20242025!$E$3:$E$1315, $A52)</f>
        <v>49</v>
      </c>
      <c r="FH52">
        <f>SUMIFS(DataRegularSeason20242025!$AA$3:$AA$1315,DataRegularSeason20242025!$B$3:$B$1315, "&lt;=" &amp; FH$1, DataRegularSeason20242025!$D$3:$D$1315, $A52)+SUMIFS(DataRegularSeason20242025!$AB$3:$AB$1315,DataRegularSeason20242025!$B$3:$B$1315, "&lt;=" &amp; FH$1, DataRegularSeason20242025!$E$3:$E$1315, $A52)</f>
        <v>49</v>
      </c>
      <c r="FI52">
        <f>SUMIFS(DataRegularSeason20242025!$AA$3:$AA$1315,DataRegularSeason20242025!$B$3:$B$1315, "&lt;=" &amp; FI$1, DataRegularSeason20242025!$D$3:$D$1315, $A52)+SUMIFS(DataRegularSeason20242025!$AB$3:$AB$1315,DataRegularSeason20242025!$B$3:$B$1315, "&lt;=" &amp; FI$1, DataRegularSeason20242025!$E$3:$E$1315, $A52)</f>
        <v>49</v>
      </c>
      <c r="FJ52">
        <f>SUMIFS(DataRegularSeason20242025!$AA$3:$AA$1315,DataRegularSeason20242025!$B$3:$B$1315, "&lt;=" &amp; FJ$1, DataRegularSeason20242025!$D$3:$D$1315, $A52)+SUMIFS(DataRegularSeason20242025!$AB$3:$AB$1315,DataRegularSeason20242025!$B$3:$B$1315, "&lt;=" &amp; FJ$1, DataRegularSeason20242025!$E$3:$E$1315, $A52)</f>
        <v>49</v>
      </c>
      <c r="FK52">
        <f>SUMIFS(DataRegularSeason20242025!$AA$3:$AA$1315,DataRegularSeason20242025!$B$3:$B$1315, "&lt;=" &amp; FK$1, DataRegularSeason20242025!$D$3:$D$1315, $A52)+SUMIFS(DataRegularSeason20242025!$AB$3:$AB$1315,DataRegularSeason20242025!$B$3:$B$1315, "&lt;=" &amp; FK$1, DataRegularSeason20242025!$E$3:$E$1315, $A52)</f>
        <v>49</v>
      </c>
      <c r="FL52">
        <f>SUMIFS(DataRegularSeason20242025!$AA$3:$AA$1315,DataRegularSeason20242025!$B$3:$B$1315, "&lt;=" &amp; FL$1, DataRegularSeason20242025!$D$3:$D$1315, $A52)+SUMIFS(DataRegularSeason20242025!$AB$3:$AB$1315,DataRegularSeason20242025!$B$3:$B$1315, "&lt;=" &amp; FL$1, DataRegularSeason20242025!$E$3:$E$1315, $A52)</f>
        <v>49</v>
      </c>
      <c r="FM52">
        <f>SUMIFS(DataRegularSeason20242025!$AA$3:$AA$1315,DataRegularSeason20242025!$B$3:$B$1315, "&lt;=" &amp; FM$1, DataRegularSeason20242025!$D$3:$D$1315, $A52)+SUMIFS(DataRegularSeason20242025!$AB$3:$AB$1315,DataRegularSeason20242025!$B$3:$B$1315, "&lt;=" &amp; FM$1, DataRegularSeason20242025!$E$3:$E$1315, $A52)</f>
        <v>49</v>
      </c>
      <c r="FN52">
        <f>SUMIFS(DataRegularSeason20242025!$AA$3:$AA$1315,DataRegularSeason20242025!$B$3:$B$1315, "&lt;=" &amp; FN$1, DataRegularSeason20242025!$D$3:$D$1315, $A52)+SUMIFS(DataRegularSeason20242025!$AB$3:$AB$1315,DataRegularSeason20242025!$B$3:$B$1315, "&lt;=" &amp; FN$1, DataRegularSeason20242025!$E$3:$E$1315, $A52)</f>
        <v>49</v>
      </c>
      <c r="FO52">
        <f>SUMIFS(DataRegularSeason20242025!$AA$3:$AA$1315,DataRegularSeason20242025!$B$3:$B$1315, "&lt;=" &amp; FO$1, DataRegularSeason20242025!$D$3:$D$1315, $A52)+SUMIFS(DataRegularSeason20242025!$AB$3:$AB$1315,DataRegularSeason20242025!$B$3:$B$1315, "&lt;=" &amp; FO$1, DataRegularSeason20242025!$E$3:$E$1315, $A52)</f>
        <v>49</v>
      </c>
      <c r="FP52">
        <f>SUMIFS(DataRegularSeason20242025!$AA$3:$AA$1315,DataRegularSeason20242025!$B$3:$B$1315, "&lt;=" &amp; FP$1, DataRegularSeason20242025!$D$3:$D$1315, $A52)+SUMIFS(DataRegularSeason20242025!$AB$3:$AB$1315,DataRegularSeason20242025!$B$3:$B$1315, "&lt;=" &amp; FP$1, DataRegularSeason20242025!$E$3:$E$1315, $A52)</f>
        <v>49</v>
      </c>
      <c r="FQ52">
        <f>SUMIFS(DataRegularSeason20242025!$AA$3:$AA$1315,DataRegularSeason20242025!$B$3:$B$1315, "&lt;=" &amp; FQ$1, DataRegularSeason20242025!$D$3:$D$1315, $A52)+SUMIFS(DataRegularSeason20242025!$AB$3:$AB$1315,DataRegularSeason20242025!$B$3:$B$1315, "&lt;=" &amp; FQ$1, DataRegularSeason20242025!$E$3:$E$1315, $A52)</f>
        <v>49</v>
      </c>
      <c r="FR52">
        <f>SUMIFS(DataRegularSeason20242025!$AA$3:$AA$1315,DataRegularSeason20242025!$B$3:$B$1315, "&lt;=" &amp; FR$1, DataRegularSeason20242025!$D$3:$D$1315, $A52)+SUMIFS(DataRegularSeason20242025!$AB$3:$AB$1315,DataRegularSeason20242025!$B$3:$B$1315, "&lt;=" &amp; FR$1, DataRegularSeason20242025!$E$3:$E$1315, $A52)</f>
        <v>49</v>
      </c>
      <c r="FS52">
        <f>SUMIFS(DataRegularSeason20242025!$AA$3:$AA$1315,DataRegularSeason20242025!$B$3:$B$1315, "&lt;=" &amp; FS$1, DataRegularSeason20242025!$D$3:$D$1315, $A52)+SUMIFS(DataRegularSeason20242025!$AB$3:$AB$1315,DataRegularSeason20242025!$B$3:$B$1315, "&lt;=" &amp; FS$1, DataRegularSeason20242025!$E$3:$E$1315, $A52)</f>
        <v>49</v>
      </c>
      <c r="FT52">
        <f>SUMIFS(DataRegularSeason20242025!$AA$3:$AA$1315,DataRegularSeason20242025!$B$3:$B$1315, "&lt;=" &amp; FT$1, DataRegularSeason20242025!$D$3:$D$1315, $A52)+SUMIFS(DataRegularSeason20242025!$AB$3:$AB$1315,DataRegularSeason20242025!$B$3:$B$1315, "&lt;=" &amp; FT$1, DataRegularSeason20242025!$E$3:$E$1315, $A52)</f>
        <v>49</v>
      </c>
      <c r="FU52">
        <f>SUMIFS(DataRegularSeason20242025!$AA$3:$AA$1315,DataRegularSeason20242025!$B$3:$B$1315, "&lt;=" &amp; FU$1, DataRegularSeason20242025!$D$3:$D$1315, $A52)+SUMIFS(DataRegularSeason20242025!$AB$3:$AB$1315,DataRegularSeason20242025!$B$3:$B$1315, "&lt;=" &amp; FU$1, DataRegularSeason20242025!$E$3:$E$1315, $A52)</f>
        <v>49</v>
      </c>
      <c r="FV52">
        <f>SUMIFS(DataRegularSeason20242025!$AA$3:$AA$1315,DataRegularSeason20242025!$B$3:$B$1315, "&lt;=" &amp; FV$1, DataRegularSeason20242025!$D$3:$D$1315, $A52)+SUMIFS(DataRegularSeason20242025!$AB$3:$AB$1315,DataRegularSeason20242025!$B$3:$B$1315, "&lt;=" &amp; FV$1, DataRegularSeason20242025!$E$3:$E$1315, $A52)</f>
        <v>49</v>
      </c>
      <c r="FW52">
        <f>SUMIFS(DataRegularSeason20242025!$AA$3:$AA$1315,DataRegularSeason20242025!$B$3:$B$1315, "&lt;=" &amp; FW$1, DataRegularSeason20242025!$D$3:$D$1315, $A52)+SUMIFS(DataRegularSeason20242025!$AB$3:$AB$1315,DataRegularSeason20242025!$B$3:$B$1315, "&lt;=" &amp; FW$1, DataRegularSeason20242025!$E$3:$E$1315, $A52)</f>
        <v>49</v>
      </c>
      <c r="FX52">
        <f>SUMIFS(DataRegularSeason20242025!$AA$3:$AA$1315,DataRegularSeason20242025!$B$3:$B$1315, "&lt;=" &amp; FX$1, DataRegularSeason20242025!$D$3:$D$1315, $A52)+SUMIFS(DataRegularSeason20242025!$AB$3:$AB$1315,DataRegularSeason20242025!$B$3:$B$1315, "&lt;=" &amp; FX$1, DataRegularSeason20242025!$E$3:$E$1315, $A52)</f>
        <v>49</v>
      </c>
      <c r="FY52">
        <f>SUMIFS(DataRegularSeason20242025!$AA$3:$AA$1315,DataRegularSeason20242025!$B$3:$B$1315, "&lt;=" &amp; FY$1, DataRegularSeason20242025!$D$3:$D$1315, $A52)+SUMIFS(DataRegularSeason20242025!$AB$3:$AB$1315,DataRegularSeason20242025!$B$3:$B$1315, "&lt;=" &amp; FY$1, DataRegularSeason20242025!$E$3:$E$1315, $A52)</f>
        <v>49</v>
      </c>
      <c r="FZ52">
        <f>SUMIFS(DataRegularSeason20242025!$AA$3:$AA$1315,DataRegularSeason20242025!$B$3:$B$1315, "&lt;=" &amp; FZ$1, DataRegularSeason20242025!$D$3:$D$1315, $A52)+SUMIFS(DataRegularSeason20242025!$AB$3:$AB$1315,DataRegularSeason20242025!$B$3:$B$1315, "&lt;=" &amp; FZ$1, DataRegularSeason20242025!$E$3:$E$1315, $A52)</f>
        <v>49</v>
      </c>
      <c r="GA52">
        <f>SUMIFS(DataRegularSeason20242025!$AA$3:$AA$1315,DataRegularSeason20242025!$B$3:$B$1315, "&lt;=" &amp; GA$1, DataRegularSeason20242025!$D$3:$D$1315, $A52)+SUMIFS(DataRegularSeason20242025!$AB$3:$AB$1315,DataRegularSeason20242025!$B$3:$B$1315, "&lt;=" &amp; GA$1, DataRegularSeason20242025!$E$3:$E$1315, $A52)</f>
        <v>49</v>
      </c>
      <c r="GB52">
        <f>SUMIFS(DataRegularSeason20242025!$AA$3:$AA$1315,DataRegularSeason20242025!$B$3:$B$1315, "&lt;=" &amp; GB$1, DataRegularSeason20242025!$D$3:$D$1315, $A52)+SUMIFS(DataRegularSeason20242025!$AB$3:$AB$1315,DataRegularSeason20242025!$B$3:$B$1315, "&lt;=" &amp; GB$1, DataRegularSeason20242025!$E$3:$E$1315, $A52)</f>
        <v>49</v>
      </c>
      <c r="GC52">
        <f>SUMIFS(DataRegularSeason20242025!$AA$3:$AA$1315,DataRegularSeason20242025!$B$3:$B$1315, "&lt;=" &amp; GC$1, DataRegularSeason20242025!$D$3:$D$1315, $A52)+SUMIFS(DataRegularSeason20242025!$AB$3:$AB$1315,DataRegularSeason20242025!$B$3:$B$1315, "&lt;=" &amp; GC$1, DataRegularSeason20242025!$E$3:$E$1315, $A52)</f>
        <v>49</v>
      </c>
      <c r="GD52">
        <f>SUMIFS(DataRegularSeason20242025!$AA$3:$AA$1315,DataRegularSeason20242025!$B$3:$B$1315, "&lt;=" &amp; GD$1, DataRegularSeason20242025!$D$3:$D$1315, $A52)+SUMIFS(DataRegularSeason20242025!$AB$3:$AB$1315,DataRegularSeason20242025!$B$3:$B$1315, "&lt;=" &amp; GD$1, DataRegularSeason20242025!$E$3:$E$1315, $A52)</f>
        <v>49</v>
      </c>
      <c r="GE52">
        <f>SUMIFS(DataRegularSeason20242025!$AA$3:$AA$1315,DataRegularSeason20242025!$B$3:$B$1315, "&lt;=" &amp; GE$1, DataRegularSeason20242025!$D$3:$D$1315, $A52)+SUMIFS(DataRegularSeason20242025!$AB$3:$AB$1315,DataRegularSeason20242025!$B$3:$B$1315, "&lt;=" &amp; GE$1, DataRegularSeason20242025!$E$3:$E$1315, $A52)</f>
        <v>49</v>
      </c>
      <c r="GF52">
        <f>SUMIFS(DataRegularSeason20242025!$AA$3:$AA$1315,DataRegularSeason20242025!$B$3:$B$1315, "&lt;=" &amp; GF$1, DataRegularSeason20242025!$D$3:$D$1315, $A52)+SUMIFS(DataRegularSeason20242025!$AB$3:$AB$1315,DataRegularSeason20242025!$B$3:$B$1315, "&lt;=" &amp; GF$1, DataRegularSeason20242025!$E$3:$E$1315, $A52)</f>
        <v>49</v>
      </c>
      <c r="GG52">
        <f>SUMIFS(DataRegularSeason20242025!$AA$3:$AA$1315,DataRegularSeason20242025!$B$3:$B$1315, "&lt;=" &amp; GG$1, DataRegularSeason20242025!$D$3:$D$1315, $A52)+SUMIFS(DataRegularSeason20242025!$AB$3:$AB$1315,DataRegularSeason20242025!$B$3:$B$1315, "&lt;=" &amp; GG$1, DataRegularSeason20242025!$E$3:$E$1315, $A52)</f>
        <v>49</v>
      </c>
      <c r="GH52">
        <f>SUMIFS(DataRegularSeason20242025!$AA$3:$AA$1315,DataRegularSeason20242025!$B$3:$B$1315, "&lt;=" &amp; GH$1, DataRegularSeason20242025!$D$3:$D$1315, $A52)+SUMIFS(DataRegularSeason20242025!$AB$3:$AB$1315,DataRegularSeason20242025!$B$3:$B$1315, "&lt;=" &amp; GH$1, DataRegularSeason20242025!$E$3:$E$1315, $A52)</f>
        <v>49</v>
      </c>
      <c r="GI52">
        <f>SUMIFS(DataRegularSeason20242025!$AA$3:$AA$1315,DataRegularSeason20242025!$B$3:$B$1315, "&lt;=" &amp; GI$1, DataRegularSeason20242025!$D$3:$D$1315, $A52)+SUMIFS(DataRegularSeason20242025!$AB$3:$AB$1315,DataRegularSeason20242025!$B$3:$B$1315, "&lt;=" &amp; GI$1, DataRegularSeason20242025!$E$3:$E$1315, $A52)</f>
        <v>49</v>
      </c>
      <c r="GJ52">
        <f>SUMIFS(DataRegularSeason20242025!$AA$3:$AA$1315,DataRegularSeason20242025!$B$3:$B$1315, "&lt;=" &amp; GJ$1, DataRegularSeason20242025!$D$3:$D$1315, $A52)+SUMIFS(DataRegularSeason20242025!$AB$3:$AB$1315,DataRegularSeason20242025!$B$3:$B$1315, "&lt;=" &amp; GJ$1, DataRegularSeason20242025!$E$3:$E$1315, $A52)</f>
        <v>49</v>
      </c>
      <c r="GK52">
        <f>SUMIFS(DataRegularSeason20242025!$AA$3:$AA$1315,DataRegularSeason20242025!$B$3:$B$1315, "&lt;=" &amp; GK$1, DataRegularSeason20242025!$D$3:$D$1315, $A52)+SUMIFS(DataRegularSeason20242025!$AB$3:$AB$1315,DataRegularSeason20242025!$B$3:$B$1315, "&lt;=" &amp; GK$1, DataRegularSeason20242025!$E$3:$E$1315, $A52)</f>
        <v>49</v>
      </c>
      <c r="GL52">
        <f>SUMIFS(DataRegularSeason20242025!$AA$3:$AA$1315,DataRegularSeason20242025!$B$3:$B$1315, "&lt;=" &amp; GL$1, DataRegularSeason20242025!$D$3:$D$1315, $A52)+SUMIFS(DataRegularSeason20242025!$AB$3:$AB$1315,DataRegularSeason20242025!$B$3:$B$1315, "&lt;=" &amp; GL$1, DataRegularSeason20242025!$E$3:$E$1315, $A52)</f>
        <v>49</v>
      </c>
      <c r="GM52">
        <f>SUMIFS(DataRegularSeason20242025!$AA$3:$AA$1315,DataRegularSeason20242025!$B$3:$B$1315, "&lt;=" &amp; GM$1, DataRegularSeason20242025!$D$3:$D$1315, $A52)+SUMIFS(DataRegularSeason20242025!$AB$3:$AB$1315,DataRegularSeason20242025!$B$3:$B$1315, "&lt;=" &amp; GM$1, DataRegularSeason20242025!$E$3:$E$1315, $A52)</f>
        <v>49</v>
      </c>
      <c r="GN52">
        <f>SUMIFS(DataRegularSeason20242025!$AA$3:$AA$1315,DataRegularSeason20242025!$B$3:$B$1315, "&lt;=" &amp; GN$1, DataRegularSeason20242025!$D$3:$D$1315, $A52)+SUMIFS(DataRegularSeason20242025!$AB$3:$AB$1315,DataRegularSeason20242025!$B$3:$B$1315, "&lt;=" &amp; GN$1, DataRegularSeason20242025!$E$3:$E$1315, $A52)</f>
        <v>49</v>
      </c>
      <c r="GO52">
        <f>SUMIFS(DataRegularSeason20242025!$AA$3:$AA$1315,DataRegularSeason20242025!$B$3:$B$1315, "&lt;=" &amp; GO$1, DataRegularSeason20242025!$D$3:$D$1315, $A52)+SUMIFS(DataRegularSeason20242025!$AB$3:$AB$1315,DataRegularSeason20242025!$B$3:$B$1315, "&lt;=" &amp; GO$1, DataRegularSeason20242025!$E$3:$E$1315, $A52)</f>
        <v>49</v>
      </c>
      <c r="GP52">
        <f>SUMIFS(DataRegularSeason20242025!$AA$3:$AA$1315,DataRegularSeason20242025!$B$3:$B$1315, "&lt;=" &amp; GP$1, DataRegularSeason20242025!$D$3:$D$1315, $A52)+SUMIFS(DataRegularSeason20242025!$AB$3:$AB$1315,DataRegularSeason20242025!$B$3:$B$1315, "&lt;=" &amp; GP$1, DataRegularSeason20242025!$E$3:$E$1315, $A52)</f>
        <v>49</v>
      </c>
      <c r="GQ52">
        <f>SUMIFS(DataRegularSeason20242025!$AA$3:$AA$1315,DataRegularSeason20242025!$B$3:$B$1315, "&lt;=" &amp; GQ$1, DataRegularSeason20242025!$D$3:$D$1315, $A52)+SUMIFS(DataRegularSeason20242025!$AB$3:$AB$1315,DataRegularSeason20242025!$B$3:$B$1315, "&lt;=" &amp; GQ$1, DataRegularSeason20242025!$E$3:$E$1315, $A52)</f>
        <v>49</v>
      </c>
      <c r="GR52">
        <f>SUMIFS(DataRegularSeason20242025!$AA$3:$AA$1315,DataRegularSeason20242025!$B$3:$B$1315, "&lt;=" &amp; GR$1, DataRegularSeason20242025!$D$3:$D$1315, $A52)+SUMIFS(DataRegularSeason20242025!$AB$3:$AB$1315,DataRegularSeason20242025!$B$3:$B$1315, "&lt;=" &amp; GR$1, DataRegularSeason20242025!$E$3:$E$1315, $A52)</f>
        <v>49</v>
      </c>
      <c r="GS52">
        <f>SUMIFS(DataRegularSeason20242025!$AA$3:$AA$1315,DataRegularSeason20242025!$B$3:$B$1315, "&lt;=" &amp; GS$1, DataRegularSeason20242025!$D$3:$D$1315, $A52)+SUMIFS(DataRegularSeason20242025!$AB$3:$AB$1315,DataRegularSeason20242025!$B$3:$B$1315, "&lt;=" &amp; GS$1, DataRegularSeason20242025!$E$3:$E$1315, $A52)</f>
        <v>49</v>
      </c>
      <c r="GT52">
        <f>SUMIFS(DataRegularSeason20242025!$AA$3:$AA$1315,DataRegularSeason20242025!$B$3:$B$1315, "&lt;=" &amp; GT$1, DataRegularSeason20242025!$D$3:$D$1315, $A52)+SUMIFS(DataRegularSeason20242025!$AB$3:$AB$1315,DataRegularSeason20242025!$B$3:$B$1315, "&lt;=" &amp; GT$1, DataRegularSeason20242025!$E$3:$E$1315, $A52)</f>
        <v>49</v>
      </c>
      <c r="GU52">
        <f>SUMIFS(DataRegularSeason20242025!$AA$3:$AA$1315,DataRegularSeason20242025!$B$3:$B$1315, "&lt;=" &amp; GU$1, DataRegularSeason20242025!$D$3:$D$1315, $A52)+SUMIFS(DataRegularSeason20242025!$AB$3:$AB$1315,DataRegularSeason20242025!$B$3:$B$1315, "&lt;=" &amp; GU$1, DataRegularSeason20242025!$E$3:$E$1315, $A52)</f>
        <v>49</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48</v>
      </c>
      <c r="DS53">
        <f>SUMIFS(DataRegularSeason20242025!$AA$3:$AA$1315,DataRegularSeason20242025!$B$3:$B$1315, "&lt;=" &amp; DS$1, DataRegularSeason20242025!$D$3:$D$1315, $A53)+SUMIFS(DataRegularSeason20242025!$AB$3:$AB$1315,DataRegularSeason20242025!$B$3:$B$1315, "&lt;=" &amp; DS$1, DataRegularSeason20242025!$E$3:$E$1315, $A53)</f>
        <v>48</v>
      </c>
      <c r="DT53">
        <f>SUMIFS(DataRegularSeason20242025!$AA$3:$AA$1315,DataRegularSeason20242025!$B$3:$B$1315, "&lt;=" &amp; DT$1, DataRegularSeason20242025!$D$3:$D$1315, $A53)+SUMIFS(DataRegularSeason20242025!$AB$3:$AB$1315,DataRegularSeason20242025!$B$3:$B$1315, "&lt;=" &amp; DT$1, DataRegularSeason20242025!$E$3:$E$1315, $A53)</f>
        <v>48</v>
      </c>
      <c r="DU53">
        <f>SUMIFS(DataRegularSeason20242025!$AA$3:$AA$1315,DataRegularSeason20242025!$B$3:$B$1315, "&lt;=" &amp; DU$1, DataRegularSeason20242025!$D$3:$D$1315, $A53)+SUMIFS(DataRegularSeason20242025!$AB$3:$AB$1315,DataRegularSeason20242025!$B$3:$B$1315, "&lt;=" &amp; DU$1, DataRegularSeason20242025!$E$3:$E$1315, $A53)</f>
        <v>48</v>
      </c>
      <c r="DV53">
        <f>SUMIFS(DataRegularSeason20242025!$AA$3:$AA$1315,DataRegularSeason20242025!$B$3:$B$1315, "&lt;=" &amp; DV$1, DataRegularSeason20242025!$D$3:$D$1315, $A53)+SUMIFS(DataRegularSeason20242025!$AB$3:$AB$1315,DataRegularSeason20242025!$B$3:$B$1315, "&lt;=" &amp; DV$1, DataRegularSeason20242025!$E$3:$E$1315, $A53)</f>
        <v>48</v>
      </c>
      <c r="DW53">
        <f>SUMIFS(DataRegularSeason20242025!$AA$3:$AA$1315,DataRegularSeason20242025!$B$3:$B$1315, "&lt;=" &amp; DW$1, DataRegularSeason20242025!$D$3:$D$1315, $A53)+SUMIFS(DataRegularSeason20242025!$AB$3:$AB$1315,DataRegularSeason20242025!$B$3:$B$1315, "&lt;=" &amp; DW$1, DataRegularSeason20242025!$E$3:$E$1315, $A53)</f>
        <v>48</v>
      </c>
      <c r="DX53">
        <f>SUMIFS(DataRegularSeason20242025!$AA$3:$AA$1315,DataRegularSeason20242025!$B$3:$B$1315, "&lt;=" &amp; DX$1, DataRegularSeason20242025!$D$3:$D$1315, $A53)+SUMIFS(DataRegularSeason20242025!$AB$3:$AB$1315,DataRegularSeason20242025!$B$3:$B$1315, "&lt;=" &amp; DX$1, DataRegularSeason20242025!$E$3:$E$1315, $A53)</f>
        <v>48</v>
      </c>
      <c r="DY53">
        <f>SUMIFS(DataRegularSeason20242025!$AA$3:$AA$1315,DataRegularSeason20242025!$B$3:$B$1315, "&lt;=" &amp; DY$1, DataRegularSeason20242025!$D$3:$D$1315, $A53)+SUMIFS(DataRegularSeason20242025!$AB$3:$AB$1315,DataRegularSeason20242025!$B$3:$B$1315, "&lt;=" &amp; DY$1, DataRegularSeason20242025!$E$3:$E$1315, $A53)</f>
        <v>48</v>
      </c>
      <c r="DZ53">
        <f>SUMIFS(DataRegularSeason20242025!$AA$3:$AA$1315,DataRegularSeason20242025!$B$3:$B$1315, "&lt;=" &amp; DZ$1, DataRegularSeason20242025!$D$3:$D$1315, $A53)+SUMIFS(DataRegularSeason20242025!$AB$3:$AB$1315,DataRegularSeason20242025!$B$3:$B$1315, "&lt;=" &amp; DZ$1, DataRegularSeason20242025!$E$3:$E$1315, $A53)</f>
        <v>48</v>
      </c>
      <c r="EA53">
        <f>SUMIFS(DataRegularSeason20242025!$AA$3:$AA$1315,DataRegularSeason20242025!$B$3:$B$1315, "&lt;=" &amp; EA$1, DataRegularSeason20242025!$D$3:$D$1315, $A53)+SUMIFS(DataRegularSeason20242025!$AB$3:$AB$1315,DataRegularSeason20242025!$B$3:$B$1315, "&lt;=" &amp; EA$1, DataRegularSeason20242025!$E$3:$E$1315, $A53)</f>
        <v>48</v>
      </c>
      <c r="EB53">
        <f>SUMIFS(DataRegularSeason20242025!$AA$3:$AA$1315,DataRegularSeason20242025!$B$3:$B$1315, "&lt;=" &amp; EB$1, DataRegularSeason20242025!$D$3:$D$1315, $A53)+SUMIFS(DataRegularSeason20242025!$AB$3:$AB$1315,DataRegularSeason20242025!$B$3:$B$1315, "&lt;=" &amp; EB$1, DataRegularSeason20242025!$E$3:$E$1315, $A53)</f>
        <v>48</v>
      </c>
      <c r="EC53">
        <f>SUMIFS(DataRegularSeason20242025!$AA$3:$AA$1315,DataRegularSeason20242025!$B$3:$B$1315, "&lt;=" &amp; EC$1, DataRegularSeason20242025!$D$3:$D$1315, $A53)+SUMIFS(DataRegularSeason20242025!$AB$3:$AB$1315,DataRegularSeason20242025!$B$3:$B$1315, "&lt;=" &amp; EC$1, DataRegularSeason20242025!$E$3:$E$1315, $A53)</f>
        <v>48</v>
      </c>
      <c r="ED53">
        <f>SUMIFS(DataRegularSeason20242025!$AA$3:$AA$1315,DataRegularSeason20242025!$B$3:$B$1315, "&lt;=" &amp; ED$1, DataRegularSeason20242025!$D$3:$D$1315, $A53)+SUMIFS(DataRegularSeason20242025!$AB$3:$AB$1315,DataRegularSeason20242025!$B$3:$B$1315, "&lt;=" &amp; ED$1, DataRegularSeason20242025!$E$3:$E$1315, $A53)</f>
        <v>48</v>
      </c>
      <c r="EE53">
        <f>SUMIFS(DataRegularSeason20242025!$AA$3:$AA$1315,DataRegularSeason20242025!$B$3:$B$1315, "&lt;=" &amp; EE$1, DataRegularSeason20242025!$D$3:$D$1315, $A53)+SUMIFS(DataRegularSeason20242025!$AB$3:$AB$1315,DataRegularSeason20242025!$B$3:$B$1315, "&lt;=" &amp; EE$1, DataRegularSeason20242025!$E$3:$E$1315, $A53)</f>
        <v>48</v>
      </c>
      <c r="EF53">
        <f>SUMIFS(DataRegularSeason20242025!$AA$3:$AA$1315,DataRegularSeason20242025!$B$3:$B$1315, "&lt;=" &amp; EF$1, DataRegularSeason20242025!$D$3:$D$1315, $A53)+SUMIFS(DataRegularSeason20242025!$AB$3:$AB$1315,DataRegularSeason20242025!$B$3:$B$1315, "&lt;=" &amp; EF$1, DataRegularSeason20242025!$E$3:$E$1315, $A53)</f>
        <v>48</v>
      </c>
      <c r="EG53">
        <f>SUMIFS(DataRegularSeason20242025!$AA$3:$AA$1315,DataRegularSeason20242025!$B$3:$B$1315, "&lt;=" &amp; EG$1, DataRegularSeason20242025!$D$3:$D$1315, $A53)+SUMIFS(DataRegularSeason20242025!$AB$3:$AB$1315,DataRegularSeason20242025!$B$3:$B$1315, "&lt;=" &amp; EG$1, DataRegularSeason20242025!$E$3:$E$1315, $A53)</f>
        <v>48</v>
      </c>
      <c r="EH53">
        <f>SUMIFS(DataRegularSeason20242025!$AA$3:$AA$1315,DataRegularSeason20242025!$B$3:$B$1315, "&lt;=" &amp; EH$1, DataRegularSeason20242025!$D$3:$D$1315, $A53)+SUMIFS(DataRegularSeason20242025!$AB$3:$AB$1315,DataRegularSeason20242025!$B$3:$B$1315, "&lt;=" &amp; EH$1, DataRegularSeason20242025!$E$3:$E$1315, $A53)</f>
        <v>48</v>
      </c>
      <c r="EI53">
        <f>SUMIFS(DataRegularSeason20242025!$AA$3:$AA$1315,DataRegularSeason20242025!$B$3:$B$1315, "&lt;=" &amp; EI$1, DataRegularSeason20242025!$D$3:$D$1315, $A53)+SUMIFS(DataRegularSeason20242025!$AB$3:$AB$1315,DataRegularSeason20242025!$B$3:$B$1315, "&lt;=" &amp; EI$1, DataRegularSeason20242025!$E$3:$E$1315, $A53)</f>
        <v>48</v>
      </c>
      <c r="EJ53">
        <f>SUMIFS(DataRegularSeason20242025!$AA$3:$AA$1315,DataRegularSeason20242025!$B$3:$B$1315, "&lt;=" &amp; EJ$1, DataRegularSeason20242025!$D$3:$D$1315, $A53)+SUMIFS(DataRegularSeason20242025!$AB$3:$AB$1315,DataRegularSeason20242025!$B$3:$B$1315, "&lt;=" &amp; EJ$1, DataRegularSeason20242025!$E$3:$E$1315, $A53)</f>
        <v>48</v>
      </c>
      <c r="EK53">
        <f>SUMIFS(DataRegularSeason20242025!$AA$3:$AA$1315,DataRegularSeason20242025!$B$3:$B$1315, "&lt;=" &amp; EK$1, DataRegularSeason20242025!$D$3:$D$1315, $A53)+SUMIFS(DataRegularSeason20242025!$AB$3:$AB$1315,DataRegularSeason20242025!$B$3:$B$1315, "&lt;=" &amp; EK$1, DataRegularSeason20242025!$E$3:$E$1315, $A53)</f>
        <v>48</v>
      </c>
      <c r="EL53">
        <f>SUMIFS(DataRegularSeason20242025!$AA$3:$AA$1315,DataRegularSeason20242025!$B$3:$B$1315, "&lt;=" &amp; EL$1, DataRegularSeason20242025!$D$3:$D$1315, $A53)+SUMIFS(DataRegularSeason20242025!$AB$3:$AB$1315,DataRegularSeason20242025!$B$3:$B$1315, "&lt;=" &amp; EL$1, DataRegularSeason20242025!$E$3:$E$1315, $A53)</f>
        <v>48</v>
      </c>
      <c r="EM53">
        <f>SUMIFS(DataRegularSeason20242025!$AA$3:$AA$1315,DataRegularSeason20242025!$B$3:$B$1315, "&lt;=" &amp; EM$1, DataRegularSeason20242025!$D$3:$D$1315, $A53)+SUMIFS(DataRegularSeason20242025!$AB$3:$AB$1315,DataRegularSeason20242025!$B$3:$B$1315, "&lt;=" &amp; EM$1, DataRegularSeason20242025!$E$3:$E$1315, $A53)</f>
        <v>48</v>
      </c>
      <c r="EN53">
        <f>SUMIFS(DataRegularSeason20242025!$AA$3:$AA$1315,DataRegularSeason20242025!$B$3:$B$1315, "&lt;=" &amp; EN$1, DataRegularSeason20242025!$D$3:$D$1315, $A53)+SUMIFS(DataRegularSeason20242025!$AB$3:$AB$1315,DataRegularSeason20242025!$B$3:$B$1315, "&lt;=" &amp; EN$1, DataRegularSeason20242025!$E$3:$E$1315, $A53)</f>
        <v>48</v>
      </c>
      <c r="EO53">
        <f>SUMIFS(DataRegularSeason20242025!$AA$3:$AA$1315,DataRegularSeason20242025!$B$3:$B$1315, "&lt;=" &amp; EO$1, DataRegularSeason20242025!$D$3:$D$1315, $A53)+SUMIFS(DataRegularSeason20242025!$AB$3:$AB$1315,DataRegularSeason20242025!$B$3:$B$1315, "&lt;=" &amp; EO$1, DataRegularSeason20242025!$E$3:$E$1315, $A53)</f>
        <v>48</v>
      </c>
      <c r="EP53">
        <f>SUMIFS(DataRegularSeason20242025!$AA$3:$AA$1315,DataRegularSeason20242025!$B$3:$B$1315, "&lt;=" &amp; EP$1, DataRegularSeason20242025!$D$3:$D$1315, $A53)+SUMIFS(DataRegularSeason20242025!$AB$3:$AB$1315,DataRegularSeason20242025!$B$3:$B$1315, "&lt;=" &amp; EP$1, DataRegularSeason20242025!$E$3:$E$1315, $A53)</f>
        <v>48</v>
      </c>
      <c r="EQ53">
        <f>SUMIFS(DataRegularSeason20242025!$AA$3:$AA$1315,DataRegularSeason20242025!$B$3:$B$1315, "&lt;=" &amp; EQ$1, DataRegularSeason20242025!$D$3:$D$1315, $A53)+SUMIFS(DataRegularSeason20242025!$AB$3:$AB$1315,DataRegularSeason20242025!$B$3:$B$1315, "&lt;=" &amp; EQ$1, DataRegularSeason20242025!$E$3:$E$1315, $A53)</f>
        <v>48</v>
      </c>
      <c r="ER53">
        <f>SUMIFS(DataRegularSeason20242025!$AA$3:$AA$1315,DataRegularSeason20242025!$B$3:$B$1315, "&lt;=" &amp; ER$1, DataRegularSeason20242025!$D$3:$D$1315, $A53)+SUMIFS(DataRegularSeason20242025!$AB$3:$AB$1315,DataRegularSeason20242025!$B$3:$B$1315, "&lt;=" &amp; ER$1, DataRegularSeason20242025!$E$3:$E$1315, $A53)</f>
        <v>48</v>
      </c>
      <c r="ES53">
        <f>SUMIFS(DataRegularSeason20242025!$AA$3:$AA$1315,DataRegularSeason20242025!$B$3:$B$1315, "&lt;=" &amp; ES$1, DataRegularSeason20242025!$D$3:$D$1315, $A53)+SUMIFS(DataRegularSeason20242025!$AB$3:$AB$1315,DataRegularSeason20242025!$B$3:$B$1315, "&lt;=" &amp; ES$1, DataRegularSeason20242025!$E$3:$E$1315, $A53)</f>
        <v>48</v>
      </c>
      <c r="ET53">
        <f>SUMIFS(DataRegularSeason20242025!$AA$3:$AA$1315,DataRegularSeason20242025!$B$3:$B$1315, "&lt;=" &amp; ET$1, DataRegularSeason20242025!$D$3:$D$1315, $A53)+SUMIFS(DataRegularSeason20242025!$AB$3:$AB$1315,DataRegularSeason20242025!$B$3:$B$1315, "&lt;=" &amp; ET$1, DataRegularSeason20242025!$E$3:$E$1315, $A53)</f>
        <v>48</v>
      </c>
      <c r="EU53">
        <f>SUMIFS(DataRegularSeason20242025!$AA$3:$AA$1315,DataRegularSeason20242025!$B$3:$B$1315, "&lt;=" &amp; EU$1, DataRegularSeason20242025!$D$3:$D$1315, $A53)+SUMIFS(DataRegularSeason20242025!$AB$3:$AB$1315,DataRegularSeason20242025!$B$3:$B$1315, "&lt;=" &amp; EU$1, DataRegularSeason20242025!$E$3:$E$1315, $A53)</f>
        <v>48</v>
      </c>
      <c r="EV53">
        <f>SUMIFS(DataRegularSeason20242025!$AA$3:$AA$1315,DataRegularSeason20242025!$B$3:$B$1315, "&lt;=" &amp; EV$1, DataRegularSeason20242025!$D$3:$D$1315, $A53)+SUMIFS(DataRegularSeason20242025!$AB$3:$AB$1315,DataRegularSeason20242025!$B$3:$B$1315, "&lt;=" &amp; EV$1, DataRegularSeason20242025!$E$3:$E$1315, $A53)</f>
        <v>48</v>
      </c>
      <c r="EW53">
        <f>SUMIFS(DataRegularSeason20242025!$AA$3:$AA$1315,DataRegularSeason20242025!$B$3:$B$1315, "&lt;=" &amp; EW$1, DataRegularSeason20242025!$D$3:$D$1315, $A53)+SUMIFS(DataRegularSeason20242025!$AB$3:$AB$1315,DataRegularSeason20242025!$B$3:$B$1315, "&lt;=" &amp; EW$1, DataRegularSeason20242025!$E$3:$E$1315, $A53)</f>
        <v>48</v>
      </c>
      <c r="EX53">
        <f>SUMIFS(DataRegularSeason20242025!$AA$3:$AA$1315,DataRegularSeason20242025!$B$3:$B$1315, "&lt;=" &amp; EX$1, DataRegularSeason20242025!$D$3:$D$1315, $A53)+SUMIFS(DataRegularSeason20242025!$AB$3:$AB$1315,DataRegularSeason20242025!$B$3:$B$1315, "&lt;=" &amp; EX$1, DataRegularSeason20242025!$E$3:$E$1315, $A53)</f>
        <v>48</v>
      </c>
      <c r="EY53">
        <f>SUMIFS(DataRegularSeason20242025!$AA$3:$AA$1315,DataRegularSeason20242025!$B$3:$B$1315, "&lt;=" &amp; EY$1, DataRegularSeason20242025!$D$3:$D$1315, $A53)+SUMIFS(DataRegularSeason20242025!$AB$3:$AB$1315,DataRegularSeason20242025!$B$3:$B$1315, "&lt;=" &amp; EY$1, DataRegularSeason20242025!$E$3:$E$1315, $A53)</f>
        <v>48</v>
      </c>
      <c r="EZ53">
        <f>SUMIFS(DataRegularSeason20242025!$AA$3:$AA$1315,DataRegularSeason20242025!$B$3:$B$1315, "&lt;=" &amp; EZ$1, DataRegularSeason20242025!$D$3:$D$1315, $A53)+SUMIFS(DataRegularSeason20242025!$AB$3:$AB$1315,DataRegularSeason20242025!$B$3:$B$1315, "&lt;=" &amp; EZ$1, DataRegularSeason20242025!$E$3:$E$1315, $A53)</f>
        <v>48</v>
      </c>
      <c r="FA53">
        <f>SUMIFS(DataRegularSeason20242025!$AA$3:$AA$1315,DataRegularSeason20242025!$B$3:$B$1315, "&lt;=" &amp; FA$1, DataRegularSeason20242025!$D$3:$D$1315, $A53)+SUMIFS(DataRegularSeason20242025!$AB$3:$AB$1315,DataRegularSeason20242025!$B$3:$B$1315, "&lt;=" &amp; FA$1, DataRegularSeason20242025!$E$3:$E$1315, $A53)</f>
        <v>48</v>
      </c>
      <c r="FB53">
        <f>SUMIFS(DataRegularSeason20242025!$AA$3:$AA$1315,DataRegularSeason20242025!$B$3:$B$1315, "&lt;=" &amp; FB$1, DataRegularSeason20242025!$D$3:$D$1315, $A53)+SUMIFS(DataRegularSeason20242025!$AB$3:$AB$1315,DataRegularSeason20242025!$B$3:$B$1315, "&lt;=" &amp; FB$1, DataRegularSeason20242025!$E$3:$E$1315, $A53)</f>
        <v>48</v>
      </c>
      <c r="FC53">
        <f>SUMIFS(DataRegularSeason20242025!$AA$3:$AA$1315,DataRegularSeason20242025!$B$3:$B$1315, "&lt;=" &amp; FC$1, DataRegularSeason20242025!$D$3:$D$1315, $A53)+SUMIFS(DataRegularSeason20242025!$AB$3:$AB$1315,DataRegularSeason20242025!$B$3:$B$1315, "&lt;=" &amp; FC$1, DataRegularSeason20242025!$E$3:$E$1315, $A53)</f>
        <v>48</v>
      </c>
      <c r="FD53">
        <f>SUMIFS(DataRegularSeason20242025!$AA$3:$AA$1315,DataRegularSeason20242025!$B$3:$B$1315, "&lt;=" &amp; FD$1, DataRegularSeason20242025!$D$3:$D$1315, $A53)+SUMIFS(DataRegularSeason20242025!$AB$3:$AB$1315,DataRegularSeason20242025!$B$3:$B$1315, "&lt;=" &amp; FD$1, DataRegularSeason20242025!$E$3:$E$1315, $A53)</f>
        <v>48</v>
      </c>
      <c r="FE53">
        <f>SUMIFS(DataRegularSeason20242025!$AA$3:$AA$1315,DataRegularSeason20242025!$B$3:$B$1315, "&lt;=" &amp; FE$1, DataRegularSeason20242025!$D$3:$D$1315, $A53)+SUMIFS(DataRegularSeason20242025!$AB$3:$AB$1315,DataRegularSeason20242025!$B$3:$B$1315, "&lt;=" &amp; FE$1, DataRegularSeason20242025!$E$3:$E$1315, $A53)</f>
        <v>48</v>
      </c>
      <c r="FF53">
        <f>SUMIFS(DataRegularSeason20242025!$AA$3:$AA$1315,DataRegularSeason20242025!$B$3:$B$1315, "&lt;=" &amp; FF$1, DataRegularSeason20242025!$D$3:$D$1315, $A53)+SUMIFS(DataRegularSeason20242025!$AB$3:$AB$1315,DataRegularSeason20242025!$B$3:$B$1315, "&lt;=" &amp; FF$1, DataRegularSeason20242025!$E$3:$E$1315, $A53)</f>
        <v>48</v>
      </c>
      <c r="FG53">
        <f>SUMIFS(DataRegularSeason20242025!$AA$3:$AA$1315,DataRegularSeason20242025!$B$3:$B$1315, "&lt;=" &amp; FG$1, DataRegularSeason20242025!$D$3:$D$1315, $A53)+SUMIFS(DataRegularSeason20242025!$AB$3:$AB$1315,DataRegularSeason20242025!$B$3:$B$1315, "&lt;=" &amp; FG$1, DataRegularSeason20242025!$E$3:$E$1315, $A53)</f>
        <v>48</v>
      </c>
      <c r="FH53">
        <f>SUMIFS(DataRegularSeason20242025!$AA$3:$AA$1315,DataRegularSeason20242025!$B$3:$B$1315, "&lt;=" &amp; FH$1, DataRegularSeason20242025!$D$3:$D$1315, $A53)+SUMIFS(DataRegularSeason20242025!$AB$3:$AB$1315,DataRegularSeason20242025!$B$3:$B$1315, "&lt;=" &amp; FH$1, DataRegularSeason20242025!$E$3:$E$1315, $A53)</f>
        <v>48</v>
      </c>
      <c r="FI53">
        <f>SUMIFS(DataRegularSeason20242025!$AA$3:$AA$1315,DataRegularSeason20242025!$B$3:$B$1315, "&lt;=" &amp; FI$1, DataRegularSeason20242025!$D$3:$D$1315, $A53)+SUMIFS(DataRegularSeason20242025!$AB$3:$AB$1315,DataRegularSeason20242025!$B$3:$B$1315, "&lt;=" &amp; FI$1, DataRegularSeason20242025!$E$3:$E$1315, $A53)</f>
        <v>48</v>
      </c>
      <c r="FJ53">
        <f>SUMIFS(DataRegularSeason20242025!$AA$3:$AA$1315,DataRegularSeason20242025!$B$3:$B$1315, "&lt;=" &amp; FJ$1, DataRegularSeason20242025!$D$3:$D$1315, $A53)+SUMIFS(DataRegularSeason20242025!$AB$3:$AB$1315,DataRegularSeason20242025!$B$3:$B$1315, "&lt;=" &amp; FJ$1, DataRegularSeason20242025!$E$3:$E$1315, $A53)</f>
        <v>48</v>
      </c>
      <c r="FK53">
        <f>SUMIFS(DataRegularSeason20242025!$AA$3:$AA$1315,DataRegularSeason20242025!$B$3:$B$1315, "&lt;=" &amp; FK$1, DataRegularSeason20242025!$D$3:$D$1315, $A53)+SUMIFS(DataRegularSeason20242025!$AB$3:$AB$1315,DataRegularSeason20242025!$B$3:$B$1315, "&lt;=" &amp; FK$1, DataRegularSeason20242025!$E$3:$E$1315, $A53)</f>
        <v>48</v>
      </c>
      <c r="FL53">
        <f>SUMIFS(DataRegularSeason20242025!$AA$3:$AA$1315,DataRegularSeason20242025!$B$3:$B$1315, "&lt;=" &amp; FL$1, DataRegularSeason20242025!$D$3:$D$1315, $A53)+SUMIFS(DataRegularSeason20242025!$AB$3:$AB$1315,DataRegularSeason20242025!$B$3:$B$1315, "&lt;=" &amp; FL$1, DataRegularSeason20242025!$E$3:$E$1315, $A53)</f>
        <v>48</v>
      </c>
      <c r="FM53">
        <f>SUMIFS(DataRegularSeason20242025!$AA$3:$AA$1315,DataRegularSeason20242025!$B$3:$B$1315, "&lt;=" &amp; FM$1, DataRegularSeason20242025!$D$3:$D$1315, $A53)+SUMIFS(DataRegularSeason20242025!$AB$3:$AB$1315,DataRegularSeason20242025!$B$3:$B$1315, "&lt;=" &amp; FM$1, DataRegularSeason20242025!$E$3:$E$1315, $A53)</f>
        <v>48</v>
      </c>
      <c r="FN53">
        <f>SUMIFS(DataRegularSeason20242025!$AA$3:$AA$1315,DataRegularSeason20242025!$B$3:$B$1315, "&lt;=" &amp; FN$1, DataRegularSeason20242025!$D$3:$D$1315, $A53)+SUMIFS(DataRegularSeason20242025!$AB$3:$AB$1315,DataRegularSeason20242025!$B$3:$B$1315, "&lt;=" &amp; FN$1, DataRegularSeason20242025!$E$3:$E$1315, $A53)</f>
        <v>48</v>
      </c>
      <c r="FO53">
        <f>SUMIFS(DataRegularSeason20242025!$AA$3:$AA$1315,DataRegularSeason20242025!$B$3:$B$1315, "&lt;=" &amp; FO$1, DataRegularSeason20242025!$D$3:$D$1315, $A53)+SUMIFS(DataRegularSeason20242025!$AB$3:$AB$1315,DataRegularSeason20242025!$B$3:$B$1315, "&lt;=" &amp; FO$1, DataRegularSeason20242025!$E$3:$E$1315, $A53)</f>
        <v>48</v>
      </c>
      <c r="FP53">
        <f>SUMIFS(DataRegularSeason20242025!$AA$3:$AA$1315,DataRegularSeason20242025!$B$3:$B$1315, "&lt;=" &amp; FP$1, DataRegularSeason20242025!$D$3:$D$1315, $A53)+SUMIFS(DataRegularSeason20242025!$AB$3:$AB$1315,DataRegularSeason20242025!$B$3:$B$1315, "&lt;=" &amp; FP$1, DataRegularSeason20242025!$E$3:$E$1315, $A53)</f>
        <v>48</v>
      </c>
      <c r="FQ53">
        <f>SUMIFS(DataRegularSeason20242025!$AA$3:$AA$1315,DataRegularSeason20242025!$B$3:$B$1315, "&lt;=" &amp; FQ$1, DataRegularSeason20242025!$D$3:$D$1315, $A53)+SUMIFS(DataRegularSeason20242025!$AB$3:$AB$1315,DataRegularSeason20242025!$B$3:$B$1315, "&lt;=" &amp; FQ$1, DataRegularSeason20242025!$E$3:$E$1315, $A53)</f>
        <v>48</v>
      </c>
      <c r="FR53">
        <f>SUMIFS(DataRegularSeason20242025!$AA$3:$AA$1315,DataRegularSeason20242025!$B$3:$B$1315, "&lt;=" &amp; FR$1, DataRegularSeason20242025!$D$3:$D$1315, $A53)+SUMIFS(DataRegularSeason20242025!$AB$3:$AB$1315,DataRegularSeason20242025!$B$3:$B$1315, "&lt;=" &amp; FR$1, DataRegularSeason20242025!$E$3:$E$1315, $A53)</f>
        <v>48</v>
      </c>
      <c r="FS53">
        <f>SUMIFS(DataRegularSeason20242025!$AA$3:$AA$1315,DataRegularSeason20242025!$B$3:$B$1315, "&lt;=" &amp; FS$1, DataRegularSeason20242025!$D$3:$D$1315, $A53)+SUMIFS(DataRegularSeason20242025!$AB$3:$AB$1315,DataRegularSeason20242025!$B$3:$B$1315, "&lt;=" &amp; FS$1, DataRegularSeason20242025!$E$3:$E$1315, $A53)</f>
        <v>48</v>
      </c>
      <c r="FT53">
        <f>SUMIFS(DataRegularSeason20242025!$AA$3:$AA$1315,DataRegularSeason20242025!$B$3:$B$1315, "&lt;=" &amp; FT$1, DataRegularSeason20242025!$D$3:$D$1315, $A53)+SUMIFS(DataRegularSeason20242025!$AB$3:$AB$1315,DataRegularSeason20242025!$B$3:$B$1315, "&lt;=" &amp; FT$1, DataRegularSeason20242025!$E$3:$E$1315, $A53)</f>
        <v>48</v>
      </c>
      <c r="FU53">
        <f>SUMIFS(DataRegularSeason20242025!$AA$3:$AA$1315,DataRegularSeason20242025!$B$3:$B$1315, "&lt;=" &amp; FU$1, DataRegularSeason20242025!$D$3:$D$1315, $A53)+SUMIFS(DataRegularSeason20242025!$AB$3:$AB$1315,DataRegularSeason20242025!$B$3:$B$1315, "&lt;=" &amp; FU$1, DataRegularSeason20242025!$E$3:$E$1315, $A53)</f>
        <v>48</v>
      </c>
      <c r="FV53">
        <f>SUMIFS(DataRegularSeason20242025!$AA$3:$AA$1315,DataRegularSeason20242025!$B$3:$B$1315, "&lt;=" &amp; FV$1, DataRegularSeason20242025!$D$3:$D$1315, $A53)+SUMIFS(DataRegularSeason20242025!$AB$3:$AB$1315,DataRegularSeason20242025!$B$3:$B$1315, "&lt;=" &amp; FV$1, DataRegularSeason20242025!$E$3:$E$1315, $A53)</f>
        <v>48</v>
      </c>
      <c r="FW53">
        <f>SUMIFS(DataRegularSeason20242025!$AA$3:$AA$1315,DataRegularSeason20242025!$B$3:$B$1315, "&lt;=" &amp; FW$1, DataRegularSeason20242025!$D$3:$D$1315, $A53)+SUMIFS(DataRegularSeason20242025!$AB$3:$AB$1315,DataRegularSeason20242025!$B$3:$B$1315, "&lt;=" &amp; FW$1, DataRegularSeason20242025!$E$3:$E$1315, $A53)</f>
        <v>48</v>
      </c>
      <c r="FX53">
        <f>SUMIFS(DataRegularSeason20242025!$AA$3:$AA$1315,DataRegularSeason20242025!$B$3:$B$1315, "&lt;=" &amp; FX$1, DataRegularSeason20242025!$D$3:$D$1315, $A53)+SUMIFS(DataRegularSeason20242025!$AB$3:$AB$1315,DataRegularSeason20242025!$B$3:$B$1315, "&lt;=" &amp; FX$1, DataRegularSeason20242025!$E$3:$E$1315, $A53)</f>
        <v>48</v>
      </c>
      <c r="FY53">
        <f>SUMIFS(DataRegularSeason20242025!$AA$3:$AA$1315,DataRegularSeason20242025!$B$3:$B$1315, "&lt;=" &amp; FY$1, DataRegularSeason20242025!$D$3:$D$1315, $A53)+SUMIFS(DataRegularSeason20242025!$AB$3:$AB$1315,DataRegularSeason20242025!$B$3:$B$1315, "&lt;=" &amp; FY$1, DataRegularSeason20242025!$E$3:$E$1315, $A53)</f>
        <v>48</v>
      </c>
      <c r="FZ53">
        <f>SUMIFS(DataRegularSeason20242025!$AA$3:$AA$1315,DataRegularSeason20242025!$B$3:$B$1315, "&lt;=" &amp; FZ$1, DataRegularSeason20242025!$D$3:$D$1315, $A53)+SUMIFS(DataRegularSeason20242025!$AB$3:$AB$1315,DataRegularSeason20242025!$B$3:$B$1315, "&lt;=" &amp; FZ$1, DataRegularSeason20242025!$E$3:$E$1315, $A53)</f>
        <v>48</v>
      </c>
      <c r="GA53">
        <f>SUMIFS(DataRegularSeason20242025!$AA$3:$AA$1315,DataRegularSeason20242025!$B$3:$B$1315, "&lt;=" &amp; GA$1, DataRegularSeason20242025!$D$3:$D$1315, $A53)+SUMIFS(DataRegularSeason20242025!$AB$3:$AB$1315,DataRegularSeason20242025!$B$3:$B$1315, "&lt;=" &amp; GA$1, DataRegularSeason20242025!$E$3:$E$1315, $A53)</f>
        <v>48</v>
      </c>
      <c r="GB53">
        <f>SUMIFS(DataRegularSeason20242025!$AA$3:$AA$1315,DataRegularSeason20242025!$B$3:$B$1315, "&lt;=" &amp; GB$1, DataRegularSeason20242025!$D$3:$D$1315, $A53)+SUMIFS(DataRegularSeason20242025!$AB$3:$AB$1315,DataRegularSeason20242025!$B$3:$B$1315, "&lt;=" &amp; GB$1, DataRegularSeason20242025!$E$3:$E$1315, $A53)</f>
        <v>48</v>
      </c>
      <c r="GC53">
        <f>SUMIFS(DataRegularSeason20242025!$AA$3:$AA$1315,DataRegularSeason20242025!$B$3:$B$1315, "&lt;=" &amp; GC$1, DataRegularSeason20242025!$D$3:$D$1315, $A53)+SUMIFS(DataRegularSeason20242025!$AB$3:$AB$1315,DataRegularSeason20242025!$B$3:$B$1315, "&lt;=" &amp; GC$1, DataRegularSeason20242025!$E$3:$E$1315, $A53)</f>
        <v>48</v>
      </c>
      <c r="GD53">
        <f>SUMIFS(DataRegularSeason20242025!$AA$3:$AA$1315,DataRegularSeason20242025!$B$3:$B$1315, "&lt;=" &amp; GD$1, DataRegularSeason20242025!$D$3:$D$1315, $A53)+SUMIFS(DataRegularSeason20242025!$AB$3:$AB$1315,DataRegularSeason20242025!$B$3:$B$1315, "&lt;=" &amp; GD$1, DataRegularSeason20242025!$E$3:$E$1315, $A53)</f>
        <v>48</v>
      </c>
      <c r="GE53">
        <f>SUMIFS(DataRegularSeason20242025!$AA$3:$AA$1315,DataRegularSeason20242025!$B$3:$B$1315, "&lt;=" &amp; GE$1, DataRegularSeason20242025!$D$3:$D$1315, $A53)+SUMIFS(DataRegularSeason20242025!$AB$3:$AB$1315,DataRegularSeason20242025!$B$3:$B$1315, "&lt;=" &amp; GE$1, DataRegularSeason20242025!$E$3:$E$1315, $A53)</f>
        <v>48</v>
      </c>
      <c r="GF53">
        <f>SUMIFS(DataRegularSeason20242025!$AA$3:$AA$1315,DataRegularSeason20242025!$B$3:$B$1315, "&lt;=" &amp; GF$1, DataRegularSeason20242025!$D$3:$D$1315, $A53)+SUMIFS(DataRegularSeason20242025!$AB$3:$AB$1315,DataRegularSeason20242025!$B$3:$B$1315, "&lt;=" &amp; GF$1, DataRegularSeason20242025!$E$3:$E$1315, $A53)</f>
        <v>48</v>
      </c>
      <c r="GG53">
        <f>SUMIFS(DataRegularSeason20242025!$AA$3:$AA$1315,DataRegularSeason20242025!$B$3:$B$1315, "&lt;=" &amp; GG$1, DataRegularSeason20242025!$D$3:$D$1315, $A53)+SUMIFS(DataRegularSeason20242025!$AB$3:$AB$1315,DataRegularSeason20242025!$B$3:$B$1315, "&lt;=" &amp; GG$1, DataRegularSeason20242025!$E$3:$E$1315, $A53)</f>
        <v>48</v>
      </c>
      <c r="GH53">
        <f>SUMIFS(DataRegularSeason20242025!$AA$3:$AA$1315,DataRegularSeason20242025!$B$3:$B$1315, "&lt;=" &amp; GH$1, DataRegularSeason20242025!$D$3:$D$1315, $A53)+SUMIFS(DataRegularSeason20242025!$AB$3:$AB$1315,DataRegularSeason20242025!$B$3:$B$1315, "&lt;=" &amp; GH$1, DataRegularSeason20242025!$E$3:$E$1315, $A53)</f>
        <v>48</v>
      </c>
      <c r="GI53">
        <f>SUMIFS(DataRegularSeason20242025!$AA$3:$AA$1315,DataRegularSeason20242025!$B$3:$B$1315, "&lt;=" &amp; GI$1, DataRegularSeason20242025!$D$3:$D$1315, $A53)+SUMIFS(DataRegularSeason20242025!$AB$3:$AB$1315,DataRegularSeason20242025!$B$3:$B$1315, "&lt;=" &amp; GI$1, DataRegularSeason20242025!$E$3:$E$1315, $A53)</f>
        <v>48</v>
      </c>
      <c r="GJ53">
        <f>SUMIFS(DataRegularSeason20242025!$AA$3:$AA$1315,DataRegularSeason20242025!$B$3:$B$1315, "&lt;=" &amp; GJ$1, DataRegularSeason20242025!$D$3:$D$1315, $A53)+SUMIFS(DataRegularSeason20242025!$AB$3:$AB$1315,DataRegularSeason20242025!$B$3:$B$1315, "&lt;=" &amp; GJ$1, DataRegularSeason20242025!$E$3:$E$1315, $A53)</f>
        <v>48</v>
      </c>
      <c r="GK53">
        <f>SUMIFS(DataRegularSeason20242025!$AA$3:$AA$1315,DataRegularSeason20242025!$B$3:$B$1315, "&lt;=" &amp; GK$1, DataRegularSeason20242025!$D$3:$D$1315, $A53)+SUMIFS(DataRegularSeason20242025!$AB$3:$AB$1315,DataRegularSeason20242025!$B$3:$B$1315, "&lt;=" &amp; GK$1, DataRegularSeason20242025!$E$3:$E$1315, $A53)</f>
        <v>48</v>
      </c>
      <c r="GL53">
        <f>SUMIFS(DataRegularSeason20242025!$AA$3:$AA$1315,DataRegularSeason20242025!$B$3:$B$1315, "&lt;=" &amp; GL$1, DataRegularSeason20242025!$D$3:$D$1315, $A53)+SUMIFS(DataRegularSeason20242025!$AB$3:$AB$1315,DataRegularSeason20242025!$B$3:$B$1315, "&lt;=" &amp; GL$1, DataRegularSeason20242025!$E$3:$E$1315, $A53)</f>
        <v>48</v>
      </c>
      <c r="GM53">
        <f>SUMIFS(DataRegularSeason20242025!$AA$3:$AA$1315,DataRegularSeason20242025!$B$3:$B$1315, "&lt;=" &amp; GM$1, DataRegularSeason20242025!$D$3:$D$1315, $A53)+SUMIFS(DataRegularSeason20242025!$AB$3:$AB$1315,DataRegularSeason20242025!$B$3:$B$1315, "&lt;=" &amp; GM$1, DataRegularSeason20242025!$E$3:$E$1315, $A53)</f>
        <v>48</v>
      </c>
      <c r="GN53">
        <f>SUMIFS(DataRegularSeason20242025!$AA$3:$AA$1315,DataRegularSeason20242025!$B$3:$B$1315, "&lt;=" &amp; GN$1, DataRegularSeason20242025!$D$3:$D$1315, $A53)+SUMIFS(DataRegularSeason20242025!$AB$3:$AB$1315,DataRegularSeason20242025!$B$3:$B$1315, "&lt;=" &amp; GN$1, DataRegularSeason20242025!$E$3:$E$1315, $A53)</f>
        <v>48</v>
      </c>
      <c r="GO53">
        <f>SUMIFS(DataRegularSeason20242025!$AA$3:$AA$1315,DataRegularSeason20242025!$B$3:$B$1315, "&lt;=" &amp; GO$1, DataRegularSeason20242025!$D$3:$D$1315, $A53)+SUMIFS(DataRegularSeason20242025!$AB$3:$AB$1315,DataRegularSeason20242025!$B$3:$B$1315, "&lt;=" &amp; GO$1, DataRegularSeason20242025!$E$3:$E$1315, $A53)</f>
        <v>48</v>
      </c>
      <c r="GP53">
        <f>SUMIFS(DataRegularSeason20242025!$AA$3:$AA$1315,DataRegularSeason20242025!$B$3:$B$1315, "&lt;=" &amp; GP$1, DataRegularSeason20242025!$D$3:$D$1315, $A53)+SUMIFS(DataRegularSeason20242025!$AB$3:$AB$1315,DataRegularSeason20242025!$B$3:$B$1315, "&lt;=" &amp; GP$1, DataRegularSeason20242025!$E$3:$E$1315, $A53)</f>
        <v>48</v>
      </c>
      <c r="GQ53">
        <f>SUMIFS(DataRegularSeason20242025!$AA$3:$AA$1315,DataRegularSeason20242025!$B$3:$B$1315, "&lt;=" &amp; GQ$1, DataRegularSeason20242025!$D$3:$D$1315, $A53)+SUMIFS(DataRegularSeason20242025!$AB$3:$AB$1315,DataRegularSeason20242025!$B$3:$B$1315, "&lt;=" &amp; GQ$1, DataRegularSeason20242025!$E$3:$E$1315, $A53)</f>
        <v>48</v>
      </c>
      <c r="GR53">
        <f>SUMIFS(DataRegularSeason20242025!$AA$3:$AA$1315,DataRegularSeason20242025!$B$3:$B$1315, "&lt;=" &amp; GR$1, DataRegularSeason20242025!$D$3:$D$1315, $A53)+SUMIFS(DataRegularSeason20242025!$AB$3:$AB$1315,DataRegularSeason20242025!$B$3:$B$1315, "&lt;=" &amp; GR$1, DataRegularSeason20242025!$E$3:$E$1315, $A53)</f>
        <v>48</v>
      </c>
      <c r="GS53">
        <f>SUMIFS(DataRegularSeason20242025!$AA$3:$AA$1315,DataRegularSeason20242025!$B$3:$B$1315, "&lt;=" &amp; GS$1, DataRegularSeason20242025!$D$3:$D$1315, $A53)+SUMIFS(DataRegularSeason20242025!$AB$3:$AB$1315,DataRegularSeason20242025!$B$3:$B$1315, "&lt;=" &amp; GS$1, DataRegularSeason20242025!$E$3:$E$1315, $A53)</f>
        <v>48</v>
      </c>
      <c r="GT53">
        <f>SUMIFS(DataRegularSeason20242025!$AA$3:$AA$1315,DataRegularSeason20242025!$B$3:$B$1315, "&lt;=" &amp; GT$1, DataRegularSeason20242025!$D$3:$D$1315, $A53)+SUMIFS(DataRegularSeason20242025!$AB$3:$AB$1315,DataRegularSeason20242025!$B$3:$B$1315, "&lt;=" &amp; GT$1, DataRegularSeason20242025!$E$3:$E$1315, $A53)</f>
        <v>48</v>
      </c>
      <c r="GU53">
        <f>SUMIFS(DataRegularSeason20242025!$AA$3:$AA$1315,DataRegularSeason20242025!$B$3:$B$1315, "&lt;=" &amp; GU$1, DataRegularSeason20242025!$D$3:$D$1315, $A53)+SUMIFS(DataRegularSeason20242025!$AB$3:$AB$1315,DataRegularSeason20242025!$B$3:$B$1315, "&lt;=" &amp; GU$1, DataRegularSeason20242025!$E$3:$E$1315, $A53)</f>
        <v>48</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71</v>
      </c>
      <c r="DR54">
        <f>SUMIFS(DataRegularSeason20242025!$AA$3:$AA$1315,DataRegularSeason20242025!$B$3:$B$1315, "&lt;=" &amp; DR$1, DataRegularSeason20242025!$D$3:$D$1315, $A54)+SUMIFS(DataRegularSeason20242025!$AB$3:$AB$1315,DataRegularSeason20242025!$B$3:$B$1315, "&lt;=" &amp; DR$1, DataRegularSeason20242025!$E$3:$E$1315, $A54)</f>
        <v>71</v>
      </c>
      <c r="DS54">
        <f>SUMIFS(DataRegularSeason20242025!$AA$3:$AA$1315,DataRegularSeason20242025!$B$3:$B$1315, "&lt;=" &amp; DS$1, DataRegularSeason20242025!$D$3:$D$1315, $A54)+SUMIFS(DataRegularSeason20242025!$AB$3:$AB$1315,DataRegularSeason20242025!$B$3:$B$1315, "&lt;=" &amp; DS$1, DataRegularSeason20242025!$E$3:$E$1315, $A54)</f>
        <v>71</v>
      </c>
      <c r="DT54">
        <f>SUMIFS(DataRegularSeason20242025!$AA$3:$AA$1315,DataRegularSeason20242025!$B$3:$B$1315, "&lt;=" &amp; DT$1, DataRegularSeason20242025!$D$3:$D$1315, $A54)+SUMIFS(DataRegularSeason20242025!$AB$3:$AB$1315,DataRegularSeason20242025!$B$3:$B$1315, "&lt;=" &amp; DT$1, DataRegularSeason20242025!$E$3:$E$1315, $A54)</f>
        <v>71</v>
      </c>
      <c r="DU54">
        <f>SUMIFS(DataRegularSeason20242025!$AA$3:$AA$1315,DataRegularSeason20242025!$B$3:$B$1315, "&lt;=" &amp; DU$1, DataRegularSeason20242025!$D$3:$D$1315, $A54)+SUMIFS(DataRegularSeason20242025!$AB$3:$AB$1315,DataRegularSeason20242025!$B$3:$B$1315, "&lt;=" &amp; DU$1, DataRegularSeason20242025!$E$3:$E$1315, $A54)</f>
        <v>71</v>
      </c>
      <c r="DV54">
        <f>SUMIFS(DataRegularSeason20242025!$AA$3:$AA$1315,DataRegularSeason20242025!$B$3:$B$1315, "&lt;=" &amp; DV$1, DataRegularSeason20242025!$D$3:$D$1315, $A54)+SUMIFS(DataRegularSeason20242025!$AB$3:$AB$1315,DataRegularSeason20242025!$B$3:$B$1315, "&lt;=" &amp; DV$1, DataRegularSeason20242025!$E$3:$E$1315, $A54)</f>
        <v>71</v>
      </c>
      <c r="DW54">
        <f>SUMIFS(DataRegularSeason20242025!$AA$3:$AA$1315,DataRegularSeason20242025!$B$3:$B$1315, "&lt;=" &amp; DW$1, DataRegularSeason20242025!$D$3:$D$1315, $A54)+SUMIFS(DataRegularSeason20242025!$AB$3:$AB$1315,DataRegularSeason20242025!$B$3:$B$1315, "&lt;=" &amp; DW$1, DataRegularSeason20242025!$E$3:$E$1315, $A54)</f>
        <v>71</v>
      </c>
      <c r="DX54">
        <f>SUMIFS(DataRegularSeason20242025!$AA$3:$AA$1315,DataRegularSeason20242025!$B$3:$B$1315, "&lt;=" &amp; DX$1, DataRegularSeason20242025!$D$3:$D$1315, $A54)+SUMIFS(DataRegularSeason20242025!$AB$3:$AB$1315,DataRegularSeason20242025!$B$3:$B$1315, "&lt;=" &amp; DX$1, DataRegularSeason20242025!$E$3:$E$1315, $A54)</f>
        <v>71</v>
      </c>
      <c r="DY54">
        <f>SUMIFS(DataRegularSeason20242025!$AA$3:$AA$1315,DataRegularSeason20242025!$B$3:$B$1315, "&lt;=" &amp; DY$1, DataRegularSeason20242025!$D$3:$D$1315, $A54)+SUMIFS(DataRegularSeason20242025!$AB$3:$AB$1315,DataRegularSeason20242025!$B$3:$B$1315, "&lt;=" &amp; DY$1, DataRegularSeason20242025!$E$3:$E$1315, $A54)</f>
        <v>71</v>
      </c>
      <c r="DZ54">
        <f>SUMIFS(DataRegularSeason20242025!$AA$3:$AA$1315,DataRegularSeason20242025!$B$3:$B$1315, "&lt;=" &amp; DZ$1, DataRegularSeason20242025!$D$3:$D$1315, $A54)+SUMIFS(DataRegularSeason20242025!$AB$3:$AB$1315,DataRegularSeason20242025!$B$3:$B$1315, "&lt;=" &amp; DZ$1, DataRegularSeason20242025!$E$3:$E$1315, $A54)</f>
        <v>71</v>
      </c>
      <c r="EA54">
        <f>SUMIFS(DataRegularSeason20242025!$AA$3:$AA$1315,DataRegularSeason20242025!$B$3:$B$1315, "&lt;=" &amp; EA$1, DataRegularSeason20242025!$D$3:$D$1315, $A54)+SUMIFS(DataRegularSeason20242025!$AB$3:$AB$1315,DataRegularSeason20242025!$B$3:$B$1315, "&lt;=" &amp; EA$1, DataRegularSeason20242025!$E$3:$E$1315, $A54)</f>
        <v>71</v>
      </c>
      <c r="EB54">
        <f>SUMIFS(DataRegularSeason20242025!$AA$3:$AA$1315,DataRegularSeason20242025!$B$3:$B$1315, "&lt;=" &amp; EB$1, DataRegularSeason20242025!$D$3:$D$1315, $A54)+SUMIFS(DataRegularSeason20242025!$AB$3:$AB$1315,DataRegularSeason20242025!$B$3:$B$1315, "&lt;=" &amp; EB$1, DataRegularSeason20242025!$E$3:$E$1315, $A54)</f>
        <v>71</v>
      </c>
      <c r="EC54">
        <f>SUMIFS(DataRegularSeason20242025!$AA$3:$AA$1315,DataRegularSeason20242025!$B$3:$B$1315, "&lt;=" &amp; EC$1, DataRegularSeason20242025!$D$3:$D$1315, $A54)+SUMIFS(DataRegularSeason20242025!$AB$3:$AB$1315,DataRegularSeason20242025!$B$3:$B$1315, "&lt;=" &amp; EC$1, DataRegularSeason20242025!$E$3:$E$1315, $A54)</f>
        <v>71</v>
      </c>
      <c r="ED54">
        <f>SUMIFS(DataRegularSeason20242025!$AA$3:$AA$1315,DataRegularSeason20242025!$B$3:$B$1315, "&lt;=" &amp; ED$1, DataRegularSeason20242025!$D$3:$D$1315, $A54)+SUMIFS(DataRegularSeason20242025!$AB$3:$AB$1315,DataRegularSeason20242025!$B$3:$B$1315, "&lt;=" &amp; ED$1, DataRegularSeason20242025!$E$3:$E$1315, $A54)</f>
        <v>71</v>
      </c>
      <c r="EE54">
        <f>SUMIFS(DataRegularSeason20242025!$AA$3:$AA$1315,DataRegularSeason20242025!$B$3:$B$1315, "&lt;=" &amp; EE$1, DataRegularSeason20242025!$D$3:$D$1315, $A54)+SUMIFS(DataRegularSeason20242025!$AB$3:$AB$1315,DataRegularSeason20242025!$B$3:$B$1315, "&lt;=" &amp; EE$1, DataRegularSeason20242025!$E$3:$E$1315, $A54)</f>
        <v>71</v>
      </c>
      <c r="EF54">
        <f>SUMIFS(DataRegularSeason20242025!$AA$3:$AA$1315,DataRegularSeason20242025!$B$3:$B$1315, "&lt;=" &amp; EF$1, DataRegularSeason20242025!$D$3:$D$1315, $A54)+SUMIFS(DataRegularSeason20242025!$AB$3:$AB$1315,DataRegularSeason20242025!$B$3:$B$1315, "&lt;=" &amp; EF$1, DataRegularSeason20242025!$E$3:$E$1315, $A54)</f>
        <v>71</v>
      </c>
      <c r="EG54">
        <f>SUMIFS(DataRegularSeason20242025!$AA$3:$AA$1315,DataRegularSeason20242025!$B$3:$B$1315, "&lt;=" &amp; EG$1, DataRegularSeason20242025!$D$3:$D$1315, $A54)+SUMIFS(DataRegularSeason20242025!$AB$3:$AB$1315,DataRegularSeason20242025!$B$3:$B$1315, "&lt;=" &amp; EG$1, DataRegularSeason20242025!$E$3:$E$1315, $A54)</f>
        <v>71</v>
      </c>
      <c r="EH54">
        <f>SUMIFS(DataRegularSeason20242025!$AA$3:$AA$1315,DataRegularSeason20242025!$B$3:$B$1315, "&lt;=" &amp; EH$1, DataRegularSeason20242025!$D$3:$D$1315, $A54)+SUMIFS(DataRegularSeason20242025!$AB$3:$AB$1315,DataRegularSeason20242025!$B$3:$B$1315, "&lt;=" &amp; EH$1, DataRegularSeason20242025!$E$3:$E$1315, $A54)</f>
        <v>71</v>
      </c>
      <c r="EI54">
        <f>SUMIFS(DataRegularSeason20242025!$AA$3:$AA$1315,DataRegularSeason20242025!$B$3:$B$1315, "&lt;=" &amp; EI$1, DataRegularSeason20242025!$D$3:$D$1315, $A54)+SUMIFS(DataRegularSeason20242025!$AB$3:$AB$1315,DataRegularSeason20242025!$B$3:$B$1315, "&lt;=" &amp; EI$1, DataRegularSeason20242025!$E$3:$E$1315, $A54)</f>
        <v>71</v>
      </c>
      <c r="EJ54">
        <f>SUMIFS(DataRegularSeason20242025!$AA$3:$AA$1315,DataRegularSeason20242025!$B$3:$B$1315, "&lt;=" &amp; EJ$1, DataRegularSeason20242025!$D$3:$D$1315, $A54)+SUMIFS(DataRegularSeason20242025!$AB$3:$AB$1315,DataRegularSeason20242025!$B$3:$B$1315, "&lt;=" &amp; EJ$1, DataRegularSeason20242025!$E$3:$E$1315, $A54)</f>
        <v>71</v>
      </c>
      <c r="EK54">
        <f>SUMIFS(DataRegularSeason20242025!$AA$3:$AA$1315,DataRegularSeason20242025!$B$3:$B$1315, "&lt;=" &amp; EK$1, DataRegularSeason20242025!$D$3:$D$1315, $A54)+SUMIFS(DataRegularSeason20242025!$AB$3:$AB$1315,DataRegularSeason20242025!$B$3:$B$1315, "&lt;=" &amp; EK$1, DataRegularSeason20242025!$E$3:$E$1315, $A54)</f>
        <v>71</v>
      </c>
      <c r="EL54">
        <f>SUMIFS(DataRegularSeason20242025!$AA$3:$AA$1315,DataRegularSeason20242025!$B$3:$B$1315, "&lt;=" &amp; EL$1, DataRegularSeason20242025!$D$3:$D$1315, $A54)+SUMIFS(DataRegularSeason20242025!$AB$3:$AB$1315,DataRegularSeason20242025!$B$3:$B$1315, "&lt;=" &amp; EL$1, DataRegularSeason20242025!$E$3:$E$1315, $A54)</f>
        <v>71</v>
      </c>
      <c r="EM54">
        <f>SUMIFS(DataRegularSeason20242025!$AA$3:$AA$1315,DataRegularSeason20242025!$B$3:$B$1315, "&lt;=" &amp; EM$1, DataRegularSeason20242025!$D$3:$D$1315, $A54)+SUMIFS(DataRegularSeason20242025!$AB$3:$AB$1315,DataRegularSeason20242025!$B$3:$B$1315, "&lt;=" &amp; EM$1, DataRegularSeason20242025!$E$3:$E$1315, $A54)</f>
        <v>71</v>
      </c>
      <c r="EN54">
        <f>SUMIFS(DataRegularSeason20242025!$AA$3:$AA$1315,DataRegularSeason20242025!$B$3:$B$1315, "&lt;=" &amp; EN$1, DataRegularSeason20242025!$D$3:$D$1315, $A54)+SUMIFS(DataRegularSeason20242025!$AB$3:$AB$1315,DataRegularSeason20242025!$B$3:$B$1315, "&lt;=" &amp; EN$1, DataRegularSeason20242025!$E$3:$E$1315, $A54)</f>
        <v>71</v>
      </c>
      <c r="EO54">
        <f>SUMIFS(DataRegularSeason20242025!$AA$3:$AA$1315,DataRegularSeason20242025!$B$3:$B$1315, "&lt;=" &amp; EO$1, DataRegularSeason20242025!$D$3:$D$1315, $A54)+SUMIFS(DataRegularSeason20242025!$AB$3:$AB$1315,DataRegularSeason20242025!$B$3:$B$1315, "&lt;=" &amp; EO$1, DataRegularSeason20242025!$E$3:$E$1315, $A54)</f>
        <v>71</v>
      </c>
      <c r="EP54">
        <f>SUMIFS(DataRegularSeason20242025!$AA$3:$AA$1315,DataRegularSeason20242025!$B$3:$B$1315, "&lt;=" &amp; EP$1, DataRegularSeason20242025!$D$3:$D$1315, $A54)+SUMIFS(DataRegularSeason20242025!$AB$3:$AB$1315,DataRegularSeason20242025!$B$3:$B$1315, "&lt;=" &amp; EP$1, DataRegularSeason20242025!$E$3:$E$1315, $A54)</f>
        <v>71</v>
      </c>
      <c r="EQ54">
        <f>SUMIFS(DataRegularSeason20242025!$AA$3:$AA$1315,DataRegularSeason20242025!$B$3:$B$1315, "&lt;=" &amp; EQ$1, DataRegularSeason20242025!$D$3:$D$1315, $A54)+SUMIFS(DataRegularSeason20242025!$AB$3:$AB$1315,DataRegularSeason20242025!$B$3:$B$1315, "&lt;=" &amp; EQ$1, DataRegularSeason20242025!$E$3:$E$1315, $A54)</f>
        <v>71</v>
      </c>
      <c r="ER54">
        <f>SUMIFS(DataRegularSeason20242025!$AA$3:$AA$1315,DataRegularSeason20242025!$B$3:$B$1315, "&lt;=" &amp; ER$1, DataRegularSeason20242025!$D$3:$D$1315, $A54)+SUMIFS(DataRegularSeason20242025!$AB$3:$AB$1315,DataRegularSeason20242025!$B$3:$B$1315, "&lt;=" &amp; ER$1, DataRegularSeason20242025!$E$3:$E$1315, $A54)</f>
        <v>71</v>
      </c>
      <c r="ES54">
        <f>SUMIFS(DataRegularSeason20242025!$AA$3:$AA$1315,DataRegularSeason20242025!$B$3:$B$1315, "&lt;=" &amp; ES$1, DataRegularSeason20242025!$D$3:$D$1315, $A54)+SUMIFS(DataRegularSeason20242025!$AB$3:$AB$1315,DataRegularSeason20242025!$B$3:$B$1315, "&lt;=" &amp; ES$1, DataRegularSeason20242025!$E$3:$E$1315, $A54)</f>
        <v>71</v>
      </c>
      <c r="ET54">
        <f>SUMIFS(DataRegularSeason20242025!$AA$3:$AA$1315,DataRegularSeason20242025!$B$3:$B$1315, "&lt;=" &amp; ET$1, DataRegularSeason20242025!$D$3:$D$1315, $A54)+SUMIFS(DataRegularSeason20242025!$AB$3:$AB$1315,DataRegularSeason20242025!$B$3:$B$1315, "&lt;=" &amp; ET$1, DataRegularSeason20242025!$E$3:$E$1315, $A54)</f>
        <v>71</v>
      </c>
      <c r="EU54">
        <f>SUMIFS(DataRegularSeason20242025!$AA$3:$AA$1315,DataRegularSeason20242025!$B$3:$B$1315, "&lt;=" &amp; EU$1, DataRegularSeason20242025!$D$3:$D$1315, $A54)+SUMIFS(DataRegularSeason20242025!$AB$3:$AB$1315,DataRegularSeason20242025!$B$3:$B$1315, "&lt;=" &amp; EU$1, DataRegularSeason20242025!$E$3:$E$1315, $A54)</f>
        <v>71</v>
      </c>
      <c r="EV54">
        <f>SUMIFS(DataRegularSeason20242025!$AA$3:$AA$1315,DataRegularSeason20242025!$B$3:$B$1315, "&lt;=" &amp; EV$1, DataRegularSeason20242025!$D$3:$D$1315, $A54)+SUMIFS(DataRegularSeason20242025!$AB$3:$AB$1315,DataRegularSeason20242025!$B$3:$B$1315, "&lt;=" &amp; EV$1, DataRegularSeason20242025!$E$3:$E$1315, $A54)</f>
        <v>71</v>
      </c>
      <c r="EW54">
        <f>SUMIFS(DataRegularSeason20242025!$AA$3:$AA$1315,DataRegularSeason20242025!$B$3:$B$1315, "&lt;=" &amp; EW$1, DataRegularSeason20242025!$D$3:$D$1315, $A54)+SUMIFS(DataRegularSeason20242025!$AB$3:$AB$1315,DataRegularSeason20242025!$B$3:$B$1315, "&lt;=" &amp; EW$1, DataRegularSeason20242025!$E$3:$E$1315, $A54)</f>
        <v>71</v>
      </c>
      <c r="EX54">
        <f>SUMIFS(DataRegularSeason20242025!$AA$3:$AA$1315,DataRegularSeason20242025!$B$3:$B$1315, "&lt;=" &amp; EX$1, DataRegularSeason20242025!$D$3:$D$1315, $A54)+SUMIFS(DataRegularSeason20242025!$AB$3:$AB$1315,DataRegularSeason20242025!$B$3:$B$1315, "&lt;=" &amp; EX$1, DataRegularSeason20242025!$E$3:$E$1315, $A54)</f>
        <v>71</v>
      </c>
      <c r="EY54">
        <f>SUMIFS(DataRegularSeason20242025!$AA$3:$AA$1315,DataRegularSeason20242025!$B$3:$B$1315, "&lt;=" &amp; EY$1, DataRegularSeason20242025!$D$3:$D$1315, $A54)+SUMIFS(DataRegularSeason20242025!$AB$3:$AB$1315,DataRegularSeason20242025!$B$3:$B$1315, "&lt;=" &amp; EY$1, DataRegularSeason20242025!$E$3:$E$1315, $A54)</f>
        <v>71</v>
      </c>
      <c r="EZ54">
        <f>SUMIFS(DataRegularSeason20242025!$AA$3:$AA$1315,DataRegularSeason20242025!$B$3:$B$1315, "&lt;=" &amp; EZ$1, DataRegularSeason20242025!$D$3:$D$1315, $A54)+SUMIFS(DataRegularSeason20242025!$AB$3:$AB$1315,DataRegularSeason20242025!$B$3:$B$1315, "&lt;=" &amp; EZ$1, DataRegularSeason20242025!$E$3:$E$1315, $A54)</f>
        <v>71</v>
      </c>
      <c r="FA54">
        <f>SUMIFS(DataRegularSeason20242025!$AA$3:$AA$1315,DataRegularSeason20242025!$B$3:$B$1315, "&lt;=" &amp; FA$1, DataRegularSeason20242025!$D$3:$D$1315, $A54)+SUMIFS(DataRegularSeason20242025!$AB$3:$AB$1315,DataRegularSeason20242025!$B$3:$B$1315, "&lt;=" &amp; FA$1, DataRegularSeason20242025!$E$3:$E$1315, $A54)</f>
        <v>71</v>
      </c>
      <c r="FB54">
        <f>SUMIFS(DataRegularSeason20242025!$AA$3:$AA$1315,DataRegularSeason20242025!$B$3:$B$1315, "&lt;=" &amp; FB$1, DataRegularSeason20242025!$D$3:$D$1315, $A54)+SUMIFS(DataRegularSeason20242025!$AB$3:$AB$1315,DataRegularSeason20242025!$B$3:$B$1315, "&lt;=" &amp; FB$1, DataRegularSeason20242025!$E$3:$E$1315, $A54)</f>
        <v>71</v>
      </c>
      <c r="FC54">
        <f>SUMIFS(DataRegularSeason20242025!$AA$3:$AA$1315,DataRegularSeason20242025!$B$3:$B$1315, "&lt;=" &amp; FC$1, DataRegularSeason20242025!$D$3:$D$1315, $A54)+SUMIFS(DataRegularSeason20242025!$AB$3:$AB$1315,DataRegularSeason20242025!$B$3:$B$1315, "&lt;=" &amp; FC$1, DataRegularSeason20242025!$E$3:$E$1315, $A54)</f>
        <v>71</v>
      </c>
      <c r="FD54">
        <f>SUMIFS(DataRegularSeason20242025!$AA$3:$AA$1315,DataRegularSeason20242025!$B$3:$B$1315, "&lt;=" &amp; FD$1, DataRegularSeason20242025!$D$3:$D$1315, $A54)+SUMIFS(DataRegularSeason20242025!$AB$3:$AB$1315,DataRegularSeason20242025!$B$3:$B$1315, "&lt;=" &amp; FD$1, DataRegularSeason20242025!$E$3:$E$1315, $A54)</f>
        <v>71</v>
      </c>
      <c r="FE54">
        <f>SUMIFS(DataRegularSeason20242025!$AA$3:$AA$1315,DataRegularSeason20242025!$B$3:$B$1315, "&lt;=" &amp; FE$1, DataRegularSeason20242025!$D$3:$D$1315, $A54)+SUMIFS(DataRegularSeason20242025!$AB$3:$AB$1315,DataRegularSeason20242025!$B$3:$B$1315, "&lt;=" &amp; FE$1, DataRegularSeason20242025!$E$3:$E$1315, $A54)</f>
        <v>71</v>
      </c>
      <c r="FF54">
        <f>SUMIFS(DataRegularSeason20242025!$AA$3:$AA$1315,DataRegularSeason20242025!$B$3:$B$1315, "&lt;=" &amp; FF$1, DataRegularSeason20242025!$D$3:$D$1315, $A54)+SUMIFS(DataRegularSeason20242025!$AB$3:$AB$1315,DataRegularSeason20242025!$B$3:$B$1315, "&lt;=" &amp; FF$1, DataRegularSeason20242025!$E$3:$E$1315, $A54)</f>
        <v>71</v>
      </c>
      <c r="FG54">
        <f>SUMIFS(DataRegularSeason20242025!$AA$3:$AA$1315,DataRegularSeason20242025!$B$3:$B$1315, "&lt;=" &amp; FG$1, DataRegularSeason20242025!$D$3:$D$1315, $A54)+SUMIFS(DataRegularSeason20242025!$AB$3:$AB$1315,DataRegularSeason20242025!$B$3:$B$1315, "&lt;=" &amp; FG$1, DataRegularSeason20242025!$E$3:$E$1315, $A54)</f>
        <v>71</v>
      </c>
      <c r="FH54">
        <f>SUMIFS(DataRegularSeason20242025!$AA$3:$AA$1315,DataRegularSeason20242025!$B$3:$B$1315, "&lt;=" &amp; FH$1, DataRegularSeason20242025!$D$3:$D$1315, $A54)+SUMIFS(DataRegularSeason20242025!$AB$3:$AB$1315,DataRegularSeason20242025!$B$3:$B$1315, "&lt;=" &amp; FH$1, DataRegularSeason20242025!$E$3:$E$1315, $A54)</f>
        <v>71</v>
      </c>
      <c r="FI54">
        <f>SUMIFS(DataRegularSeason20242025!$AA$3:$AA$1315,DataRegularSeason20242025!$B$3:$B$1315, "&lt;=" &amp; FI$1, DataRegularSeason20242025!$D$3:$D$1315, $A54)+SUMIFS(DataRegularSeason20242025!$AB$3:$AB$1315,DataRegularSeason20242025!$B$3:$B$1315, "&lt;=" &amp; FI$1, DataRegularSeason20242025!$E$3:$E$1315, $A54)</f>
        <v>71</v>
      </c>
      <c r="FJ54">
        <f>SUMIFS(DataRegularSeason20242025!$AA$3:$AA$1315,DataRegularSeason20242025!$B$3:$B$1315, "&lt;=" &amp; FJ$1, DataRegularSeason20242025!$D$3:$D$1315, $A54)+SUMIFS(DataRegularSeason20242025!$AB$3:$AB$1315,DataRegularSeason20242025!$B$3:$B$1315, "&lt;=" &amp; FJ$1, DataRegularSeason20242025!$E$3:$E$1315, $A54)</f>
        <v>71</v>
      </c>
      <c r="FK54">
        <f>SUMIFS(DataRegularSeason20242025!$AA$3:$AA$1315,DataRegularSeason20242025!$B$3:$B$1315, "&lt;=" &amp; FK$1, DataRegularSeason20242025!$D$3:$D$1315, $A54)+SUMIFS(DataRegularSeason20242025!$AB$3:$AB$1315,DataRegularSeason20242025!$B$3:$B$1315, "&lt;=" &amp; FK$1, DataRegularSeason20242025!$E$3:$E$1315, $A54)</f>
        <v>71</v>
      </c>
      <c r="FL54">
        <f>SUMIFS(DataRegularSeason20242025!$AA$3:$AA$1315,DataRegularSeason20242025!$B$3:$B$1315, "&lt;=" &amp; FL$1, DataRegularSeason20242025!$D$3:$D$1315, $A54)+SUMIFS(DataRegularSeason20242025!$AB$3:$AB$1315,DataRegularSeason20242025!$B$3:$B$1315, "&lt;=" &amp; FL$1, DataRegularSeason20242025!$E$3:$E$1315, $A54)</f>
        <v>71</v>
      </c>
      <c r="FM54">
        <f>SUMIFS(DataRegularSeason20242025!$AA$3:$AA$1315,DataRegularSeason20242025!$B$3:$B$1315, "&lt;=" &amp; FM$1, DataRegularSeason20242025!$D$3:$D$1315, $A54)+SUMIFS(DataRegularSeason20242025!$AB$3:$AB$1315,DataRegularSeason20242025!$B$3:$B$1315, "&lt;=" &amp; FM$1, DataRegularSeason20242025!$E$3:$E$1315, $A54)</f>
        <v>71</v>
      </c>
      <c r="FN54">
        <f>SUMIFS(DataRegularSeason20242025!$AA$3:$AA$1315,DataRegularSeason20242025!$B$3:$B$1315, "&lt;=" &amp; FN$1, DataRegularSeason20242025!$D$3:$D$1315, $A54)+SUMIFS(DataRegularSeason20242025!$AB$3:$AB$1315,DataRegularSeason20242025!$B$3:$B$1315, "&lt;=" &amp; FN$1, DataRegularSeason20242025!$E$3:$E$1315, $A54)</f>
        <v>71</v>
      </c>
      <c r="FO54">
        <f>SUMIFS(DataRegularSeason20242025!$AA$3:$AA$1315,DataRegularSeason20242025!$B$3:$B$1315, "&lt;=" &amp; FO$1, DataRegularSeason20242025!$D$3:$D$1315, $A54)+SUMIFS(DataRegularSeason20242025!$AB$3:$AB$1315,DataRegularSeason20242025!$B$3:$B$1315, "&lt;=" &amp; FO$1, DataRegularSeason20242025!$E$3:$E$1315, $A54)</f>
        <v>71</v>
      </c>
      <c r="FP54">
        <f>SUMIFS(DataRegularSeason20242025!$AA$3:$AA$1315,DataRegularSeason20242025!$B$3:$B$1315, "&lt;=" &amp; FP$1, DataRegularSeason20242025!$D$3:$D$1315, $A54)+SUMIFS(DataRegularSeason20242025!$AB$3:$AB$1315,DataRegularSeason20242025!$B$3:$B$1315, "&lt;=" &amp; FP$1, DataRegularSeason20242025!$E$3:$E$1315, $A54)</f>
        <v>71</v>
      </c>
      <c r="FQ54">
        <f>SUMIFS(DataRegularSeason20242025!$AA$3:$AA$1315,DataRegularSeason20242025!$B$3:$B$1315, "&lt;=" &amp; FQ$1, DataRegularSeason20242025!$D$3:$D$1315, $A54)+SUMIFS(DataRegularSeason20242025!$AB$3:$AB$1315,DataRegularSeason20242025!$B$3:$B$1315, "&lt;=" &amp; FQ$1, DataRegularSeason20242025!$E$3:$E$1315, $A54)</f>
        <v>71</v>
      </c>
      <c r="FR54">
        <f>SUMIFS(DataRegularSeason20242025!$AA$3:$AA$1315,DataRegularSeason20242025!$B$3:$B$1315, "&lt;=" &amp; FR$1, DataRegularSeason20242025!$D$3:$D$1315, $A54)+SUMIFS(DataRegularSeason20242025!$AB$3:$AB$1315,DataRegularSeason20242025!$B$3:$B$1315, "&lt;=" &amp; FR$1, DataRegularSeason20242025!$E$3:$E$1315, $A54)</f>
        <v>71</v>
      </c>
      <c r="FS54">
        <f>SUMIFS(DataRegularSeason20242025!$AA$3:$AA$1315,DataRegularSeason20242025!$B$3:$B$1315, "&lt;=" &amp; FS$1, DataRegularSeason20242025!$D$3:$D$1315, $A54)+SUMIFS(DataRegularSeason20242025!$AB$3:$AB$1315,DataRegularSeason20242025!$B$3:$B$1315, "&lt;=" &amp; FS$1, DataRegularSeason20242025!$E$3:$E$1315, $A54)</f>
        <v>71</v>
      </c>
      <c r="FT54">
        <f>SUMIFS(DataRegularSeason20242025!$AA$3:$AA$1315,DataRegularSeason20242025!$B$3:$B$1315, "&lt;=" &amp; FT$1, DataRegularSeason20242025!$D$3:$D$1315, $A54)+SUMIFS(DataRegularSeason20242025!$AB$3:$AB$1315,DataRegularSeason20242025!$B$3:$B$1315, "&lt;=" &amp; FT$1, DataRegularSeason20242025!$E$3:$E$1315, $A54)</f>
        <v>71</v>
      </c>
      <c r="FU54">
        <f>SUMIFS(DataRegularSeason20242025!$AA$3:$AA$1315,DataRegularSeason20242025!$B$3:$B$1315, "&lt;=" &amp; FU$1, DataRegularSeason20242025!$D$3:$D$1315, $A54)+SUMIFS(DataRegularSeason20242025!$AB$3:$AB$1315,DataRegularSeason20242025!$B$3:$B$1315, "&lt;=" &amp; FU$1, DataRegularSeason20242025!$E$3:$E$1315, $A54)</f>
        <v>71</v>
      </c>
      <c r="FV54">
        <f>SUMIFS(DataRegularSeason20242025!$AA$3:$AA$1315,DataRegularSeason20242025!$B$3:$B$1315, "&lt;=" &amp; FV$1, DataRegularSeason20242025!$D$3:$D$1315, $A54)+SUMIFS(DataRegularSeason20242025!$AB$3:$AB$1315,DataRegularSeason20242025!$B$3:$B$1315, "&lt;=" &amp; FV$1, DataRegularSeason20242025!$E$3:$E$1315, $A54)</f>
        <v>71</v>
      </c>
      <c r="FW54">
        <f>SUMIFS(DataRegularSeason20242025!$AA$3:$AA$1315,DataRegularSeason20242025!$B$3:$B$1315, "&lt;=" &amp; FW$1, DataRegularSeason20242025!$D$3:$D$1315, $A54)+SUMIFS(DataRegularSeason20242025!$AB$3:$AB$1315,DataRegularSeason20242025!$B$3:$B$1315, "&lt;=" &amp; FW$1, DataRegularSeason20242025!$E$3:$E$1315, $A54)</f>
        <v>71</v>
      </c>
      <c r="FX54">
        <f>SUMIFS(DataRegularSeason20242025!$AA$3:$AA$1315,DataRegularSeason20242025!$B$3:$B$1315, "&lt;=" &amp; FX$1, DataRegularSeason20242025!$D$3:$D$1315, $A54)+SUMIFS(DataRegularSeason20242025!$AB$3:$AB$1315,DataRegularSeason20242025!$B$3:$B$1315, "&lt;=" &amp; FX$1, DataRegularSeason20242025!$E$3:$E$1315, $A54)</f>
        <v>71</v>
      </c>
      <c r="FY54">
        <f>SUMIFS(DataRegularSeason20242025!$AA$3:$AA$1315,DataRegularSeason20242025!$B$3:$B$1315, "&lt;=" &amp; FY$1, DataRegularSeason20242025!$D$3:$D$1315, $A54)+SUMIFS(DataRegularSeason20242025!$AB$3:$AB$1315,DataRegularSeason20242025!$B$3:$B$1315, "&lt;=" &amp; FY$1, DataRegularSeason20242025!$E$3:$E$1315, $A54)</f>
        <v>71</v>
      </c>
      <c r="FZ54">
        <f>SUMIFS(DataRegularSeason20242025!$AA$3:$AA$1315,DataRegularSeason20242025!$B$3:$B$1315, "&lt;=" &amp; FZ$1, DataRegularSeason20242025!$D$3:$D$1315, $A54)+SUMIFS(DataRegularSeason20242025!$AB$3:$AB$1315,DataRegularSeason20242025!$B$3:$B$1315, "&lt;=" &amp; FZ$1, DataRegularSeason20242025!$E$3:$E$1315, $A54)</f>
        <v>71</v>
      </c>
      <c r="GA54">
        <f>SUMIFS(DataRegularSeason20242025!$AA$3:$AA$1315,DataRegularSeason20242025!$B$3:$B$1315, "&lt;=" &amp; GA$1, DataRegularSeason20242025!$D$3:$D$1315, $A54)+SUMIFS(DataRegularSeason20242025!$AB$3:$AB$1315,DataRegularSeason20242025!$B$3:$B$1315, "&lt;=" &amp; GA$1, DataRegularSeason20242025!$E$3:$E$1315, $A54)</f>
        <v>71</v>
      </c>
      <c r="GB54">
        <f>SUMIFS(DataRegularSeason20242025!$AA$3:$AA$1315,DataRegularSeason20242025!$B$3:$B$1315, "&lt;=" &amp; GB$1, DataRegularSeason20242025!$D$3:$D$1315, $A54)+SUMIFS(DataRegularSeason20242025!$AB$3:$AB$1315,DataRegularSeason20242025!$B$3:$B$1315, "&lt;=" &amp; GB$1, DataRegularSeason20242025!$E$3:$E$1315, $A54)</f>
        <v>71</v>
      </c>
      <c r="GC54">
        <f>SUMIFS(DataRegularSeason20242025!$AA$3:$AA$1315,DataRegularSeason20242025!$B$3:$B$1315, "&lt;=" &amp; GC$1, DataRegularSeason20242025!$D$3:$D$1315, $A54)+SUMIFS(DataRegularSeason20242025!$AB$3:$AB$1315,DataRegularSeason20242025!$B$3:$B$1315, "&lt;=" &amp; GC$1, DataRegularSeason20242025!$E$3:$E$1315, $A54)</f>
        <v>71</v>
      </c>
      <c r="GD54">
        <f>SUMIFS(DataRegularSeason20242025!$AA$3:$AA$1315,DataRegularSeason20242025!$B$3:$B$1315, "&lt;=" &amp; GD$1, DataRegularSeason20242025!$D$3:$D$1315, $A54)+SUMIFS(DataRegularSeason20242025!$AB$3:$AB$1315,DataRegularSeason20242025!$B$3:$B$1315, "&lt;=" &amp; GD$1, DataRegularSeason20242025!$E$3:$E$1315, $A54)</f>
        <v>71</v>
      </c>
      <c r="GE54">
        <f>SUMIFS(DataRegularSeason20242025!$AA$3:$AA$1315,DataRegularSeason20242025!$B$3:$B$1315, "&lt;=" &amp; GE$1, DataRegularSeason20242025!$D$3:$D$1315, $A54)+SUMIFS(DataRegularSeason20242025!$AB$3:$AB$1315,DataRegularSeason20242025!$B$3:$B$1315, "&lt;=" &amp; GE$1, DataRegularSeason20242025!$E$3:$E$1315, $A54)</f>
        <v>71</v>
      </c>
      <c r="GF54">
        <f>SUMIFS(DataRegularSeason20242025!$AA$3:$AA$1315,DataRegularSeason20242025!$B$3:$B$1315, "&lt;=" &amp; GF$1, DataRegularSeason20242025!$D$3:$D$1315, $A54)+SUMIFS(DataRegularSeason20242025!$AB$3:$AB$1315,DataRegularSeason20242025!$B$3:$B$1315, "&lt;=" &amp; GF$1, DataRegularSeason20242025!$E$3:$E$1315, $A54)</f>
        <v>71</v>
      </c>
      <c r="GG54">
        <f>SUMIFS(DataRegularSeason20242025!$AA$3:$AA$1315,DataRegularSeason20242025!$B$3:$B$1315, "&lt;=" &amp; GG$1, DataRegularSeason20242025!$D$3:$D$1315, $A54)+SUMIFS(DataRegularSeason20242025!$AB$3:$AB$1315,DataRegularSeason20242025!$B$3:$B$1315, "&lt;=" &amp; GG$1, DataRegularSeason20242025!$E$3:$E$1315, $A54)</f>
        <v>71</v>
      </c>
      <c r="GH54">
        <f>SUMIFS(DataRegularSeason20242025!$AA$3:$AA$1315,DataRegularSeason20242025!$B$3:$B$1315, "&lt;=" &amp; GH$1, DataRegularSeason20242025!$D$3:$D$1315, $A54)+SUMIFS(DataRegularSeason20242025!$AB$3:$AB$1315,DataRegularSeason20242025!$B$3:$B$1315, "&lt;=" &amp; GH$1, DataRegularSeason20242025!$E$3:$E$1315, $A54)</f>
        <v>71</v>
      </c>
      <c r="GI54">
        <f>SUMIFS(DataRegularSeason20242025!$AA$3:$AA$1315,DataRegularSeason20242025!$B$3:$B$1315, "&lt;=" &amp; GI$1, DataRegularSeason20242025!$D$3:$D$1315, $A54)+SUMIFS(DataRegularSeason20242025!$AB$3:$AB$1315,DataRegularSeason20242025!$B$3:$B$1315, "&lt;=" &amp; GI$1, DataRegularSeason20242025!$E$3:$E$1315, $A54)</f>
        <v>71</v>
      </c>
      <c r="GJ54">
        <f>SUMIFS(DataRegularSeason20242025!$AA$3:$AA$1315,DataRegularSeason20242025!$B$3:$B$1315, "&lt;=" &amp; GJ$1, DataRegularSeason20242025!$D$3:$D$1315, $A54)+SUMIFS(DataRegularSeason20242025!$AB$3:$AB$1315,DataRegularSeason20242025!$B$3:$B$1315, "&lt;=" &amp; GJ$1, DataRegularSeason20242025!$E$3:$E$1315, $A54)</f>
        <v>71</v>
      </c>
      <c r="GK54">
        <f>SUMIFS(DataRegularSeason20242025!$AA$3:$AA$1315,DataRegularSeason20242025!$B$3:$B$1315, "&lt;=" &amp; GK$1, DataRegularSeason20242025!$D$3:$D$1315, $A54)+SUMIFS(DataRegularSeason20242025!$AB$3:$AB$1315,DataRegularSeason20242025!$B$3:$B$1315, "&lt;=" &amp; GK$1, DataRegularSeason20242025!$E$3:$E$1315, $A54)</f>
        <v>71</v>
      </c>
      <c r="GL54">
        <f>SUMIFS(DataRegularSeason20242025!$AA$3:$AA$1315,DataRegularSeason20242025!$B$3:$B$1315, "&lt;=" &amp; GL$1, DataRegularSeason20242025!$D$3:$D$1315, $A54)+SUMIFS(DataRegularSeason20242025!$AB$3:$AB$1315,DataRegularSeason20242025!$B$3:$B$1315, "&lt;=" &amp; GL$1, DataRegularSeason20242025!$E$3:$E$1315, $A54)</f>
        <v>71</v>
      </c>
      <c r="GM54">
        <f>SUMIFS(DataRegularSeason20242025!$AA$3:$AA$1315,DataRegularSeason20242025!$B$3:$B$1315, "&lt;=" &amp; GM$1, DataRegularSeason20242025!$D$3:$D$1315, $A54)+SUMIFS(DataRegularSeason20242025!$AB$3:$AB$1315,DataRegularSeason20242025!$B$3:$B$1315, "&lt;=" &amp; GM$1, DataRegularSeason20242025!$E$3:$E$1315, $A54)</f>
        <v>71</v>
      </c>
      <c r="GN54">
        <f>SUMIFS(DataRegularSeason20242025!$AA$3:$AA$1315,DataRegularSeason20242025!$B$3:$B$1315, "&lt;=" &amp; GN$1, DataRegularSeason20242025!$D$3:$D$1315, $A54)+SUMIFS(DataRegularSeason20242025!$AB$3:$AB$1315,DataRegularSeason20242025!$B$3:$B$1315, "&lt;=" &amp; GN$1, DataRegularSeason20242025!$E$3:$E$1315, $A54)</f>
        <v>71</v>
      </c>
      <c r="GO54">
        <f>SUMIFS(DataRegularSeason20242025!$AA$3:$AA$1315,DataRegularSeason20242025!$B$3:$B$1315, "&lt;=" &amp; GO$1, DataRegularSeason20242025!$D$3:$D$1315, $A54)+SUMIFS(DataRegularSeason20242025!$AB$3:$AB$1315,DataRegularSeason20242025!$B$3:$B$1315, "&lt;=" &amp; GO$1, DataRegularSeason20242025!$E$3:$E$1315, $A54)</f>
        <v>71</v>
      </c>
      <c r="GP54">
        <f>SUMIFS(DataRegularSeason20242025!$AA$3:$AA$1315,DataRegularSeason20242025!$B$3:$B$1315, "&lt;=" &amp; GP$1, DataRegularSeason20242025!$D$3:$D$1315, $A54)+SUMIFS(DataRegularSeason20242025!$AB$3:$AB$1315,DataRegularSeason20242025!$B$3:$B$1315, "&lt;=" &amp; GP$1, DataRegularSeason20242025!$E$3:$E$1315, $A54)</f>
        <v>71</v>
      </c>
      <c r="GQ54">
        <f>SUMIFS(DataRegularSeason20242025!$AA$3:$AA$1315,DataRegularSeason20242025!$B$3:$B$1315, "&lt;=" &amp; GQ$1, DataRegularSeason20242025!$D$3:$D$1315, $A54)+SUMIFS(DataRegularSeason20242025!$AB$3:$AB$1315,DataRegularSeason20242025!$B$3:$B$1315, "&lt;=" &amp; GQ$1, DataRegularSeason20242025!$E$3:$E$1315, $A54)</f>
        <v>71</v>
      </c>
      <c r="GR54">
        <f>SUMIFS(DataRegularSeason20242025!$AA$3:$AA$1315,DataRegularSeason20242025!$B$3:$B$1315, "&lt;=" &amp; GR$1, DataRegularSeason20242025!$D$3:$D$1315, $A54)+SUMIFS(DataRegularSeason20242025!$AB$3:$AB$1315,DataRegularSeason20242025!$B$3:$B$1315, "&lt;=" &amp; GR$1, DataRegularSeason20242025!$E$3:$E$1315, $A54)</f>
        <v>71</v>
      </c>
      <c r="GS54">
        <f>SUMIFS(DataRegularSeason20242025!$AA$3:$AA$1315,DataRegularSeason20242025!$B$3:$B$1315, "&lt;=" &amp; GS$1, DataRegularSeason20242025!$D$3:$D$1315, $A54)+SUMIFS(DataRegularSeason20242025!$AB$3:$AB$1315,DataRegularSeason20242025!$B$3:$B$1315, "&lt;=" &amp; GS$1, DataRegularSeason20242025!$E$3:$E$1315, $A54)</f>
        <v>71</v>
      </c>
      <c r="GT54">
        <f>SUMIFS(DataRegularSeason20242025!$AA$3:$AA$1315,DataRegularSeason20242025!$B$3:$B$1315, "&lt;=" &amp; GT$1, DataRegularSeason20242025!$D$3:$D$1315, $A54)+SUMIFS(DataRegularSeason20242025!$AB$3:$AB$1315,DataRegularSeason20242025!$B$3:$B$1315, "&lt;=" &amp; GT$1, DataRegularSeason20242025!$E$3:$E$1315, $A54)</f>
        <v>71</v>
      </c>
      <c r="GU54">
        <f>SUMIFS(DataRegularSeason20242025!$AA$3:$AA$1315,DataRegularSeason20242025!$B$3:$B$1315, "&lt;=" &amp; GU$1, DataRegularSeason20242025!$D$3:$D$1315, $A54)+SUMIFS(DataRegularSeason20242025!$AB$3:$AB$1315,DataRegularSeason20242025!$B$3:$B$1315, "&lt;=" &amp; GU$1, DataRegularSeason20242025!$E$3:$E$1315, $A54)</f>
        <v>71</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63</v>
      </c>
      <c r="DR55">
        <f>SUMIFS(DataRegularSeason20242025!$AA$3:$AA$1315,DataRegularSeason20242025!$B$3:$B$1315, "&lt;=" &amp; DR$1, DataRegularSeason20242025!$D$3:$D$1315, $A55)+SUMIFS(DataRegularSeason20242025!$AB$3:$AB$1315,DataRegularSeason20242025!$B$3:$B$1315, "&lt;=" &amp; DR$1, DataRegularSeason20242025!$E$3:$E$1315, $A55)</f>
        <v>63</v>
      </c>
      <c r="DS55">
        <f>SUMIFS(DataRegularSeason20242025!$AA$3:$AA$1315,DataRegularSeason20242025!$B$3:$B$1315, "&lt;=" &amp; DS$1, DataRegularSeason20242025!$D$3:$D$1315, $A55)+SUMIFS(DataRegularSeason20242025!$AB$3:$AB$1315,DataRegularSeason20242025!$B$3:$B$1315, "&lt;=" &amp; DS$1, DataRegularSeason20242025!$E$3:$E$1315, $A55)</f>
        <v>63</v>
      </c>
      <c r="DT55">
        <f>SUMIFS(DataRegularSeason20242025!$AA$3:$AA$1315,DataRegularSeason20242025!$B$3:$B$1315, "&lt;=" &amp; DT$1, DataRegularSeason20242025!$D$3:$D$1315, $A55)+SUMIFS(DataRegularSeason20242025!$AB$3:$AB$1315,DataRegularSeason20242025!$B$3:$B$1315, "&lt;=" &amp; DT$1, DataRegularSeason20242025!$E$3:$E$1315, $A55)</f>
        <v>63</v>
      </c>
      <c r="DU55">
        <f>SUMIFS(DataRegularSeason20242025!$AA$3:$AA$1315,DataRegularSeason20242025!$B$3:$B$1315, "&lt;=" &amp; DU$1, DataRegularSeason20242025!$D$3:$D$1315, $A55)+SUMIFS(DataRegularSeason20242025!$AB$3:$AB$1315,DataRegularSeason20242025!$B$3:$B$1315, "&lt;=" &amp; DU$1, DataRegularSeason20242025!$E$3:$E$1315, $A55)</f>
        <v>63</v>
      </c>
      <c r="DV55">
        <f>SUMIFS(DataRegularSeason20242025!$AA$3:$AA$1315,DataRegularSeason20242025!$B$3:$B$1315, "&lt;=" &amp; DV$1, DataRegularSeason20242025!$D$3:$D$1315, $A55)+SUMIFS(DataRegularSeason20242025!$AB$3:$AB$1315,DataRegularSeason20242025!$B$3:$B$1315, "&lt;=" &amp; DV$1, DataRegularSeason20242025!$E$3:$E$1315, $A55)</f>
        <v>63</v>
      </c>
      <c r="DW55">
        <f>SUMIFS(DataRegularSeason20242025!$AA$3:$AA$1315,DataRegularSeason20242025!$B$3:$B$1315, "&lt;=" &amp; DW$1, DataRegularSeason20242025!$D$3:$D$1315, $A55)+SUMIFS(DataRegularSeason20242025!$AB$3:$AB$1315,DataRegularSeason20242025!$B$3:$B$1315, "&lt;=" &amp; DW$1, DataRegularSeason20242025!$E$3:$E$1315, $A55)</f>
        <v>63</v>
      </c>
      <c r="DX55">
        <f>SUMIFS(DataRegularSeason20242025!$AA$3:$AA$1315,DataRegularSeason20242025!$B$3:$B$1315, "&lt;=" &amp; DX$1, DataRegularSeason20242025!$D$3:$D$1315, $A55)+SUMIFS(DataRegularSeason20242025!$AB$3:$AB$1315,DataRegularSeason20242025!$B$3:$B$1315, "&lt;=" &amp; DX$1, DataRegularSeason20242025!$E$3:$E$1315, $A55)</f>
        <v>63</v>
      </c>
      <c r="DY55">
        <f>SUMIFS(DataRegularSeason20242025!$AA$3:$AA$1315,DataRegularSeason20242025!$B$3:$B$1315, "&lt;=" &amp; DY$1, DataRegularSeason20242025!$D$3:$D$1315, $A55)+SUMIFS(DataRegularSeason20242025!$AB$3:$AB$1315,DataRegularSeason20242025!$B$3:$B$1315, "&lt;=" &amp; DY$1, DataRegularSeason20242025!$E$3:$E$1315, $A55)</f>
        <v>63</v>
      </c>
      <c r="DZ55">
        <f>SUMIFS(DataRegularSeason20242025!$AA$3:$AA$1315,DataRegularSeason20242025!$B$3:$B$1315, "&lt;=" &amp; DZ$1, DataRegularSeason20242025!$D$3:$D$1315, $A55)+SUMIFS(DataRegularSeason20242025!$AB$3:$AB$1315,DataRegularSeason20242025!$B$3:$B$1315, "&lt;=" &amp; DZ$1, DataRegularSeason20242025!$E$3:$E$1315, $A55)</f>
        <v>63</v>
      </c>
      <c r="EA55">
        <f>SUMIFS(DataRegularSeason20242025!$AA$3:$AA$1315,DataRegularSeason20242025!$B$3:$B$1315, "&lt;=" &amp; EA$1, DataRegularSeason20242025!$D$3:$D$1315, $A55)+SUMIFS(DataRegularSeason20242025!$AB$3:$AB$1315,DataRegularSeason20242025!$B$3:$B$1315, "&lt;=" &amp; EA$1, DataRegularSeason20242025!$E$3:$E$1315, $A55)</f>
        <v>63</v>
      </c>
      <c r="EB55">
        <f>SUMIFS(DataRegularSeason20242025!$AA$3:$AA$1315,DataRegularSeason20242025!$B$3:$B$1315, "&lt;=" &amp; EB$1, DataRegularSeason20242025!$D$3:$D$1315, $A55)+SUMIFS(DataRegularSeason20242025!$AB$3:$AB$1315,DataRegularSeason20242025!$B$3:$B$1315, "&lt;=" &amp; EB$1, DataRegularSeason20242025!$E$3:$E$1315, $A55)</f>
        <v>63</v>
      </c>
      <c r="EC55">
        <f>SUMIFS(DataRegularSeason20242025!$AA$3:$AA$1315,DataRegularSeason20242025!$B$3:$B$1315, "&lt;=" &amp; EC$1, DataRegularSeason20242025!$D$3:$D$1315, $A55)+SUMIFS(DataRegularSeason20242025!$AB$3:$AB$1315,DataRegularSeason20242025!$B$3:$B$1315, "&lt;=" &amp; EC$1, DataRegularSeason20242025!$E$3:$E$1315, $A55)</f>
        <v>63</v>
      </c>
      <c r="ED55">
        <f>SUMIFS(DataRegularSeason20242025!$AA$3:$AA$1315,DataRegularSeason20242025!$B$3:$B$1315, "&lt;=" &amp; ED$1, DataRegularSeason20242025!$D$3:$D$1315, $A55)+SUMIFS(DataRegularSeason20242025!$AB$3:$AB$1315,DataRegularSeason20242025!$B$3:$B$1315, "&lt;=" &amp; ED$1, DataRegularSeason20242025!$E$3:$E$1315, $A55)</f>
        <v>63</v>
      </c>
      <c r="EE55">
        <f>SUMIFS(DataRegularSeason20242025!$AA$3:$AA$1315,DataRegularSeason20242025!$B$3:$B$1315, "&lt;=" &amp; EE$1, DataRegularSeason20242025!$D$3:$D$1315, $A55)+SUMIFS(DataRegularSeason20242025!$AB$3:$AB$1315,DataRegularSeason20242025!$B$3:$B$1315, "&lt;=" &amp; EE$1, DataRegularSeason20242025!$E$3:$E$1315, $A55)</f>
        <v>63</v>
      </c>
      <c r="EF55">
        <f>SUMIFS(DataRegularSeason20242025!$AA$3:$AA$1315,DataRegularSeason20242025!$B$3:$B$1315, "&lt;=" &amp; EF$1, DataRegularSeason20242025!$D$3:$D$1315, $A55)+SUMIFS(DataRegularSeason20242025!$AB$3:$AB$1315,DataRegularSeason20242025!$B$3:$B$1315, "&lt;=" &amp; EF$1, DataRegularSeason20242025!$E$3:$E$1315, $A55)</f>
        <v>63</v>
      </c>
      <c r="EG55">
        <f>SUMIFS(DataRegularSeason20242025!$AA$3:$AA$1315,DataRegularSeason20242025!$B$3:$B$1315, "&lt;=" &amp; EG$1, DataRegularSeason20242025!$D$3:$D$1315, $A55)+SUMIFS(DataRegularSeason20242025!$AB$3:$AB$1315,DataRegularSeason20242025!$B$3:$B$1315, "&lt;=" &amp; EG$1, DataRegularSeason20242025!$E$3:$E$1315, $A55)</f>
        <v>63</v>
      </c>
      <c r="EH55">
        <f>SUMIFS(DataRegularSeason20242025!$AA$3:$AA$1315,DataRegularSeason20242025!$B$3:$B$1315, "&lt;=" &amp; EH$1, DataRegularSeason20242025!$D$3:$D$1315, $A55)+SUMIFS(DataRegularSeason20242025!$AB$3:$AB$1315,DataRegularSeason20242025!$B$3:$B$1315, "&lt;=" &amp; EH$1, DataRegularSeason20242025!$E$3:$E$1315, $A55)</f>
        <v>63</v>
      </c>
      <c r="EI55">
        <f>SUMIFS(DataRegularSeason20242025!$AA$3:$AA$1315,DataRegularSeason20242025!$B$3:$B$1315, "&lt;=" &amp; EI$1, DataRegularSeason20242025!$D$3:$D$1315, $A55)+SUMIFS(DataRegularSeason20242025!$AB$3:$AB$1315,DataRegularSeason20242025!$B$3:$B$1315, "&lt;=" &amp; EI$1, DataRegularSeason20242025!$E$3:$E$1315, $A55)</f>
        <v>63</v>
      </c>
      <c r="EJ55">
        <f>SUMIFS(DataRegularSeason20242025!$AA$3:$AA$1315,DataRegularSeason20242025!$B$3:$B$1315, "&lt;=" &amp; EJ$1, DataRegularSeason20242025!$D$3:$D$1315, $A55)+SUMIFS(DataRegularSeason20242025!$AB$3:$AB$1315,DataRegularSeason20242025!$B$3:$B$1315, "&lt;=" &amp; EJ$1, DataRegularSeason20242025!$E$3:$E$1315, $A55)</f>
        <v>63</v>
      </c>
      <c r="EK55">
        <f>SUMIFS(DataRegularSeason20242025!$AA$3:$AA$1315,DataRegularSeason20242025!$B$3:$B$1315, "&lt;=" &amp; EK$1, DataRegularSeason20242025!$D$3:$D$1315, $A55)+SUMIFS(DataRegularSeason20242025!$AB$3:$AB$1315,DataRegularSeason20242025!$B$3:$B$1315, "&lt;=" &amp; EK$1, DataRegularSeason20242025!$E$3:$E$1315, $A55)</f>
        <v>63</v>
      </c>
      <c r="EL55">
        <f>SUMIFS(DataRegularSeason20242025!$AA$3:$AA$1315,DataRegularSeason20242025!$B$3:$B$1315, "&lt;=" &amp; EL$1, DataRegularSeason20242025!$D$3:$D$1315, $A55)+SUMIFS(DataRegularSeason20242025!$AB$3:$AB$1315,DataRegularSeason20242025!$B$3:$B$1315, "&lt;=" &amp; EL$1, DataRegularSeason20242025!$E$3:$E$1315, $A55)</f>
        <v>63</v>
      </c>
      <c r="EM55">
        <f>SUMIFS(DataRegularSeason20242025!$AA$3:$AA$1315,DataRegularSeason20242025!$B$3:$B$1315, "&lt;=" &amp; EM$1, DataRegularSeason20242025!$D$3:$D$1315, $A55)+SUMIFS(DataRegularSeason20242025!$AB$3:$AB$1315,DataRegularSeason20242025!$B$3:$B$1315, "&lt;=" &amp; EM$1, DataRegularSeason20242025!$E$3:$E$1315, $A55)</f>
        <v>63</v>
      </c>
      <c r="EN55">
        <f>SUMIFS(DataRegularSeason20242025!$AA$3:$AA$1315,DataRegularSeason20242025!$B$3:$B$1315, "&lt;=" &amp; EN$1, DataRegularSeason20242025!$D$3:$D$1315, $A55)+SUMIFS(DataRegularSeason20242025!$AB$3:$AB$1315,DataRegularSeason20242025!$B$3:$B$1315, "&lt;=" &amp; EN$1, DataRegularSeason20242025!$E$3:$E$1315, $A55)</f>
        <v>63</v>
      </c>
      <c r="EO55">
        <f>SUMIFS(DataRegularSeason20242025!$AA$3:$AA$1315,DataRegularSeason20242025!$B$3:$B$1315, "&lt;=" &amp; EO$1, DataRegularSeason20242025!$D$3:$D$1315, $A55)+SUMIFS(DataRegularSeason20242025!$AB$3:$AB$1315,DataRegularSeason20242025!$B$3:$B$1315, "&lt;=" &amp; EO$1, DataRegularSeason20242025!$E$3:$E$1315, $A55)</f>
        <v>63</v>
      </c>
      <c r="EP55">
        <f>SUMIFS(DataRegularSeason20242025!$AA$3:$AA$1315,DataRegularSeason20242025!$B$3:$B$1315, "&lt;=" &amp; EP$1, DataRegularSeason20242025!$D$3:$D$1315, $A55)+SUMIFS(DataRegularSeason20242025!$AB$3:$AB$1315,DataRegularSeason20242025!$B$3:$B$1315, "&lt;=" &amp; EP$1, DataRegularSeason20242025!$E$3:$E$1315, $A55)</f>
        <v>63</v>
      </c>
      <c r="EQ55">
        <f>SUMIFS(DataRegularSeason20242025!$AA$3:$AA$1315,DataRegularSeason20242025!$B$3:$B$1315, "&lt;=" &amp; EQ$1, DataRegularSeason20242025!$D$3:$D$1315, $A55)+SUMIFS(DataRegularSeason20242025!$AB$3:$AB$1315,DataRegularSeason20242025!$B$3:$B$1315, "&lt;=" &amp; EQ$1, DataRegularSeason20242025!$E$3:$E$1315, $A55)</f>
        <v>63</v>
      </c>
      <c r="ER55">
        <f>SUMIFS(DataRegularSeason20242025!$AA$3:$AA$1315,DataRegularSeason20242025!$B$3:$B$1315, "&lt;=" &amp; ER$1, DataRegularSeason20242025!$D$3:$D$1315, $A55)+SUMIFS(DataRegularSeason20242025!$AB$3:$AB$1315,DataRegularSeason20242025!$B$3:$B$1315, "&lt;=" &amp; ER$1, DataRegularSeason20242025!$E$3:$E$1315, $A55)</f>
        <v>63</v>
      </c>
      <c r="ES55">
        <f>SUMIFS(DataRegularSeason20242025!$AA$3:$AA$1315,DataRegularSeason20242025!$B$3:$B$1315, "&lt;=" &amp; ES$1, DataRegularSeason20242025!$D$3:$D$1315, $A55)+SUMIFS(DataRegularSeason20242025!$AB$3:$AB$1315,DataRegularSeason20242025!$B$3:$B$1315, "&lt;=" &amp; ES$1, DataRegularSeason20242025!$E$3:$E$1315, $A55)</f>
        <v>63</v>
      </c>
      <c r="ET55">
        <f>SUMIFS(DataRegularSeason20242025!$AA$3:$AA$1315,DataRegularSeason20242025!$B$3:$B$1315, "&lt;=" &amp; ET$1, DataRegularSeason20242025!$D$3:$D$1315, $A55)+SUMIFS(DataRegularSeason20242025!$AB$3:$AB$1315,DataRegularSeason20242025!$B$3:$B$1315, "&lt;=" &amp; ET$1, DataRegularSeason20242025!$E$3:$E$1315, $A55)</f>
        <v>63</v>
      </c>
      <c r="EU55">
        <f>SUMIFS(DataRegularSeason20242025!$AA$3:$AA$1315,DataRegularSeason20242025!$B$3:$B$1315, "&lt;=" &amp; EU$1, DataRegularSeason20242025!$D$3:$D$1315, $A55)+SUMIFS(DataRegularSeason20242025!$AB$3:$AB$1315,DataRegularSeason20242025!$B$3:$B$1315, "&lt;=" &amp; EU$1, DataRegularSeason20242025!$E$3:$E$1315, $A55)</f>
        <v>63</v>
      </c>
      <c r="EV55">
        <f>SUMIFS(DataRegularSeason20242025!$AA$3:$AA$1315,DataRegularSeason20242025!$B$3:$B$1315, "&lt;=" &amp; EV$1, DataRegularSeason20242025!$D$3:$D$1315, $A55)+SUMIFS(DataRegularSeason20242025!$AB$3:$AB$1315,DataRegularSeason20242025!$B$3:$B$1315, "&lt;=" &amp; EV$1, DataRegularSeason20242025!$E$3:$E$1315, $A55)</f>
        <v>63</v>
      </c>
      <c r="EW55">
        <f>SUMIFS(DataRegularSeason20242025!$AA$3:$AA$1315,DataRegularSeason20242025!$B$3:$B$1315, "&lt;=" &amp; EW$1, DataRegularSeason20242025!$D$3:$D$1315, $A55)+SUMIFS(DataRegularSeason20242025!$AB$3:$AB$1315,DataRegularSeason20242025!$B$3:$B$1315, "&lt;=" &amp; EW$1, DataRegularSeason20242025!$E$3:$E$1315, $A55)</f>
        <v>63</v>
      </c>
      <c r="EX55">
        <f>SUMIFS(DataRegularSeason20242025!$AA$3:$AA$1315,DataRegularSeason20242025!$B$3:$B$1315, "&lt;=" &amp; EX$1, DataRegularSeason20242025!$D$3:$D$1315, $A55)+SUMIFS(DataRegularSeason20242025!$AB$3:$AB$1315,DataRegularSeason20242025!$B$3:$B$1315, "&lt;=" &amp; EX$1, DataRegularSeason20242025!$E$3:$E$1315, $A55)</f>
        <v>63</v>
      </c>
      <c r="EY55">
        <f>SUMIFS(DataRegularSeason20242025!$AA$3:$AA$1315,DataRegularSeason20242025!$B$3:$B$1315, "&lt;=" &amp; EY$1, DataRegularSeason20242025!$D$3:$D$1315, $A55)+SUMIFS(DataRegularSeason20242025!$AB$3:$AB$1315,DataRegularSeason20242025!$B$3:$B$1315, "&lt;=" &amp; EY$1, DataRegularSeason20242025!$E$3:$E$1315, $A55)</f>
        <v>63</v>
      </c>
      <c r="EZ55">
        <f>SUMIFS(DataRegularSeason20242025!$AA$3:$AA$1315,DataRegularSeason20242025!$B$3:$B$1315, "&lt;=" &amp; EZ$1, DataRegularSeason20242025!$D$3:$D$1315, $A55)+SUMIFS(DataRegularSeason20242025!$AB$3:$AB$1315,DataRegularSeason20242025!$B$3:$B$1315, "&lt;=" &amp; EZ$1, DataRegularSeason20242025!$E$3:$E$1315, $A55)</f>
        <v>63</v>
      </c>
      <c r="FA55">
        <f>SUMIFS(DataRegularSeason20242025!$AA$3:$AA$1315,DataRegularSeason20242025!$B$3:$B$1315, "&lt;=" &amp; FA$1, DataRegularSeason20242025!$D$3:$D$1315, $A55)+SUMIFS(DataRegularSeason20242025!$AB$3:$AB$1315,DataRegularSeason20242025!$B$3:$B$1315, "&lt;=" &amp; FA$1, DataRegularSeason20242025!$E$3:$E$1315, $A55)</f>
        <v>63</v>
      </c>
      <c r="FB55">
        <f>SUMIFS(DataRegularSeason20242025!$AA$3:$AA$1315,DataRegularSeason20242025!$B$3:$B$1315, "&lt;=" &amp; FB$1, DataRegularSeason20242025!$D$3:$D$1315, $A55)+SUMIFS(DataRegularSeason20242025!$AB$3:$AB$1315,DataRegularSeason20242025!$B$3:$B$1315, "&lt;=" &amp; FB$1, DataRegularSeason20242025!$E$3:$E$1315, $A55)</f>
        <v>63</v>
      </c>
      <c r="FC55">
        <f>SUMIFS(DataRegularSeason20242025!$AA$3:$AA$1315,DataRegularSeason20242025!$B$3:$B$1315, "&lt;=" &amp; FC$1, DataRegularSeason20242025!$D$3:$D$1315, $A55)+SUMIFS(DataRegularSeason20242025!$AB$3:$AB$1315,DataRegularSeason20242025!$B$3:$B$1315, "&lt;=" &amp; FC$1, DataRegularSeason20242025!$E$3:$E$1315, $A55)</f>
        <v>63</v>
      </c>
      <c r="FD55">
        <f>SUMIFS(DataRegularSeason20242025!$AA$3:$AA$1315,DataRegularSeason20242025!$B$3:$B$1315, "&lt;=" &amp; FD$1, DataRegularSeason20242025!$D$3:$D$1315, $A55)+SUMIFS(DataRegularSeason20242025!$AB$3:$AB$1315,DataRegularSeason20242025!$B$3:$B$1315, "&lt;=" &amp; FD$1, DataRegularSeason20242025!$E$3:$E$1315, $A55)</f>
        <v>63</v>
      </c>
      <c r="FE55">
        <f>SUMIFS(DataRegularSeason20242025!$AA$3:$AA$1315,DataRegularSeason20242025!$B$3:$B$1315, "&lt;=" &amp; FE$1, DataRegularSeason20242025!$D$3:$D$1315, $A55)+SUMIFS(DataRegularSeason20242025!$AB$3:$AB$1315,DataRegularSeason20242025!$B$3:$B$1315, "&lt;=" &amp; FE$1, DataRegularSeason20242025!$E$3:$E$1315, $A55)</f>
        <v>63</v>
      </c>
      <c r="FF55">
        <f>SUMIFS(DataRegularSeason20242025!$AA$3:$AA$1315,DataRegularSeason20242025!$B$3:$B$1315, "&lt;=" &amp; FF$1, DataRegularSeason20242025!$D$3:$D$1315, $A55)+SUMIFS(DataRegularSeason20242025!$AB$3:$AB$1315,DataRegularSeason20242025!$B$3:$B$1315, "&lt;=" &amp; FF$1, DataRegularSeason20242025!$E$3:$E$1315, $A55)</f>
        <v>63</v>
      </c>
      <c r="FG55">
        <f>SUMIFS(DataRegularSeason20242025!$AA$3:$AA$1315,DataRegularSeason20242025!$B$3:$B$1315, "&lt;=" &amp; FG$1, DataRegularSeason20242025!$D$3:$D$1315, $A55)+SUMIFS(DataRegularSeason20242025!$AB$3:$AB$1315,DataRegularSeason20242025!$B$3:$B$1315, "&lt;=" &amp; FG$1, DataRegularSeason20242025!$E$3:$E$1315, $A55)</f>
        <v>63</v>
      </c>
      <c r="FH55">
        <f>SUMIFS(DataRegularSeason20242025!$AA$3:$AA$1315,DataRegularSeason20242025!$B$3:$B$1315, "&lt;=" &amp; FH$1, DataRegularSeason20242025!$D$3:$D$1315, $A55)+SUMIFS(DataRegularSeason20242025!$AB$3:$AB$1315,DataRegularSeason20242025!$B$3:$B$1315, "&lt;=" &amp; FH$1, DataRegularSeason20242025!$E$3:$E$1315, $A55)</f>
        <v>63</v>
      </c>
      <c r="FI55">
        <f>SUMIFS(DataRegularSeason20242025!$AA$3:$AA$1315,DataRegularSeason20242025!$B$3:$B$1315, "&lt;=" &amp; FI$1, DataRegularSeason20242025!$D$3:$D$1315, $A55)+SUMIFS(DataRegularSeason20242025!$AB$3:$AB$1315,DataRegularSeason20242025!$B$3:$B$1315, "&lt;=" &amp; FI$1, DataRegularSeason20242025!$E$3:$E$1315, $A55)</f>
        <v>63</v>
      </c>
      <c r="FJ55">
        <f>SUMIFS(DataRegularSeason20242025!$AA$3:$AA$1315,DataRegularSeason20242025!$B$3:$B$1315, "&lt;=" &amp; FJ$1, DataRegularSeason20242025!$D$3:$D$1315, $A55)+SUMIFS(DataRegularSeason20242025!$AB$3:$AB$1315,DataRegularSeason20242025!$B$3:$B$1315, "&lt;=" &amp; FJ$1, DataRegularSeason20242025!$E$3:$E$1315, $A55)</f>
        <v>63</v>
      </c>
      <c r="FK55">
        <f>SUMIFS(DataRegularSeason20242025!$AA$3:$AA$1315,DataRegularSeason20242025!$B$3:$B$1315, "&lt;=" &amp; FK$1, DataRegularSeason20242025!$D$3:$D$1315, $A55)+SUMIFS(DataRegularSeason20242025!$AB$3:$AB$1315,DataRegularSeason20242025!$B$3:$B$1315, "&lt;=" &amp; FK$1, DataRegularSeason20242025!$E$3:$E$1315, $A55)</f>
        <v>63</v>
      </c>
      <c r="FL55">
        <f>SUMIFS(DataRegularSeason20242025!$AA$3:$AA$1315,DataRegularSeason20242025!$B$3:$B$1315, "&lt;=" &amp; FL$1, DataRegularSeason20242025!$D$3:$D$1315, $A55)+SUMIFS(DataRegularSeason20242025!$AB$3:$AB$1315,DataRegularSeason20242025!$B$3:$B$1315, "&lt;=" &amp; FL$1, DataRegularSeason20242025!$E$3:$E$1315, $A55)</f>
        <v>63</v>
      </c>
      <c r="FM55">
        <f>SUMIFS(DataRegularSeason20242025!$AA$3:$AA$1315,DataRegularSeason20242025!$B$3:$B$1315, "&lt;=" &amp; FM$1, DataRegularSeason20242025!$D$3:$D$1315, $A55)+SUMIFS(DataRegularSeason20242025!$AB$3:$AB$1315,DataRegularSeason20242025!$B$3:$B$1315, "&lt;=" &amp; FM$1, DataRegularSeason20242025!$E$3:$E$1315, $A55)</f>
        <v>63</v>
      </c>
      <c r="FN55">
        <f>SUMIFS(DataRegularSeason20242025!$AA$3:$AA$1315,DataRegularSeason20242025!$B$3:$B$1315, "&lt;=" &amp; FN$1, DataRegularSeason20242025!$D$3:$D$1315, $A55)+SUMIFS(DataRegularSeason20242025!$AB$3:$AB$1315,DataRegularSeason20242025!$B$3:$B$1315, "&lt;=" &amp; FN$1, DataRegularSeason20242025!$E$3:$E$1315, $A55)</f>
        <v>63</v>
      </c>
      <c r="FO55">
        <f>SUMIFS(DataRegularSeason20242025!$AA$3:$AA$1315,DataRegularSeason20242025!$B$3:$B$1315, "&lt;=" &amp; FO$1, DataRegularSeason20242025!$D$3:$D$1315, $A55)+SUMIFS(DataRegularSeason20242025!$AB$3:$AB$1315,DataRegularSeason20242025!$B$3:$B$1315, "&lt;=" &amp; FO$1, DataRegularSeason20242025!$E$3:$E$1315, $A55)</f>
        <v>63</v>
      </c>
      <c r="FP55">
        <f>SUMIFS(DataRegularSeason20242025!$AA$3:$AA$1315,DataRegularSeason20242025!$B$3:$B$1315, "&lt;=" &amp; FP$1, DataRegularSeason20242025!$D$3:$D$1315, $A55)+SUMIFS(DataRegularSeason20242025!$AB$3:$AB$1315,DataRegularSeason20242025!$B$3:$B$1315, "&lt;=" &amp; FP$1, DataRegularSeason20242025!$E$3:$E$1315, $A55)</f>
        <v>63</v>
      </c>
      <c r="FQ55">
        <f>SUMIFS(DataRegularSeason20242025!$AA$3:$AA$1315,DataRegularSeason20242025!$B$3:$B$1315, "&lt;=" &amp; FQ$1, DataRegularSeason20242025!$D$3:$D$1315, $A55)+SUMIFS(DataRegularSeason20242025!$AB$3:$AB$1315,DataRegularSeason20242025!$B$3:$B$1315, "&lt;=" &amp; FQ$1, DataRegularSeason20242025!$E$3:$E$1315, $A55)</f>
        <v>63</v>
      </c>
      <c r="FR55">
        <f>SUMIFS(DataRegularSeason20242025!$AA$3:$AA$1315,DataRegularSeason20242025!$B$3:$B$1315, "&lt;=" &amp; FR$1, DataRegularSeason20242025!$D$3:$D$1315, $A55)+SUMIFS(DataRegularSeason20242025!$AB$3:$AB$1315,DataRegularSeason20242025!$B$3:$B$1315, "&lt;=" &amp; FR$1, DataRegularSeason20242025!$E$3:$E$1315, $A55)</f>
        <v>63</v>
      </c>
      <c r="FS55">
        <f>SUMIFS(DataRegularSeason20242025!$AA$3:$AA$1315,DataRegularSeason20242025!$B$3:$B$1315, "&lt;=" &amp; FS$1, DataRegularSeason20242025!$D$3:$D$1315, $A55)+SUMIFS(DataRegularSeason20242025!$AB$3:$AB$1315,DataRegularSeason20242025!$B$3:$B$1315, "&lt;=" &amp; FS$1, DataRegularSeason20242025!$E$3:$E$1315, $A55)</f>
        <v>63</v>
      </c>
      <c r="FT55">
        <f>SUMIFS(DataRegularSeason20242025!$AA$3:$AA$1315,DataRegularSeason20242025!$B$3:$B$1315, "&lt;=" &amp; FT$1, DataRegularSeason20242025!$D$3:$D$1315, $A55)+SUMIFS(DataRegularSeason20242025!$AB$3:$AB$1315,DataRegularSeason20242025!$B$3:$B$1315, "&lt;=" &amp; FT$1, DataRegularSeason20242025!$E$3:$E$1315, $A55)</f>
        <v>63</v>
      </c>
      <c r="FU55">
        <f>SUMIFS(DataRegularSeason20242025!$AA$3:$AA$1315,DataRegularSeason20242025!$B$3:$B$1315, "&lt;=" &amp; FU$1, DataRegularSeason20242025!$D$3:$D$1315, $A55)+SUMIFS(DataRegularSeason20242025!$AB$3:$AB$1315,DataRegularSeason20242025!$B$3:$B$1315, "&lt;=" &amp; FU$1, DataRegularSeason20242025!$E$3:$E$1315, $A55)</f>
        <v>63</v>
      </c>
      <c r="FV55">
        <f>SUMIFS(DataRegularSeason20242025!$AA$3:$AA$1315,DataRegularSeason20242025!$B$3:$B$1315, "&lt;=" &amp; FV$1, DataRegularSeason20242025!$D$3:$D$1315, $A55)+SUMIFS(DataRegularSeason20242025!$AB$3:$AB$1315,DataRegularSeason20242025!$B$3:$B$1315, "&lt;=" &amp; FV$1, DataRegularSeason20242025!$E$3:$E$1315, $A55)</f>
        <v>63</v>
      </c>
      <c r="FW55">
        <f>SUMIFS(DataRegularSeason20242025!$AA$3:$AA$1315,DataRegularSeason20242025!$B$3:$B$1315, "&lt;=" &amp; FW$1, DataRegularSeason20242025!$D$3:$D$1315, $A55)+SUMIFS(DataRegularSeason20242025!$AB$3:$AB$1315,DataRegularSeason20242025!$B$3:$B$1315, "&lt;=" &amp; FW$1, DataRegularSeason20242025!$E$3:$E$1315, $A55)</f>
        <v>63</v>
      </c>
      <c r="FX55">
        <f>SUMIFS(DataRegularSeason20242025!$AA$3:$AA$1315,DataRegularSeason20242025!$B$3:$B$1315, "&lt;=" &amp; FX$1, DataRegularSeason20242025!$D$3:$D$1315, $A55)+SUMIFS(DataRegularSeason20242025!$AB$3:$AB$1315,DataRegularSeason20242025!$B$3:$B$1315, "&lt;=" &amp; FX$1, DataRegularSeason20242025!$E$3:$E$1315, $A55)</f>
        <v>63</v>
      </c>
      <c r="FY55">
        <f>SUMIFS(DataRegularSeason20242025!$AA$3:$AA$1315,DataRegularSeason20242025!$B$3:$B$1315, "&lt;=" &amp; FY$1, DataRegularSeason20242025!$D$3:$D$1315, $A55)+SUMIFS(DataRegularSeason20242025!$AB$3:$AB$1315,DataRegularSeason20242025!$B$3:$B$1315, "&lt;=" &amp; FY$1, DataRegularSeason20242025!$E$3:$E$1315, $A55)</f>
        <v>63</v>
      </c>
      <c r="FZ55">
        <f>SUMIFS(DataRegularSeason20242025!$AA$3:$AA$1315,DataRegularSeason20242025!$B$3:$B$1315, "&lt;=" &amp; FZ$1, DataRegularSeason20242025!$D$3:$D$1315, $A55)+SUMIFS(DataRegularSeason20242025!$AB$3:$AB$1315,DataRegularSeason20242025!$B$3:$B$1315, "&lt;=" &amp; FZ$1, DataRegularSeason20242025!$E$3:$E$1315, $A55)</f>
        <v>63</v>
      </c>
      <c r="GA55">
        <f>SUMIFS(DataRegularSeason20242025!$AA$3:$AA$1315,DataRegularSeason20242025!$B$3:$B$1315, "&lt;=" &amp; GA$1, DataRegularSeason20242025!$D$3:$D$1315, $A55)+SUMIFS(DataRegularSeason20242025!$AB$3:$AB$1315,DataRegularSeason20242025!$B$3:$B$1315, "&lt;=" &amp; GA$1, DataRegularSeason20242025!$E$3:$E$1315, $A55)</f>
        <v>63</v>
      </c>
      <c r="GB55">
        <f>SUMIFS(DataRegularSeason20242025!$AA$3:$AA$1315,DataRegularSeason20242025!$B$3:$B$1315, "&lt;=" &amp; GB$1, DataRegularSeason20242025!$D$3:$D$1315, $A55)+SUMIFS(DataRegularSeason20242025!$AB$3:$AB$1315,DataRegularSeason20242025!$B$3:$B$1315, "&lt;=" &amp; GB$1, DataRegularSeason20242025!$E$3:$E$1315, $A55)</f>
        <v>63</v>
      </c>
      <c r="GC55">
        <f>SUMIFS(DataRegularSeason20242025!$AA$3:$AA$1315,DataRegularSeason20242025!$B$3:$B$1315, "&lt;=" &amp; GC$1, DataRegularSeason20242025!$D$3:$D$1315, $A55)+SUMIFS(DataRegularSeason20242025!$AB$3:$AB$1315,DataRegularSeason20242025!$B$3:$B$1315, "&lt;=" &amp; GC$1, DataRegularSeason20242025!$E$3:$E$1315, $A55)</f>
        <v>63</v>
      </c>
      <c r="GD55">
        <f>SUMIFS(DataRegularSeason20242025!$AA$3:$AA$1315,DataRegularSeason20242025!$B$3:$B$1315, "&lt;=" &amp; GD$1, DataRegularSeason20242025!$D$3:$D$1315, $A55)+SUMIFS(DataRegularSeason20242025!$AB$3:$AB$1315,DataRegularSeason20242025!$B$3:$B$1315, "&lt;=" &amp; GD$1, DataRegularSeason20242025!$E$3:$E$1315, $A55)</f>
        <v>63</v>
      </c>
      <c r="GE55">
        <f>SUMIFS(DataRegularSeason20242025!$AA$3:$AA$1315,DataRegularSeason20242025!$B$3:$B$1315, "&lt;=" &amp; GE$1, DataRegularSeason20242025!$D$3:$D$1315, $A55)+SUMIFS(DataRegularSeason20242025!$AB$3:$AB$1315,DataRegularSeason20242025!$B$3:$B$1315, "&lt;=" &amp; GE$1, DataRegularSeason20242025!$E$3:$E$1315, $A55)</f>
        <v>63</v>
      </c>
      <c r="GF55">
        <f>SUMIFS(DataRegularSeason20242025!$AA$3:$AA$1315,DataRegularSeason20242025!$B$3:$B$1315, "&lt;=" &amp; GF$1, DataRegularSeason20242025!$D$3:$D$1315, $A55)+SUMIFS(DataRegularSeason20242025!$AB$3:$AB$1315,DataRegularSeason20242025!$B$3:$B$1315, "&lt;=" &amp; GF$1, DataRegularSeason20242025!$E$3:$E$1315, $A55)</f>
        <v>63</v>
      </c>
      <c r="GG55">
        <f>SUMIFS(DataRegularSeason20242025!$AA$3:$AA$1315,DataRegularSeason20242025!$B$3:$B$1315, "&lt;=" &amp; GG$1, DataRegularSeason20242025!$D$3:$D$1315, $A55)+SUMIFS(DataRegularSeason20242025!$AB$3:$AB$1315,DataRegularSeason20242025!$B$3:$B$1315, "&lt;=" &amp; GG$1, DataRegularSeason20242025!$E$3:$E$1315, $A55)</f>
        <v>63</v>
      </c>
      <c r="GH55">
        <f>SUMIFS(DataRegularSeason20242025!$AA$3:$AA$1315,DataRegularSeason20242025!$B$3:$B$1315, "&lt;=" &amp; GH$1, DataRegularSeason20242025!$D$3:$D$1315, $A55)+SUMIFS(DataRegularSeason20242025!$AB$3:$AB$1315,DataRegularSeason20242025!$B$3:$B$1315, "&lt;=" &amp; GH$1, DataRegularSeason20242025!$E$3:$E$1315, $A55)</f>
        <v>63</v>
      </c>
      <c r="GI55">
        <f>SUMIFS(DataRegularSeason20242025!$AA$3:$AA$1315,DataRegularSeason20242025!$B$3:$B$1315, "&lt;=" &amp; GI$1, DataRegularSeason20242025!$D$3:$D$1315, $A55)+SUMIFS(DataRegularSeason20242025!$AB$3:$AB$1315,DataRegularSeason20242025!$B$3:$B$1315, "&lt;=" &amp; GI$1, DataRegularSeason20242025!$E$3:$E$1315, $A55)</f>
        <v>63</v>
      </c>
      <c r="GJ55">
        <f>SUMIFS(DataRegularSeason20242025!$AA$3:$AA$1315,DataRegularSeason20242025!$B$3:$B$1315, "&lt;=" &amp; GJ$1, DataRegularSeason20242025!$D$3:$D$1315, $A55)+SUMIFS(DataRegularSeason20242025!$AB$3:$AB$1315,DataRegularSeason20242025!$B$3:$B$1315, "&lt;=" &amp; GJ$1, DataRegularSeason20242025!$E$3:$E$1315, $A55)</f>
        <v>63</v>
      </c>
      <c r="GK55">
        <f>SUMIFS(DataRegularSeason20242025!$AA$3:$AA$1315,DataRegularSeason20242025!$B$3:$B$1315, "&lt;=" &amp; GK$1, DataRegularSeason20242025!$D$3:$D$1315, $A55)+SUMIFS(DataRegularSeason20242025!$AB$3:$AB$1315,DataRegularSeason20242025!$B$3:$B$1315, "&lt;=" &amp; GK$1, DataRegularSeason20242025!$E$3:$E$1315, $A55)</f>
        <v>63</v>
      </c>
      <c r="GL55">
        <f>SUMIFS(DataRegularSeason20242025!$AA$3:$AA$1315,DataRegularSeason20242025!$B$3:$B$1315, "&lt;=" &amp; GL$1, DataRegularSeason20242025!$D$3:$D$1315, $A55)+SUMIFS(DataRegularSeason20242025!$AB$3:$AB$1315,DataRegularSeason20242025!$B$3:$B$1315, "&lt;=" &amp; GL$1, DataRegularSeason20242025!$E$3:$E$1315, $A55)</f>
        <v>63</v>
      </c>
      <c r="GM55">
        <f>SUMIFS(DataRegularSeason20242025!$AA$3:$AA$1315,DataRegularSeason20242025!$B$3:$B$1315, "&lt;=" &amp; GM$1, DataRegularSeason20242025!$D$3:$D$1315, $A55)+SUMIFS(DataRegularSeason20242025!$AB$3:$AB$1315,DataRegularSeason20242025!$B$3:$B$1315, "&lt;=" &amp; GM$1, DataRegularSeason20242025!$E$3:$E$1315, $A55)</f>
        <v>63</v>
      </c>
      <c r="GN55">
        <f>SUMIFS(DataRegularSeason20242025!$AA$3:$AA$1315,DataRegularSeason20242025!$B$3:$B$1315, "&lt;=" &amp; GN$1, DataRegularSeason20242025!$D$3:$D$1315, $A55)+SUMIFS(DataRegularSeason20242025!$AB$3:$AB$1315,DataRegularSeason20242025!$B$3:$B$1315, "&lt;=" &amp; GN$1, DataRegularSeason20242025!$E$3:$E$1315, $A55)</f>
        <v>63</v>
      </c>
      <c r="GO55">
        <f>SUMIFS(DataRegularSeason20242025!$AA$3:$AA$1315,DataRegularSeason20242025!$B$3:$B$1315, "&lt;=" &amp; GO$1, DataRegularSeason20242025!$D$3:$D$1315, $A55)+SUMIFS(DataRegularSeason20242025!$AB$3:$AB$1315,DataRegularSeason20242025!$B$3:$B$1315, "&lt;=" &amp; GO$1, DataRegularSeason20242025!$E$3:$E$1315, $A55)</f>
        <v>63</v>
      </c>
      <c r="GP55">
        <f>SUMIFS(DataRegularSeason20242025!$AA$3:$AA$1315,DataRegularSeason20242025!$B$3:$B$1315, "&lt;=" &amp; GP$1, DataRegularSeason20242025!$D$3:$D$1315, $A55)+SUMIFS(DataRegularSeason20242025!$AB$3:$AB$1315,DataRegularSeason20242025!$B$3:$B$1315, "&lt;=" &amp; GP$1, DataRegularSeason20242025!$E$3:$E$1315, $A55)</f>
        <v>63</v>
      </c>
      <c r="GQ55">
        <f>SUMIFS(DataRegularSeason20242025!$AA$3:$AA$1315,DataRegularSeason20242025!$B$3:$B$1315, "&lt;=" &amp; GQ$1, DataRegularSeason20242025!$D$3:$D$1315, $A55)+SUMIFS(DataRegularSeason20242025!$AB$3:$AB$1315,DataRegularSeason20242025!$B$3:$B$1315, "&lt;=" &amp; GQ$1, DataRegularSeason20242025!$E$3:$E$1315, $A55)</f>
        <v>63</v>
      </c>
      <c r="GR55">
        <f>SUMIFS(DataRegularSeason20242025!$AA$3:$AA$1315,DataRegularSeason20242025!$B$3:$B$1315, "&lt;=" &amp; GR$1, DataRegularSeason20242025!$D$3:$D$1315, $A55)+SUMIFS(DataRegularSeason20242025!$AB$3:$AB$1315,DataRegularSeason20242025!$B$3:$B$1315, "&lt;=" &amp; GR$1, DataRegularSeason20242025!$E$3:$E$1315, $A55)</f>
        <v>63</v>
      </c>
      <c r="GS55">
        <f>SUMIFS(DataRegularSeason20242025!$AA$3:$AA$1315,DataRegularSeason20242025!$B$3:$B$1315, "&lt;=" &amp; GS$1, DataRegularSeason20242025!$D$3:$D$1315, $A55)+SUMIFS(DataRegularSeason20242025!$AB$3:$AB$1315,DataRegularSeason20242025!$B$3:$B$1315, "&lt;=" &amp; GS$1, DataRegularSeason20242025!$E$3:$E$1315, $A55)</f>
        <v>63</v>
      </c>
      <c r="GT55">
        <f>SUMIFS(DataRegularSeason20242025!$AA$3:$AA$1315,DataRegularSeason20242025!$B$3:$B$1315, "&lt;=" &amp; GT$1, DataRegularSeason20242025!$D$3:$D$1315, $A55)+SUMIFS(DataRegularSeason20242025!$AB$3:$AB$1315,DataRegularSeason20242025!$B$3:$B$1315, "&lt;=" &amp; GT$1, DataRegularSeason20242025!$E$3:$E$1315, $A55)</f>
        <v>63</v>
      </c>
      <c r="GU55">
        <f>SUMIFS(DataRegularSeason20242025!$AA$3:$AA$1315,DataRegularSeason20242025!$B$3:$B$1315, "&lt;=" &amp; GU$1, DataRegularSeason20242025!$D$3:$D$1315, $A55)+SUMIFS(DataRegularSeason20242025!$AB$3:$AB$1315,DataRegularSeason20242025!$B$3:$B$1315, "&lt;=" &amp; GU$1, DataRegularSeason20242025!$E$3:$E$1315, $A55)</f>
        <v>63</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62</v>
      </c>
      <c r="DS56">
        <f>SUMIFS(DataRegularSeason20242025!$AA$3:$AA$1315,DataRegularSeason20242025!$B$3:$B$1315, "&lt;=" &amp; DS$1, DataRegularSeason20242025!$D$3:$D$1315, $A56)+SUMIFS(DataRegularSeason20242025!$AB$3:$AB$1315,DataRegularSeason20242025!$B$3:$B$1315, "&lt;=" &amp; DS$1, DataRegularSeason20242025!$E$3:$E$1315, $A56)</f>
        <v>62</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62</v>
      </c>
      <c r="DW56">
        <f>SUMIFS(DataRegularSeason20242025!$AA$3:$AA$1315,DataRegularSeason20242025!$B$3:$B$1315, "&lt;=" &amp; DW$1, DataRegularSeason20242025!$D$3:$D$1315, $A56)+SUMIFS(DataRegularSeason20242025!$AB$3:$AB$1315,DataRegularSeason20242025!$B$3:$B$1315, "&lt;=" &amp; DW$1, DataRegularSeason20242025!$E$3:$E$1315, $A56)</f>
        <v>62</v>
      </c>
      <c r="DX56">
        <f>SUMIFS(DataRegularSeason20242025!$AA$3:$AA$1315,DataRegularSeason20242025!$B$3:$B$1315, "&lt;=" &amp; DX$1, DataRegularSeason20242025!$D$3:$D$1315, $A56)+SUMIFS(DataRegularSeason20242025!$AB$3:$AB$1315,DataRegularSeason20242025!$B$3:$B$1315, "&lt;=" &amp; DX$1, DataRegularSeason20242025!$E$3:$E$1315, $A56)</f>
        <v>62</v>
      </c>
      <c r="DY56">
        <f>SUMIFS(DataRegularSeason20242025!$AA$3:$AA$1315,DataRegularSeason20242025!$B$3:$B$1315, "&lt;=" &amp; DY$1, DataRegularSeason20242025!$D$3:$D$1315, $A56)+SUMIFS(DataRegularSeason20242025!$AB$3:$AB$1315,DataRegularSeason20242025!$B$3:$B$1315, "&lt;=" &amp; DY$1, DataRegularSeason20242025!$E$3:$E$1315, $A56)</f>
        <v>62</v>
      </c>
      <c r="DZ56">
        <f>SUMIFS(DataRegularSeason20242025!$AA$3:$AA$1315,DataRegularSeason20242025!$B$3:$B$1315, "&lt;=" &amp; DZ$1, DataRegularSeason20242025!$D$3:$D$1315, $A56)+SUMIFS(DataRegularSeason20242025!$AB$3:$AB$1315,DataRegularSeason20242025!$B$3:$B$1315, "&lt;=" &amp; DZ$1, DataRegularSeason20242025!$E$3:$E$1315, $A56)</f>
        <v>62</v>
      </c>
      <c r="EA56">
        <f>SUMIFS(DataRegularSeason20242025!$AA$3:$AA$1315,DataRegularSeason20242025!$B$3:$B$1315, "&lt;=" &amp; EA$1, DataRegularSeason20242025!$D$3:$D$1315, $A56)+SUMIFS(DataRegularSeason20242025!$AB$3:$AB$1315,DataRegularSeason20242025!$B$3:$B$1315, "&lt;=" &amp; EA$1, DataRegularSeason20242025!$E$3:$E$1315, $A56)</f>
        <v>62</v>
      </c>
      <c r="EB56">
        <f>SUMIFS(DataRegularSeason20242025!$AA$3:$AA$1315,DataRegularSeason20242025!$B$3:$B$1315, "&lt;=" &amp; EB$1, DataRegularSeason20242025!$D$3:$D$1315, $A56)+SUMIFS(DataRegularSeason20242025!$AB$3:$AB$1315,DataRegularSeason20242025!$B$3:$B$1315, "&lt;=" &amp; EB$1, DataRegularSeason20242025!$E$3:$E$1315, $A56)</f>
        <v>62</v>
      </c>
      <c r="EC56">
        <f>SUMIFS(DataRegularSeason20242025!$AA$3:$AA$1315,DataRegularSeason20242025!$B$3:$B$1315, "&lt;=" &amp; EC$1, DataRegularSeason20242025!$D$3:$D$1315, $A56)+SUMIFS(DataRegularSeason20242025!$AB$3:$AB$1315,DataRegularSeason20242025!$B$3:$B$1315, "&lt;=" &amp; EC$1, DataRegularSeason20242025!$E$3:$E$1315, $A56)</f>
        <v>62</v>
      </c>
      <c r="ED56">
        <f>SUMIFS(DataRegularSeason20242025!$AA$3:$AA$1315,DataRegularSeason20242025!$B$3:$B$1315, "&lt;=" &amp; ED$1, DataRegularSeason20242025!$D$3:$D$1315, $A56)+SUMIFS(DataRegularSeason20242025!$AB$3:$AB$1315,DataRegularSeason20242025!$B$3:$B$1315, "&lt;=" &amp; ED$1, DataRegularSeason20242025!$E$3:$E$1315, $A56)</f>
        <v>62</v>
      </c>
      <c r="EE56">
        <f>SUMIFS(DataRegularSeason20242025!$AA$3:$AA$1315,DataRegularSeason20242025!$B$3:$B$1315, "&lt;=" &amp; EE$1, DataRegularSeason20242025!$D$3:$D$1315, $A56)+SUMIFS(DataRegularSeason20242025!$AB$3:$AB$1315,DataRegularSeason20242025!$B$3:$B$1315, "&lt;=" &amp; EE$1, DataRegularSeason20242025!$E$3:$E$1315, $A56)</f>
        <v>62</v>
      </c>
      <c r="EF56">
        <f>SUMIFS(DataRegularSeason20242025!$AA$3:$AA$1315,DataRegularSeason20242025!$B$3:$B$1315, "&lt;=" &amp; EF$1, DataRegularSeason20242025!$D$3:$D$1315, $A56)+SUMIFS(DataRegularSeason20242025!$AB$3:$AB$1315,DataRegularSeason20242025!$B$3:$B$1315, "&lt;=" &amp; EF$1, DataRegularSeason20242025!$E$3:$E$1315, $A56)</f>
        <v>62</v>
      </c>
      <c r="EG56">
        <f>SUMIFS(DataRegularSeason20242025!$AA$3:$AA$1315,DataRegularSeason20242025!$B$3:$B$1315, "&lt;=" &amp; EG$1, DataRegularSeason20242025!$D$3:$D$1315, $A56)+SUMIFS(DataRegularSeason20242025!$AB$3:$AB$1315,DataRegularSeason20242025!$B$3:$B$1315, "&lt;=" &amp; EG$1, DataRegularSeason20242025!$E$3:$E$1315, $A56)</f>
        <v>62</v>
      </c>
      <c r="EH56">
        <f>SUMIFS(DataRegularSeason20242025!$AA$3:$AA$1315,DataRegularSeason20242025!$B$3:$B$1315, "&lt;=" &amp; EH$1, DataRegularSeason20242025!$D$3:$D$1315, $A56)+SUMIFS(DataRegularSeason20242025!$AB$3:$AB$1315,DataRegularSeason20242025!$B$3:$B$1315, "&lt;=" &amp; EH$1, DataRegularSeason20242025!$E$3:$E$1315, $A56)</f>
        <v>62</v>
      </c>
      <c r="EI56">
        <f>SUMIFS(DataRegularSeason20242025!$AA$3:$AA$1315,DataRegularSeason20242025!$B$3:$B$1315, "&lt;=" &amp; EI$1, DataRegularSeason20242025!$D$3:$D$1315, $A56)+SUMIFS(DataRegularSeason20242025!$AB$3:$AB$1315,DataRegularSeason20242025!$B$3:$B$1315, "&lt;=" &amp; EI$1, DataRegularSeason20242025!$E$3:$E$1315, $A56)</f>
        <v>62</v>
      </c>
      <c r="EJ56">
        <f>SUMIFS(DataRegularSeason20242025!$AA$3:$AA$1315,DataRegularSeason20242025!$B$3:$B$1315, "&lt;=" &amp; EJ$1, DataRegularSeason20242025!$D$3:$D$1315, $A56)+SUMIFS(DataRegularSeason20242025!$AB$3:$AB$1315,DataRegularSeason20242025!$B$3:$B$1315, "&lt;=" &amp; EJ$1, DataRegularSeason20242025!$E$3:$E$1315, $A56)</f>
        <v>62</v>
      </c>
      <c r="EK56">
        <f>SUMIFS(DataRegularSeason20242025!$AA$3:$AA$1315,DataRegularSeason20242025!$B$3:$B$1315, "&lt;=" &amp; EK$1, DataRegularSeason20242025!$D$3:$D$1315, $A56)+SUMIFS(DataRegularSeason20242025!$AB$3:$AB$1315,DataRegularSeason20242025!$B$3:$B$1315, "&lt;=" &amp; EK$1, DataRegularSeason20242025!$E$3:$E$1315, $A56)</f>
        <v>62</v>
      </c>
      <c r="EL56">
        <f>SUMIFS(DataRegularSeason20242025!$AA$3:$AA$1315,DataRegularSeason20242025!$B$3:$B$1315, "&lt;=" &amp; EL$1, DataRegularSeason20242025!$D$3:$D$1315, $A56)+SUMIFS(DataRegularSeason20242025!$AB$3:$AB$1315,DataRegularSeason20242025!$B$3:$B$1315, "&lt;=" &amp; EL$1, DataRegularSeason20242025!$E$3:$E$1315, $A56)</f>
        <v>62</v>
      </c>
      <c r="EM56">
        <f>SUMIFS(DataRegularSeason20242025!$AA$3:$AA$1315,DataRegularSeason20242025!$B$3:$B$1315, "&lt;=" &amp; EM$1, DataRegularSeason20242025!$D$3:$D$1315, $A56)+SUMIFS(DataRegularSeason20242025!$AB$3:$AB$1315,DataRegularSeason20242025!$B$3:$B$1315, "&lt;=" &amp; EM$1, DataRegularSeason20242025!$E$3:$E$1315, $A56)</f>
        <v>62</v>
      </c>
      <c r="EN56">
        <f>SUMIFS(DataRegularSeason20242025!$AA$3:$AA$1315,DataRegularSeason20242025!$B$3:$B$1315, "&lt;=" &amp; EN$1, DataRegularSeason20242025!$D$3:$D$1315, $A56)+SUMIFS(DataRegularSeason20242025!$AB$3:$AB$1315,DataRegularSeason20242025!$B$3:$B$1315, "&lt;=" &amp; EN$1, DataRegularSeason20242025!$E$3:$E$1315, $A56)</f>
        <v>62</v>
      </c>
      <c r="EO56">
        <f>SUMIFS(DataRegularSeason20242025!$AA$3:$AA$1315,DataRegularSeason20242025!$B$3:$B$1315, "&lt;=" &amp; EO$1, DataRegularSeason20242025!$D$3:$D$1315, $A56)+SUMIFS(DataRegularSeason20242025!$AB$3:$AB$1315,DataRegularSeason20242025!$B$3:$B$1315, "&lt;=" &amp; EO$1, DataRegularSeason20242025!$E$3:$E$1315, $A56)</f>
        <v>62</v>
      </c>
      <c r="EP56">
        <f>SUMIFS(DataRegularSeason20242025!$AA$3:$AA$1315,DataRegularSeason20242025!$B$3:$B$1315, "&lt;=" &amp; EP$1, DataRegularSeason20242025!$D$3:$D$1315, $A56)+SUMIFS(DataRegularSeason20242025!$AB$3:$AB$1315,DataRegularSeason20242025!$B$3:$B$1315, "&lt;=" &amp; EP$1, DataRegularSeason20242025!$E$3:$E$1315, $A56)</f>
        <v>62</v>
      </c>
      <c r="EQ56">
        <f>SUMIFS(DataRegularSeason20242025!$AA$3:$AA$1315,DataRegularSeason20242025!$B$3:$B$1315, "&lt;=" &amp; EQ$1, DataRegularSeason20242025!$D$3:$D$1315, $A56)+SUMIFS(DataRegularSeason20242025!$AB$3:$AB$1315,DataRegularSeason20242025!$B$3:$B$1315, "&lt;=" &amp; EQ$1, DataRegularSeason20242025!$E$3:$E$1315, $A56)</f>
        <v>62</v>
      </c>
      <c r="ER56">
        <f>SUMIFS(DataRegularSeason20242025!$AA$3:$AA$1315,DataRegularSeason20242025!$B$3:$B$1315, "&lt;=" &amp; ER$1, DataRegularSeason20242025!$D$3:$D$1315, $A56)+SUMIFS(DataRegularSeason20242025!$AB$3:$AB$1315,DataRegularSeason20242025!$B$3:$B$1315, "&lt;=" &amp; ER$1, DataRegularSeason20242025!$E$3:$E$1315, $A56)</f>
        <v>62</v>
      </c>
      <c r="ES56">
        <f>SUMIFS(DataRegularSeason20242025!$AA$3:$AA$1315,DataRegularSeason20242025!$B$3:$B$1315, "&lt;=" &amp; ES$1, DataRegularSeason20242025!$D$3:$D$1315, $A56)+SUMIFS(DataRegularSeason20242025!$AB$3:$AB$1315,DataRegularSeason20242025!$B$3:$B$1315, "&lt;=" &amp; ES$1, DataRegularSeason20242025!$E$3:$E$1315, $A56)</f>
        <v>62</v>
      </c>
      <c r="ET56">
        <f>SUMIFS(DataRegularSeason20242025!$AA$3:$AA$1315,DataRegularSeason20242025!$B$3:$B$1315, "&lt;=" &amp; ET$1, DataRegularSeason20242025!$D$3:$D$1315, $A56)+SUMIFS(DataRegularSeason20242025!$AB$3:$AB$1315,DataRegularSeason20242025!$B$3:$B$1315, "&lt;=" &amp; ET$1, DataRegularSeason20242025!$E$3:$E$1315, $A56)</f>
        <v>62</v>
      </c>
      <c r="EU56">
        <f>SUMIFS(DataRegularSeason20242025!$AA$3:$AA$1315,DataRegularSeason20242025!$B$3:$B$1315, "&lt;=" &amp; EU$1, DataRegularSeason20242025!$D$3:$D$1315, $A56)+SUMIFS(DataRegularSeason20242025!$AB$3:$AB$1315,DataRegularSeason20242025!$B$3:$B$1315, "&lt;=" &amp; EU$1, DataRegularSeason20242025!$E$3:$E$1315, $A56)</f>
        <v>62</v>
      </c>
      <c r="EV56">
        <f>SUMIFS(DataRegularSeason20242025!$AA$3:$AA$1315,DataRegularSeason20242025!$B$3:$B$1315, "&lt;=" &amp; EV$1, DataRegularSeason20242025!$D$3:$D$1315, $A56)+SUMIFS(DataRegularSeason20242025!$AB$3:$AB$1315,DataRegularSeason20242025!$B$3:$B$1315, "&lt;=" &amp; EV$1, DataRegularSeason20242025!$E$3:$E$1315, $A56)</f>
        <v>62</v>
      </c>
      <c r="EW56">
        <f>SUMIFS(DataRegularSeason20242025!$AA$3:$AA$1315,DataRegularSeason20242025!$B$3:$B$1315, "&lt;=" &amp; EW$1, DataRegularSeason20242025!$D$3:$D$1315, $A56)+SUMIFS(DataRegularSeason20242025!$AB$3:$AB$1315,DataRegularSeason20242025!$B$3:$B$1315, "&lt;=" &amp; EW$1, DataRegularSeason20242025!$E$3:$E$1315, $A56)</f>
        <v>62</v>
      </c>
      <c r="EX56">
        <f>SUMIFS(DataRegularSeason20242025!$AA$3:$AA$1315,DataRegularSeason20242025!$B$3:$B$1315, "&lt;=" &amp; EX$1, DataRegularSeason20242025!$D$3:$D$1315, $A56)+SUMIFS(DataRegularSeason20242025!$AB$3:$AB$1315,DataRegularSeason20242025!$B$3:$B$1315, "&lt;=" &amp; EX$1, DataRegularSeason20242025!$E$3:$E$1315, $A56)</f>
        <v>62</v>
      </c>
      <c r="EY56">
        <f>SUMIFS(DataRegularSeason20242025!$AA$3:$AA$1315,DataRegularSeason20242025!$B$3:$B$1315, "&lt;=" &amp; EY$1, DataRegularSeason20242025!$D$3:$D$1315, $A56)+SUMIFS(DataRegularSeason20242025!$AB$3:$AB$1315,DataRegularSeason20242025!$B$3:$B$1315, "&lt;=" &amp; EY$1, DataRegularSeason20242025!$E$3:$E$1315, $A56)</f>
        <v>62</v>
      </c>
      <c r="EZ56">
        <f>SUMIFS(DataRegularSeason20242025!$AA$3:$AA$1315,DataRegularSeason20242025!$B$3:$B$1315, "&lt;=" &amp; EZ$1, DataRegularSeason20242025!$D$3:$D$1315, $A56)+SUMIFS(DataRegularSeason20242025!$AB$3:$AB$1315,DataRegularSeason20242025!$B$3:$B$1315, "&lt;=" &amp; EZ$1, DataRegularSeason20242025!$E$3:$E$1315, $A56)</f>
        <v>62</v>
      </c>
      <c r="FA56">
        <f>SUMIFS(DataRegularSeason20242025!$AA$3:$AA$1315,DataRegularSeason20242025!$B$3:$B$1315, "&lt;=" &amp; FA$1, DataRegularSeason20242025!$D$3:$D$1315, $A56)+SUMIFS(DataRegularSeason20242025!$AB$3:$AB$1315,DataRegularSeason20242025!$B$3:$B$1315, "&lt;=" &amp; FA$1, DataRegularSeason20242025!$E$3:$E$1315, $A56)</f>
        <v>62</v>
      </c>
      <c r="FB56">
        <f>SUMIFS(DataRegularSeason20242025!$AA$3:$AA$1315,DataRegularSeason20242025!$B$3:$B$1315, "&lt;=" &amp; FB$1, DataRegularSeason20242025!$D$3:$D$1315, $A56)+SUMIFS(DataRegularSeason20242025!$AB$3:$AB$1315,DataRegularSeason20242025!$B$3:$B$1315, "&lt;=" &amp; FB$1, DataRegularSeason20242025!$E$3:$E$1315, $A56)</f>
        <v>62</v>
      </c>
      <c r="FC56">
        <f>SUMIFS(DataRegularSeason20242025!$AA$3:$AA$1315,DataRegularSeason20242025!$B$3:$B$1315, "&lt;=" &amp; FC$1, DataRegularSeason20242025!$D$3:$D$1315, $A56)+SUMIFS(DataRegularSeason20242025!$AB$3:$AB$1315,DataRegularSeason20242025!$B$3:$B$1315, "&lt;=" &amp; FC$1, DataRegularSeason20242025!$E$3:$E$1315, $A56)</f>
        <v>62</v>
      </c>
      <c r="FD56">
        <f>SUMIFS(DataRegularSeason20242025!$AA$3:$AA$1315,DataRegularSeason20242025!$B$3:$B$1315, "&lt;=" &amp; FD$1, DataRegularSeason20242025!$D$3:$D$1315, $A56)+SUMIFS(DataRegularSeason20242025!$AB$3:$AB$1315,DataRegularSeason20242025!$B$3:$B$1315, "&lt;=" &amp; FD$1, DataRegularSeason20242025!$E$3:$E$1315, $A56)</f>
        <v>62</v>
      </c>
      <c r="FE56">
        <f>SUMIFS(DataRegularSeason20242025!$AA$3:$AA$1315,DataRegularSeason20242025!$B$3:$B$1315, "&lt;=" &amp; FE$1, DataRegularSeason20242025!$D$3:$D$1315, $A56)+SUMIFS(DataRegularSeason20242025!$AB$3:$AB$1315,DataRegularSeason20242025!$B$3:$B$1315, "&lt;=" &amp; FE$1, DataRegularSeason20242025!$E$3:$E$1315, $A56)</f>
        <v>62</v>
      </c>
      <c r="FF56">
        <f>SUMIFS(DataRegularSeason20242025!$AA$3:$AA$1315,DataRegularSeason20242025!$B$3:$B$1315, "&lt;=" &amp; FF$1, DataRegularSeason20242025!$D$3:$D$1315, $A56)+SUMIFS(DataRegularSeason20242025!$AB$3:$AB$1315,DataRegularSeason20242025!$B$3:$B$1315, "&lt;=" &amp; FF$1, DataRegularSeason20242025!$E$3:$E$1315, $A56)</f>
        <v>62</v>
      </c>
      <c r="FG56">
        <f>SUMIFS(DataRegularSeason20242025!$AA$3:$AA$1315,DataRegularSeason20242025!$B$3:$B$1315, "&lt;=" &amp; FG$1, DataRegularSeason20242025!$D$3:$D$1315, $A56)+SUMIFS(DataRegularSeason20242025!$AB$3:$AB$1315,DataRegularSeason20242025!$B$3:$B$1315, "&lt;=" &amp; FG$1, DataRegularSeason20242025!$E$3:$E$1315, $A56)</f>
        <v>62</v>
      </c>
      <c r="FH56">
        <f>SUMIFS(DataRegularSeason20242025!$AA$3:$AA$1315,DataRegularSeason20242025!$B$3:$B$1315, "&lt;=" &amp; FH$1, DataRegularSeason20242025!$D$3:$D$1315, $A56)+SUMIFS(DataRegularSeason20242025!$AB$3:$AB$1315,DataRegularSeason20242025!$B$3:$B$1315, "&lt;=" &amp; FH$1, DataRegularSeason20242025!$E$3:$E$1315, $A56)</f>
        <v>62</v>
      </c>
      <c r="FI56">
        <f>SUMIFS(DataRegularSeason20242025!$AA$3:$AA$1315,DataRegularSeason20242025!$B$3:$B$1315, "&lt;=" &amp; FI$1, DataRegularSeason20242025!$D$3:$D$1315, $A56)+SUMIFS(DataRegularSeason20242025!$AB$3:$AB$1315,DataRegularSeason20242025!$B$3:$B$1315, "&lt;=" &amp; FI$1, DataRegularSeason20242025!$E$3:$E$1315, $A56)</f>
        <v>62</v>
      </c>
      <c r="FJ56">
        <f>SUMIFS(DataRegularSeason20242025!$AA$3:$AA$1315,DataRegularSeason20242025!$B$3:$B$1315, "&lt;=" &amp; FJ$1, DataRegularSeason20242025!$D$3:$D$1315, $A56)+SUMIFS(DataRegularSeason20242025!$AB$3:$AB$1315,DataRegularSeason20242025!$B$3:$B$1315, "&lt;=" &amp; FJ$1, DataRegularSeason20242025!$E$3:$E$1315, $A56)</f>
        <v>62</v>
      </c>
      <c r="FK56">
        <f>SUMIFS(DataRegularSeason20242025!$AA$3:$AA$1315,DataRegularSeason20242025!$B$3:$B$1315, "&lt;=" &amp; FK$1, DataRegularSeason20242025!$D$3:$D$1315, $A56)+SUMIFS(DataRegularSeason20242025!$AB$3:$AB$1315,DataRegularSeason20242025!$B$3:$B$1315, "&lt;=" &amp; FK$1, DataRegularSeason20242025!$E$3:$E$1315, $A56)</f>
        <v>62</v>
      </c>
      <c r="FL56">
        <f>SUMIFS(DataRegularSeason20242025!$AA$3:$AA$1315,DataRegularSeason20242025!$B$3:$B$1315, "&lt;=" &amp; FL$1, DataRegularSeason20242025!$D$3:$D$1315, $A56)+SUMIFS(DataRegularSeason20242025!$AB$3:$AB$1315,DataRegularSeason20242025!$B$3:$B$1315, "&lt;=" &amp; FL$1, DataRegularSeason20242025!$E$3:$E$1315, $A56)</f>
        <v>62</v>
      </c>
      <c r="FM56">
        <f>SUMIFS(DataRegularSeason20242025!$AA$3:$AA$1315,DataRegularSeason20242025!$B$3:$B$1315, "&lt;=" &amp; FM$1, DataRegularSeason20242025!$D$3:$D$1315, $A56)+SUMIFS(DataRegularSeason20242025!$AB$3:$AB$1315,DataRegularSeason20242025!$B$3:$B$1315, "&lt;=" &amp; FM$1, DataRegularSeason20242025!$E$3:$E$1315, $A56)</f>
        <v>62</v>
      </c>
      <c r="FN56">
        <f>SUMIFS(DataRegularSeason20242025!$AA$3:$AA$1315,DataRegularSeason20242025!$B$3:$B$1315, "&lt;=" &amp; FN$1, DataRegularSeason20242025!$D$3:$D$1315, $A56)+SUMIFS(DataRegularSeason20242025!$AB$3:$AB$1315,DataRegularSeason20242025!$B$3:$B$1315, "&lt;=" &amp; FN$1, DataRegularSeason20242025!$E$3:$E$1315, $A56)</f>
        <v>62</v>
      </c>
      <c r="FO56">
        <f>SUMIFS(DataRegularSeason20242025!$AA$3:$AA$1315,DataRegularSeason20242025!$B$3:$B$1315, "&lt;=" &amp; FO$1, DataRegularSeason20242025!$D$3:$D$1315, $A56)+SUMIFS(DataRegularSeason20242025!$AB$3:$AB$1315,DataRegularSeason20242025!$B$3:$B$1315, "&lt;=" &amp; FO$1, DataRegularSeason20242025!$E$3:$E$1315, $A56)</f>
        <v>62</v>
      </c>
      <c r="FP56">
        <f>SUMIFS(DataRegularSeason20242025!$AA$3:$AA$1315,DataRegularSeason20242025!$B$3:$B$1315, "&lt;=" &amp; FP$1, DataRegularSeason20242025!$D$3:$D$1315, $A56)+SUMIFS(DataRegularSeason20242025!$AB$3:$AB$1315,DataRegularSeason20242025!$B$3:$B$1315, "&lt;=" &amp; FP$1, DataRegularSeason20242025!$E$3:$E$1315, $A56)</f>
        <v>62</v>
      </c>
      <c r="FQ56">
        <f>SUMIFS(DataRegularSeason20242025!$AA$3:$AA$1315,DataRegularSeason20242025!$B$3:$B$1315, "&lt;=" &amp; FQ$1, DataRegularSeason20242025!$D$3:$D$1315, $A56)+SUMIFS(DataRegularSeason20242025!$AB$3:$AB$1315,DataRegularSeason20242025!$B$3:$B$1315, "&lt;=" &amp; FQ$1, DataRegularSeason20242025!$E$3:$E$1315, $A56)</f>
        <v>62</v>
      </c>
      <c r="FR56">
        <f>SUMIFS(DataRegularSeason20242025!$AA$3:$AA$1315,DataRegularSeason20242025!$B$3:$B$1315, "&lt;=" &amp; FR$1, DataRegularSeason20242025!$D$3:$D$1315, $A56)+SUMIFS(DataRegularSeason20242025!$AB$3:$AB$1315,DataRegularSeason20242025!$B$3:$B$1315, "&lt;=" &amp; FR$1, DataRegularSeason20242025!$E$3:$E$1315, $A56)</f>
        <v>62</v>
      </c>
      <c r="FS56">
        <f>SUMIFS(DataRegularSeason20242025!$AA$3:$AA$1315,DataRegularSeason20242025!$B$3:$B$1315, "&lt;=" &amp; FS$1, DataRegularSeason20242025!$D$3:$D$1315, $A56)+SUMIFS(DataRegularSeason20242025!$AB$3:$AB$1315,DataRegularSeason20242025!$B$3:$B$1315, "&lt;=" &amp; FS$1, DataRegularSeason20242025!$E$3:$E$1315, $A56)</f>
        <v>62</v>
      </c>
      <c r="FT56">
        <f>SUMIFS(DataRegularSeason20242025!$AA$3:$AA$1315,DataRegularSeason20242025!$B$3:$B$1315, "&lt;=" &amp; FT$1, DataRegularSeason20242025!$D$3:$D$1315, $A56)+SUMIFS(DataRegularSeason20242025!$AB$3:$AB$1315,DataRegularSeason20242025!$B$3:$B$1315, "&lt;=" &amp; FT$1, DataRegularSeason20242025!$E$3:$E$1315, $A56)</f>
        <v>62</v>
      </c>
      <c r="FU56">
        <f>SUMIFS(DataRegularSeason20242025!$AA$3:$AA$1315,DataRegularSeason20242025!$B$3:$B$1315, "&lt;=" &amp; FU$1, DataRegularSeason20242025!$D$3:$D$1315, $A56)+SUMIFS(DataRegularSeason20242025!$AB$3:$AB$1315,DataRegularSeason20242025!$B$3:$B$1315, "&lt;=" &amp; FU$1, DataRegularSeason20242025!$E$3:$E$1315, $A56)</f>
        <v>62</v>
      </c>
      <c r="FV56">
        <f>SUMIFS(DataRegularSeason20242025!$AA$3:$AA$1315,DataRegularSeason20242025!$B$3:$B$1315, "&lt;=" &amp; FV$1, DataRegularSeason20242025!$D$3:$D$1315, $A56)+SUMIFS(DataRegularSeason20242025!$AB$3:$AB$1315,DataRegularSeason20242025!$B$3:$B$1315, "&lt;=" &amp; FV$1, DataRegularSeason20242025!$E$3:$E$1315, $A56)</f>
        <v>62</v>
      </c>
      <c r="FW56">
        <f>SUMIFS(DataRegularSeason20242025!$AA$3:$AA$1315,DataRegularSeason20242025!$B$3:$B$1315, "&lt;=" &amp; FW$1, DataRegularSeason20242025!$D$3:$D$1315, $A56)+SUMIFS(DataRegularSeason20242025!$AB$3:$AB$1315,DataRegularSeason20242025!$B$3:$B$1315, "&lt;=" &amp; FW$1, DataRegularSeason20242025!$E$3:$E$1315, $A56)</f>
        <v>62</v>
      </c>
      <c r="FX56">
        <f>SUMIFS(DataRegularSeason20242025!$AA$3:$AA$1315,DataRegularSeason20242025!$B$3:$B$1315, "&lt;=" &amp; FX$1, DataRegularSeason20242025!$D$3:$D$1315, $A56)+SUMIFS(DataRegularSeason20242025!$AB$3:$AB$1315,DataRegularSeason20242025!$B$3:$B$1315, "&lt;=" &amp; FX$1, DataRegularSeason20242025!$E$3:$E$1315, $A56)</f>
        <v>62</v>
      </c>
      <c r="FY56">
        <f>SUMIFS(DataRegularSeason20242025!$AA$3:$AA$1315,DataRegularSeason20242025!$B$3:$B$1315, "&lt;=" &amp; FY$1, DataRegularSeason20242025!$D$3:$D$1315, $A56)+SUMIFS(DataRegularSeason20242025!$AB$3:$AB$1315,DataRegularSeason20242025!$B$3:$B$1315, "&lt;=" &amp; FY$1, DataRegularSeason20242025!$E$3:$E$1315, $A56)</f>
        <v>62</v>
      </c>
      <c r="FZ56">
        <f>SUMIFS(DataRegularSeason20242025!$AA$3:$AA$1315,DataRegularSeason20242025!$B$3:$B$1315, "&lt;=" &amp; FZ$1, DataRegularSeason20242025!$D$3:$D$1315, $A56)+SUMIFS(DataRegularSeason20242025!$AB$3:$AB$1315,DataRegularSeason20242025!$B$3:$B$1315, "&lt;=" &amp; FZ$1, DataRegularSeason20242025!$E$3:$E$1315, $A56)</f>
        <v>62</v>
      </c>
      <c r="GA56">
        <f>SUMIFS(DataRegularSeason20242025!$AA$3:$AA$1315,DataRegularSeason20242025!$B$3:$B$1315, "&lt;=" &amp; GA$1, DataRegularSeason20242025!$D$3:$D$1315, $A56)+SUMIFS(DataRegularSeason20242025!$AB$3:$AB$1315,DataRegularSeason20242025!$B$3:$B$1315, "&lt;=" &amp; GA$1, DataRegularSeason20242025!$E$3:$E$1315, $A56)</f>
        <v>62</v>
      </c>
      <c r="GB56">
        <f>SUMIFS(DataRegularSeason20242025!$AA$3:$AA$1315,DataRegularSeason20242025!$B$3:$B$1315, "&lt;=" &amp; GB$1, DataRegularSeason20242025!$D$3:$D$1315, $A56)+SUMIFS(DataRegularSeason20242025!$AB$3:$AB$1315,DataRegularSeason20242025!$B$3:$B$1315, "&lt;=" &amp; GB$1, DataRegularSeason20242025!$E$3:$E$1315, $A56)</f>
        <v>62</v>
      </c>
      <c r="GC56">
        <f>SUMIFS(DataRegularSeason20242025!$AA$3:$AA$1315,DataRegularSeason20242025!$B$3:$B$1315, "&lt;=" &amp; GC$1, DataRegularSeason20242025!$D$3:$D$1315, $A56)+SUMIFS(DataRegularSeason20242025!$AB$3:$AB$1315,DataRegularSeason20242025!$B$3:$B$1315, "&lt;=" &amp; GC$1, DataRegularSeason20242025!$E$3:$E$1315, $A56)</f>
        <v>62</v>
      </c>
      <c r="GD56">
        <f>SUMIFS(DataRegularSeason20242025!$AA$3:$AA$1315,DataRegularSeason20242025!$B$3:$B$1315, "&lt;=" &amp; GD$1, DataRegularSeason20242025!$D$3:$D$1315, $A56)+SUMIFS(DataRegularSeason20242025!$AB$3:$AB$1315,DataRegularSeason20242025!$B$3:$B$1315, "&lt;=" &amp; GD$1, DataRegularSeason20242025!$E$3:$E$1315, $A56)</f>
        <v>62</v>
      </c>
      <c r="GE56">
        <f>SUMIFS(DataRegularSeason20242025!$AA$3:$AA$1315,DataRegularSeason20242025!$B$3:$B$1315, "&lt;=" &amp; GE$1, DataRegularSeason20242025!$D$3:$D$1315, $A56)+SUMIFS(DataRegularSeason20242025!$AB$3:$AB$1315,DataRegularSeason20242025!$B$3:$B$1315, "&lt;=" &amp; GE$1, DataRegularSeason20242025!$E$3:$E$1315, $A56)</f>
        <v>62</v>
      </c>
      <c r="GF56">
        <f>SUMIFS(DataRegularSeason20242025!$AA$3:$AA$1315,DataRegularSeason20242025!$B$3:$B$1315, "&lt;=" &amp; GF$1, DataRegularSeason20242025!$D$3:$D$1315, $A56)+SUMIFS(DataRegularSeason20242025!$AB$3:$AB$1315,DataRegularSeason20242025!$B$3:$B$1315, "&lt;=" &amp; GF$1, DataRegularSeason20242025!$E$3:$E$1315, $A56)</f>
        <v>62</v>
      </c>
      <c r="GG56">
        <f>SUMIFS(DataRegularSeason20242025!$AA$3:$AA$1315,DataRegularSeason20242025!$B$3:$B$1315, "&lt;=" &amp; GG$1, DataRegularSeason20242025!$D$3:$D$1315, $A56)+SUMIFS(DataRegularSeason20242025!$AB$3:$AB$1315,DataRegularSeason20242025!$B$3:$B$1315, "&lt;=" &amp; GG$1, DataRegularSeason20242025!$E$3:$E$1315, $A56)</f>
        <v>62</v>
      </c>
      <c r="GH56">
        <f>SUMIFS(DataRegularSeason20242025!$AA$3:$AA$1315,DataRegularSeason20242025!$B$3:$B$1315, "&lt;=" &amp; GH$1, DataRegularSeason20242025!$D$3:$D$1315, $A56)+SUMIFS(DataRegularSeason20242025!$AB$3:$AB$1315,DataRegularSeason20242025!$B$3:$B$1315, "&lt;=" &amp; GH$1, DataRegularSeason20242025!$E$3:$E$1315, $A56)</f>
        <v>62</v>
      </c>
      <c r="GI56">
        <f>SUMIFS(DataRegularSeason20242025!$AA$3:$AA$1315,DataRegularSeason20242025!$B$3:$B$1315, "&lt;=" &amp; GI$1, DataRegularSeason20242025!$D$3:$D$1315, $A56)+SUMIFS(DataRegularSeason20242025!$AB$3:$AB$1315,DataRegularSeason20242025!$B$3:$B$1315, "&lt;=" &amp; GI$1, DataRegularSeason20242025!$E$3:$E$1315, $A56)</f>
        <v>62</v>
      </c>
      <c r="GJ56">
        <f>SUMIFS(DataRegularSeason20242025!$AA$3:$AA$1315,DataRegularSeason20242025!$B$3:$B$1315, "&lt;=" &amp; GJ$1, DataRegularSeason20242025!$D$3:$D$1315, $A56)+SUMIFS(DataRegularSeason20242025!$AB$3:$AB$1315,DataRegularSeason20242025!$B$3:$B$1315, "&lt;=" &amp; GJ$1, DataRegularSeason20242025!$E$3:$E$1315, $A56)</f>
        <v>62</v>
      </c>
      <c r="GK56">
        <f>SUMIFS(DataRegularSeason20242025!$AA$3:$AA$1315,DataRegularSeason20242025!$B$3:$B$1315, "&lt;=" &amp; GK$1, DataRegularSeason20242025!$D$3:$D$1315, $A56)+SUMIFS(DataRegularSeason20242025!$AB$3:$AB$1315,DataRegularSeason20242025!$B$3:$B$1315, "&lt;=" &amp; GK$1, DataRegularSeason20242025!$E$3:$E$1315, $A56)</f>
        <v>62</v>
      </c>
      <c r="GL56">
        <f>SUMIFS(DataRegularSeason20242025!$AA$3:$AA$1315,DataRegularSeason20242025!$B$3:$B$1315, "&lt;=" &amp; GL$1, DataRegularSeason20242025!$D$3:$D$1315, $A56)+SUMIFS(DataRegularSeason20242025!$AB$3:$AB$1315,DataRegularSeason20242025!$B$3:$B$1315, "&lt;=" &amp; GL$1, DataRegularSeason20242025!$E$3:$E$1315, $A56)</f>
        <v>62</v>
      </c>
      <c r="GM56">
        <f>SUMIFS(DataRegularSeason20242025!$AA$3:$AA$1315,DataRegularSeason20242025!$B$3:$B$1315, "&lt;=" &amp; GM$1, DataRegularSeason20242025!$D$3:$D$1315, $A56)+SUMIFS(DataRegularSeason20242025!$AB$3:$AB$1315,DataRegularSeason20242025!$B$3:$B$1315, "&lt;=" &amp; GM$1, DataRegularSeason20242025!$E$3:$E$1315, $A56)</f>
        <v>62</v>
      </c>
      <c r="GN56">
        <f>SUMIFS(DataRegularSeason20242025!$AA$3:$AA$1315,DataRegularSeason20242025!$B$3:$B$1315, "&lt;=" &amp; GN$1, DataRegularSeason20242025!$D$3:$D$1315, $A56)+SUMIFS(DataRegularSeason20242025!$AB$3:$AB$1315,DataRegularSeason20242025!$B$3:$B$1315, "&lt;=" &amp; GN$1, DataRegularSeason20242025!$E$3:$E$1315, $A56)</f>
        <v>62</v>
      </c>
      <c r="GO56">
        <f>SUMIFS(DataRegularSeason20242025!$AA$3:$AA$1315,DataRegularSeason20242025!$B$3:$B$1315, "&lt;=" &amp; GO$1, DataRegularSeason20242025!$D$3:$D$1315, $A56)+SUMIFS(DataRegularSeason20242025!$AB$3:$AB$1315,DataRegularSeason20242025!$B$3:$B$1315, "&lt;=" &amp; GO$1, DataRegularSeason20242025!$E$3:$E$1315, $A56)</f>
        <v>62</v>
      </c>
      <c r="GP56">
        <f>SUMIFS(DataRegularSeason20242025!$AA$3:$AA$1315,DataRegularSeason20242025!$B$3:$B$1315, "&lt;=" &amp; GP$1, DataRegularSeason20242025!$D$3:$D$1315, $A56)+SUMIFS(DataRegularSeason20242025!$AB$3:$AB$1315,DataRegularSeason20242025!$B$3:$B$1315, "&lt;=" &amp; GP$1, DataRegularSeason20242025!$E$3:$E$1315, $A56)</f>
        <v>62</v>
      </c>
      <c r="GQ56">
        <f>SUMIFS(DataRegularSeason20242025!$AA$3:$AA$1315,DataRegularSeason20242025!$B$3:$B$1315, "&lt;=" &amp; GQ$1, DataRegularSeason20242025!$D$3:$D$1315, $A56)+SUMIFS(DataRegularSeason20242025!$AB$3:$AB$1315,DataRegularSeason20242025!$B$3:$B$1315, "&lt;=" &amp; GQ$1, DataRegularSeason20242025!$E$3:$E$1315, $A56)</f>
        <v>62</v>
      </c>
      <c r="GR56">
        <f>SUMIFS(DataRegularSeason20242025!$AA$3:$AA$1315,DataRegularSeason20242025!$B$3:$B$1315, "&lt;=" &amp; GR$1, DataRegularSeason20242025!$D$3:$D$1315, $A56)+SUMIFS(DataRegularSeason20242025!$AB$3:$AB$1315,DataRegularSeason20242025!$B$3:$B$1315, "&lt;=" &amp; GR$1, DataRegularSeason20242025!$E$3:$E$1315, $A56)</f>
        <v>62</v>
      </c>
      <c r="GS56">
        <f>SUMIFS(DataRegularSeason20242025!$AA$3:$AA$1315,DataRegularSeason20242025!$B$3:$B$1315, "&lt;=" &amp; GS$1, DataRegularSeason20242025!$D$3:$D$1315, $A56)+SUMIFS(DataRegularSeason20242025!$AB$3:$AB$1315,DataRegularSeason20242025!$B$3:$B$1315, "&lt;=" &amp; GS$1, DataRegularSeason20242025!$E$3:$E$1315, $A56)</f>
        <v>62</v>
      </c>
      <c r="GT56">
        <f>SUMIFS(DataRegularSeason20242025!$AA$3:$AA$1315,DataRegularSeason20242025!$B$3:$B$1315, "&lt;=" &amp; GT$1, DataRegularSeason20242025!$D$3:$D$1315, $A56)+SUMIFS(DataRegularSeason20242025!$AB$3:$AB$1315,DataRegularSeason20242025!$B$3:$B$1315, "&lt;=" &amp; GT$1, DataRegularSeason20242025!$E$3:$E$1315, $A56)</f>
        <v>62</v>
      </c>
      <c r="GU56">
        <f>SUMIFS(DataRegularSeason20242025!$AA$3:$AA$1315,DataRegularSeason20242025!$B$3:$B$1315, "&lt;=" &amp; GU$1, DataRegularSeason20242025!$D$3:$D$1315, $A56)+SUMIFS(DataRegularSeason20242025!$AB$3:$AB$1315,DataRegularSeason20242025!$B$3:$B$1315, "&lt;=" &amp; GU$1, DataRegularSeason20242025!$E$3:$E$1315, $A56)</f>
        <v>62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60</v>
      </c>
      <c r="DU57">
        <f>SUMIFS(DataRegularSeason20242025!$AA$3:$AA$1315,DataRegularSeason20242025!$B$3:$B$1315, "&lt;=" &amp; DU$1, DataRegularSeason20242025!$D$3:$D$1315, $A57)+SUMIFS(DataRegularSeason20242025!$AB$3:$AB$1315,DataRegularSeason20242025!$B$3:$B$1315, "&lt;=" &amp; DU$1, DataRegularSeason20242025!$E$3:$E$1315, $A57)</f>
        <v>60</v>
      </c>
      <c r="DV57">
        <f>SUMIFS(DataRegularSeason20242025!$AA$3:$AA$1315,DataRegularSeason20242025!$B$3:$B$1315, "&lt;=" &amp; DV$1, DataRegularSeason20242025!$D$3:$D$1315, $A57)+SUMIFS(DataRegularSeason20242025!$AB$3:$AB$1315,DataRegularSeason20242025!$B$3:$B$1315, "&lt;=" &amp; DV$1, DataRegularSeason20242025!$E$3:$E$1315, $A57)</f>
        <v>60</v>
      </c>
      <c r="DW57">
        <f>SUMIFS(DataRegularSeason20242025!$AA$3:$AA$1315,DataRegularSeason20242025!$B$3:$B$1315, "&lt;=" &amp; DW$1, DataRegularSeason20242025!$D$3:$D$1315, $A57)+SUMIFS(DataRegularSeason20242025!$AB$3:$AB$1315,DataRegularSeason20242025!$B$3:$B$1315, "&lt;=" &amp; DW$1, DataRegularSeason20242025!$E$3:$E$1315, $A57)</f>
        <v>60</v>
      </c>
      <c r="DX57">
        <f>SUMIFS(DataRegularSeason20242025!$AA$3:$AA$1315,DataRegularSeason20242025!$B$3:$B$1315, "&lt;=" &amp; DX$1, DataRegularSeason20242025!$D$3:$D$1315, $A57)+SUMIFS(DataRegularSeason20242025!$AB$3:$AB$1315,DataRegularSeason20242025!$B$3:$B$1315, "&lt;=" &amp; DX$1, DataRegularSeason20242025!$E$3:$E$1315, $A57)</f>
        <v>60</v>
      </c>
      <c r="DY57">
        <f>SUMIFS(DataRegularSeason20242025!$AA$3:$AA$1315,DataRegularSeason20242025!$B$3:$B$1315, "&lt;=" &amp; DY$1, DataRegularSeason20242025!$D$3:$D$1315, $A57)+SUMIFS(DataRegularSeason20242025!$AB$3:$AB$1315,DataRegularSeason20242025!$B$3:$B$1315, "&lt;=" &amp; DY$1, DataRegularSeason20242025!$E$3:$E$1315, $A57)</f>
        <v>60</v>
      </c>
      <c r="DZ57">
        <f>SUMIFS(DataRegularSeason20242025!$AA$3:$AA$1315,DataRegularSeason20242025!$B$3:$B$1315, "&lt;=" &amp; DZ$1, DataRegularSeason20242025!$D$3:$D$1315, $A57)+SUMIFS(DataRegularSeason20242025!$AB$3:$AB$1315,DataRegularSeason20242025!$B$3:$B$1315, "&lt;=" &amp; DZ$1, DataRegularSeason20242025!$E$3:$E$1315, $A57)</f>
        <v>60</v>
      </c>
      <c r="EA57">
        <f>SUMIFS(DataRegularSeason20242025!$AA$3:$AA$1315,DataRegularSeason20242025!$B$3:$B$1315, "&lt;=" &amp; EA$1, DataRegularSeason20242025!$D$3:$D$1315, $A57)+SUMIFS(DataRegularSeason20242025!$AB$3:$AB$1315,DataRegularSeason20242025!$B$3:$B$1315, "&lt;=" &amp; EA$1, DataRegularSeason20242025!$E$3:$E$1315, $A57)</f>
        <v>60</v>
      </c>
      <c r="EB57">
        <f>SUMIFS(DataRegularSeason20242025!$AA$3:$AA$1315,DataRegularSeason20242025!$B$3:$B$1315, "&lt;=" &amp; EB$1, DataRegularSeason20242025!$D$3:$D$1315, $A57)+SUMIFS(DataRegularSeason20242025!$AB$3:$AB$1315,DataRegularSeason20242025!$B$3:$B$1315, "&lt;=" &amp; EB$1, DataRegularSeason20242025!$E$3:$E$1315, $A57)</f>
        <v>60</v>
      </c>
      <c r="EC57">
        <f>SUMIFS(DataRegularSeason20242025!$AA$3:$AA$1315,DataRegularSeason20242025!$B$3:$B$1315, "&lt;=" &amp; EC$1, DataRegularSeason20242025!$D$3:$D$1315, $A57)+SUMIFS(DataRegularSeason20242025!$AB$3:$AB$1315,DataRegularSeason20242025!$B$3:$B$1315, "&lt;=" &amp; EC$1, DataRegularSeason20242025!$E$3:$E$1315, $A57)</f>
        <v>60</v>
      </c>
      <c r="ED57">
        <f>SUMIFS(DataRegularSeason20242025!$AA$3:$AA$1315,DataRegularSeason20242025!$B$3:$B$1315, "&lt;=" &amp; ED$1, DataRegularSeason20242025!$D$3:$D$1315, $A57)+SUMIFS(DataRegularSeason20242025!$AB$3:$AB$1315,DataRegularSeason20242025!$B$3:$B$1315, "&lt;=" &amp; ED$1, DataRegularSeason20242025!$E$3:$E$1315, $A57)</f>
        <v>60</v>
      </c>
      <c r="EE57">
        <f>SUMIFS(DataRegularSeason20242025!$AA$3:$AA$1315,DataRegularSeason20242025!$B$3:$B$1315, "&lt;=" &amp; EE$1, DataRegularSeason20242025!$D$3:$D$1315, $A57)+SUMIFS(DataRegularSeason20242025!$AB$3:$AB$1315,DataRegularSeason20242025!$B$3:$B$1315, "&lt;=" &amp; EE$1, DataRegularSeason20242025!$E$3:$E$1315, $A57)</f>
        <v>60</v>
      </c>
      <c r="EF57">
        <f>SUMIFS(DataRegularSeason20242025!$AA$3:$AA$1315,DataRegularSeason20242025!$B$3:$B$1315, "&lt;=" &amp; EF$1, DataRegularSeason20242025!$D$3:$D$1315, $A57)+SUMIFS(DataRegularSeason20242025!$AB$3:$AB$1315,DataRegularSeason20242025!$B$3:$B$1315, "&lt;=" &amp; EF$1, DataRegularSeason20242025!$E$3:$E$1315, $A57)</f>
        <v>60</v>
      </c>
      <c r="EG57">
        <f>SUMIFS(DataRegularSeason20242025!$AA$3:$AA$1315,DataRegularSeason20242025!$B$3:$B$1315, "&lt;=" &amp; EG$1, DataRegularSeason20242025!$D$3:$D$1315, $A57)+SUMIFS(DataRegularSeason20242025!$AB$3:$AB$1315,DataRegularSeason20242025!$B$3:$B$1315, "&lt;=" &amp; EG$1, DataRegularSeason20242025!$E$3:$E$1315, $A57)</f>
        <v>60</v>
      </c>
      <c r="EH57">
        <f>SUMIFS(DataRegularSeason20242025!$AA$3:$AA$1315,DataRegularSeason20242025!$B$3:$B$1315, "&lt;=" &amp; EH$1, DataRegularSeason20242025!$D$3:$D$1315, $A57)+SUMIFS(DataRegularSeason20242025!$AB$3:$AB$1315,DataRegularSeason20242025!$B$3:$B$1315, "&lt;=" &amp; EH$1, DataRegularSeason20242025!$E$3:$E$1315, $A57)</f>
        <v>60</v>
      </c>
      <c r="EI57">
        <f>SUMIFS(DataRegularSeason20242025!$AA$3:$AA$1315,DataRegularSeason20242025!$B$3:$B$1315, "&lt;=" &amp; EI$1, DataRegularSeason20242025!$D$3:$D$1315, $A57)+SUMIFS(DataRegularSeason20242025!$AB$3:$AB$1315,DataRegularSeason20242025!$B$3:$B$1315, "&lt;=" &amp; EI$1, DataRegularSeason20242025!$E$3:$E$1315, $A57)</f>
        <v>60</v>
      </c>
      <c r="EJ57">
        <f>SUMIFS(DataRegularSeason20242025!$AA$3:$AA$1315,DataRegularSeason20242025!$B$3:$B$1315, "&lt;=" &amp; EJ$1, DataRegularSeason20242025!$D$3:$D$1315, $A57)+SUMIFS(DataRegularSeason20242025!$AB$3:$AB$1315,DataRegularSeason20242025!$B$3:$B$1315, "&lt;=" &amp; EJ$1, DataRegularSeason20242025!$E$3:$E$1315, $A57)</f>
        <v>60</v>
      </c>
      <c r="EK57">
        <f>SUMIFS(DataRegularSeason20242025!$AA$3:$AA$1315,DataRegularSeason20242025!$B$3:$B$1315, "&lt;=" &amp; EK$1, DataRegularSeason20242025!$D$3:$D$1315, $A57)+SUMIFS(DataRegularSeason20242025!$AB$3:$AB$1315,DataRegularSeason20242025!$B$3:$B$1315, "&lt;=" &amp; EK$1, DataRegularSeason20242025!$E$3:$E$1315, $A57)</f>
        <v>60</v>
      </c>
      <c r="EL57">
        <f>SUMIFS(DataRegularSeason20242025!$AA$3:$AA$1315,DataRegularSeason20242025!$B$3:$B$1315, "&lt;=" &amp; EL$1, DataRegularSeason20242025!$D$3:$D$1315, $A57)+SUMIFS(DataRegularSeason20242025!$AB$3:$AB$1315,DataRegularSeason20242025!$B$3:$B$1315, "&lt;=" &amp; EL$1, DataRegularSeason20242025!$E$3:$E$1315, $A57)</f>
        <v>60</v>
      </c>
      <c r="EM57">
        <f>SUMIFS(DataRegularSeason20242025!$AA$3:$AA$1315,DataRegularSeason20242025!$B$3:$B$1315, "&lt;=" &amp; EM$1, DataRegularSeason20242025!$D$3:$D$1315, $A57)+SUMIFS(DataRegularSeason20242025!$AB$3:$AB$1315,DataRegularSeason20242025!$B$3:$B$1315, "&lt;=" &amp; EM$1, DataRegularSeason20242025!$E$3:$E$1315, $A57)</f>
        <v>60</v>
      </c>
      <c r="EN57">
        <f>SUMIFS(DataRegularSeason20242025!$AA$3:$AA$1315,DataRegularSeason20242025!$B$3:$B$1315, "&lt;=" &amp; EN$1, DataRegularSeason20242025!$D$3:$D$1315, $A57)+SUMIFS(DataRegularSeason20242025!$AB$3:$AB$1315,DataRegularSeason20242025!$B$3:$B$1315, "&lt;=" &amp; EN$1, DataRegularSeason20242025!$E$3:$E$1315, $A57)</f>
        <v>60</v>
      </c>
      <c r="EO57">
        <f>SUMIFS(DataRegularSeason20242025!$AA$3:$AA$1315,DataRegularSeason20242025!$B$3:$B$1315, "&lt;=" &amp; EO$1, DataRegularSeason20242025!$D$3:$D$1315, $A57)+SUMIFS(DataRegularSeason20242025!$AB$3:$AB$1315,DataRegularSeason20242025!$B$3:$B$1315, "&lt;=" &amp; EO$1, DataRegularSeason20242025!$E$3:$E$1315, $A57)</f>
        <v>60</v>
      </c>
      <c r="EP57">
        <f>SUMIFS(DataRegularSeason20242025!$AA$3:$AA$1315,DataRegularSeason20242025!$B$3:$B$1315, "&lt;=" &amp; EP$1, DataRegularSeason20242025!$D$3:$D$1315, $A57)+SUMIFS(DataRegularSeason20242025!$AB$3:$AB$1315,DataRegularSeason20242025!$B$3:$B$1315, "&lt;=" &amp; EP$1, DataRegularSeason20242025!$E$3:$E$1315, $A57)</f>
        <v>60</v>
      </c>
      <c r="EQ57">
        <f>SUMIFS(DataRegularSeason20242025!$AA$3:$AA$1315,DataRegularSeason20242025!$B$3:$B$1315, "&lt;=" &amp; EQ$1, DataRegularSeason20242025!$D$3:$D$1315, $A57)+SUMIFS(DataRegularSeason20242025!$AB$3:$AB$1315,DataRegularSeason20242025!$B$3:$B$1315, "&lt;=" &amp; EQ$1, DataRegularSeason20242025!$E$3:$E$1315, $A57)</f>
        <v>60</v>
      </c>
      <c r="ER57">
        <f>SUMIFS(DataRegularSeason20242025!$AA$3:$AA$1315,DataRegularSeason20242025!$B$3:$B$1315, "&lt;=" &amp; ER$1, DataRegularSeason20242025!$D$3:$D$1315, $A57)+SUMIFS(DataRegularSeason20242025!$AB$3:$AB$1315,DataRegularSeason20242025!$B$3:$B$1315, "&lt;=" &amp; ER$1, DataRegularSeason20242025!$E$3:$E$1315, $A57)</f>
        <v>60</v>
      </c>
      <c r="ES57">
        <f>SUMIFS(DataRegularSeason20242025!$AA$3:$AA$1315,DataRegularSeason20242025!$B$3:$B$1315, "&lt;=" &amp; ES$1, DataRegularSeason20242025!$D$3:$D$1315, $A57)+SUMIFS(DataRegularSeason20242025!$AB$3:$AB$1315,DataRegularSeason20242025!$B$3:$B$1315, "&lt;=" &amp; ES$1, DataRegularSeason20242025!$E$3:$E$1315, $A57)</f>
        <v>60</v>
      </c>
      <c r="ET57">
        <f>SUMIFS(DataRegularSeason20242025!$AA$3:$AA$1315,DataRegularSeason20242025!$B$3:$B$1315, "&lt;=" &amp; ET$1, DataRegularSeason20242025!$D$3:$D$1315, $A57)+SUMIFS(DataRegularSeason20242025!$AB$3:$AB$1315,DataRegularSeason20242025!$B$3:$B$1315, "&lt;=" &amp; ET$1, DataRegularSeason20242025!$E$3:$E$1315, $A57)</f>
        <v>60</v>
      </c>
      <c r="EU57">
        <f>SUMIFS(DataRegularSeason20242025!$AA$3:$AA$1315,DataRegularSeason20242025!$B$3:$B$1315, "&lt;=" &amp; EU$1, DataRegularSeason20242025!$D$3:$D$1315, $A57)+SUMIFS(DataRegularSeason20242025!$AB$3:$AB$1315,DataRegularSeason20242025!$B$3:$B$1315, "&lt;=" &amp; EU$1, DataRegularSeason20242025!$E$3:$E$1315, $A57)</f>
        <v>60</v>
      </c>
      <c r="EV57">
        <f>SUMIFS(DataRegularSeason20242025!$AA$3:$AA$1315,DataRegularSeason20242025!$B$3:$B$1315, "&lt;=" &amp; EV$1, DataRegularSeason20242025!$D$3:$D$1315, $A57)+SUMIFS(DataRegularSeason20242025!$AB$3:$AB$1315,DataRegularSeason20242025!$B$3:$B$1315, "&lt;=" &amp; EV$1, DataRegularSeason20242025!$E$3:$E$1315, $A57)</f>
        <v>60</v>
      </c>
      <c r="EW57">
        <f>SUMIFS(DataRegularSeason20242025!$AA$3:$AA$1315,DataRegularSeason20242025!$B$3:$B$1315, "&lt;=" &amp; EW$1, DataRegularSeason20242025!$D$3:$D$1315, $A57)+SUMIFS(DataRegularSeason20242025!$AB$3:$AB$1315,DataRegularSeason20242025!$B$3:$B$1315, "&lt;=" &amp; EW$1, DataRegularSeason20242025!$E$3:$E$1315, $A57)</f>
        <v>60</v>
      </c>
      <c r="EX57">
        <f>SUMIFS(DataRegularSeason20242025!$AA$3:$AA$1315,DataRegularSeason20242025!$B$3:$B$1315, "&lt;=" &amp; EX$1, DataRegularSeason20242025!$D$3:$D$1315, $A57)+SUMIFS(DataRegularSeason20242025!$AB$3:$AB$1315,DataRegularSeason20242025!$B$3:$B$1315, "&lt;=" &amp; EX$1, DataRegularSeason20242025!$E$3:$E$1315, $A57)</f>
        <v>60</v>
      </c>
      <c r="EY57">
        <f>SUMIFS(DataRegularSeason20242025!$AA$3:$AA$1315,DataRegularSeason20242025!$B$3:$B$1315, "&lt;=" &amp; EY$1, DataRegularSeason20242025!$D$3:$D$1315, $A57)+SUMIFS(DataRegularSeason20242025!$AB$3:$AB$1315,DataRegularSeason20242025!$B$3:$B$1315, "&lt;=" &amp; EY$1, DataRegularSeason20242025!$E$3:$E$1315, $A57)</f>
        <v>60</v>
      </c>
      <c r="EZ57">
        <f>SUMIFS(DataRegularSeason20242025!$AA$3:$AA$1315,DataRegularSeason20242025!$B$3:$B$1315, "&lt;=" &amp; EZ$1, DataRegularSeason20242025!$D$3:$D$1315, $A57)+SUMIFS(DataRegularSeason20242025!$AB$3:$AB$1315,DataRegularSeason20242025!$B$3:$B$1315, "&lt;=" &amp; EZ$1, DataRegularSeason20242025!$E$3:$E$1315, $A57)</f>
        <v>60</v>
      </c>
      <c r="FA57">
        <f>SUMIFS(DataRegularSeason20242025!$AA$3:$AA$1315,DataRegularSeason20242025!$B$3:$B$1315, "&lt;=" &amp; FA$1, DataRegularSeason20242025!$D$3:$D$1315, $A57)+SUMIFS(DataRegularSeason20242025!$AB$3:$AB$1315,DataRegularSeason20242025!$B$3:$B$1315, "&lt;=" &amp; FA$1, DataRegularSeason20242025!$E$3:$E$1315, $A57)</f>
        <v>60</v>
      </c>
      <c r="FB57">
        <f>SUMIFS(DataRegularSeason20242025!$AA$3:$AA$1315,DataRegularSeason20242025!$B$3:$B$1315, "&lt;=" &amp; FB$1, DataRegularSeason20242025!$D$3:$D$1315, $A57)+SUMIFS(DataRegularSeason20242025!$AB$3:$AB$1315,DataRegularSeason20242025!$B$3:$B$1315, "&lt;=" &amp; FB$1, DataRegularSeason20242025!$E$3:$E$1315, $A57)</f>
        <v>60</v>
      </c>
      <c r="FC57">
        <f>SUMIFS(DataRegularSeason20242025!$AA$3:$AA$1315,DataRegularSeason20242025!$B$3:$B$1315, "&lt;=" &amp; FC$1, DataRegularSeason20242025!$D$3:$D$1315, $A57)+SUMIFS(DataRegularSeason20242025!$AB$3:$AB$1315,DataRegularSeason20242025!$B$3:$B$1315, "&lt;=" &amp; FC$1, DataRegularSeason20242025!$E$3:$E$1315, $A57)</f>
        <v>60</v>
      </c>
      <c r="FD57">
        <f>SUMIFS(DataRegularSeason20242025!$AA$3:$AA$1315,DataRegularSeason20242025!$B$3:$B$1315, "&lt;=" &amp; FD$1, DataRegularSeason20242025!$D$3:$D$1315, $A57)+SUMIFS(DataRegularSeason20242025!$AB$3:$AB$1315,DataRegularSeason20242025!$B$3:$B$1315, "&lt;=" &amp; FD$1, DataRegularSeason20242025!$E$3:$E$1315, $A57)</f>
        <v>60</v>
      </c>
      <c r="FE57">
        <f>SUMIFS(DataRegularSeason20242025!$AA$3:$AA$1315,DataRegularSeason20242025!$B$3:$B$1315, "&lt;=" &amp; FE$1, DataRegularSeason20242025!$D$3:$D$1315, $A57)+SUMIFS(DataRegularSeason20242025!$AB$3:$AB$1315,DataRegularSeason20242025!$B$3:$B$1315, "&lt;=" &amp; FE$1, DataRegularSeason20242025!$E$3:$E$1315, $A57)</f>
        <v>60</v>
      </c>
      <c r="FF57">
        <f>SUMIFS(DataRegularSeason20242025!$AA$3:$AA$1315,DataRegularSeason20242025!$B$3:$B$1315, "&lt;=" &amp; FF$1, DataRegularSeason20242025!$D$3:$D$1315, $A57)+SUMIFS(DataRegularSeason20242025!$AB$3:$AB$1315,DataRegularSeason20242025!$B$3:$B$1315, "&lt;=" &amp; FF$1, DataRegularSeason20242025!$E$3:$E$1315, $A57)</f>
        <v>60</v>
      </c>
      <c r="FG57">
        <f>SUMIFS(DataRegularSeason20242025!$AA$3:$AA$1315,DataRegularSeason20242025!$B$3:$B$1315, "&lt;=" &amp; FG$1, DataRegularSeason20242025!$D$3:$D$1315, $A57)+SUMIFS(DataRegularSeason20242025!$AB$3:$AB$1315,DataRegularSeason20242025!$B$3:$B$1315, "&lt;=" &amp; FG$1, DataRegularSeason20242025!$E$3:$E$1315, $A57)</f>
        <v>60</v>
      </c>
      <c r="FH57">
        <f>SUMIFS(DataRegularSeason20242025!$AA$3:$AA$1315,DataRegularSeason20242025!$B$3:$B$1315, "&lt;=" &amp; FH$1, DataRegularSeason20242025!$D$3:$D$1315, $A57)+SUMIFS(DataRegularSeason20242025!$AB$3:$AB$1315,DataRegularSeason20242025!$B$3:$B$1315, "&lt;=" &amp; FH$1, DataRegularSeason20242025!$E$3:$E$1315, $A57)</f>
        <v>60</v>
      </c>
      <c r="FI57">
        <f>SUMIFS(DataRegularSeason20242025!$AA$3:$AA$1315,DataRegularSeason20242025!$B$3:$B$1315, "&lt;=" &amp; FI$1, DataRegularSeason20242025!$D$3:$D$1315, $A57)+SUMIFS(DataRegularSeason20242025!$AB$3:$AB$1315,DataRegularSeason20242025!$B$3:$B$1315, "&lt;=" &amp; FI$1, DataRegularSeason20242025!$E$3:$E$1315, $A57)</f>
        <v>60</v>
      </c>
      <c r="FJ57">
        <f>SUMIFS(DataRegularSeason20242025!$AA$3:$AA$1315,DataRegularSeason20242025!$B$3:$B$1315, "&lt;=" &amp; FJ$1, DataRegularSeason20242025!$D$3:$D$1315, $A57)+SUMIFS(DataRegularSeason20242025!$AB$3:$AB$1315,DataRegularSeason20242025!$B$3:$B$1315, "&lt;=" &amp; FJ$1, DataRegularSeason20242025!$E$3:$E$1315, $A57)</f>
        <v>60</v>
      </c>
      <c r="FK57">
        <f>SUMIFS(DataRegularSeason20242025!$AA$3:$AA$1315,DataRegularSeason20242025!$B$3:$B$1315, "&lt;=" &amp; FK$1, DataRegularSeason20242025!$D$3:$D$1315, $A57)+SUMIFS(DataRegularSeason20242025!$AB$3:$AB$1315,DataRegularSeason20242025!$B$3:$B$1315, "&lt;=" &amp; FK$1, DataRegularSeason20242025!$E$3:$E$1315, $A57)</f>
        <v>60</v>
      </c>
      <c r="FL57">
        <f>SUMIFS(DataRegularSeason20242025!$AA$3:$AA$1315,DataRegularSeason20242025!$B$3:$B$1315, "&lt;=" &amp; FL$1, DataRegularSeason20242025!$D$3:$D$1315, $A57)+SUMIFS(DataRegularSeason20242025!$AB$3:$AB$1315,DataRegularSeason20242025!$B$3:$B$1315, "&lt;=" &amp; FL$1, DataRegularSeason20242025!$E$3:$E$1315, $A57)</f>
        <v>60</v>
      </c>
      <c r="FM57">
        <f>SUMIFS(DataRegularSeason20242025!$AA$3:$AA$1315,DataRegularSeason20242025!$B$3:$B$1315, "&lt;=" &amp; FM$1, DataRegularSeason20242025!$D$3:$D$1315, $A57)+SUMIFS(DataRegularSeason20242025!$AB$3:$AB$1315,DataRegularSeason20242025!$B$3:$B$1315, "&lt;=" &amp; FM$1, DataRegularSeason20242025!$E$3:$E$1315, $A57)</f>
        <v>60</v>
      </c>
      <c r="FN57">
        <f>SUMIFS(DataRegularSeason20242025!$AA$3:$AA$1315,DataRegularSeason20242025!$B$3:$B$1315, "&lt;=" &amp; FN$1, DataRegularSeason20242025!$D$3:$D$1315, $A57)+SUMIFS(DataRegularSeason20242025!$AB$3:$AB$1315,DataRegularSeason20242025!$B$3:$B$1315, "&lt;=" &amp; FN$1, DataRegularSeason20242025!$E$3:$E$1315, $A57)</f>
        <v>60</v>
      </c>
      <c r="FO57">
        <f>SUMIFS(DataRegularSeason20242025!$AA$3:$AA$1315,DataRegularSeason20242025!$B$3:$B$1315, "&lt;=" &amp; FO$1, DataRegularSeason20242025!$D$3:$D$1315, $A57)+SUMIFS(DataRegularSeason20242025!$AB$3:$AB$1315,DataRegularSeason20242025!$B$3:$B$1315, "&lt;=" &amp; FO$1, DataRegularSeason20242025!$E$3:$E$1315, $A57)</f>
        <v>60</v>
      </c>
      <c r="FP57">
        <f>SUMIFS(DataRegularSeason20242025!$AA$3:$AA$1315,DataRegularSeason20242025!$B$3:$B$1315, "&lt;=" &amp; FP$1, DataRegularSeason20242025!$D$3:$D$1315, $A57)+SUMIFS(DataRegularSeason20242025!$AB$3:$AB$1315,DataRegularSeason20242025!$B$3:$B$1315, "&lt;=" &amp; FP$1, DataRegularSeason20242025!$E$3:$E$1315, $A57)</f>
        <v>60</v>
      </c>
      <c r="FQ57">
        <f>SUMIFS(DataRegularSeason20242025!$AA$3:$AA$1315,DataRegularSeason20242025!$B$3:$B$1315, "&lt;=" &amp; FQ$1, DataRegularSeason20242025!$D$3:$D$1315, $A57)+SUMIFS(DataRegularSeason20242025!$AB$3:$AB$1315,DataRegularSeason20242025!$B$3:$B$1315, "&lt;=" &amp; FQ$1, DataRegularSeason20242025!$E$3:$E$1315, $A57)</f>
        <v>60</v>
      </c>
      <c r="FR57">
        <f>SUMIFS(DataRegularSeason20242025!$AA$3:$AA$1315,DataRegularSeason20242025!$B$3:$B$1315, "&lt;=" &amp; FR$1, DataRegularSeason20242025!$D$3:$D$1315, $A57)+SUMIFS(DataRegularSeason20242025!$AB$3:$AB$1315,DataRegularSeason20242025!$B$3:$B$1315, "&lt;=" &amp; FR$1, DataRegularSeason20242025!$E$3:$E$1315, $A57)</f>
        <v>60</v>
      </c>
      <c r="FS57">
        <f>SUMIFS(DataRegularSeason20242025!$AA$3:$AA$1315,DataRegularSeason20242025!$B$3:$B$1315, "&lt;=" &amp; FS$1, DataRegularSeason20242025!$D$3:$D$1315, $A57)+SUMIFS(DataRegularSeason20242025!$AB$3:$AB$1315,DataRegularSeason20242025!$B$3:$B$1315, "&lt;=" &amp; FS$1, DataRegularSeason20242025!$E$3:$E$1315, $A57)</f>
        <v>60</v>
      </c>
      <c r="FT57">
        <f>SUMIFS(DataRegularSeason20242025!$AA$3:$AA$1315,DataRegularSeason20242025!$B$3:$B$1315, "&lt;=" &amp; FT$1, DataRegularSeason20242025!$D$3:$D$1315, $A57)+SUMIFS(DataRegularSeason20242025!$AB$3:$AB$1315,DataRegularSeason20242025!$B$3:$B$1315, "&lt;=" &amp; FT$1, DataRegularSeason20242025!$E$3:$E$1315, $A57)</f>
        <v>60</v>
      </c>
      <c r="FU57">
        <f>SUMIFS(DataRegularSeason20242025!$AA$3:$AA$1315,DataRegularSeason20242025!$B$3:$B$1315, "&lt;=" &amp; FU$1, DataRegularSeason20242025!$D$3:$D$1315, $A57)+SUMIFS(DataRegularSeason20242025!$AB$3:$AB$1315,DataRegularSeason20242025!$B$3:$B$1315, "&lt;=" &amp; FU$1, DataRegularSeason20242025!$E$3:$E$1315, $A57)</f>
        <v>60</v>
      </c>
      <c r="FV57">
        <f>SUMIFS(DataRegularSeason20242025!$AA$3:$AA$1315,DataRegularSeason20242025!$B$3:$B$1315, "&lt;=" &amp; FV$1, DataRegularSeason20242025!$D$3:$D$1315, $A57)+SUMIFS(DataRegularSeason20242025!$AB$3:$AB$1315,DataRegularSeason20242025!$B$3:$B$1315, "&lt;=" &amp; FV$1, DataRegularSeason20242025!$E$3:$E$1315, $A57)</f>
        <v>60</v>
      </c>
      <c r="FW57">
        <f>SUMIFS(DataRegularSeason20242025!$AA$3:$AA$1315,DataRegularSeason20242025!$B$3:$B$1315, "&lt;=" &amp; FW$1, DataRegularSeason20242025!$D$3:$D$1315, $A57)+SUMIFS(DataRegularSeason20242025!$AB$3:$AB$1315,DataRegularSeason20242025!$B$3:$B$1315, "&lt;=" &amp; FW$1, DataRegularSeason20242025!$E$3:$E$1315, $A57)</f>
        <v>60</v>
      </c>
      <c r="FX57">
        <f>SUMIFS(DataRegularSeason20242025!$AA$3:$AA$1315,DataRegularSeason20242025!$B$3:$B$1315, "&lt;=" &amp; FX$1, DataRegularSeason20242025!$D$3:$D$1315, $A57)+SUMIFS(DataRegularSeason20242025!$AB$3:$AB$1315,DataRegularSeason20242025!$B$3:$B$1315, "&lt;=" &amp; FX$1, DataRegularSeason20242025!$E$3:$E$1315, $A57)</f>
        <v>60</v>
      </c>
      <c r="FY57">
        <f>SUMIFS(DataRegularSeason20242025!$AA$3:$AA$1315,DataRegularSeason20242025!$B$3:$B$1315, "&lt;=" &amp; FY$1, DataRegularSeason20242025!$D$3:$D$1315, $A57)+SUMIFS(DataRegularSeason20242025!$AB$3:$AB$1315,DataRegularSeason20242025!$B$3:$B$1315, "&lt;=" &amp; FY$1, DataRegularSeason20242025!$E$3:$E$1315, $A57)</f>
        <v>60</v>
      </c>
      <c r="FZ57">
        <f>SUMIFS(DataRegularSeason20242025!$AA$3:$AA$1315,DataRegularSeason20242025!$B$3:$B$1315, "&lt;=" &amp; FZ$1, DataRegularSeason20242025!$D$3:$D$1315, $A57)+SUMIFS(DataRegularSeason20242025!$AB$3:$AB$1315,DataRegularSeason20242025!$B$3:$B$1315, "&lt;=" &amp; FZ$1, DataRegularSeason20242025!$E$3:$E$1315, $A57)</f>
        <v>60</v>
      </c>
      <c r="GA57">
        <f>SUMIFS(DataRegularSeason20242025!$AA$3:$AA$1315,DataRegularSeason20242025!$B$3:$B$1315, "&lt;=" &amp; GA$1, DataRegularSeason20242025!$D$3:$D$1315, $A57)+SUMIFS(DataRegularSeason20242025!$AB$3:$AB$1315,DataRegularSeason20242025!$B$3:$B$1315, "&lt;=" &amp; GA$1, DataRegularSeason20242025!$E$3:$E$1315, $A57)</f>
        <v>60</v>
      </c>
      <c r="GB57">
        <f>SUMIFS(DataRegularSeason20242025!$AA$3:$AA$1315,DataRegularSeason20242025!$B$3:$B$1315, "&lt;=" &amp; GB$1, DataRegularSeason20242025!$D$3:$D$1315, $A57)+SUMIFS(DataRegularSeason20242025!$AB$3:$AB$1315,DataRegularSeason20242025!$B$3:$B$1315, "&lt;=" &amp; GB$1, DataRegularSeason20242025!$E$3:$E$1315, $A57)</f>
        <v>60</v>
      </c>
      <c r="GC57">
        <f>SUMIFS(DataRegularSeason20242025!$AA$3:$AA$1315,DataRegularSeason20242025!$B$3:$B$1315, "&lt;=" &amp; GC$1, DataRegularSeason20242025!$D$3:$D$1315, $A57)+SUMIFS(DataRegularSeason20242025!$AB$3:$AB$1315,DataRegularSeason20242025!$B$3:$B$1315, "&lt;=" &amp; GC$1, DataRegularSeason20242025!$E$3:$E$1315, $A57)</f>
        <v>60</v>
      </c>
      <c r="GD57">
        <f>SUMIFS(DataRegularSeason20242025!$AA$3:$AA$1315,DataRegularSeason20242025!$B$3:$B$1315, "&lt;=" &amp; GD$1, DataRegularSeason20242025!$D$3:$D$1315, $A57)+SUMIFS(DataRegularSeason20242025!$AB$3:$AB$1315,DataRegularSeason20242025!$B$3:$B$1315, "&lt;=" &amp; GD$1, DataRegularSeason20242025!$E$3:$E$1315, $A57)</f>
        <v>60</v>
      </c>
      <c r="GE57">
        <f>SUMIFS(DataRegularSeason20242025!$AA$3:$AA$1315,DataRegularSeason20242025!$B$3:$B$1315, "&lt;=" &amp; GE$1, DataRegularSeason20242025!$D$3:$D$1315, $A57)+SUMIFS(DataRegularSeason20242025!$AB$3:$AB$1315,DataRegularSeason20242025!$B$3:$B$1315, "&lt;=" &amp; GE$1, DataRegularSeason20242025!$E$3:$E$1315, $A57)</f>
        <v>60</v>
      </c>
      <c r="GF57">
        <f>SUMIFS(DataRegularSeason20242025!$AA$3:$AA$1315,DataRegularSeason20242025!$B$3:$B$1315, "&lt;=" &amp; GF$1, DataRegularSeason20242025!$D$3:$D$1315, $A57)+SUMIFS(DataRegularSeason20242025!$AB$3:$AB$1315,DataRegularSeason20242025!$B$3:$B$1315, "&lt;=" &amp; GF$1, DataRegularSeason20242025!$E$3:$E$1315, $A57)</f>
        <v>60</v>
      </c>
      <c r="GG57">
        <f>SUMIFS(DataRegularSeason20242025!$AA$3:$AA$1315,DataRegularSeason20242025!$B$3:$B$1315, "&lt;=" &amp; GG$1, DataRegularSeason20242025!$D$3:$D$1315, $A57)+SUMIFS(DataRegularSeason20242025!$AB$3:$AB$1315,DataRegularSeason20242025!$B$3:$B$1315, "&lt;=" &amp; GG$1, DataRegularSeason20242025!$E$3:$E$1315, $A57)</f>
        <v>60</v>
      </c>
      <c r="GH57">
        <f>SUMIFS(DataRegularSeason20242025!$AA$3:$AA$1315,DataRegularSeason20242025!$B$3:$B$1315, "&lt;=" &amp; GH$1, DataRegularSeason20242025!$D$3:$D$1315, $A57)+SUMIFS(DataRegularSeason20242025!$AB$3:$AB$1315,DataRegularSeason20242025!$B$3:$B$1315, "&lt;=" &amp; GH$1, DataRegularSeason20242025!$E$3:$E$1315, $A57)</f>
        <v>60</v>
      </c>
      <c r="GI57">
        <f>SUMIFS(DataRegularSeason20242025!$AA$3:$AA$1315,DataRegularSeason20242025!$B$3:$B$1315, "&lt;=" &amp; GI$1, DataRegularSeason20242025!$D$3:$D$1315, $A57)+SUMIFS(DataRegularSeason20242025!$AB$3:$AB$1315,DataRegularSeason20242025!$B$3:$B$1315, "&lt;=" &amp; GI$1, DataRegularSeason20242025!$E$3:$E$1315, $A57)</f>
        <v>60</v>
      </c>
      <c r="GJ57">
        <f>SUMIFS(DataRegularSeason20242025!$AA$3:$AA$1315,DataRegularSeason20242025!$B$3:$B$1315, "&lt;=" &amp; GJ$1, DataRegularSeason20242025!$D$3:$D$1315, $A57)+SUMIFS(DataRegularSeason20242025!$AB$3:$AB$1315,DataRegularSeason20242025!$B$3:$B$1315, "&lt;=" &amp; GJ$1, DataRegularSeason20242025!$E$3:$E$1315, $A57)</f>
        <v>60</v>
      </c>
      <c r="GK57">
        <f>SUMIFS(DataRegularSeason20242025!$AA$3:$AA$1315,DataRegularSeason20242025!$B$3:$B$1315, "&lt;=" &amp; GK$1, DataRegularSeason20242025!$D$3:$D$1315, $A57)+SUMIFS(DataRegularSeason20242025!$AB$3:$AB$1315,DataRegularSeason20242025!$B$3:$B$1315, "&lt;=" &amp; GK$1, DataRegularSeason20242025!$E$3:$E$1315, $A57)</f>
        <v>60</v>
      </c>
      <c r="GL57">
        <f>SUMIFS(DataRegularSeason20242025!$AA$3:$AA$1315,DataRegularSeason20242025!$B$3:$B$1315, "&lt;=" &amp; GL$1, DataRegularSeason20242025!$D$3:$D$1315, $A57)+SUMIFS(DataRegularSeason20242025!$AB$3:$AB$1315,DataRegularSeason20242025!$B$3:$B$1315, "&lt;=" &amp; GL$1, DataRegularSeason20242025!$E$3:$E$1315, $A57)</f>
        <v>60</v>
      </c>
      <c r="GM57">
        <f>SUMIFS(DataRegularSeason20242025!$AA$3:$AA$1315,DataRegularSeason20242025!$B$3:$B$1315, "&lt;=" &amp; GM$1, DataRegularSeason20242025!$D$3:$D$1315, $A57)+SUMIFS(DataRegularSeason20242025!$AB$3:$AB$1315,DataRegularSeason20242025!$B$3:$B$1315, "&lt;=" &amp; GM$1, DataRegularSeason20242025!$E$3:$E$1315, $A57)</f>
        <v>60</v>
      </c>
      <c r="GN57">
        <f>SUMIFS(DataRegularSeason20242025!$AA$3:$AA$1315,DataRegularSeason20242025!$B$3:$B$1315, "&lt;=" &amp; GN$1, DataRegularSeason20242025!$D$3:$D$1315, $A57)+SUMIFS(DataRegularSeason20242025!$AB$3:$AB$1315,DataRegularSeason20242025!$B$3:$B$1315, "&lt;=" &amp; GN$1, DataRegularSeason20242025!$E$3:$E$1315, $A57)</f>
        <v>60</v>
      </c>
      <c r="GO57">
        <f>SUMIFS(DataRegularSeason20242025!$AA$3:$AA$1315,DataRegularSeason20242025!$B$3:$B$1315, "&lt;=" &amp; GO$1, DataRegularSeason20242025!$D$3:$D$1315, $A57)+SUMIFS(DataRegularSeason20242025!$AB$3:$AB$1315,DataRegularSeason20242025!$B$3:$B$1315, "&lt;=" &amp; GO$1, DataRegularSeason20242025!$E$3:$E$1315, $A57)</f>
        <v>60</v>
      </c>
      <c r="GP57">
        <f>SUMIFS(DataRegularSeason20242025!$AA$3:$AA$1315,DataRegularSeason20242025!$B$3:$B$1315, "&lt;=" &amp; GP$1, DataRegularSeason20242025!$D$3:$D$1315, $A57)+SUMIFS(DataRegularSeason20242025!$AB$3:$AB$1315,DataRegularSeason20242025!$B$3:$B$1315, "&lt;=" &amp; GP$1, DataRegularSeason20242025!$E$3:$E$1315, $A57)</f>
        <v>60</v>
      </c>
      <c r="GQ57">
        <f>SUMIFS(DataRegularSeason20242025!$AA$3:$AA$1315,DataRegularSeason20242025!$B$3:$B$1315, "&lt;=" &amp; GQ$1, DataRegularSeason20242025!$D$3:$D$1315, $A57)+SUMIFS(DataRegularSeason20242025!$AB$3:$AB$1315,DataRegularSeason20242025!$B$3:$B$1315, "&lt;=" &amp; GQ$1, DataRegularSeason20242025!$E$3:$E$1315, $A57)</f>
        <v>60</v>
      </c>
      <c r="GR57">
        <f>SUMIFS(DataRegularSeason20242025!$AA$3:$AA$1315,DataRegularSeason20242025!$B$3:$B$1315, "&lt;=" &amp; GR$1, DataRegularSeason20242025!$D$3:$D$1315, $A57)+SUMIFS(DataRegularSeason20242025!$AB$3:$AB$1315,DataRegularSeason20242025!$B$3:$B$1315, "&lt;=" &amp; GR$1, DataRegularSeason20242025!$E$3:$E$1315, $A57)</f>
        <v>60</v>
      </c>
      <c r="GS57">
        <f>SUMIFS(DataRegularSeason20242025!$AA$3:$AA$1315,DataRegularSeason20242025!$B$3:$B$1315, "&lt;=" &amp; GS$1, DataRegularSeason20242025!$D$3:$D$1315, $A57)+SUMIFS(DataRegularSeason20242025!$AB$3:$AB$1315,DataRegularSeason20242025!$B$3:$B$1315, "&lt;=" &amp; GS$1, DataRegularSeason20242025!$E$3:$E$1315, $A57)</f>
        <v>60</v>
      </c>
      <c r="GT57">
        <f>SUMIFS(DataRegularSeason20242025!$AA$3:$AA$1315,DataRegularSeason20242025!$B$3:$B$1315, "&lt;=" &amp; GT$1, DataRegularSeason20242025!$D$3:$D$1315, $A57)+SUMIFS(DataRegularSeason20242025!$AB$3:$AB$1315,DataRegularSeason20242025!$B$3:$B$1315, "&lt;=" &amp; GT$1, DataRegularSeason20242025!$E$3:$E$1315, $A57)</f>
        <v>60</v>
      </c>
      <c r="GU57">
        <f>SUMIFS(DataRegularSeason20242025!$AA$3:$AA$1315,DataRegularSeason20242025!$B$3:$B$1315, "&lt;=" &amp; GU$1, DataRegularSeason20242025!$D$3:$D$1315, $A57)+SUMIFS(DataRegularSeason20242025!$AB$3:$AB$1315,DataRegularSeason20242025!$B$3:$B$1315, "&lt;=" &amp; GU$1, DataRegularSeason20242025!$E$3:$E$1315, $A57)</f>
        <v>60</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49</v>
      </c>
      <c r="DS59">
        <f>SUMIFS(DataRegularSeason20242025!$AA$3:$AA$1315,DataRegularSeason20242025!$B$3:$B$1315, "&lt;=" &amp; DS$1, DataRegularSeason20242025!$D$3:$D$1315, $A59)+SUMIFS(DataRegularSeason20242025!$AB$3:$AB$1315,DataRegularSeason20242025!$B$3:$B$1315, "&lt;=" &amp; DS$1, DataRegularSeason20242025!$E$3:$E$1315, $A59)</f>
        <v>49</v>
      </c>
      <c r="DT59">
        <f>SUMIFS(DataRegularSeason20242025!$AA$3:$AA$1315,DataRegularSeason20242025!$B$3:$B$1315, "&lt;=" &amp; DT$1, DataRegularSeason20242025!$D$3:$D$1315, $A59)+SUMIFS(DataRegularSeason20242025!$AB$3:$AB$1315,DataRegularSeason20242025!$B$3:$B$1315, "&lt;=" &amp; DT$1, DataRegularSeason20242025!$E$3:$E$1315, $A59)</f>
        <v>49</v>
      </c>
      <c r="DU59">
        <f>SUMIFS(DataRegularSeason20242025!$AA$3:$AA$1315,DataRegularSeason20242025!$B$3:$B$1315, "&lt;=" &amp; DU$1, DataRegularSeason20242025!$D$3:$D$1315, $A59)+SUMIFS(DataRegularSeason20242025!$AB$3:$AB$1315,DataRegularSeason20242025!$B$3:$B$1315, "&lt;=" &amp; DU$1, DataRegularSeason20242025!$E$3:$E$1315, $A59)</f>
        <v>49</v>
      </c>
      <c r="DV59">
        <f>SUMIFS(DataRegularSeason20242025!$AA$3:$AA$1315,DataRegularSeason20242025!$B$3:$B$1315, "&lt;=" &amp; DV$1, DataRegularSeason20242025!$D$3:$D$1315, $A59)+SUMIFS(DataRegularSeason20242025!$AB$3:$AB$1315,DataRegularSeason20242025!$B$3:$B$1315, "&lt;=" &amp; DV$1, DataRegularSeason20242025!$E$3:$E$1315, $A59)</f>
        <v>49</v>
      </c>
      <c r="DW59">
        <f>SUMIFS(DataRegularSeason20242025!$AA$3:$AA$1315,DataRegularSeason20242025!$B$3:$B$1315, "&lt;=" &amp; DW$1, DataRegularSeason20242025!$D$3:$D$1315, $A59)+SUMIFS(DataRegularSeason20242025!$AB$3:$AB$1315,DataRegularSeason20242025!$B$3:$B$1315, "&lt;=" &amp; DW$1, DataRegularSeason20242025!$E$3:$E$1315, $A59)</f>
        <v>49</v>
      </c>
      <c r="DX59">
        <f>SUMIFS(DataRegularSeason20242025!$AA$3:$AA$1315,DataRegularSeason20242025!$B$3:$B$1315, "&lt;=" &amp; DX$1, DataRegularSeason20242025!$D$3:$D$1315, $A59)+SUMIFS(DataRegularSeason20242025!$AB$3:$AB$1315,DataRegularSeason20242025!$B$3:$B$1315, "&lt;=" &amp; DX$1, DataRegularSeason20242025!$E$3:$E$1315, $A59)</f>
        <v>49</v>
      </c>
      <c r="DY59">
        <f>SUMIFS(DataRegularSeason20242025!$AA$3:$AA$1315,DataRegularSeason20242025!$B$3:$B$1315, "&lt;=" &amp; DY$1, DataRegularSeason20242025!$D$3:$D$1315, $A59)+SUMIFS(DataRegularSeason20242025!$AB$3:$AB$1315,DataRegularSeason20242025!$B$3:$B$1315, "&lt;=" &amp; DY$1, DataRegularSeason20242025!$E$3:$E$1315, $A59)</f>
        <v>49</v>
      </c>
      <c r="DZ59">
        <f>SUMIFS(DataRegularSeason20242025!$AA$3:$AA$1315,DataRegularSeason20242025!$B$3:$B$1315, "&lt;=" &amp; DZ$1, DataRegularSeason20242025!$D$3:$D$1315, $A59)+SUMIFS(DataRegularSeason20242025!$AB$3:$AB$1315,DataRegularSeason20242025!$B$3:$B$1315, "&lt;=" &amp; DZ$1, DataRegularSeason20242025!$E$3:$E$1315, $A59)</f>
        <v>49</v>
      </c>
      <c r="EA59">
        <f>SUMIFS(DataRegularSeason20242025!$AA$3:$AA$1315,DataRegularSeason20242025!$B$3:$B$1315, "&lt;=" &amp; EA$1, DataRegularSeason20242025!$D$3:$D$1315, $A59)+SUMIFS(DataRegularSeason20242025!$AB$3:$AB$1315,DataRegularSeason20242025!$B$3:$B$1315, "&lt;=" &amp; EA$1, DataRegularSeason20242025!$E$3:$E$1315, $A59)</f>
        <v>49</v>
      </c>
      <c r="EB59">
        <f>SUMIFS(DataRegularSeason20242025!$AA$3:$AA$1315,DataRegularSeason20242025!$B$3:$B$1315, "&lt;=" &amp; EB$1, DataRegularSeason20242025!$D$3:$D$1315, $A59)+SUMIFS(DataRegularSeason20242025!$AB$3:$AB$1315,DataRegularSeason20242025!$B$3:$B$1315, "&lt;=" &amp; EB$1, DataRegularSeason20242025!$E$3:$E$1315, $A59)</f>
        <v>49</v>
      </c>
      <c r="EC59">
        <f>SUMIFS(DataRegularSeason20242025!$AA$3:$AA$1315,DataRegularSeason20242025!$B$3:$B$1315, "&lt;=" &amp; EC$1, DataRegularSeason20242025!$D$3:$D$1315, $A59)+SUMIFS(DataRegularSeason20242025!$AB$3:$AB$1315,DataRegularSeason20242025!$B$3:$B$1315, "&lt;=" &amp; EC$1, DataRegularSeason20242025!$E$3:$E$1315, $A59)</f>
        <v>49</v>
      </c>
      <c r="ED59">
        <f>SUMIFS(DataRegularSeason20242025!$AA$3:$AA$1315,DataRegularSeason20242025!$B$3:$B$1315, "&lt;=" &amp; ED$1, DataRegularSeason20242025!$D$3:$D$1315, $A59)+SUMIFS(DataRegularSeason20242025!$AB$3:$AB$1315,DataRegularSeason20242025!$B$3:$B$1315, "&lt;=" &amp; ED$1, DataRegularSeason20242025!$E$3:$E$1315, $A59)</f>
        <v>49</v>
      </c>
      <c r="EE59">
        <f>SUMIFS(DataRegularSeason20242025!$AA$3:$AA$1315,DataRegularSeason20242025!$B$3:$B$1315, "&lt;=" &amp; EE$1, DataRegularSeason20242025!$D$3:$D$1315, $A59)+SUMIFS(DataRegularSeason20242025!$AB$3:$AB$1315,DataRegularSeason20242025!$B$3:$B$1315, "&lt;=" &amp; EE$1, DataRegularSeason20242025!$E$3:$E$1315, $A59)</f>
        <v>49</v>
      </c>
      <c r="EF59">
        <f>SUMIFS(DataRegularSeason20242025!$AA$3:$AA$1315,DataRegularSeason20242025!$B$3:$B$1315, "&lt;=" &amp; EF$1, DataRegularSeason20242025!$D$3:$D$1315, $A59)+SUMIFS(DataRegularSeason20242025!$AB$3:$AB$1315,DataRegularSeason20242025!$B$3:$B$1315, "&lt;=" &amp; EF$1, DataRegularSeason20242025!$E$3:$E$1315, $A59)</f>
        <v>49</v>
      </c>
      <c r="EG59">
        <f>SUMIFS(DataRegularSeason20242025!$AA$3:$AA$1315,DataRegularSeason20242025!$B$3:$B$1315, "&lt;=" &amp; EG$1, DataRegularSeason20242025!$D$3:$D$1315, $A59)+SUMIFS(DataRegularSeason20242025!$AB$3:$AB$1315,DataRegularSeason20242025!$B$3:$B$1315, "&lt;=" &amp; EG$1, DataRegularSeason20242025!$E$3:$E$1315, $A59)</f>
        <v>49</v>
      </c>
      <c r="EH59">
        <f>SUMIFS(DataRegularSeason20242025!$AA$3:$AA$1315,DataRegularSeason20242025!$B$3:$B$1315, "&lt;=" &amp; EH$1, DataRegularSeason20242025!$D$3:$D$1315, $A59)+SUMIFS(DataRegularSeason20242025!$AB$3:$AB$1315,DataRegularSeason20242025!$B$3:$B$1315, "&lt;=" &amp; EH$1, DataRegularSeason20242025!$E$3:$E$1315, $A59)</f>
        <v>49</v>
      </c>
      <c r="EI59">
        <f>SUMIFS(DataRegularSeason20242025!$AA$3:$AA$1315,DataRegularSeason20242025!$B$3:$B$1315, "&lt;=" &amp; EI$1, DataRegularSeason20242025!$D$3:$D$1315, $A59)+SUMIFS(DataRegularSeason20242025!$AB$3:$AB$1315,DataRegularSeason20242025!$B$3:$B$1315, "&lt;=" &amp; EI$1, DataRegularSeason20242025!$E$3:$E$1315, $A59)</f>
        <v>49</v>
      </c>
      <c r="EJ59">
        <f>SUMIFS(DataRegularSeason20242025!$AA$3:$AA$1315,DataRegularSeason20242025!$B$3:$B$1315, "&lt;=" &amp; EJ$1, DataRegularSeason20242025!$D$3:$D$1315, $A59)+SUMIFS(DataRegularSeason20242025!$AB$3:$AB$1315,DataRegularSeason20242025!$B$3:$B$1315, "&lt;=" &amp; EJ$1, DataRegularSeason20242025!$E$3:$E$1315, $A59)</f>
        <v>49</v>
      </c>
      <c r="EK59">
        <f>SUMIFS(DataRegularSeason20242025!$AA$3:$AA$1315,DataRegularSeason20242025!$B$3:$B$1315, "&lt;=" &amp; EK$1, DataRegularSeason20242025!$D$3:$D$1315, $A59)+SUMIFS(DataRegularSeason20242025!$AB$3:$AB$1315,DataRegularSeason20242025!$B$3:$B$1315, "&lt;=" &amp; EK$1, DataRegularSeason20242025!$E$3:$E$1315, $A59)</f>
        <v>49</v>
      </c>
      <c r="EL59">
        <f>SUMIFS(DataRegularSeason20242025!$AA$3:$AA$1315,DataRegularSeason20242025!$B$3:$B$1315, "&lt;=" &amp; EL$1, DataRegularSeason20242025!$D$3:$D$1315, $A59)+SUMIFS(DataRegularSeason20242025!$AB$3:$AB$1315,DataRegularSeason20242025!$B$3:$B$1315, "&lt;=" &amp; EL$1, DataRegularSeason20242025!$E$3:$E$1315, $A59)</f>
        <v>49</v>
      </c>
      <c r="EM59">
        <f>SUMIFS(DataRegularSeason20242025!$AA$3:$AA$1315,DataRegularSeason20242025!$B$3:$B$1315, "&lt;=" &amp; EM$1, DataRegularSeason20242025!$D$3:$D$1315, $A59)+SUMIFS(DataRegularSeason20242025!$AB$3:$AB$1315,DataRegularSeason20242025!$B$3:$B$1315, "&lt;=" &amp; EM$1, DataRegularSeason20242025!$E$3:$E$1315, $A59)</f>
        <v>49</v>
      </c>
      <c r="EN59">
        <f>SUMIFS(DataRegularSeason20242025!$AA$3:$AA$1315,DataRegularSeason20242025!$B$3:$B$1315, "&lt;=" &amp; EN$1, DataRegularSeason20242025!$D$3:$D$1315, $A59)+SUMIFS(DataRegularSeason20242025!$AB$3:$AB$1315,DataRegularSeason20242025!$B$3:$B$1315, "&lt;=" &amp; EN$1, DataRegularSeason20242025!$E$3:$E$1315, $A59)</f>
        <v>49</v>
      </c>
      <c r="EO59">
        <f>SUMIFS(DataRegularSeason20242025!$AA$3:$AA$1315,DataRegularSeason20242025!$B$3:$B$1315, "&lt;=" &amp; EO$1, DataRegularSeason20242025!$D$3:$D$1315, $A59)+SUMIFS(DataRegularSeason20242025!$AB$3:$AB$1315,DataRegularSeason20242025!$B$3:$B$1315, "&lt;=" &amp; EO$1, DataRegularSeason20242025!$E$3:$E$1315, $A59)</f>
        <v>49</v>
      </c>
      <c r="EP59">
        <f>SUMIFS(DataRegularSeason20242025!$AA$3:$AA$1315,DataRegularSeason20242025!$B$3:$B$1315, "&lt;=" &amp; EP$1, DataRegularSeason20242025!$D$3:$D$1315, $A59)+SUMIFS(DataRegularSeason20242025!$AB$3:$AB$1315,DataRegularSeason20242025!$B$3:$B$1315, "&lt;=" &amp; EP$1, DataRegularSeason20242025!$E$3:$E$1315, $A59)</f>
        <v>49</v>
      </c>
      <c r="EQ59">
        <f>SUMIFS(DataRegularSeason20242025!$AA$3:$AA$1315,DataRegularSeason20242025!$B$3:$B$1315, "&lt;=" &amp; EQ$1, DataRegularSeason20242025!$D$3:$D$1315, $A59)+SUMIFS(DataRegularSeason20242025!$AB$3:$AB$1315,DataRegularSeason20242025!$B$3:$B$1315, "&lt;=" &amp; EQ$1, DataRegularSeason20242025!$E$3:$E$1315, $A59)</f>
        <v>49</v>
      </c>
      <c r="ER59">
        <f>SUMIFS(DataRegularSeason20242025!$AA$3:$AA$1315,DataRegularSeason20242025!$B$3:$B$1315, "&lt;=" &amp; ER$1, DataRegularSeason20242025!$D$3:$D$1315, $A59)+SUMIFS(DataRegularSeason20242025!$AB$3:$AB$1315,DataRegularSeason20242025!$B$3:$B$1315, "&lt;=" &amp; ER$1, DataRegularSeason20242025!$E$3:$E$1315, $A59)</f>
        <v>49</v>
      </c>
      <c r="ES59">
        <f>SUMIFS(DataRegularSeason20242025!$AA$3:$AA$1315,DataRegularSeason20242025!$B$3:$B$1315, "&lt;=" &amp; ES$1, DataRegularSeason20242025!$D$3:$D$1315, $A59)+SUMIFS(DataRegularSeason20242025!$AB$3:$AB$1315,DataRegularSeason20242025!$B$3:$B$1315, "&lt;=" &amp; ES$1, DataRegularSeason20242025!$E$3:$E$1315, $A59)</f>
        <v>49</v>
      </c>
      <c r="ET59">
        <f>SUMIFS(DataRegularSeason20242025!$AA$3:$AA$1315,DataRegularSeason20242025!$B$3:$B$1315, "&lt;=" &amp; ET$1, DataRegularSeason20242025!$D$3:$D$1315, $A59)+SUMIFS(DataRegularSeason20242025!$AB$3:$AB$1315,DataRegularSeason20242025!$B$3:$B$1315, "&lt;=" &amp; ET$1, DataRegularSeason20242025!$E$3:$E$1315, $A59)</f>
        <v>49</v>
      </c>
      <c r="EU59">
        <f>SUMIFS(DataRegularSeason20242025!$AA$3:$AA$1315,DataRegularSeason20242025!$B$3:$B$1315, "&lt;=" &amp; EU$1, DataRegularSeason20242025!$D$3:$D$1315, $A59)+SUMIFS(DataRegularSeason20242025!$AB$3:$AB$1315,DataRegularSeason20242025!$B$3:$B$1315, "&lt;=" &amp; EU$1, DataRegularSeason20242025!$E$3:$E$1315, $A59)</f>
        <v>49</v>
      </c>
      <c r="EV59">
        <f>SUMIFS(DataRegularSeason20242025!$AA$3:$AA$1315,DataRegularSeason20242025!$B$3:$B$1315, "&lt;=" &amp; EV$1, DataRegularSeason20242025!$D$3:$D$1315, $A59)+SUMIFS(DataRegularSeason20242025!$AB$3:$AB$1315,DataRegularSeason20242025!$B$3:$B$1315, "&lt;=" &amp; EV$1, DataRegularSeason20242025!$E$3:$E$1315, $A59)</f>
        <v>49</v>
      </c>
      <c r="EW59">
        <f>SUMIFS(DataRegularSeason20242025!$AA$3:$AA$1315,DataRegularSeason20242025!$B$3:$B$1315, "&lt;=" &amp; EW$1, DataRegularSeason20242025!$D$3:$D$1315, $A59)+SUMIFS(DataRegularSeason20242025!$AB$3:$AB$1315,DataRegularSeason20242025!$B$3:$B$1315, "&lt;=" &amp; EW$1, DataRegularSeason20242025!$E$3:$E$1315, $A59)</f>
        <v>49</v>
      </c>
      <c r="EX59">
        <f>SUMIFS(DataRegularSeason20242025!$AA$3:$AA$1315,DataRegularSeason20242025!$B$3:$B$1315, "&lt;=" &amp; EX$1, DataRegularSeason20242025!$D$3:$D$1315, $A59)+SUMIFS(DataRegularSeason20242025!$AB$3:$AB$1315,DataRegularSeason20242025!$B$3:$B$1315, "&lt;=" &amp; EX$1, DataRegularSeason20242025!$E$3:$E$1315, $A59)</f>
        <v>49</v>
      </c>
      <c r="EY59">
        <f>SUMIFS(DataRegularSeason20242025!$AA$3:$AA$1315,DataRegularSeason20242025!$B$3:$B$1315, "&lt;=" &amp; EY$1, DataRegularSeason20242025!$D$3:$D$1315, $A59)+SUMIFS(DataRegularSeason20242025!$AB$3:$AB$1315,DataRegularSeason20242025!$B$3:$B$1315, "&lt;=" &amp; EY$1, DataRegularSeason20242025!$E$3:$E$1315, $A59)</f>
        <v>49</v>
      </c>
      <c r="EZ59">
        <f>SUMIFS(DataRegularSeason20242025!$AA$3:$AA$1315,DataRegularSeason20242025!$B$3:$B$1315, "&lt;=" &amp; EZ$1, DataRegularSeason20242025!$D$3:$D$1315, $A59)+SUMIFS(DataRegularSeason20242025!$AB$3:$AB$1315,DataRegularSeason20242025!$B$3:$B$1315, "&lt;=" &amp; EZ$1, DataRegularSeason20242025!$E$3:$E$1315, $A59)</f>
        <v>49</v>
      </c>
      <c r="FA59">
        <f>SUMIFS(DataRegularSeason20242025!$AA$3:$AA$1315,DataRegularSeason20242025!$B$3:$B$1315, "&lt;=" &amp; FA$1, DataRegularSeason20242025!$D$3:$D$1315, $A59)+SUMIFS(DataRegularSeason20242025!$AB$3:$AB$1315,DataRegularSeason20242025!$B$3:$B$1315, "&lt;=" &amp; FA$1, DataRegularSeason20242025!$E$3:$E$1315, $A59)</f>
        <v>49</v>
      </c>
      <c r="FB59">
        <f>SUMIFS(DataRegularSeason20242025!$AA$3:$AA$1315,DataRegularSeason20242025!$B$3:$B$1315, "&lt;=" &amp; FB$1, DataRegularSeason20242025!$D$3:$D$1315, $A59)+SUMIFS(DataRegularSeason20242025!$AB$3:$AB$1315,DataRegularSeason20242025!$B$3:$B$1315, "&lt;=" &amp; FB$1, DataRegularSeason20242025!$E$3:$E$1315, $A59)</f>
        <v>49</v>
      </c>
      <c r="FC59">
        <f>SUMIFS(DataRegularSeason20242025!$AA$3:$AA$1315,DataRegularSeason20242025!$B$3:$B$1315, "&lt;=" &amp; FC$1, DataRegularSeason20242025!$D$3:$D$1315, $A59)+SUMIFS(DataRegularSeason20242025!$AB$3:$AB$1315,DataRegularSeason20242025!$B$3:$B$1315, "&lt;=" &amp; FC$1, DataRegularSeason20242025!$E$3:$E$1315, $A59)</f>
        <v>49</v>
      </c>
      <c r="FD59">
        <f>SUMIFS(DataRegularSeason20242025!$AA$3:$AA$1315,DataRegularSeason20242025!$B$3:$B$1315, "&lt;=" &amp; FD$1, DataRegularSeason20242025!$D$3:$D$1315, $A59)+SUMIFS(DataRegularSeason20242025!$AB$3:$AB$1315,DataRegularSeason20242025!$B$3:$B$1315, "&lt;=" &amp; FD$1, DataRegularSeason20242025!$E$3:$E$1315, $A59)</f>
        <v>49</v>
      </c>
      <c r="FE59">
        <f>SUMIFS(DataRegularSeason20242025!$AA$3:$AA$1315,DataRegularSeason20242025!$B$3:$B$1315, "&lt;=" &amp; FE$1, DataRegularSeason20242025!$D$3:$D$1315, $A59)+SUMIFS(DataRegularSeason20242025!$AB$3:$AB$1315,DataRegularSeason20242025!$B$3:$B$1315, "&lt;=" &amp; FE$1, DataRegularSeason20242025!$E$3:$E$1315, $A59)</f>
        <v>49</v>
      </c>
      <c r="FF59">
        <f>SUMIFS(DataRegularSeason20242025!$AA$3:$AA$1315,DataRegularSeason20242025!$B$3:$B$1315, "&lt;=" &amp; FF$1, DataRegularSeason20242025!$D$3:$D$1315, $A59)+SUMIFS(DataRegularSeason20242025!$AB$3:$AB$1315,DataRegularSeason20242025!$B$3:$B$1315, "&lt;=" &amp; FF$1, DataRegularSeason20242025!$E$3:$E$1315, $A59)</f>
        <v>49</v>
      </c>
      <c r="FG59">
        <f>SUMIFS(DataRegularSeason20242025!$AA$3:$AA$1315,DataRegularSeason20242025!$B$3:$B$1315, "&lt;=" &amp; FG$1, DataRegularSeason20242025!$D$3:$D$1315, $A59)+SUMIFS(DataRegularSeason20242025!$AB$3:$AB$1315,DataRegularSeason20242025!$B$3:$B$1315, "&lt;=" &amp; FG$1, DataRegularSeason20242025!$E$3:$E$1315, $A59)</f>
        <v>49</v>
      </c>
      <c r="FH59">
        <f>SUMIFS(DataRegularSeason20242025!$AA$3:$AA$1315,DataRegularSeason20242025!$B$3:$B$1315, "&lt;=" &amp; FH$1, DataRegularSeason20242025!$D$3:$D$1315, $A59)+SUMIFS(DataRegularSeason20242025!$AB$3:$AB$1315,DataRegularSeason20242025!$B$3:$B$1315, "&lt;=" &amp; FH$1, DataRegularSeason20242025!$E$3:$E$1315, $A59)</f>
        <v>49</v>
      </c>
      <c r="FI59">
        <f>SUMIFS(DataRegularSeason20242025!$AA$3:$AA$1315,DataRegularSeason20242025!$B$3:$B$1315, "&lt;=" &amp; FI$1, DataRegularSeason20242025!$D$3:$D$1315, $A59)+SUMIFS(DataRegularSeason20242025!$AB$3:$AB$1315,DataRegularSeason20242025!$B$3:$B$1315, "&lt;=" &amp; FI$1, DataRegularSeason20242025!$E$3:$E$1315, $A59)</f>
        <v>49</v>
      </c>
      <c r="FJ59">
        <f>SUMIFS(DataRegularSeason20242025!$AA$3:$AA$1315,DataRegularSeason20242025!$B$3:$B$1315, "&lt;=" &amp; FJ$1, DataRegularSeason20242025!$D$3:$D$1315, $A59)+SUMIFS(DataRegularSeason20242025!$AB$3:$AB$1315,DataRegularSeason20242025!$B$3:$B$1315, "&lt;=" &amp; FJ$1, DataRegularSeason20242025!$E$3:$E$1315, $A59)</f>
        <v>49</v>
      </c>
      <c r="FK59">
        <f>SUMIFS(DataRegularSeason20242025!$AA$3:$AA$1315,DataRegularSeason20242025!$B$3:$B$1315, "&lt;=" &amp; FK$1, DataRegularSeason20242025!$D$3:$D$1315, $A59)+SUMIFS(DataRegularSeason20242025!$AB$3:$AB$1315,DataRegularSeason20242025!$B$3:$B$1315, "&lt;=" &amp; FK$1, DataRegularSeason20242025!$E$3:$E$1315, $A59)</f>
        <v>49</v>
      </c>
      <c r="FL59">
        <f>SUMIFS(DataRegularSeason20242025!$AA$3:$AA$1315,DataRegularSeason20242025!$B$3:$B$1315, "&lt;=" &amp; FL$1, DataRegularSeason20242025!$D$3:$D$1315, $A59)+SUMIFS(DataRegularSeason20242025!$AB$3:$AB$1315,DataRegularSeason20242025!$B$3:$B$1315, "&lt;=" &amp; FL$1, DataRegularSeason20242025!$E$3:$E$1315, $A59)</f>
        <v>49</v>
      </c>
      <c r="FM59">
        <f>SUMIFS(DataRegularSeason20242025!$AA$3:$AA$1315,DataRegularSeason20242025!$B$3:$B$1315, "&lt;=" &amp; FM$1, DataRegularSeason20242025!$D$3:$D$1315, $A59)+SUMIFS(DataRegularSeason20242025!$AB$3:$AB$1315,DataRegularSeason20242025!$B$3:$B$1315, "&lt;=" &amp; FM$1, DataRegularSeason20242025!$E$3:$E$1315, $A59)</f>
        <v>49</v>
      </c>
      <c r="FN59">
        <f>SUMIFS(DataRegularSeason20242025!$AA$3:$AA$1315,DataRegularSeason20242025!$B$3:$B$1315, "&lt;=" &amp; FN$1, DataRegularSeason20242025!$D$3:$D$1315, $A59)+SUMIFS(DataRegularSeason20242025!$AB$3:$AB$1315,DataRegularSeason20242025!$B$3:$B$1315, "&lt;=" &amp; FN$1, DataRegularSeason20242025!$E$3:$E$1315, $A59)</f>
        <v>49</v>
      </c>
      <c r="FO59">
        <f>SUMIFS(DataRegularSeason20242025!$AA$3:$AA$1315,DataRegularSeason20242025!$B$3:$B$1315, "&lt;=" &amp; FO$1, DataRegularSeason20242025!$D$3:$D$1315, $A59)+SUMIFS(DataRegularSeason20242025!$AB$3:$AB$1315,DataRegularSeason20242025!$B$3:$B$1315, "&lt;=" &amp; FO$1, DataRegularSeason20242025!$E$3:$E$1315, $A59)</f>
        <v>49</v>
      </c>
      <c r="FP59">
        <f>SUMIFS(DataRegularSeason20242025!$AA$3:$AA$1315,DataRegularSeason20242025!$B$3:$B$1315, "&lt;=" &amp; FP$1, DataRegularSeason20242025!$D$3:$D$1315, $A59)+SUMIFS(DataRegularSeason20242025!$AB$3:$AB$1315,DataRegularSeason20242025!$B$3:$B$1315, "&lt;=" &amp; FP$1, DataRegularSeason20242025!$E$3:$E$1315, $A59)</f>
        <v>49</v>
      </c>
      <c r="FQ59">
        <f>SUMIFS(DataRegularSeason20242025!$AA$3:$AA$1315,DataRegularSeason20242025!$B$3:$B$1315, "&lt;=" &amp; FQ$1, DataRegularSeason20242025!$D$3:$D$1315, $A59)+SUMIFS(DataRegularSeason20242025!$AB$3:$AB$1315,DataRegularSeason20242025!$B$3:$B$1315, "&lt;=" &amp; FQ$1, DataRegularSeason20242025!$E$3:$E$1315, $A59)</f>
        <v>49</v>
      </c>
      <c r="FR59">
        <f>SUMIFS(DataRegularSeason20242025!$AA$3:$AA$1315,DataRegularSeason20242025!$B$3:$B$1315, "&lt;=" &amp; FR$1, DataRegularSeason20242025!$D$3:$D$1315, $A59)+SUMIFS(DataRegularSeason20242025!$AB$3:$AB$1315,DataRegularSeason20242025!$B$3:$B$1315, "&lt;=" &amp; FR$1, DataRegularSeason20242025!$E$3:$E$1315, $A59)</f>
        <v>49</v>
      </c>
      <c r="FS59">
        <f>SUMIFS(DataRegularSeason20242025!$AA$3:$AA$1315,DataRegularSeason20242025!$B$3:$B$1315, "&lt;=" &amp; FS$1, DataRegularSeason20242025!$D$3:$D$1315, $A59)+SUMIFS(DataRegularSeason20242025!$AB$3:$AB$1315,DataRegularSeason20242025!$B$3:$B$1315, "&lt;=" &amp; FS$1, DataRegularSeason20242025!$E$3:$E$1315, $A59)</f>
        <v>49</v>
      </c>
      <c r="FT59">
        <f>SUMIFS(DataRegularSeason20242025!$AA$3:$AA$1315,DataRegularSeason20242025!$B$3:$B$1315, "&lt;=" &amp; FT$1, DataRegularSeason20242025!$D$3:$D$1315, $A59)+SUMIFS(DataRegularSeason20242025!$AB$3:$AB$1315,DataRegularSeason20242025!$B$3:$B$1315, "&lt;=" &amp; FT$1, DataRegularSeason20242025!$E$3:$E$1315, $A59)</f>
        <v>49</v>
      </c>
      <c r="FU59">
        <f>SUMIFS(DataRegularSeason20242025!$AA$3:$AA$1315,DataRegularSeason20242025!$B$3:$B$1315, "&lt;=" &amp; FU$1, DataRegularSeason20242025!$D$3:$D$1315, $A59)+SUMIFS(DataRegularSeason20242025!$AB$3:$AB$1315,DataRegularSeason20242025!$B$3:$B$1315, "&lt;=" &amp; FU$1, DataRegularSeason20242025!$E$3:$E$1315, $A59)</f>
        <v>49</v>
      </c>
      <c r="FV59">
        <f>SUMIFS(DataRegularSeason20242025!$AA$3:$AA$1315,DataRegularSeason20242025!$B$3:$B$1315, "&lt;=" &amp; FV$1, DataRegularSeason20242025!$D$3:$D$1315, $A59)+SUMIFS(DataRegularSeason20242025!$AB$3:$AB$1315,DataRegularSeason20242025!$B$3:$B$1315, "&lt;=" &amp; FV$1, DataRegularSeason20242025!$E$3:$E$1315, $A59)</f>
        <v>49</v>
      </c>
      <c r="FW59">
        <f>SUMIFS(DataRegularSeason20242025!$AA$3:$AA$1315,DataRegularSeason20242025!$B$3:$B$1315, "&lt;=" &amp; FW$1, DataRegularSeason20242025!$D$3:$D$1315, $A59)+SUMIFS(DataRegularSeason20242025!$AB$3:$AB$1315,DataRegularSeason20242025!$B$3:$B$1315, "&lt;=" &amp; FW$1, DataRegularSeason20242025!$E$3:$E$1315, $A59)</f>
        <v>49</v>
      </c>
      <c r="FX59">
        <f>SUMIFS(DataRegularSeason20242025!$AA$3:$AA$1315,DataRegularSeason20242025!$B$3:$B$1315, "&lt;=" &amp; FX$1, DataRegularSeason20242025!$D$3:$D$1315, $A59)+SUMIFS(DataRegularSeason20242025!$AB$3:$AB$1315,DataRegularSeason20242025!$B$3:$B$1315, "&lt;=" &amp; FX$1, DataRegularSeason20242025!$E$3:$E$1315, $A59)</f>
        <v>49</v>
      </c>
      <c r="FY59">
        <f>SUMIFS(DataRegularSeason20242025!$AA$3:$AA$1315,DataRegularSeason20242025!$B$3:$B$1315, "&lt;=" &amp; FY$1, DataRegularSeason20242025!$D$3:$D$1315, $A59)+SUMIFS(DataRegularSeason20242025!$AB$3:$AB$1315,DataRegularSeason20242025!$B$3:$B$1315, "&lt;=" &amp; FY$1, DataRegularSeason20242025!$E$3:$E$1315, $A59)</f>
        <v>49</v>
      </c>
      <c r="FZ59">
        <f>SUMIFS(DataRegularSeason20242025!$AA$3:$AA$1315,DataRegularSeason20242025!$B$3:$B$1315, "&lt;=" &amp; FZ$1, DataRegularSeason20242025!$D$3:$D$1315, $A59)+SUMIFS(DataRegularSeason20242025!$AB$3:$AB$1315,DataRegularSeason20242025!$B$3:$B$1315, "&lt;=" &amp; FZ$1, DataRegularSeason20242025!$E$3:$E$1315, $A59)</f>
        <v>49</v>
      </c>
      <c r="GA59">
        <f>SUMIFS(DataRegularSeason20242025!$AA$3:$AA$1315,DataRegularSeason20242025!$B$3:$B$1315, "&lt;=" &amp; GA$1, DataRegularSeason20242025!$D$3:$D$1315, $A59)+SUMIFS(DataRegularSeason20242025!$AB$3:$AB$1315,DataRegularSeason20242025!$B$3:$B$1315, "&lt;=" &amp; GA$1, DataRegularSeason20242025!$E$3:$E$1315, $A59)</f>
        <v>49</v>
      </c>
      <c r="GB59">
        <f>SUMIFS(DataRegularSeason20242025!$AA$3:$AA$1315,DataRegularSeason20242025!$B$3:$B$1315, "&lt;=" &amp; GB$1, DataRegularSeason20242025!$D$3:$D$1315, $A59)+SUMIFS(DataRegularSeason20242025!$AB$3:$AB$1315,DataRegularSeason20242025!$B$3:$B$1315, "&lt;=" &amp; GB$1, DataRegularSeason20242025!$E$3:$E$1315, $A59)</f>
        <v>49</v>
      </c>
      <c r="GC59">
        <f>SUMIFS(DataRegularSeason20242025!$AA$3:$AA$1315,DataRegularSeason20242025!$B$3:$B$1315, "&lt;=" &amp; GC$1, DataRegularSeason20242025!$D$3:$D$1315, $A59)+SUMIFS(DataRegularSeason20242025!$AB$3:$AB$1315,DataRegularSeason20242025!$B$3:$B$1315, "&lt;=" &amp; GC$1, DataRegularSeason20242025!$E$3:$E$1315, $A59)</f>
        <v>49</v>
      </c>
      <c r="GD59">
        <f>SUMIFS(DataRegularSeason20242025!$AA$3:$AA$1315,DataRegularSeason20242025!$B$3:$B$1315, "&lt;=" &amp; GD$1, DataRegularSeason20242025!$D$3:$D$1315, $A59)+SUMIFS(DataRegularSeason20242025!$AB$3:$AB$1315,DataRegularSeason20242025!$B$3:$B$1315, "&lt;=" &amp; GD$1, DataRegularSeason20242025!$E$3:$E$1315, $A59)</f>
        <v>49</v>
      </c>
      <c r="GE59">
        <f>SUMIFS(DataRegularSeason20242025!$AA$3:$AA$1315,DataRegularSeason20242025!$B$3:$B$1315, "&lt;=" &amp; GE$1, DataRegularSeason20242025!$D$3:$D$1315, $A59)+SUMIFS(DataRegularSeason20242025!$AB$3:$AB$1315,DataRegularSeason20242025!$B$3:$B$1315, "&lt;=" &amp; GE$1, DataRegularSeason20242025!$E$3:$E$1315, $A59)</f>
        <v>49</v>
      </c>
      <c r="GF59">
        <f>SUMIFS(DataRegularSeason20242025!$AA$3:$AA$1315,DataRegularSeason20242025!$B$3:$B$1315, "&lt;=" &amp; GF$1, DataRegularSeason20242025!$D$3:$D$1315, $A59)+SUMIFS(DataRegularSeason20242025!$AB$3:$AB$1315,DataRegularSeason20242025!$B$3:$B$1315, "&lt;=" &amp; GF$1, DataRegularSeason20242025!$E$3:$E$1315, $A59)</f>
        <v>49</v>
      </c>
      <c r="GG59">
        <f>SUMIFS(DataRegularSeason20242025!$AA$3:$AA$1315,DataRegularSeason20242025!$B$3:$B$1315, "&lt;=" &amp; GG$1, DataRegularSeason20242025!$D$3:$D$1315, $A59)+SUMIFS(DataRegularSeason20242025!$AB$3:$AB$1315,DataRegularSeason20242025!$B$3:$B$1315, "&lt;=" &amp; GG$1, DataRegularSeason20242025!$E$3:$E$1315, $A59)</f>
        <v>49</v>
      </c>
      <c r="GH59">
        <f>SUMIFS(DataRegularSeason20242025!$AA$3:$AA$1315,DataRegularSeason20242025!$B$3:$B$1315, "&lt;=" &amp; GH$1, DataRegularSeason20242025!$D$3:$D$1315, $A59)+SUMIFS(DataRegularSeason20242025!$AB$3:$AB$1315,DataRegularSeason20242025!$B$3:$B$1315, "&lt;=" &amp; GH$1, DataRegularSeason20242025!$E$3:$E$1315, $A59)</f>
        <v>49</v>
      </c>
      <c r="GI59">
        <f>SUMIFS(DataRegularSeason20242025!$AA$3:$AA$1315,DataRegularSeason20242025!$B$3:$B$1315, "&lt;=" &amp; GI$1, DataRegularSeason20242025!$D$3:$D$1315, $A59)+SUMIFS(DataRegularSeason20242025!$AB$3:$AB$1315,DataRegularSeason20242025!$B$3:$B$1315, "&lt;=" &amp; GI$1, DataRegularSeason20242025!$E$3:$E$1315, $A59)</f>
        <v>49</v>
      </c>
      <c r="GJ59">
        <f>SUMIFS(DataRegularSeason20242025!$AA$3:$AA$1315,DataRegularSeason20242025!$B$3:$B$1315, "&lt;=" &amp; GJ$1, DataRegularSeason20242025!$D$3:$D$1315, $A59)+SUMIFS(DataRegularSeason20242025!$AB$3:$AB$1315,DataRegularSeason20242025!$B$3:$B$1315, "&lt;=" &amp; GJ$1, DataRegularSeason20242025!$E$3:$E$1315, $A59)</f>
        <v>49</v>
      </c>
      <c r="GK59">
        <f>SUMIFS(DataRegularSeason20242025!$AA$3:$AA$1315,DataRegularSeason20242025!$B$3:$B$1315, "&lt;=" &amp; GK$1, DataRegularSeason20242025!$D$3:$D$1315, $A59)+SUMIFS(DataRegularSeason20242025!$AB$3:$AB$1315,DataRegularSeason20242025!$B$3:$B$1315, "&lt;=" &amp; GK$1, DataRegularSeason20242025!$E$3:$E$1315, $A59)</f>
        <v>49</v>
      </c>
      <c r="GL59">
        <f>SUMIFS(DataRegularSeason20242025!$AA$3:$AA$1315,DataRegularSeason20242025!$B$3:$B$1315, "&lt;=" &amp; GL$1, DataRegularSeason20242025!$D$3:$D$1315, $A59)+SUMIFS(DataRegularSeason20242025!$AB$3:$AB$1315,DataRegularSeason20242025!$B$3:$B$1315, "&lt;=" &amp; GL$1, DataRegularSeason20242025!$E$3:$E$1315, $A59)</f>
        <v>49</v>
      </c>
      <c r="GM59">
        <f>SUMIFS(DataRegularSeason20242025!$AA$3:$AA$1315,DataRegularSeason20242025!$B$3:$B$1315, "&lt;=" &amp; GM$1, DataRegularSeason20242025!$D$3:$D$1315, $A59)+SUMIFS(DataRegularSeason20242025!$AB$3:$AB$1315,DataRegularSeason20242025!$B$3:$B$1315, "&lt;=" &amp; GM$1, DataRegularSeason20242025!$E$3:$E$1315, $A59)</f>
        <v>49</v>
      </c>
      <c r="GN59">
        <f>SUMIFS(DataRegularSeason20242025!$AA$3:$AA$1315,DataRegularSeason20242025!$B$3:$B$1315, "&lt;=" &amp; GN$1, DataRegularSeason20242025!$D$3:$D$1315, $A59)+SUMIFS(DataRegularSeason20242025!$AB$3:$AB$1315,DataRegularSeason20242025!$B$3:$B$1315, "&lt;=" &amp; GN$1, DataRegularSeason20242025!$E$3:$E$1315, $A59)</f>
        <v>49</v>
      </c>
      <c r="GO59">
        <f>SUMIFS(DataRegularSeason20242025!$AA$3:$AA$1315,DataRegularSeason20242025!$B$3:$B$1315, "&lt;=" &amp; GO$1, DataRegularSeason20242025!$D$3:$D$1315, $A59)+SUMIFS(DataRegularSeason20242025!$AB$3:$AB$1315,DataRegularSeason20242025!$B$3:$B$1315, "&lt;=" &amp; GO$1, DataRegularSeason20242025!$E$3:$E$1315, $A59)</f>
        <v>49</v>
      </c>
      <c r="GP59">
        <f>SUMIFS(DataRegularSeason20242025!$AA$3:$AA$1315,DataRegularSeason20242025!$B$3:$B$1315, "&lt;=" &amp; GP$1, DataRegularSeason20242025!$D$3:$D$1315, $A59)+SUMIFS(DataRegularSeason20242025!$AB$3:$AB$1315,DataRegularSeason20242025!$B$3:$B$1315, "&lt;=" &amp; GP$1, DataRegularSeason20242025!$E$3:$E$1315, $A59)</f>
        <v>49</v>
      </c>
      <c r="GQ59">
        <f>SUMIFS(DataRegularSeason20242025!$AA$3:$AA$1315,DataRegularSeason20242025!$B$3:$B$1315, "&lt;=" &amp; GQ$1, DataRegularSeason20242025!$D$3:$D$1315, $A59)+SUMIFS(DataRegularSeason20242025!$AB$3:$AB$1315,DataRegularSeason20242025!$B$3:$B$1315, "&lt;=" &amp; GQ$1, DataRegularSeason20242025!$E$3:$E$1315, $A59)</f>
        <v>49</v>
      </c>
      <c r="GR59">
        <f>SUMIFS(DataRegularSeason20242025!$AA$3:$AA$1315,DataRegularSeason20242025!$B$3:$B$1315, "&lt;=" &amp; GR$1, DataRegularSeason20242025!$D$3:$D$1315, $A59)+SUMIFS(DataRegularSeason20242025!$AB$3:$AB$1315,DataRegularSeason20242025!$B$3:$B$1315, "&lt;=" &amp; GR$1, DataRegularSeason20242025!$E$3:$E$1315, $A59)</f>
        <v>49</v>
      </c>
      <c r="GS59">
        <f>SUMIFS(DataRegularSeason20242025!$AA$3:$AA$1315,DataRegularSeason20242025!$B$3:$B$1315, "&lt;=" &amp; GS$1, DataRegularSeason20242025!$D$3:$D$1315, $A59)+SUMIFS(DataRegularSeason20242025!$AB$3:$AB$1315,DataRegularSeason20242025!$B$3:$B$1315, "&lt;=" &amp; GS$1, DataRegularSeason20242025!$E$3:$E$1315, $A59)</f>
        <v>49</v>
      </c>
      <c r="GT59">
        <f>SUMIFS(DataRegularSeason20242025!$AA$3:$AA$1315,DataRegularSeason20242025!$B$3:$B$1315, "&lt;=" &amp; GT$1, DataRegularSeason20242025!$D$3:$D$1315, $A59)+SUMIFS(DataRegularSeason20242025!$AB$3:$AB$1315,DataRegularSeason20242025!$B$3:$B$1315, "&lt;=" &amp; GT$1, DataRegularSeason20242025!$E$3:$E$1315, $A59)</f>
        <v>49</v>
      </c>
      <c r="GU59">
        <f>SUMIFS(DataRegularSeason20242025!$AA$3:$AA$1315,DataRegularSeason20242025!$B$3:$B$1315, "&lt;=" &amp; GU$1, DataRegularSeason20242025!$D$3:$D$1315, $A59)+SUMIFS(DataRegularSeason20242025!$AB$3:$AB$1315,DataRegularSeason20242025!$B$3:$B$1315, "&lt;=" &amp; GU$1, DataRegularSeason20242025!$E$3:$E$1315, $A59)</f>
        <v>49</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35</v>
      </c>
      <c r="DR61">
        <f>SUMIFS(DataRegularSeason20242025!$AA$3:$AA$1315,DataRegularSeason20242025!$B$3:$B$1315, "&lt;=" &amp; DR$1, DataRegularSeason20242025!$D$3:$D$1315, $A61)+SUMIFS(DataRegularSeason20242025!$AB$3:$AB$1315,DataRegularSeason20242025!$B$3:$B$1315, "&lt;=" &amp; DR$1, DataRegularSeason20242025!$E$3:$E$1315, $A61)</f>
        <v>35</v>
      </c>
      <c r="DS61">
        <f>SUMIFS(DataRegularSeason20242025!$AA$3:$AA$1315,DataRegularSeason20242025!$B$3:$B$1315, "&lt;=" &amp; DS$1, DataRegularSeason20242025!$D$3:$D$1315, $A61)+SUMIFS(DataRegularSeason20242025!$AB$3:$AB$1315,DataRegularSeason20242025!$B$3:$B$1315, "&lt;=" &amp; DS$1, DataRegularSeason20242025!$E$3:$E$1315, $A61)</f>
        <v>35</v>
      </c>
      <c r="DT61">
        <f>SUMIFS(DataRegularSeason20242025!$AA$3:$AA$1315,DataRegularSeason20242025!$B$3:$B$1315, "&lt;=" &amp; DT$1, DataRegularSeason20242025!$D$3:$D$1315, $A61)+SUMIFS(DataRegularSeason20242025!$AB$3:$AB$1315,DataRegularSeason20242025!$B$3:$B$1315, "&lt;=" &amp; DT$1, DataRegularSeason20242025!$E$3:$E$1315, $A61)</f>
        <v>35</v>
      </c>
      <c r="DU61">
        <f>SUMIFS(DataRegularSeason20242025!$AA$3:$AA$1315,DataRegularSeason20242025!$B$3:$B$1315, "&lt;=" &amp; DU$1, DataRegularSeason20242025!$D$3:$D$1315, $A61)+SUMIFS(DataRegularSeason20242025!$AB$3:$AB$1315,DataRegularSeason20242025!$B$3:$B$1315, "&lt;=" &amp; DU$1, DataRegularSeason20242025!$E$3:$E$1315, $A61)</f>
        <v>35</v>
      </c>
      <c r="DV61">
        <f>SUMIFS(DataRegularSeason20242025!$AA$3:$AA$1315,DataRegularSeason20242025!$B$3:$B$1315, "&lt;=" &amp; DV$1, DataRegularSeason20242025!$D$3:$D$1315, $A61)+SUMIFS(DataRegularSeason20242025!$AB$3:$AB$1315,DataRegularSeason20242025!$B$3:$B$1315, "&lt;=" &amp; DV$1, DataRegularSeason20242025!$E$3:$E$1315, $A61)</f>
        <v>35</v>
      </c>
      <c r="DW61">
        <f>SUMIFS(DataRegularSeason20242025!$AA$3:$AA$1315,DataRegularSeason20242025!$B$3:$B$1315, "&lt;=" &amp; DW$1, DataRegularSeason20242025!$D$3:$D$1315, $A61)+SUMIFS(DataRegularSeason20242025!$AB$3:$AB$1315,DataRegularSeason20242025!$B$3:$B$1315, "&lt;=" &amp; DW$1, DataRegularSeason20242025!$E$3:$E$1315, $A61)</f>
        <v>35</v>
      </c>
      <c r="DX61">
        <f>SUMIFS(DataRegularSeason20242025!$AA$3:$AA$1315,DataRegularSeason20242025!$B$3:$B$1315, "&lt;=" &amp; DX$1, DataRegularSeason20242025!$D$3:$D$1315, $A61)+SUMIFS(DataRegularSeason20242025!$AB$3:$AB$1315,DataRegularSeason20242025!$B$3:$B$1315, "&lt;=" &amp; DX$1, DataRegularSeason20242025!$E$3:$E$1315, $A61)</f>
        <v>35</v>
      </c>
      <c r="DY61">
        <f>SUMIFS(DataRegularSeason20242025!$AA$3:$AA$1315,DataRegularSeason20242025!$B$3:$B$1315, "&lt;=" &amp; DY$1, DataRegularSeason20242025!$D$3:$D$1315, $A61)+SUMIFS(DataRegularSeason20242025!$AB$3:$AB$1315,DataRegularSeason20242025!$B$3:$B$1315, "&lt;=" &amp; DY$1, DataRegularSeason20242025!$E$3:$E$1315, $A61)</f>
        <v>35</v>
      </c>
      <c r="DZ61">
        <f>SUMIFS(DataRegularSeason20242025!$AA$3:$AA$1315,DataRegularSeason20242025!$B$3:$B$1315, "&lt;=" &amp; DZ$1, DataRegularSeason20242025!$D$3:$D$1315, $A61)+SUMIFS(DataRegularSeason20242025!$AB$3:$AB$1315,DataRegularSeason20242025!$B$3:$B$1315, "&lt;=" &amp; DZ$1, DataRegularSeason20242025!$E$3:$E$1315, $A61)</f>
        <v>35</v>
      </c>
      <c r="EA61">
        <f>SUMIFS(DataRegularSeason20242025!$AA$3:$AA$1315,DataRegularSeason20242025!$B$3:$B$1315, "&lt;=" &amp; EA$1, DataRegularSeason20242025!$D$3:$D$1315, $A61)+SUMIFS(DataRegularSeason20242025!$AB$3:$AB$1315,DataRegularSeason20242025!$B$3:$B$1315, "&lt;=" &amp; EA$1, DataRegularSeason20242025!$E$3:$E$1315, $A61)</f>
        <v>35</v>
      </c>
      <c r="EB61">
        <f>SUMIFS(DataRegularSeason20242025!$AA$3:$AA$1315,DataRegularSeason20242025!$B$3:$B$1315, "&lt;=" &amp; EB$1, DataRegularSeason20242025!$D$3:$D$1315, $A61)+SUMIFS(DataRegularSeason20242025!$AB$3:$AB$1315,DataRegularSeason20242025!$B$3:$B$1315, "&lt;=" &amp; EB$1, DataRegularSeason20242025!$E$3:$E$1315, $A61)</f>
        <v>35</v>
      </c>
      <c r="EC61">
        <f>SUMIFS(DataRegularSeason20242025!$AA$3:$AA$1315,DataRegularSeason20242025!$B$3:$B$1315, "&lt;=" &amp; EC$1, DataRegularSeason20242025!$D$3:$D$1315, $A61)+SUMIFS(DataRegularSeason20242025!$AB$3:$AB$1315,DataRegularSeason20242025!$B$3:$B$1315, "&lt;=" &amp; EC$1, DataRegularSeason20242025!$E$3:$E$1315, $A61)</f>
        <v>35</v>
      </c>
      <c r="ED61">
        <f>SUMIFS(DataRegularSeason20242025!$AA$3:$AA$1315,DataRegularSeason20242025!$B$3:$B$1315, "&lt;=" &amp; ED$1, DataRegularSeason20242025!$D$3:$D$1315, $A61)+SUMIFS(DataRegularSeason20242025!$AB$3:$AB$1315,DataRegularSeason20242025!$B$3:$B$1315, "&lt;=" &amp; ED$1, DataRegularSeason20242025!$E$3:$E$1315, $A61)</f>
        <v>35</v>
      </c>
      <c r="EE61">
        <f>SUMIFS(DataRegularSeason20242025!$AA$3:$AA$1315,DataRegularSeason20242025!$B$3:$B$1315, "&lt;=" &amp; EE$1, DataRegularSeason20242025!$D$3:$D$1315, $A61)+SUMIFS(DataRegularSeason20242025!$AB$3:$AB$1315,DataRegularSeason20242025!$B$3:$B$1315, "&lt;=" &amp; EE$1, DataRegularSeason20242025!$E$3:$E$1315, $A61)</f>
        <v>35</v>
      </c>
      <c r="EF61">
        <f>SUMIFS(DataRegularSeason20242025!$AA$3:$AA$1315,DataRegularSeason20242025!$B$3:$B$1315, "&lt;=" &amp; EF$1, DataRegularSeason20242025!$D$3:$D$1315, $A61)+SUMIFS(DataRegularSeason20242025!$AB$3:$AB$1315,DataRegularSeason20242025!$B$3:$B$1315, "&lt;=" &amp; EF$1, DataRegularSeason20242025!$E$3:$E$1315, $A61)</f>
        <v>35</v>
      </c>
      <c r="EG61">
        <f>SUMIFS(DataRegularSeason20242025!$AA$3:$AA$1315,DataRegularSeason20242025!$B$3:$B$1315, "&lt;=" &amp; EG$1, DataRegularSeason20242025!$D$3:$D$1315, $A61)+SUMIFS(DataRegularSeason20242025!$AB$3:$AB$1315,DataRegularSeason20242025!$B$3:$B$1315, "&lt;=" &amp; EG$1, DataRegularSeason20242025!$E$3:$E$1315, $A61)</f>
        <v>35</v>
      </c>
      <c r="EH61">
        <f>SUMIFS(DataRegularSeason20242025!$AA$3:$AA$1315,DataRegularSeason20242025!$B$3:$B$1315, "&lt;=" &amp; EH$1, DataRegularSeason20242025!$D$3:$D$1315, $A61)+SUMIFS(DataRegularSeason20242025!$AB$3:$AB$1315,DataRegularSeason20242025!$B$3:$B$1315, "&lt;=" &amp; EH$1, DataRegularSeason20242025!$E$3:$E$1315, $A61)</f>
        <v>35</v>
      </c>
      <c r="EI61">
        <f>SUMIFS(DataRegularSeason20242025!$AA$3:$AA$1315,DataRegularSeason20242025!$B$3:$B$1315, "&lt;=" &amp; EI$1, DataRegularSeason20242025!$D$3:$D$1315, $A61)+SUMIFS(DataRegularSeason20242025!$AB$3:$AB$1315,DataRegularSeason20242025!$B$3:$B$1315, "&lt;=" &amp; EI$1, DataRegularSeason20242025!$E$3:$E$1315, $A61)</f>
        <v>35</v>
      </c>
      <c r="EJ61">
        <f>SUMIFS(DataRegularSeason20242025!$AA$3:$AA$1315,DataRegularSeason20242025!$B$3:$B$1315, "&lt;=" &amp; EJ$1, DataRegularSeason20242025!$D$3:$D$1315, $A61)+SUMIFS(DataRegularSeason20242025!$AB$3:$AB$1315,DataRegularSeason20242025!$B$3:$B$1315, "&lt;=" &amp; EJ$1, DataRegularSeason20242025!$E$3:$E$1315, $A61)</f>
        <v>35</v>
      </c>
      <c r="EK61">
        <f>SUMIFS(DataRegularSeason20242025!$AA$3:$AA$1315,DataRegularSeason20242025!$B$3:$B$1315, "&lt;=" &amp; EK$1, DataRegularSeason20242025!$D$3:$D$1315, $A61)+SUMIFS(DataRegularSeason20242025!$AB$3:$AB$1315,DataRegularSeason20242025!$B$3:$B$1315, "&lt;=" &amp; EK$1, DataRegularSeason20242025!$E$3:$E$1315, $A61)</f>
        <v>35</v>
      </c>
      <c r="EL61">
        <f>SUMIFS(DataRegularSeason20242025!$AA$3:$AA$1315,DataRegularSeason20242025!$B$3:$B$1315, "&lt;=" &amp; EL$1, DataRegularSeason20242025!$D$3:$D$1315, $A61)+SUMIFS(DataRegularSeason20242025!$AB$3:$AB$1315,DataRegularSeason20242025!$B$3:$B$1315, "&lt;=" &amp; EL$1, DataRegularSeason20242025!$E$3:$E$1315, $A61)</f>
        <v>35</v>
      </c>
      <c r="EM61">
        <f>SUMIFS(DataRegularSeason20242025!$AA$3:$AA$1315,DataRegularSeason20242025!$B$3:$B$1315, "&lt;=" &amp; EM$1, DataRegularSeason20242025!$D$3:$D$1315, $A61)+SUMIFS(DataRegularSeason20242025!$AB$3:$AB$1315,DataRegularSeason20242025!$B$3:$B$1315, "&lt;=" &amp; EM$1, DataRegularSeason20242025!$E$3:$E$1315, $A61)</f>
        <v>35</v>
      </c>
      <c r="EN61">
        <f>SUMIFS(DataRegularSeason20242025!$AA$3:$AA$1315,DataRegularSeason20242025!$B$3:$B$1315, "&lt;=" &amp; EN$1, DataRegularSeason20242025!$D$3:$D$1315, $A61)+SUMIFS(DataRegularSeason20242025!$AB$3:$AB$1315,DataRegularSeason20242025!$B$3:$B$1315, "&lt;=" &amp; EN$1, DataRegularSeason20242025!$E$3:$E$1315, $A61)</f>
        <v>35</v>
      </c>
      <c r="EO61">
        <f>SUMIFS(DataRegularSeason20242025!$AA$3:$AA$1315,DataRegularSeason20242025!$B$3:$B$1315, "&lt;=" &amp; EO$1, DataRegularSeason20242025!$D$3:$D$1315, $A61)+SUMIFS(DataRegularSeason20242025!$AB$3:$AB$1315,DataRegularSeason20242025!$B$3:$B$1315, "&lt;=" &amp; EO$1, DataRegularSeason20242025!$E$3:$E$1315, $A61)</f>
        <v>35</v>
      </c>
      <c r="EP61">
        <f>SUMIFS(DataRegularSeason20242025!$AA$3:$AA$1315,DataRegularSeason20242025!$B$3:$B$1315, "&lt;=" &amp; EP$1, DataRegularSeason20242025!$D$3:$D$1315, $A61)+SUMIFS(DataRegularSeason20242025!$AB$3:$AB$1315,DataRegularSeason20242025!$B$3:$B$1315, "&lt;=" &amp; EP$1, DataRegularSeason20242025!$E$3:$E$1315, $A61)</f>
        <v>35</v>
      </c>
      <c r="EQ61">
        <f>SUMIFS(DataRegularSeason20242025!$AA$3:$AA$1315,DataRegularSeason20242025!$B$3:$B$1315, "&lt;=" &amp; EQ$1, DataRegularSeason20242025!$D$3:$D$1315, $A61)+SUMIFS(DataRegularSeason20242025!$AB$3:$AB$1315,DataRegularSeason20242025!$B$3:$B$1315, "&lt;=" &amp; EQ$1, DataRegularSeason20242025!$E$3:$E$1315, $A61)</f>
        <v>35</v>
      </c>
      <c r="ER61">
        <f>SUMIFS(DataRegularSeason20242025!$AA$3:$AA$1315,DataRegularSeason20242025!$B$3:$B$1315, "&lt;=" &amp; ER$1, DataRegularSeason20242025!$D$3:$D$1315, $A61)+SUMIFS(DataRegularSeason20242025!$AB$3:$AB$1315,DataRegularSeason20242025!$B$3:$B$1315, "&lt;=" &amp; ER$1, DataRegularSeason20242025!$E$3:$E$1315, $A61)</f>
        <v>35</v>
      </c>
      <c r="ES61">
        <f>SUMIFS(DataRegularSeason20242025!$AA$3:$AA$1315,DataRegularSeason20242025!$B$3:$B$1315, "&lt;=" &amp; ES$1, DataRegularSeason20242025!$D$3:$D$1315, $A61)+SUMIFS(DataRegularSeason20242025!$AB$3:$AB$1315,DataRegularSeason20242025!$B$3:$B$1315, "&lt;=" &amp; ES$1, DataRegularSeason20242025!$E$3:$E$1315, $A61)</f>
        <v>35</v>
      </c>
      <c r="ET61">
        <f>SUMIFS(DataRegularSeason20242025!$AA$3:$AA$1315,DataRegularSeason20242025!$B$3:$B$1315, "&lt;=" &amp; ET$1, DataRegularSeason20242025!$D$3:$D$1315, $A61)+SUMIFS(DataRegularSeason20242025!$AB$3:$AB$1315,DataRegularSeason20242025!$B$3:$B$1315, "&lt;=" &amp; ET$1, DataRegularSeason20242025!$E$3:$E$1315, $A61)</f>
        <v>35</v>
      </c>
      <c r="EU61">
        <f>SUMIFS(DataRegularSeason20242025!$AA$3:$AA$1315,DataRegularSeason20242025!$B$3:$B$1315, "&lt;=" &amp; EU$1, DataRegularSeason20242025!$D$3:$D$1315, $A61)+SUMIFS(DataRegularSeason20242025!$AB$3:$AB$1315,DataRegularSeason20242025!$B$3:$B$1315, "&lt;=" &amp; EU$1, DataRegularSeason20242025!$E$3:$E$1315, $A61)</f>
        <v>35</v>
      </c>
      <c r="EV61">
        <f>SUMIFS(DataRegularSeason20242025!$AA$3:$AA$1315,DataRegularSeason20242025!$B$3:$B$1315, "&lt;=" &amp; EV$1, DataRegularSeason20242025!$D$3:$D$1315, $A61)+SUMIFS(DataRegularSeason20242025!$AB$3:$AB$1315,DataRegularSeason20242025!$B$3:$B$1315, "&lt;=" &amp; EV$1, DataRegularSeason20242025!$E$3:$E$1315, $A61)</f>
        <v>35</v>
      </c>
      <c r="EW61">
        <f>SUMIFS(DataRegularSeason20242025!$AA$3:$AA$1315,DataRegularSeason20242025!$B$3:$B$1315, "&lt;=" &amp; EW$1, DataRegularSeason20242025!$D$3:$D$1315, $A61)+SUMIFS(DataRegularSeason20242025!$AB$3:$AB$1315,DataRegularSeason20242025!$B$3:$B$1315, "&lt;=" &amp; EW$1, DataRegularSeason20242025!$E$3:$E$1315, $A61)</f>
        <v>35</v>
      </c>
      <c r="EX61">
        <f>SUMIFS(DataRegularSeason20242025!$AA$3:$AA$1315,DataRegularSeason20242025!$B$3:$B$1315, "&lt;=" &amp; EX$1, DataRegularSeason20242025!$D$3:$D$1315, $A61)+SUMIFS(DataRegularSeason20242025!$AB$3:$AB$1315,DataRegularSeason20242025!$B$3:$B$1315, "&lt;=" &amp; EX$1, DataRegularSeason20242025!$E$3:$E$1315, $A61)</f>
        <v>35</v>
      </c>
      <c r="EY61">
        <f>SUMIFS(DataRegularSeason20242025!$AA$3:$AA$1315,DataRegularSeason20242025!$B$3:$B$1315, "&lt;=" &amp; EY$1, DataRegularSeason20242025!$D$3:$D$1315, $A61)+SUMIFS(DataRegularSeason20242025!$AB$3:$AB$1315,DataRegularSeason20242025!$B$3:$B$1315, "&lt;=" &amp; EY$1, DataRegularSeason20242025!$E$3:$E$1315, $A61)</f>
        <v>35</v>
      </c>
      <c r="EZ61">
        <f>SUMIFS(DataRegularSeason20242025!$AA$3:$AA$1315,DataRegularSeason20242025!$B$3:$B$1315, "&lt;=" &amp; EZ$1, DataRegularSeason20242025!$D$3:$D$1315, $A61)+SUMIFS(DataRegularSeason20242025!$AB$3:$AB$1315,DataRegularSeason20242025!$B$3:$B$1315, "&lt;=" &amp; EZ$1, DataRegularSeason20242025!$E$3:$E$1315, $A61)</f>
        <v>35</v>
      </c>
      <c r="FA61">
        <f>SUMIFS(DataRegularSeason20242025!$AA$3:$AA$1315,DataRegularSeason20242025!$B$3:$B$1315, "&lt;=" &amp; FA$1, DataRegularSeason20242025!$D$3:$D$1315, $A61)+SUMIFS(DataRegularSeason20242025!$AB$3:$AB$1315,DataRegularSeason20242025!$B$3:$B$1315, "&lt;=" &amp; FA$1, DataRegularSeason20242025!$E$3:$E$1315, $A61)</f>
        <v>35</v>
      </c>
      <c r="FB61">
        <f>SUMIFS(DataRegularSeason20242025!$AA$3:$AA$1315,DataRegularSeason20242025!$B$3:$B$1315, "&lt;=" &amp; FB$1, DataRegularSeason20242025!$D$3:$D$1315, $A61)+SUMIFS(DataRegularSeason20242025!$AB$3:$AB$1315,DataRegularSeason20242025!$B$3:$B$1315, "&lt;=" &amp; FB$1, DataRegularSeason20242025!$E$3:$E$1315, $A61)</f>
        <v>35</v>
      </c>
      <c r="FC61">
        <f>SUMIFS(DataRegularSeason20242025!$AA$3:$AA$1315,DataRegularSeason20242025!$B$3:$B$1315, "&lt;=" &amp; FC$1, DataRegularSeason20242025!$D$3:$D$1315, $A61)+SUMIFS(DataRegularSeason20242025!$AB$3:$AB$1315,DataRegularSeason20242025!$B$3:$B$1315, "&lt;=" &amp; FC$1, DataRegularSeason20242025!$E$3:$E$1315, $A61)</f>
        <v>35</v>
      </c>
      <c r="FD61">
        <f>SUMIFS(DataRegularSeason20242025!$AA$3:$AA$1315,DataRegularSeason20242025!$B$3:$B$1315, "&lt;=" &amp; FD$1, DataRegularSeason20242025!$D$3:$D$1315, $A61)+SUMIFS(DataRegularSeason20242025!$AB$3:$AB$1315,DataRegularSeason20242025!$B$3:$B$1315, "&lt;=" &amp; FD$1, DataRegularSeason20242025!$E$3:$E$1315, $A61)</f>
        <v>35</v>
      </c>
      <c r="FE61">
        <f>SUMIFS(DataRegularSeason20242025!$AA$3:$AA$1315,DataRegularSeason20242025!$B$3:$B$1315, "&lt;=" &amp; FE$1, DataRegularSeason20242025!$D$3:$D$1315, $A61)+SUMIFS(DataRegularSeason20242025!$AB$3:$AB$1315,DataRegularSeason20242025!$B$3:$B$1315, "&lt;=" &amp; FE$1, DataRegularSeason20242025!$E$3:$E$1315, $A61)</f>
        <v>35</v>
      </c>
      <c r="FF61">
        <f>SUMIFS(DataRegularSeason20242025!$AA$3:$AA$1315,DataRegularSeason20242025!$B$3:$B$1315, "&lt;=" &amp; FF$1, DataRegularSeason20242025!$D$3:$D$1315, $A61)+SUMIFS(DataRegularSeason20242025!$AB$3:$AB$1315,DataRegularSeason20242025!$B$3:$B$1315, "&lt;=" &amp; FF$1, DataRegularSeason20242025!$E$3:$E$1315, $A61)</f>
        <v>35</v>
      </c>
      <c r="FG61">
        <f>SUMIFS(DataRegularSeason20242025!$AA$3:$AA$1315,DataRegularSeason20242025!$B$3:$B$1315, "&lt;=" &amp; FG$1, DataRegularSeason20242025!$D$3:$D$1315, $A61)+SUMIFS(DataRegularSeason20242025!$AB$3:$AB$1315,DataRegularSeason20242025!$B$3:$B$1315, "&lt;=" &amp; FG$1, DataRegularSeason20242025!$E$3:$E$1315, $A61)</f>
        <v>35</v>
      </c>
      <c r="FH61">
        <f>SUMIFS(DataRegularSeason20242025!$AA$3:$AA$1315,DataRegularSeason20242025!$B$3:$B$1315, "&lt;=" &amp; FH$1, DataRegularSeason20242025!$D$3:$D$1315, $A61)+SUMIFS(DataRegularSeason20242025!$AB$3:$AB$1315,DataRegularSeason20242025!$B$3:$B$1315, "&lt;=" &amp; FH$1, DataRegularSeason20242025!$E$3:$E$1315, $A61)</f>
        <v>35</v>
      </c>
      <c r="FI61">
        <f>SUMIFS(DataRegularSeason20242025!$AA$3:$AA$1315,DataRegularSeason20242025!$B$3:$B$1315, "&lt;=" &amp; FI$1, DataRegularSeason20242025!$D$3:$D$1315, $A61)+SUMIFS(DataRegularSeason20242025!$AB$3:$AB$1315,DataRegularSeason20242025!$B$3:$B$1315, "&lt;=" &amp; FI$1, DataRegularSeason20242025!$E$3:$E$1315, $A61)</f>
        <v>35</v>
      </c>
      <c r="FJ61">
        <f>SUMIFS(DataRegularSeason20242025!$AA$3:$AA$1315,DataRegularSeason20242025!$B$3:$B$1315, "&lt;=" &amp; FJ$1, DataRegularSeason20242025!$D$3:$D$1315, $A61)+SUMIFS(DataRegularSeason20242025!$AB$3:$AB$1315,DataRegularSeason20242025!$B$3:$B$1315, "&lt;=" &amp; FJ$1, DataRegularSeason20242025!$E$3:$E$1315, $A61)</f>
        <v>35</v>
      </c>
      <c r="FK61">
        <f>SUMIFS(DataRegularSeason20242025!$AA$3:$AA$1315,DataRegularSeason20242025!$B$3:$B$1315, "&lt;=" &amp; FK$1, DataRegularSeason20242025!$D$3:$D$1315, $A61)+SUMIFS(DataRegularSeason20242025!$AB$3:$AB$1315,DataRegularSeason20242025!$B$3:$B$1315, "&lt;=" &amp; FK$1, DataRegularSeason20242025!$E$3:$E$1315, $A61)</f>
        <v>35</v>
      </c>
      <c r="FL61">
        <f>SUMIFS(DataRegularSeason20242025!$AA$3:$AA$1315,DataRegularSeason20242025!$B$3:$B$1315, "&lt;=" &amp; FL$1, DataRegularSeason20242025!$D$3:$D$1315, $A61)+SUMIFS(DataRegularSeason20242025!$AB$3:$AB$1315,DataRegularSeason20242025!$B$3:$B$1315, "&lt;=" &amp; FL$1, DataRegularSeason20242025!$E$3:$E$1315, $A61)</f>
        <v>35</v>
      </c>
      <c r="FM61">
        <f>SUMIFS(DataRegularSeason20242025!$AA$3:$AA$1315,DataRegularSeason20242025!$B$3:$B$1315, "&lt;=" &amp; FM$1, DataRegularSeason20242025!$D$3:$D$1315, $A61)+SUMIFS(DataRegularSeason20242025!$AB$3:$AB$1315,DataRegularSeason20242025!$B$3:$B$1315, "&lt;=" &amp; FM$1, DataRegularSeason20242025!$E$3:$E$1315, $A61)</f>
        <v>35</v>
      </c>
      <c r="FN61">
        <f>SUMIFS(DataRegularSeason20242025!$AA$3:$AA$1315,DataRegularSeason20242025!$B$3:$B$1315, "&lt;=" &amp; FN$1, DataRegularSeason20242025!$D$3:$D$1315, $A61)+SUMIFS(DataRegularSeason20242025!$AB$3:$AB$1315,DataRegularSeason20242025!$B$3:$B$1315, "&lt;=" &amp; FN$1, DataRegularSeason20242025!$E$3:$E$1315, $A61)</f>
        <v>35</v>
      </c>
      <c r="FO61">
        <f>SUMIFS(DataRegularSeason20242025!$AA$3:$AA$1315,DataRegularSeason20242025!$B$3:$B$1315, "&lt;=" &amp; FO$1, DataRegularSeason20242025!$D$3:$D$1315, $A61)+SUMIFS(DataRegularSeason20242025!$AB$3:$AB$1315,DataRegularSeason20242025!$B$3:$B$1315, "&lt;=" &amp; FO$1, DataRegularSeason20242025!$E$3:$E$1315, $A61)</f>
        <v>35</v>
      </c>
      <c r="FP61">
        <f>SUMIFS(DataRegularSeason20242025!$AA$3:$AA$1315,DataRegularSeason20242025!$B$3:$B$1315, "&lt;=" &amp; FP$1, DataRegularSeason20242025!$D$3:$D$1315, $A61)+SUMIFS(DataRegularSeason20242025!$AB$3:$AB$1315,DataRegularSeason20242025!$B$3:$B$1315, "&lt;=" &amp; FP$1, DataRegularSeason20242025!$E$3:$E$1315, $A61)</f>
        <v>35</v>
      </c>
      <c r="FQ61">
        <f>SUMIFS(DataRegularSeason20242025!$AA$3:$AA$1315,DataRegularSeason20242025!$B$3:$B$1315, "&lt;=" &amp; FQ$1, DataRegularSeason20242025!$D$3:$D$1315, $A61)+SUMIFS(DataRegularSeason20242025!$AB$3:$AB$1315,DataRegularSeason20242025!$B$3:$B$1315, "&lt;=" &amp; FQ$1, DataRegularSeason20242025!$E$3:$E$1315, $A61)</f>
        <v>35</v>
      </c>
      <c r="FR61">
        <f>SUMIFS(DataRegularSeason20242025!$AA$3:$AA$1315,DataRegularSeason20242025!$B$3:$B$1315, "&lt;=" &amp; FR$1, DataRegularSeason20242025!$D$3:$D$1315, $A61)+SUMIFS(DataRegularSeason20242025!$AB$3:$AB$1315,DataRegularSeason20242025!$B$3:$B$1315, "&lt;=" &amp; FR$1, DataRegularSeason20242025!$E$3:$E$1315, $A61)</f>
        <v>35</v>
      </c>
      <c r="FS61">
        <f>SUMIFS(DataRegularSeason20242025!$AA$3:$AA$1315,DataRegularSeason20242025!$B$3:$B$1315, "&lt;=" &amp; FS$1, DataRegularSeason20242025!$D$3:$D$1315, $A61)+SUMIFS(DataRegularSeason20242025!$AB$3:$AB$1315,DataRegularSeason20242025!$B$3:$B$1315, "&lt;=" &amp; FS$1, DataRegularSeason20242025!$E$3:$E$1315, $A61)</f>
        <v>35</v>
      </c>
      <c r="FT61">
        <f>SUMIFS(DataRegularSeason20242025!$AA$3:$AA$1315,DataRegularSeason20242025!$B$3:$B$1315, "&lt;=" &amp; FT$1, DataRegularSeason20242025!$D$3:$D$1315, $A61)+SUMIFS(DataRegularSeason20242025!$AB$3:$AB$1315,DataRegularSeason20242025!$B$3:$B$1315, "&lt;=" &amp; FT$1, DataRegularSeason20242025!$E$3:$E$1315, $A61)</f>
        <v>35</v>
      </c>
      <c r="FU61">
        <f>SUMIFS(DataRegularSeason20242025!$AA$3:$AA$1315,DataRegularSeason20242025!$B$3:$B$1315, "&lt;=" &amp; FU$1, DataRegularSeason20242025!$D$3:$D$1315, $A61)+SUMIFS(DataRegularSeason20242025!$AB$3:$AB$1315,DataRegularSeason20242025!$B$3:$B$1315, "&lt;=" &amp; FU$1, DataRegularSeason20242025!$E$3:$E$1315, $A61)</f>
        <v>35</v>
      </c>
      <c r="FV61">
        <f>SUMIFS(DataRegularSeason20242025!$AA$3:$AA$1315,DataRegularSeason20242025!$B$3:$B$1315, "&lt;=" &amp; FV$1, DataRegularSeason20242025!$D$3:$D$1315, $A61)+SUMIFS(DataRegularSeason20242025!$AB$3:$AB$1315,DataRegularSeason20242025!$B$3:$B$1315, "&lt;=" &amp; FV$1, DataRegularSeason20242025!$E$3:$E$1315, $A61)</f>
        <v>35</v>
      </c>
      <c r="FW61">
        <f>SUMIFS(DataRegularSeason20242025!$AA$3:$AA$1315,DataRegularSeason20242025!$B$3:$B$1315, "&lt;=" &amp; FW$1, DataRegularSeason20242025!$D$3:$D$1315, $A61)+SUMIFS(DataRegularSeason20242025!$AB$3:$AB$1315,DataRegularSeason20242025!$B$3:$B$1315, "&lt;=" &amp; FW$1, DataRegularSeason20242025!$E$3:$E$1315, $A61)</f>
        <v>35</v>
      </c>
      <c r="FX61">
        <f>SUMIFS(DataRegularSeason20242025!$AA$3:$AA$1315,DataRegularSeason20242025!$B$3:$B$1315, "&lt;=" &amp; FX$1, DataRegularSeason20242025!$D$3:$D$1315, $A61)+SUMIFS(DataRegularSeason20242025!$AB$3:$AB$1315,DataRegularSeason20242025!$B$3:$B$1315, "&lt;=" &amp; FX$1, DataRegularSeason20242025!$E$3:$E$1315, $A61)</f>
        <v>35</v>
      </c>
      <c r="FY61">
        <f>SUMIFS(DataRegularSeason20242025!$AA$3:$AA$1315,DataRegularSeason20242025!$B$3:$B$1315, "&lt;=" &amp; FY$1, DataRegularSeason20242025!$D$3:$D$1315, $A61)+SUMIFS(DataRegularSeason20242025!$AB$3:$AB$1315,DataRegularSeason20242025!$B$3:$B$1315, "&lt;=" &amp; FY$1, DataRegularSeason20242025!$E$3:$E$1315, $A61)</f>
        <v>35</v>
      </c>
      <c r="FZ61">
        <f>SUMIFS(DataRegularSeason20242025!$AA$3:$AA$1315,DataRegularSeason20242025!$B$3:$B$1315, "&lt;=" &amp; FZ$1, DataRegularSeason20242025!$D$3:$D$1315, $A61)+SUMIFS(DataRegularSeason20242025!$AB$3:$AB$1315,DataRegularSeason20242025!$B$3:$B$1315, "&lt;=" &amp; FZ$1, DataRegularSeason20242025!$E$3:$E$1315, $A61)</f>
        <v>35</v>
      </c>
      <c r="GA61">
        <f>SUMIFS(DataRegularSeason20242025!$AA$3:$AA$1315,DataRegularSeason20242025!$B$3:$B$1315, "&lt;=" &amp; GA$1, DataRegularSeason20242025!$D$3:$D$1315, $A61)+SUMIFS(DataRegularSeason20242025!$AB$3:$AB$1315,DataRegularSeason20242025!$B$3:$B$1315, "&lt;=" &amp; GA$1, DataRegularSeason20242025!$E$3:$E$1315, $A61)</f>
        <v>35</v>
      </c>
      <c r="GB61">
        <f>SUMIFS(DataRegularSeason20242025!$AA$3:$AA$1315,DataRegularSeason20242025!$B$3:$B$1315, "&lt;=" &amp; GB$1, DataRegularSeason20242025!$D$3:$D$1315, $A61)+SUMIFS(DataRegularSeason20242025!$AB$3:$AB$1315,DataRegularSeason20242025!$B$3:$B$1315, "&lt;=" &amp; GB$1, DataRegularSeason20242025!$E$3:$E$1315, $A61)</f>
        <v>35</v>
      </c>
      <c r="GC61">
        <f>SUMIFS(DataRegularSeason20242025!$AA$3:$AA$1315,DataRegularSeason20242025!$B$3:$B$1315, "&lt;=" &amp; GC$1, DataRegularSeason20242025!$D$3:$D$1315, $A61)+SUMIFS(DataRegularSeason20242025!$AB$3:$AB$1315,DataRegularSeason20242025!$B$3:$B$1315, "&lt;=" &amp; GC$1, DataRegularSeason20242025!$E$3:$E$1315, $A61)</f>
        <v>35</v>
      </c>
      <c r="GD61">
        <f>SUMIFS(DataRegularSeason20242025!$AA$3:$AA$1315,DataRegularSeason20242025!$B$3:$B$1315, "&lt;=" &amp; GD$1, DataRegularSeason20242025!$D$3:$D$1315, $A61)+SUMIFS(DataRegularSeason20242025!$AB$3:$AB$1315,DataRegularSeason20242025!$B$3:$B$1315, "&lt;=" &amp; GD$1, DataRegularSeason20242025!$E$3:$E$1315, $A61)</f>
        <v>35</v>
      </c>
      <c r="GE61">
        <f>SUMIFS(DataRegularSeason20242025!$AA$3:$AA$1315,DataRegularSeason20242025!$B$3:$B$1315, "&lt;=" &amp; GE$1, DataRegularSeason20242025!$D$3:$D$1315, $A61)+SUMIFS(DataRegularSeason20242025!$AB$3:$AB$1315,DataRegularSeason20242025!$B$3:$B$1315, "&lt;=" &amp; GE$1, DataRegularSeason20242025!$E$3:$E$1315, $A61)</f>
        <v>35</v>
      </c>
      <c r="GF61">
        <f>SUMIFS(DataRegularSeason20242025!$AA$3:$AA$1315,DataRegularSeason20242025!$B$3:$B$1315, "&lt;=" &amp; GF$1, DataRegularSeason20242025!$D$3:$D$1315, $A61)+SUMIFS(DataRegularSeason20242025!$AB$3:$AB$1315,DataRegularSeason20242025!$B$3:$B$1315, "&lt;=" &amp; GF$1, DataRegularSeason20242025!$E$3:$E$1315, $A61)</f>
        <v>35</v>
      </c>
      <c r="GG61">
        <f>SUMIFS(DataRegularSeason20242025!$AA$3:$AA$1315,DataRegularSeason20242025!$B$3:$B$1315, "&lt;=" &amp; GG$1, DataRegularSeason20242025!$D$3:$D$1315, $A61)+SUMIFS(DataRegularSeason20242025!$AB$3:$AB$1315,DataRegularSeason20242025!$B$3:$B$1315, "&lt;=" &amp; GG$1, DataRegularSeason20242025!$E$3:$E$1315, $A61)</f>
        <v>35</v>
      </c>
      <c r="GH61">
        <f>SUMIFS(DataRegularSeason20242025!$AA$3:$AA$1315,DataRegularSeason20242025!$B$3:$B$1315, "&lt;=" &amp; GH$1, DataRegularSeason20242025!$D$3:$D$1315, $A61)+SUMIFS(DataRegularSeason20242025!$AB$3:$AB$1315,DataRegularSeason20242025!$B$3:$B$1315, "&lt;=" &amp; GH$1, DataRegularSeason20242025!$E$3:$E$1315, $A61)</f>
        <v>35</v>
      </c>
      <c r="GI61">
        <f>SUMIFS(DataRegularSeason20242025!$AA$3:$AA$1315,DataRegularSeason20242025!$B$3:$B$1315, "&lt;=" &amp; GI$1, DataRegularSeason20242025!$D$3:$D$1315, $A61)+SUMIFS(DataRegularSeason20242025!$AB$3:$AB$1315,DataRegularSeason20242025!$B$3:$B$1315, "&lt;=" &amp; GI$1, DataRegularSeason20242025!$E$3:$E$1315, $A61)</f>
        <v>35</v>
      </c>
      <c r="GJ61">
        <f>SUMIFS(DataRegularSeason20242025!$AA$3:$AA$1315,DataRegularSeason20242025!$B$3:$B$1315, "&lt;=" &amp; GJ$1, DataRegularSeason20242025!$D$3:$D$1315, $A61)+SUMIFS(DataRegularSeason20242025!$AB$3:$AB$1315,DataRegularSeason20242025!$B$3:$B$1315, "&lt;=" &amp; GJ$1, DataRegularSeason20242025!$E$3:$E$1315, $A61)</f>
        <v>35</v>
      </c>
      <c r="GK61">
        <f>SUMIFS(DataRegularSeason20242025!$AA$3:$AA$1315,DataRegularSeason20242025!$B$3:$B$1315, "&lt;=" &amp; GK$1, DataRegularSeason20242025!$D$3:$D$1315, $A61)+SUMIFS(DataRegularSeason20242025!$AB$3:$AB$1315,DataRegularSeason20242025!$B$3:$B$1315, "&lt;=" &amp; GK$1, DataRegularSeason20242025!$E$3:$E$1315, $A61)</f>
        <v>35</v>
      </c>
      <c r="GL61">
        <f>SUMIFS(DataRegularSeason20242025!$AA$3:$AA$1315,DataRegularSeason20242025!$B$3:$B$1315, "&lt;=" &amp; GL$1, DataRegularSeason20242025!$D$3:$D$1315, $A61)+SUMIFS(DataRegularSeason20242025!$AB$3:$AB$1315,DataRegularSeason20242025!$B$3:$B$1315, "&lt;=" &amp; GL$1, DataRegularSeason20242025!$E$3:$E$1315, $A61)</f>
        <v>35</v>
      </c>
      <c r="GM61">
        <f>SUMIFS(DataRegularSeason20242025!$AA$3:$AA$1315,DataRegularSeason20242025!$B$3:$B$1315, "&lt;=" &amp; GM$1, DataRegularSeason20242025!$D$3:$D$1315, $A61)+SUMIFS(DataRegularSeason20242025!$AB$3:$AB$1315,DataRegularSeason20242025!$B$3:$B$1315, "&lt;=" &amp; GM$1, DataRegularSeason20242025!$E$3:$E$1315, $A61)</f>
        <v>35</v>
      </c>
      <c r="GN61">
        <f>SUMIFS(DataRegularSeason20242025!$AA$3:$AA$1315,DataRegularSeason20242025!$B$3:$B$1315, "&lt;=" &amp; GN$1, DataRegularSeason20242025!$D$3:$D$1315, $A61)+SUMIFS(DataRegularSeason20242025!$AB$3:$AB$1315,DataRegularSeason20242025!$B$3:$B$1315, "&lt;=" &amp; GN$1, DataRegularSeason20242025!$E$3:$E$1315, $A61)</f>
        <v>35</v>
      </c>
      <c r="GO61">
        <f>SUMIFS(DataRegularSeason20242025!$AA$3:$AA$1315,DataRegularSeason20242025!$B$3:$B$1315, "&lt;=" &amp; GO$1, DataRegularSeason20242025!$D$3:$D$1315, $A61)+SUMIFS(DataRegularSeason20242025!$AB$3:$AB$1315,DataRegularSeason20242025!$B$3:$B$1315, "&lt;=" &amp; GO$1, DataRegularSeason20242025!$E$3:$E$1315, $A61)</f>
        <v>35</v>
      </c>
      <c r="GP61">
        <f>SUMIFS(DataRegularSeason20242025!$AA$3:$AA$1315,DataRegularSeason20242025!$B$3:$B$1315, "&lt;=" &amp; GP$1, DataRegularSeason20242025!$D$3:$D$1315, $A61)+SUMIFS(DataRegularSeason20242025!$AB$3:$AB$1315,DataRegularSeason20242025!$B$3:$B$1315, "&lt;=" &amp; GP$1, DataRegularSeason20242025!$E$3:$E$1315, $A61)</f>
        <v>35</v>
      </c>
      <c r="GQ61">
        <f>SUMIFS(DataRegularSeason20242025!$AA$3:$AA$1315,DataRegularSeason20242025!$B$3:$B$1315, "&lt;=" &amp; GQ$1, DataRegularSeason20242025!$D$3:$D$1315, $A61)+SUMIFS(DataRegularSeason20242025!$AB$3:$AB$1315,DataRegularSeason20242025!$B$3:$B$1315, "&lt;=" &amp; GQ$1, DataRegularSeason20242025!$E$3:$E$1315, $A61)</f>
        <v>35</v>
      </c>
      <c r="GR61">
        <f>SUMIFS(DataRegularSeason20242025!$AA$3:$AA$1315,DataRegularSeason20242025!$B$3:$B$1315, "&lt;=" &amp; GR$1, DataRegularSeason20242025!$D$3:$D$1315, $A61)+SUMIFS(DataRegularSeason20242025!$AB$3:$AB$1315,DataRegularSeason20242025!$B$3:$B$1315, "&lt;=" &amp; GR$1, DataRegularSeason20242025!$E$3:$E$1315, $A61)</f>
        <v>35</v>
      </c>
      <c r="GS61">
        <f>SUMIFS(DataRegularSeason20242025!$AA$3:$AA$1315,DataRegularSeason20242025!$B$3:$B$1315, "&lt;=" &amp; GS$1, DataRegularSeason20242025!$D$3:$D$1315, $A61)+SUMIFS(DataRegularSeason20242025!$AB$3:$AB$1315,DataRegularSeason20242025!$B$3:$B$1315, "&lt;=" &amp; GS$1, DataRegularSeason20242025!$E$3:$E$1315, $A61)</f>
        <v>35</v>
      </c>
      <c r="GT61">
        <f>SUMIFS(DataRegularSeason20242025!$AA$3:$AA$1315,DataRegularSeason20242025!$B$3:$B$1315, "&lt;=" &amp; GT$1, DataRegularSeason20242025!$D$3:$D$1315, $A61)+SUMIFS(DataRegularSeason20242025!$AB$3:$AB$1315,DataRegularSeason20242025!$B$3:$B$1315, "&lt;=" &amp; GT$1, DataRegularSeason20242025!$E$3:$E$1315, $A61)</f>
        <v>35</v>
      </c>
      <c r="GU61">
        <f>SUMIFS(DataRegularSeason20242025!$AA$3:$AA$1315,DataRegularSeason20242025!$B$3:$B$1315, "&lt;=" &amp; GU$1, DataRegularSeason20242025!$D$3:$D$1315, $A61)+SUMIFS(DataRegularSeason20242025!$AB$3:$AB$1315,DataRegularSeason20242025!$B$3:$B$1315, "&lt;=" &amp; GU$1, DataRegularSeason20242025!$E$3:$E$1315, $A61)</f>
        <v>35</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65</v>
      </c>
      <c r="DQ62">
        <f>SUMIFS(DataRegularSeason20242025!$AA$3:$AA$1315,DataRegularSeason20242025!$B$3:$B$1315, "&lt;=" &amp; DQ$1, DataRegularSeason20242025!$D$3:$D$1315, $A62)+SUMIFS(DataRegularSeason20242025!$AB$3:$AB$1315,DataRegularSeason20242025!$B$3:$B$1315, "&lt;=" &amp; DQ$1, DataRegularSeason20242025!$E$3:$E$1315, $A62)</f>
        <v>65</v>
      </c>
      <c r="DR62">
        <f>SUMIFS(DataRegularSeason20242025!$AA$3:$AA$1315,DataRegularSeason20242025!$B$3:$B$1315, "&lt;=" &amp; DR$1, DataRegularSeason20242025!$D$3:$D$1315, $A62)+SUMIFS(DataRegularSeason20242025!$AB$3:$AB$1315,DataRegularSeason20242025!$B$3:$B$1315, "&lt;=" &amp; DR$1, DataRegularSeason20242025!$E$3:$E$1315, $A62)</f>
        <v>65</v>
      </c>
      <c r="DS62">
        <f>SUMIFS(DataRegularSeason20242025!$AA$3:$AA$1315,DataRegularSeason20242025!$B$3:$B$1315, "&lt;=" &amp; DS$1, DataRegularSeason20242025!$D$3:$D$1315, $A62)+SUMIFS(DataRegularSeason20242025!$AB$3:$AB$1315,DataRegularSeason20242025!$B$3:$B$1315, "&lt;=" &amp; DS$1, DataRegularSeason20242025!$E$3:$E$1315, $A62)</f>
        <v>65</v>
      </c>
      <c r="DT62">
        <f>SUMIFS(DataRegularSeason20242025!$AA$3:$AA$1315,DataRegularSeason20242025!$B$3:$B$1315, "&lt;=" &amp; DT$1, DataRegularSeason20242025!$D$3:$D$1315, $A62)+SUMIFS(DataRegularSeason20242025!$AB$3:$AB$1315,DataRegularSeason20242025!$B$3:$B$1315, "&lt;=" &amp; DT$1, DataRegularSeason20242025!$E$3:$E$1315, $A62)</f>
        <v>65</v>
      </c>
      <c r="DU62">
        <f>SUMIFS(DataRegularSeason20242025!$AA$3:$AA$1315,DataRegularSeason20242025!$B$3:$B$1315, "&lt;=" &amp; DU$1, DataRegularSeason20242025!$D$3:$D$1315, $A62)+SUMIFS(DataRegularSeason20242025!$AB$3:$AB$1315,DataRegularSeason20242025!$B$3:$B$1315, "&lt;=" &amp; DU$1, DataRegularSeason20242025!$E$3:$E$1315, $A62)</f>
        <v>65</v>
      </c>
      <c r="DV62">
        <f>SUMIFS(DataRegularSeason20242025!$AA$3:$AA$1315,DataRegularSeason20242025!$B$3:$B$1315, "&lt;=" &amp; DV$1, DataRegularSeason20242025!$D$3:$D$1315, $A62)+SUMIFS(DataRegularSeason20242025!$AB$3:$AB$1315,DataRegularSeason20242025!$B$3:$B$1315, "&lt;=" &amp; DV$1, DataRegularSeason20242025!$E$3:$E$1315, $A62)</f>
        <v>65</v>
      </c>
      <c r="DW62">
        <f>SUMIFS(DataRegularSeason20242025!$AA$3:$AA$1315,DataRegularSeason20242025!$B$3:$B$1315, "&lt;=" &amp; DW$1, DataRegularSeason20242025!$D$3:$D$1315, $A62)+SUMIFS(DataRegularSeason20242025!$AB$3:$AB$1315,DataRegularSeason20242025!$B$3:$B$1315, "&lt;=" &amp; DW$1, DataRegularSeason20242025!$E$3:$E$1315, $A62)</f>
        <v>65</v>
      </c>
      <c r="DX62">
        <f>SUMIFS(DataRegularSeason20242025!$AA$3:$AA$1315,DataRegularSeason20242025!$B$3:$B$1315, "&lt;=" &amp; DX$1, DataRegularSeason20242025!$D$3:$D$1315, $A62)+SUMIFS(DataRegularSeason20242025!$AB$3:$AB$1315,DataRegularSeason20242025!$B$3:$B$1315, "&lt;=" &amp; DX$1, DataRegularSeason20242025!$E$3:$E$1315, $A62)</f>
        <v>65</v>
      </c>
      <c r="DY62">
        <f>SUMIFS(DataRegularSeason20242025!$AA$3:$AA$1315,DataRegularSeason20242025!$B$3:$B$1315, "&lt;=" &amp; DY$1, DataRegularSeason20242025!$D$3:$D$1315, $A62)+SUMIFS(DataRegularSeason20242025!$AB$3:$AB$1315,DataRegularSeason20242025!$B$3:$B$1315, "&lt;=" &amp; DY$1, DataRegularSeason20242025!$E$3:$E$1315, $A62)</f>
        <v>65</v>
      </c>
      <c r="DZ62">
        <f>SUMIFS(DataRegularSeason20242025!$AA$3:$AA$1315,DataRegularSeason20242025!$B$3:$B$1315, "&lt;=" &amp; DZ$1, DataRegularSeason20242025!$D$3:$D$1315, $A62)+SUMIFS(DataRegularSeason20242025!$AB$3:$AB$1315,DataRegularSeason20242025!$B$3:$B$1315, "&lt;=" &amp; DZ$1, DataRegularSeason20242025!$E$3:$E$1315, $A62)</f>
        <v>65</v>
      </c>
      <c r="EA62">
        <f>SUMIFS(DataRegularSeason20242025!$AA$3:$AA$1315,DataRegularSeason20242025!$B$3:$B$1315, "&lt;=" &amp; EA$1, DataRegularSeason20242025!$D$3:$D$1315, $A62)+SUMIFS(DataRegularSeason20242025!$AB$3:$AB$1315,DataRegularSeason20242025!$B$3:$B$1315, "&lt;=" &amp; EA$1, DataRegularSeason20242025!$E$3:$E$1315, $A62)</f>
        <v>65</v>
      </c>
      <c r="EB62">
        <f>SUMIFS(DataRegularSeason20242025!$AA$3:$AA$1315,DataRegularSeason20242025!$B$3:$B$1315, "&lt;=" &amp; EB$1, DataRegularSeason20242025!$D$3:$D$1315, $A62)+SUMIFS(DataRegularSeason20242025!$AB$3:$AB$1315,DataRegularSeason20242025!$B$3:$B$1315, "&lt;=" &amp; EB$1, DataRegularSeason20242025!$E$3:$E$1315, $A62)</f>
        <v>65</v>
      </c>
      <c r="EC62">
        <f>SUMIFS(DataRegularSeason20242025!$AA$3:$AA$1315,DataRegularSeason20242025!$B$3:$B$1315, "&lt;=" &amp; EC$1, DataRegularSeason20242025!$D$3:$D$1315, $A62)+SUMIFS(DataRegularSeason20242025!$AB$3:$AB$1315,DataRegularSeason20242025!$B$3:$B$1315, "&lt;=" &amp; EC$1, DataRegularSeason20242025!$E$3:$E$1315, $A62)</f>
        <v>65</v>
      </c>
      <c r="ED62">
        <f>SUMIFS(DataRegularSeason20242025!$AA$3:$AA$1315,DataRegularSeason20242025!$B$3:$B$1315, "&lt;=" &amp; ED$1, DataRegularSeason20242025!$D$3:$D$1315, $A62)+SUMIFS(DataRegularSeason20242025!$AB$3:$AB$1315,DataRegularSeason20242025!$B$3:$B$1315, "&lt;=" &amp; ED$1, DataRegularSeason20242025!$E$3:$E$1315, $A62)</f>
        <v>65</v>
      </c>
      <c r="EE62">
        <f>SUMIFS(DataRegularSeason20242025!$AA$3:$AA$1315,DataRegularSeason20242025!$B$3:$B$1315, "&lt;=" &amp; EE$1, DataRegularSeason20242025!$D$3:$D$1315, $A62)+SUMIFS(DataRegularSeason20242025!$AB$3:$AB$1315,DataRegularSeason20242025!$B$3:$B$1315, "&lt;=" &amp; EE$1, DataRegularSeason20242025!$E$3:$E$1315, $A62)</f>
        <v>65</v>
      </c>
      <c r="EF62">
        <f>SUMIFS(DataRegularSeason20242025!$AA$3:$AA$1315,DataRegularSeason20242025!$B$3:$B$1315, "&lt;=" &amp; EF$1, DataRegularSeason20242025!$D$3:$D$1315, $A62)+SUMIFS(DataRegularSeason20242025!$AB$3:$AB$1315,DataRegularSeason20242025!$B$3:$B$1315, "&lt;=" &amp; EF$1, DataRegularSeason20242025!$E$3:$E$1315, $A62)</f>
        <v>65</v>
      </c>
      <c r="EG62">
        <f>SUMIFS(DataRegularSeason20242025!$AA$3:$AA$1315,DataRegularSeason20242025!$B$3:$B$1315, "&lt;=" &amp; EG$1, DataRegularSeason20242025!$D$3:$D$1315, $A62)+SUMIFS(DataRegularSeason20242025!$AB$3:$AB$1315,DataRegularSeason20242025!$B$3:$B$1315, "&lt;=" &amp; EG$1, DataRegularSeason20242025!$E$3:$E$1315, $A62)</f>
        <v>65</v>
      </c>
      <c r="EH62">
        <f>SUMIFS(DataRegularSeason20242025!$AA$3:$AA$1315,DataRegularSeason20242025!$B$3:$B$1315, "&lt;=" &amp; EH$1, DataRegularSeason20242025!$D$3:$D$1315, $A62)+SUMIFS(DataRegularSeason20242025!$AB$3:$AB$1315,DataRegularSeason20242025!$B$3:$B$1315, "&lt;=" &amp; EH$1, DataRegularSeason20242025!$E$3:$E$1315, $A62)</f>
        <v>65</v>
      </c>
      <c r="EI62">
        <f>SUMIFS(DataRegularSeason20242025!$AA$3:$AA$1315,DataRegularSeason20242025!$B$3:$B$1315, "&lt;=" &amp; EI$1, DataRegularSeason20242025!$D$3:$D$1315, $A62)+SUMIFS(DataRegularSeason20242025!$AB$3:$AB$1315,DataRegularSeason20242025!$B$3:$B$1315, "&lt;=" &amp; EI$1, DataRegularSeason20242025!$E$3:$E$1315, $A62)</f>
        <v>65</v>
      </c>
      <c r="EJ62">
        <f>SUMIFS(DataRegularSeason20242025!$AA$3:$AA$1315,DataRegularSeason20242025!$B$3:$B$1315, "&lt;=" &amp; EJ$1, DataRegularSeason20242025!$D$3:$D$1315, $A62)+SUMIFS(DataRegularSeason20242025!$AB$3:$AB$1315,DataRegularSeason20242025!$B$3:$B$1315, "&lt;=" &amp; EJ$1, DataRegularSeason20242025!$E$3:$E$1315, $A62)</f>
        <v>65</v>
      </c>
      <c r="EK62">
        <f>SUMIFS(DataRegularSeason20242025!$AA$3:$AA$1315,DataRegularSeason20242025!$B$3:$B$1315, "&lt;=" &amp; EK$1, DataRegularSeason20242025!$D$3:$D$1315, $A62)+SUMIFS(DataRegularSeason20242025!$AB$3:$AB$1315,DataRegularSeason20242025!$B$3:$B$1315, "&lt;=" &amp; EK$1, DataRegularSeason20242025!$E$3:$E$1315, $A62)</f>
        <v>65</v>
      </c>
      <c r="EL62">
        <f>SUMIFS(DataRegularSeason20242025!$AA$3:$AA$1315,DataRegularSeason20242025!$B$3:$B$1315, "&lt;=" &amp; EL$1, DataRegularSeason20242025!$D$3:$D$1315, $A62)+SUMIFS(DataRegularSeason20242025!$AB$3:$AB$1315,DataRegularSeason20242025!$B$3:$B$1315, "&lt;=" &amp; EL$1, DataRegularSeason20242025!$E$3:$E$1315, $A62)</f>
        <v>65</v>
      </c>
      <c r="EM62">
        <f>SUMIFS(DataRegularSeason20242025!$AA$3:$AA$1315,DataRegularSeason20242025!$B$3:$B$1315, "&lt;=" &amp; EM$1, DataRegularSeason20242025!$D$3:$D$1315, $A62)+SUMIFS(DataRegularSeason20242025!$AB$3:$AB$1315,DataRegularSeason20242025!$B$3:$B$1315, "&lt;=" &amp; EM$1, DataRegularSeason20242025!$E$3:$E$1315, $A62)</f>
        <v>65</v>
      </c>
      <c r="EN62">
        <f>SUMIFS(DataRegularSeason20242025!$AA$3:$AA$1315,DataRegularSeason20242025!$B$3:$B$1315, "&lt;=" &amp; EN$1, DataRegularSeason20242025!$D$3:$D$1315, $A62)+SUMIFS(DataRegularSeason20242025!$AB$3:$AB$1315,DataRegularSeason20242025!$B$3:$B$1315, "&lt;=" &amp; EN$1, DataRegularSeason20242025!$E$3:$E$1315, $A62)</f>
        <v>65</v>
      </c>
      <c r="EO62">
        <f>SUMIFS(DataRegularSeason20242025!$AA$3:$AA$1315,DataRegularSeason20242025!$B$3:$B$1315, "&lt;=" &amp; EO$1, DataRegularSeason20242025!$D$3:$D$1315, $A62)+SUMIFS(DataRegularSeason20242025!$AB$3:$AB$1315,DataRegularSeason20242025!$B$3:$B$1315, "&lt;=" &amp; EO$1, DataRegularSeason20242025!$E$3:$E$1315, $A62)</f>
        <v>65</v>
      </c>
      <c r="EP62">
        <f>SUMIFS(DataRegularSeason20242025!$AA$3:$AA$1315,DataRegularSeason20242025!$B$3:$B$1315, "&lt;=" &amp; EP$1, DataRegularSeason20242025!$D$3:$D$1315, $A62)+SUMIFS(DataRegularSeason20242025!$AB$3:$AB$1315,DataRegularSeason20242025!$B$3:$B$1315, "&lt;=" &amp; EP$1, DataRegularSeason20242025!$E$3:$E$1315, $A62)</f>
        <v>65</v>
      </c>
      <c r="EQ62">
        <f>SUMIFS(DataRegularSeason20242025!$AA$3:$AA$1315,DataRegularSeason20242025!$B$3:$B$1315, "&lt;=" &amp; EQ$1, DataRegularSeason20242025!$D$3:$D$1315, $A62)+SUMIFS(DataRegularSeason20242025!$AB$3:$AB$1315,DataRegularSeason20242025!$B$3:$B$1315, "&lt;=" &amp; EQ$1, DataRegularSeason20242025!$E$3:$E$1315, $A62)</f>
        <v>65</v>
      </c>
      <c r="ER62">
        <f>SUMIFS(DataRegularSeason20242025!$AA$3:$AA$1315,DataRegularSeason20242025!$B$3:$B$1315, "&lt;=" &amp; ER$1, DataRegularSeason20242025!$D$3:$D$1315, $A62)+SUMIFS(DataRegularSeason20242025!$AB$3:$AB$1315,DataRegularSeason20242025!$B$3:$B$1315, "&lt;=" &amp; ER$1, DataRegularSeason20242025!$E$3:$E$1315, $A62)</f>
        <v>65</v>
      </c>
      <c r="ES62">
        <f>SUMIFS(DataRegularSeason20242025!$AA$3:$AA$1315,DataRegularSeason20242025!$B$3:$B$1315, "&lt;=" &amp; ES$1, DataRegularSeason20242025!$D$3:$D$1315, $A62)+SUMIFS(DataRegularSeason20242025!$AB$3:$AB$1315,DataRegularSeason20242025!$B$3:$B$1315, "&lt;=" &amp; ES$1, DataRegularSeason20242025!$E$3:$E$1315, $A62)</f>
        <v>65</v>
      </c>
      <c r="ET62">
        <f>SUMIFS(DataRegularSeason20242025!$AA$3:$AA$1315,DataRegularSeason20242025!$B$3:$B$1315, "&lt;=" &amp; ET$1, DataRegularSeason20242025!$D$3:$D$1315, $A62)+SUMIFS(DataRegularSeason20242025!$AB$3:$AB$1315,DataRegularSeason20242025!$B$3:$B$1315, "&lt;=" &amp; ET$1, DataRegularSeason20242025!$E$3:$E$1315, $A62)</f>
        <v>65</v>
      </c>
      <c r="EU62">
        <f>SUMIFS(DataRegularSeason20242025!$AA$3:$AA$1315,DataRegularSeason20242025!$B$3:$B$1315, "&lt;=" &amp; EU$1, DataRegularSeason20242025!$D$3:$D$1315, $A62)+SUMIFS(DataRegularSeason20242025!$AB$3:$AB$1315,DataRegularSeason20242025!$B$3:$B$1315, "&lt;=" &amp; EU$1, DataRegularSeason20242025!$E$3:$E$1315, $A62)</f>
        <v>65</v>
      </c>
      <c r="EV62">
        <f>SUMIFS(DataRegularSeason20242025!$AA$3:$AA$1315,DataRegularSeason20242025!$B$3:$B$1315, "&lt;=" &amp; EV$1, DataRegularSeason20242025!$D$3:$D$1315, $A62)+SUMIFS(DataRegularSeason20242025!$AB$3:$AB$1315,DataRegularSeason20242025!$B$3:$B$1315, "&lt;=" &amp; EV$1, DataRegularSeason20242025!$E$3:$E$1315, $A62)</f>
        <v>65</v>
      </c>
      <c r="EW62">
        <f>SUMIFS(DataRegularSeason20242025!$AA$3:$AA$1315,DataRegularSeason20242025!$B$3:$B$1315, "&lt;=" &amp; EW$1, DataRegularSeason20242025!$D$3:$D$1315, $A62)+SUMIFS(DataRegularSeason20242025!$AB$3:$AB$1315,DataRegularSeason20242025!$B$3:$B$1315, "&lt;=" &amp; EW$1, DataRegularSeason20242025!$E$3:$E$1315, $A62)</f>
        <v>65</v>
      </c>
      <c r="EX62">
        <f>SUMIFS(DataRegularSeason20242025!$AA$3:$AA$1315,DataRegularSeason20242025!$B$3:$B$1315, "&lt;=" &amp; EX$1, DataRegularSeason20242025!$D$3:$D$1315, $A62)+SUMIFS(DataRegularSeason20242025!$AB$3:$AB$1315,DataRegularSeason20242025!$B$3:$B$1315, "&lt;=" &amp; EX$1, DataRegularSeason20242025!$E$3:$E$1315, $A62)</f>
        <v>65</v>
      </c>
      <c r="EY62">
        <f>SUMIFS(DataRegularSeason20242025!$AA$3:$AA$1315,DataRegularSeason20242025!$B$3:$B$1315, "&lt;=" &amp; EY$1, DataRegularSeason20242025!$D$3:$D$1315, $A62)+SUMIFS(DataRegularSeason20242025!$AB$3:$AB$1315,DataRegularSeason20242025!$B$3:$B$1315, "&lt;=" &amp; EY$1, DataRegularSeason20242025!$E$3:$E$1315, $A62)</f>
        <v>65</v>
      </c>
      <c r="EZ62">
        <f>SUMIFS(DataRegularSeason20242025!$AA$3:$AA$1315,DataRegularSeason20242025!$B$3:$B$1315, "&lt;=" &amp; EZ$1, DataRegularSeason20242025!$D$3:$D$1315, $A62)+SUMIFS(DataRegularSeason20242025!$AB$3:$AB$1315,DataRegularSeason20242025!$B$3:$B$1315, "&lt;=" &amp; EZ$1, DataRegularSeason20242025!$E$3:$E$1315, $A62)</f>
        <v>65</v>
      </c>
      <c r="FA62">
        <f>SUMIFS(DataRegularSeason20242025!$AA$3:$AA$1315,DataRegularSeason20242025!$B$3:$B$1315, "&lt;=" &amp; FA$1, DataRegularSeason20242025!$D$3:$D$1315, $A62)+SUMIFS(DataRegularSeason20242025!$AB$3:$AB$1315,DataRegularSeason20242025!$B$3:$B$1315, "&lt;=" &amp; FA$1, DataRegularSeason20242025!$E$3:$E$1315, $A62)</f>
        <v>65</v>
      </c>
      <c r="FB62">
        <f>SUMIFS(DataRegularSeason20242025!$AA$3:$AA$1315,DataRegularSeason20242025!$B$3:$B$1315, "&lt;=" &amp; FB$1, DataRegularSeason20242025!$D$3:$D$1315, $A62)+SUMIFS(DataRegularSeason20242025!$AB$3:$AB$1315,DataRegularSeason20242025!$B$3:$B$1315, "&lt;=" &amp; FB$1, DataRegularSeason20242025!$E$3:$E$1315, $A62)</f>
        <v>65</v>
      </c>
      <c r="FC62">
        <f>SUMIFS(DataRegularSeason20242025!$AA$3:$AA$1315,DataRegularSeason20242025!$B$3:$B$1315, "&lt;=" &amp; FC$1, DataRegularSeason20242025!$D$3:$D$1315, $A62)+SUMIFS(DataRegularSeason20242025!$AB$3:$AB$1315,DataRegularSeason20242025!$B$3:$B$1315, "&lt;=" &amp; FC$1, DataRegularSeason20242025!$E$3:$E$1315, $A62)</f>
        <v>65</v>
      </c>
      <c r="FD62">
        <f>SUMIFS(DataRegularSeason20242025!$AA$3:$AA$1315,DataRegularSeason20242025!$B$3:$B$1315, "&lt;=" &amp; FD$1, DataRegularSeason20242025!$D$3:$D$1315, $A62)+SUMIFS(DataRegularSeason20242025!$AB$3:$AB$1315,DataRegularSeason20242025!$B$3:$B$1315, "&lt;=" &amp; FD$1, DataRegularSeason20242025!$E$3:$E$1315, $A62)</f>
        <v>65</v>
      </c>
      <c r="FE62">
        <f>SUMIFS(DataRegularSeason20242025!$AA$3:$AA$1315,DataRegularSeason20242025!$B$3:$B$1315, "&lt;=" &amp; FE$1, DataRegularSeason20242025!$D$3:$D$1315, $A62)+SUMIFS(DataRegularSeason20242025!$AB$3:$AB$1315,DataRegularSeason20242025!$B$3:$B$1315, "&lt;=" &amp; FE$1, DataRegularSeason20242025!$E$3:$E$1315, $A62)</f>
        <v>65</v>
      </c>
      <c r="FF62">
        <f>SUMIFS(DataRegularSeason20242025!$AA$3:$AA$1315,DataRegularSeason20242025!$B$3:$B$1315, "&lt;=" &amp; FF$1, DataRegularSeason20242025!$D$3:$D$1315, $A62)+SUMIFS(DataRegularSeason20242025!$AB$3:$AB$1315,DataRegularSeason20242025!$B$3:$B$1315, "&lt;=" &amp; FF$1, DataRegularSeason20242025!$E$3:$E$1315, $A62)</f>
        <v>65</v>
      </c>
      <c r="FG62">
        <f>SUMIFS(DataRegularSeason20242025!$AA$3:$AA$1315,DataRegularSeason20242025!$B$3:$B$1315, "&lt;=" &amp; FG$1, DataRegularSeason20242025!$D$3:$D$1315, $A62)+SUMIFS(DataRegularSeason20242025!$AB$3:$AB$1315,DataRegularSeason20242025!$B$3:$B$1315, "&lt;=" &amp; FG$1, DataRegularSeason20242025!$E$3:$E$1315, $A62)</f>
        <v>65</v>
      </c>
      <c r="FH62">
        <f>SUMIFS(DataRegularSeason20242025!$AA$3:$AA$1315,DataRegularSeason20242025!$B$3:$B$1315, "&lt;=" &amp; FH$1, DataRegularSeason20242025!$D$3:$D$1315, $A62)+SUMIFS(DataRegularSeason20242025!$AB$3:$AB$1315,DataRegularSeason20242025!$B$3:$B$1315, "&lt;=" &amp; FH$1, DataRegularSeason20242025!$E$3:$E$1315, $A62)</f>
        <v>65</v>
      </c>
      <c r="FI62">
        <f>SUMIFS(DataRegularSeason20242025!$AA$3:$AA$1315,DataRegularSeason20242025!$B$3:$B$1315, "&lt;=" &amp; FI$1, DataRegularSeason20242025!$D$3:$D$1315, $A62)+SUMIFS(DataRegularSeason20242025!$AB$3:$AB$1315,DataRegularSeason20242025!$B$3:$B$1315, "&lt;=" &amp; FI$1, DataRegularSeason20242025!$E$3:$E$1315, $A62)</f>
        <v>65</v>
      </c>
      <c r="FJ62">
        <f>SUMIFS(DataRegularSeason20242025!$AA$3:$AA$1315,DataRegularSeason20242025!$B$3:$B$1315, "&lt;=" &amp; FJ$1, DataRegularSeason20242025!$D$3:$D$1315, $A62)+SUMIFS(DataRegularSeason20242025!$AB$3:$AB$1315,DataRegularSeason20242025!$B$3:$B$1315, "&lt;=" &amp; FJ$1, DataRegularSeason20242025!$E$3:$E$1315, $A62)</f>
        <v>65</v>
      </c>
      <c r="FK62">
        <f>SUMIFS(DataRegularSeason20242025!$AA$3:$AA$1315,DataRegularSeason20242025!$B$3:$B$1315, "&lt;=" &amp; FK$1, DataRegularSeason20242025!$D$3:$D$1315, $A62)+SUMIFS(DataRegularSeason20242025!$AB$3:$AB$1315,DataRegularSeason20242025!$B$3:$B$1315, "&lt;=" &amp; FK$1, DataRegularSeason20242025!$E$3:$E$1315, $A62)</f>
        <v>65</v>
      </c>
      <c r="FL62">
        <f>SUMIFS(DataRegularSeason20242025!$AA$3:$AA$1315,DataRegularSeason20242025!$B$3:$B$1315, "&lt;=" &amp; FL$1, DataRegularSeason20242025!$D$3:$D$1315, $A62)+SUMIFS(DataRegularSeason20242025!$AB$3:$AB$1315,DataRegularSeason20242025!$B$3:$B$1315, "&lt;=" &amp; FL$1, DataRegularSeason20242025!$E$3:$E$1315, $A62)</f>
        <v>65</v>
      </c>
      <c r="FM62">
        <f>SUMIFS(DataRegularSeason20242025!$AA$3:$AA$1315,DataRegularSeason20242025!$B$3:$B$1315, "&lt;=" &amp; FM$1, DataRegularSeason20242025!$D$3:$D$1315, $A62)+SUMIFS(DataRegularSeason20242025!$AB$3:$AB$1315,DataRegularSeason20242025!$B$3:$B$1315, "&lt;=" &amp; FM$1, DataRegularSeason20242025!$E$3:$E$1315, $A62)</f>
        <v>65</v>
      </c>
      <c r="FN62">
        <f>SUMIFS(DataRegularSeason20242025!$AA$3:$AA$1315,DataRegularSeason20242025!$B$3:$B$1315, "&lt;=" &amp; FN$1, DataRegularSeason20242025!$D$3:$D$1315, $A62)+SUMIFS(DataRegularSeason20242025!$AB$3:$AB$1315,DataRegularSeason20242025!$B$3:$B$1315, "&lt;=" &amp; FN$1, DataRegularSeason20242025!$E$3:$E$1315, $A62)</f>
        <v>65</v>
      </c>
      <c r="FO62">
        <f>SUMIFS(DataRegularSeason20242025!$AA$3:$AA$1315,DataRegularSeason20242025!$B$3:$B$1315, "&lt;=" &amp; FO$1, DataRegularSeason20242025!$D$3:$D$1315, $A62)+SUMIFS(DataRegularSeason20242025!$AB$3:$AB$1315,DataRegularSeason20242025!$B$3:$B$1315, "&lt;=" &amp; FO$1, DataRegularSeason20242025!$E$3:$E$1315, $A62)</f>
        <v>65</v>
      </c>
      <c r="FP62">
        <f>SUMIFS(DataRegularSeason20242025!$AA$3:$AA$1315,DataRegularSeason20242025!$B$3:$B$1315, "&lt;=" &amp; FP$1, DataRegularSeason20242025!$D$3:$D$1315, $A62)+SUMIFS(DataRegularSeason20242025!$AB$3:$AB$1315,DataRegularSeason20242025!$B$3:$B$1315, "&lt;=" &amp; FP$1, DataRegularSeason20242025!$E$3:$E$1315, $A62)</f>
        <v>65</v>
      </c>
      <c r="FQ62">
        <f>SUMIFS(DataRegularSeason20242025!$AA$3:$AA$1315,DataRegularSeason20242025!$B$3:$B$1315, "&lt;=" &amp; FQ$1, DataRegularSeason20242025!$D$3:$D$1315, $A62)+SUMIFS(DataRegularSeason20242025!$AB$3:$AB$1315,DataRegularSeason20242025!$B$3:$B$1315, "&lt;=" &amp; FQ$1, DataRegularSeason20242025!$E$3:$E$1315, $A62)</f>
        <v>65</v>
      </c>
      <c r="FR62">
        <f>SUMIFS(DataRegularSeason20242025!$AA$3:$AA$1315,DataRegularSeason20242025!$B$3:$B$1315, "&lt;=" &amp; FR$1, DataRegularSeason20242025!$D$3:$D$1315, $A62)+SUMIFS(DataRegularSeason20242025!$AB$3:$AB$1315,DataRegularSeason20242025!$B$3:$B$1315, "&lt;=" &amp; FR$1, DataRegularSeason20242025!$E$3:$E$1315, $A62)</f>
        <v>65</v>
      </c>
      <c r="FS62">
        <f>SUMIFS(DataRegularSeason20242025!$AA$3:$AA$1315,DataRegularSeason20242025!$B$3:$B$1315, "&lt;=" &amp; FS$1, DataRegularSeason20242025!$D$3:$D$1315, $A62)+SUMIFS(DataRegularSeason20242025!$AB$3:$AB$1315,DataRegularSeason20242025!$B$3:$B$1315, "&lt;=" &amp; FS$1, DataRegularSeason20242025!$E$3:$E$1315, $A62)</f>
        <v>65</v>
      </c>
      <c r="FT62">
        <f>SUMIFS(DataRegularSeason20242025!$AA$3:$AA$1315,DataRegularSeason20242025!$B$3:$B$1315, "&lt;=" &amp; FT$1, DataRegularSeason20242025!$D$3:$D$1315, $A62)+SUMIFS(DataRegularSeason20242025!$AB$3:$AB$1315,DataRegularSeason20242025!$B$3:$B$1315, "&lt;=" &amp; FT$1, DataRegularSeason20242025!$E$3:$E$1315, $A62)</f>
        <v>65</v>
      </c>
      <c r="FU62">
        <f>SUMIFS(DataRegularSeason20242025!$AA$3:$AA$1315,DataRegularSeason20242025!$B$3:$B$1315, "&lt;=" &amp; FU$1, DataRegularSeason20242025!$D$3:$D$1315, $A62)+SUMIFS(DataRegularSeason20242025!$AB$3:$AB$1315,DataRegularSeason20242025!$B$3:$B$1315, "&lt;=" &amp; FU$1, DataRegularSeason20242025!$E$3:$E$1315, $A62)</f>
        <v>65</v>
      </c>
      <c r="FV62">
        <f>SUMIFS(DataRegularSeason20242025!$AA$3:$AA$1315,DataRegularSeason20242025!$B$3:$B$1315, "&lt;=" &amp; FV$1, DataRegularSeason20242025!$D$3:$D$1315, $A62)+SUMIFS(DataRegularSeason20242025!$AB$3:$AB$1315,DataRegularSeason20242025!$B$3:$B$1315, "&lt;=" &amp; FV$1, DataRegularSeason20242025!$E$3:$E$1315, $A62)</f>
        <v>65</v>
      </c>
      <c r="FW62">
        <f>SUMIFS(DataRegularSeason20242025!$AA$3:$AA$1315,DataRegularSeason20242025!$B$3:$B$1315, "&lt;=" &amp; FW$1, DataRegularSeason20242025!$D$3:$D$1315, $A62)+SUMIFS(DataRegularSeason20242025!$AB$3:$AB$1315,DataRegularSeason20242025!$B$3:$B$1315, "&lt;=" &amp; FW$1, DataRegularSeason20242025!$E$3:$E$1315, $A62)</f>
        <v>65</v>
      </c>
      <c r="FX62">
        <f>SUMIFS(DataRegularSeason20242025!$AA$3:$AA$1315,DataRegularSeason20242025!$B$3:$B$1315, "&lt;=" &amp; FX$1, DataRegularSeason20242025!$D$3:$D$1315, $A62)+SUMIFS(DataRegularSeason20242025!$AB$3:$AB$1315,DataRegularSeason20242025!$B$3:$B$1315, "&lt;=" &amp; FX$1, DataRegularSeason20242025!$E$3:$E$1315, $A62)</f>
        <v>65</v>
      </c>
      <c r="FY62">
        <f>SUMIFS(DataRegularSeason20242025!$AA$3:$AA$1315,DataRegularSeason20242025!$B$3:$B$1315, "&lt;=" &amp; FY$1, DataRegularSeason20242025!$D$3:$D$1315, $A62)+SUMIFS(DataRegularSeason20242025!$AB$3:$AB$1315,DataRegularSeason20242025!$B$3:$B$1315, "&lt;=" &amp; FY$1, DataRegularSeason20242025!$E$3:$E$1315, $A62)</f>
        <v>65</v>
      </c>
      <c r="FZ62">
        <f>SUMIFS(DataRegularSeason20242025!$AA$3:$AA$1315,DataRegularSeason20242025!$B$3:$B$1315, "&lt;=" &amp; FZ$1, DataRegularSeason20242025!$D$3:$D$1315, $A62)+SUMIFS(DataRegularSeason20242025!$AB$3:$AB$1315,DataRegularSeason20242025!$B$3:$B$1315, "&lt;=" &amp; FZ$1, DataRegularSeason20242025!$E$3:$E$1315, $A62)</f>
        <v>65</v>
      </c>
      <c r="GA62">
        <f>SUMIFS(DataRegularSeason20242025!$AA$3:$AA$1315,DataRegularSeason20242025!$B$3:$B$1315, "&lt;=" &amp; GA$1, DataRegularSeason20242025!$D$3:$D$1315, $A62)+SUMIFS(DataRegularSeason20242025!$AB$3:$AB$1315,DataRegularSeason20242025!$B$3:$B$1315, "&lt;=" &amp; GA$1, DataRegularSeason20242025!$E$3:$E$1315, $A62)</f>
        <v>65</v>
      </c>
      <c r="GB62">
        <f>SUMIFS(DataRegularSeason20242025!$AA$3:$AA$1315,DataRegularSeason20242025!$B$3:$B$1315, "&lt;=" &amp; GB$1, DataRegularSeason20242025!$D$3:$D$1315, $A62)+SUMIFS(DataRegularSeason20242025!$AB$3:$AB$1315,DataRegularSeason20242025!$B$3:$B$1315, "&lt;=" &amp; GB$1, DataRegularSeason20242025!$E$3:$E$1315, $A62)</f>
        <v>65</v>
      </c>
      <c r="GC62">
        <f>SUMIFS(DataRegularSeason20242025!$AA$3:$AA$1315,DataRegularSeason20242025!$B$3:$B$1315, "&lt;=" &amp; GC$1, DataRegularSeason20242025!$D$3:$D$1315, $A62)+SUMIFS(DataRegularSeason20242025!$AB$3:$AB$1315,DataRegularSeason20242025!$B$3:$B$1315, "&lt;=" &amp; GC$1, DataRegularSeason20242025!$E$3:$E$1315, $A62)</f>
        <v>65</v>
      </c>
      <c r="GD62">
        <f>SUMIFS(DataRegularSeason20242025!$AA$3:$AA$1315,DataRegularSeason20242025!$B$3:$B$1315, "&lt;=" &amp; GD$1, DataRegularSeason20242025!$D$3:$D$1315, $A62)+SUMIFS(DataRegularSeason20242025!$AB$3:$AB$1315,DataRegularSeason20242025!$B$3:$B$1315, "&lt;=" &amp; GD$1, DataRegularSeason20242025!$E$3:$E$1315, $A62)</f>
        <v>65</v>
      </c>
      <c r="GE62">
        <f>SUMIFS(DataRegularSeason20242025!$AA$3:$AA$1315,DataRegularSeason20242025!$B$3:$B$1315, "&lt;=" &amp; GE$1, DataRegularSeason20242025!$D$3:$D$1315, $A62)+SUMIFS(DataRegularSeason20242025!$AB$3:$AB$1315,DataRegularSeason20242025!$B$3:$B$1315, "&lt;=" &amp; GE$1, DataRegularSeason20242025!$E$3:$E$1315, $A62)</f>
        <v>65</v>
      </c>
      <c r="GF62">
        <f>SUMIFS(DataRegularSeason20242025!$AA$3:$AA$1315,DataRegularSeason20242025!$B$3:$B$1315, "&lt;=" &amp; GF$1, DataRegularSeason20242025!$D$3:$D$1315, $A62)+SUMIFS(DataRegularSeason20242025!$AB$3:$AB$1315,DataRegularSeason20242025!$B$3:$B$1315, "&lt;=" &amp; GF$1, DataRegularSeason20242025!$E$3:$E$1315, $A62)</f>
        <v>65</v>
      </c>
      <c r="GG62">
        <f>SUMIFS(DataRegularSeason20242025!$AA$3:$AA$1315,DataRegularSeason20242025!$B$3:$B$1315, "&lt;=" &amp; GG$1, DataRegularSeason20242025!$D$3:$D$1315, $A62)+SUMIFS(DataRegularSeason20242025!$AB$3:$AB$1315,DataRegularSeason20242025!$B$3:$B$1315, "&lt;=" &amp; GG$1, DataRegularSeason20242025!$E$3:$E$1315, $A62)</f>
        <v>65</v>
      </c>
      <c r="GH62">
        <f>SUMIFS(DataRegularSeason20242025!$AA$3:$AA$1315,DataRegularSeason20242025!$B$3:$B$1315, "&lt;=" &amp; GH$1, DataRegularSeason20242025!$D$3:$D$1315, $A62)+SUMIFS(DataRegularSeason20242025!$AB$3:$AB$1315,DataRegularSeason20242025!$B$3:$B$1315, "&lt;=" &amp; GH$1, DataRegularSeason20242025!$E$3:$E$1315, $A62)</f>
        <v>65</v>
      </c>
      <c r="GI62">
        <f>SUMIFS(DataRegularSeason20242025!$AA$3:$AA$1315,DataRegularSeason20242025!$B$3:$B$1315, "&lt;=" &amp; GI$1, DataRegularSeason20242025!$D$3:$D$1315, $A62)+SUMIFS(DataRegularSeason20242025!$AB$3:$AB$1315,DataRegularSeason20242025!$B$3:$B$1315, "&lt;=" &amp; GI$1, DataRegularSeason20242025!$E$3:$E$1315, $A62)</f>
        <v>65</v>
      </c>
      <c r="GJ62">
        <f>SUMIFS(DataRegularSeason20242025!$AA$3:$AA$1315,DataRegularSeason20242025!$B$3:$B$1315, "&lt;=" &amp; GJ$1, DataRegularSeason20242025!$D$3:$D$1315, $A62)+SUMIFS(DataRegularSeason20242025!$AB$3:$AB$1315,DataRegularSeason20242025!$B$3:$B$1315, "&lt;=" &amp; GJ$1, DataRegularSeason20242025!$E$3:$E$1315, $A62)</f>
        <v>65</v>
      </c>
      <c r="GK62">
        <f>SUMIFS(DataRegularSeason20242025!$AA$3:$AA$1315,DataRegularSeason20242025!$B$3:$B$1315, "&lt;=" &amp; GK$1, DataRegularSeason20242025!$D$3:$D$1315, $A62)+SUMIFS(DataRegularSeason20242025!$AB$3:$AB$1315,DataRegularSeason20242025!$B$3:$B$1315, "&lt;=" &amp; GK$1, DataRegularSeason20242025!$E$3:$E$1315, $A62)</f>
        <v>65</v>
      </c>
      <c r="GL62">
        <f>SUMIFS(DataRegularSeason20242025!$AA$3:$AA$1315,DataRegularSeason20242025!$B$3:$B$1315, "&lt;=" &amp; GL$1, DataRegularSeason20242025!$D$3:$D$1315, $A62)+SUMIFS(DataRegularSeason20242025!$AB$3:$AB$1315,DataRegularSeason20242025!$B$3:$B$1315, "&lt;=" &amp; GL$1, DataRegularSeason20242025!$E$3:$E$1315, $A62)</f>
        <v>65</v>
      </c>
      <c r="GM62">
        <f>SUMIFS(DataRegularSeason20242025!$AA$3:$AA$1315,DataRegularSeason20242025!$B$3:$B$1315, "&lt;=" &amp; GM$1, DataRegularSeason20242025!$D$3:$D$1315, $A62)+SUMIFS(DataRegularSeason20242025!$AB$3:$AB$1315,DataRegularSeason20242025!$B$3:$B$1315, "&lt;=" &amp; GM$1, DataRegularSeason20242025!$E$3:$E$1315, $A62)</f>
        <v>65</v>
      </c>
      <c r="GN62">
        <f>SUMIFS(DataRegularSeason20242025!$AA$3:$AA$1315,DataRegularSeason20242025!$B$3:$B$1315, "&lt;=" &amp; GN$1, DataRegularSeason20242025!$D$3:$D$1315, $A62)+SUMIFS(DataRegularSeason20242025!$AB$3:$AB$1315,DataRegularSeason20242025!$B$3:$B$1315, "&lt;=" &amp; GN$1, DataRegularSeason20242025!$E$3:$E$1315, $A62)</f>
        <v>65</v>
      </c>
      <c r="GO62">
        <f>SUMIFS(DataRegularSeason20242025!$AA$3:$AA$1315,DataRegularSeason20242025!$B$3:$B$1315, "&lt;=" &amp; GO$1, DataRegularSeason20242025!$D$3:$D$1315, $A62)+SUMIFS(DataRegularSeason20242025!$AB$3:$AB$1315,DataRegularSeason20242025!$B$3:$B$1315, "&lt;=" &amp; GO$1, DataRegularSeason20242025!$E$3:$E$1315, $A62)</f>
        <v>65</v>
      </c>
      <c r="GP62">
        <f>SUMIFS(DataRegularSeason20242025!$AA$3:$AA$1315,DataRegularSeason20242025!$B$3:$B$1315, "&lt;=" &amp; GP$1, DataRegularSeason20242025!$D$3:$D$1315, $A62)+SUMIFS(DataRegularSeason20242025!$AB$3:$AB$1315,DataRegularSeason20242025!$B$3:$B$1315, "&lt;=" &amp; GP$1, DataRegularSeason20242025!$E$3:$E$1315, $A62)</f>
        <v>65</v>
      </c>
      <c r="GQ62">
        <f>SUMIFS(DataRegularSeason20242025!$AA$3:$AA$1315,DataRegularSeason20242025!$B$3:$B$1315, "&lt;=" &amp; GQ$1, DataRegularSeason20242025!$D$3:$D$1315, $A62)+SUMIFS(DataRegularSeason20242025!$AB$3:$AB$1315,DataRegularSeason20242025!$B$3:$B$1315, "&lt;=" &amp; GQ$1, DataRegularSeason20242025!$E$3:$E$1315, $A62)</f>
        <v>65</v>
      </c>
      <c r="GR62">
        <f>SUMIFS(DataRegularSeason20242025!$AA$3:$AA$1315,DataRegularSeason20242025!$B$3:$B$1315, "&lt;=" &amp; GR$1, DataRegularSeason20242025!$D$3:$D$1315, $A62)+SUMIFS(DataRegularSeason20242025!$AB$3:$AB$1315,DataRegularSeason20242025!$B$3:$B$1315, "&lt;=" &amp; GR$1, DataRegularSeason20242025!$E$3:$E$1315, $A62)</f>
        <v>65</v>
      </c>
      <c r="GS62">
        <f>SUMIFS(DataRegularSeason20242025!$AA$3:$AA$1315,DataRegularSeason20242025!$B$3:$B$1315, "&lt;=" &amp; GS$1, DataRegularSeason20242025!$D$3:$D$1315, $A62)+SUMIFS(DataRegularSeason20242025!$AB$3:$AB$1315,DataRegularSeason20242025!$B$3:$B$1315, "&lt;=" &amp; GS$1, DataRegularSeason20242025!$E$3:$E$1315, $A62)</f>
        <v>65</v>
      </c>
      <c r="GT62">
        <f>SUMIFS(DataRegularSeason20242025!$AA$3:$AA$1315,DataRegularSeason20242025!$B$3:$B$1315, "&lt;=" &amp; GT$1, DataRegularSeason20242025!$D$3:$D$1315, $A62)+SUMIFS(DataRegularSeason20242025!$AB$3:$AB$1315,DataRegularSeason20242025!$B$3:$B$1315, "&lt;=" &amp; GT$1, DataRegularSeason20242025!$E$3:$E$1315, $A62)</f>
        <v>65</v>
      </c>
      <c r="GU62">
        <f>SUMIFS(DataRegularSeason20242025!$AA$3:$AA$1315,DataRegularSeason20242025!$B$3:$B$1315, "&lt;=" &amp; GU$1, DataRegularSeason20242025!$D$3:$D$1315, $A62)+SUMIFS(DataRegularSeason20242025!$AB$3:$AB$1315,DataRegularSeason20242025!$B$3:$B$1315, "&lt;=" &amp; GU$1, DataRegularSeason20242025!$E$3:$E$1315, $A62)</f>
        <v>65</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66</v>
      </c>
      <c r="DR63">
        <f>SUMIFS(DataRegularSeason20242025!$AA$3:$AA$1315,DataRegularSeason20242025!$B$3:$B$1315, "&lt;=" &amp; DR$1, DataRegularSeason20242025!$D$3:$D$1315, $A63)+SUMIFS(DataRegularSeason20242025!$AB$3:$AB$1315,DataRegularSeason20242025!$B$3:$B$1315, "&lt;=" &amp; DR$1, DataRegularSeason20242025!$E$3:$E$1315, $A63)</f>
        <v>66</v>
      </c>
      <c r="DS63">
        <f>SUMIFS(DataRegularSeason20242025!$AA$3:$AA$1315,DataRegularSeason20242025!$B$3:$B$1315, "&lt;=" &amp; DS$1, DataRegularSeason20242025!$D$3:$D$1315, $A63)+SUMIFS(DataRegularSeason20242025!$AB$3:$AB$1315,DataRegularSeason20242025!$B$3:$B$1315, "&lt;=" &amp; DS$1, DataRegularSeason20242025!$E$3:$E$1315, $A63)</f>
        <v>66</v>
      </c>
      <c r="DT63">
        <f>SUMIFS(DataRegularSeason20242025!$AA$3:$AA$1315,DataRegularSeason20242025!$B$3:$B$1315, "&lt;=" &amp; DT$1, DataRegularSeason20242025!$D$3:$D$1315, $A63)+SUMIFS(DataRegularSeason20242025!$AB$3:$AB$1315,DataRegularSeason20242025!$B$3:$B$1315, "&lt;=" &amp; DT$1, DataRegularSeason20242025!$E$3:$E$1315, $A63)</f>
        <v>66</v>
      </c>
      <c r="DU63">
        <f>SUMIFS(DataRegularSeason20242025!$AA$3:$AA$1315,DataRegularSeason20242025!$B$3:$B$1315, "&lt;=" &amp; DU$1, DataRegularSeason20242025!$D$3:$D$1315, $A63)+SUMIFS(DataRegularSeason20242025!$AB$3:$AB$1315,DataRegularSeason20242025!$B$3:$B$1315, "&lt;=" &amp; DU$1, DataRegularSeason20242025!$E$3:$E$1315, $A63)</f>
        <v>66</v>
      </c>
      <c r="DV63">
        <f>SUMIFS(DataRegularSeason20242025!$AA$3:$AA$1315,DataRegularSeason20242025!$B$3:$B$1315, "&lt;=" &amp; DV$1, DataRegularSeason20242025!$D$3:$D$1315, $A63)+SUMIFS(DataRegularSeason20242025!$AB$3:$AB$1315,DataRegularSeason20242025!$B$3:$B$1315, "&lt;=" &amp; DV$1, DataRegularSeason20242025!$E$3:$E$1315, $A63)</f>
        <v>66</v>
      </c>
      <c r="DW63">
        <f>SUMIFS(DataRegularSeason20242025!$AA$3:$AA$1315,DataRegularSeason20242025!$B$3:$B$1315, "&lt;=" &amp; DW$1, DataRegularSeason20242025!$D$3:$D$1315, $A63)+SUMIFS(DataRegularSeason20242025!$AB$3:$AB$1315,DataRegularSeason20242025!$B$3:$B$1315, "&lt;=" &amp; DW$1, DataRegularSeason20242025!$E$3:$E$1315, $A63)</f>
        <v>66</v>
      </c>
      <c r="DX63">
        <f>SUMIFS(DataRegularSeason20242025!$AA$3:$AA$1315,DataRegularSeason20242025!$B$3:$B$1315, "&lt;=" &amp; DX$1, DataRegularSeason20242025!$D$3:$D$1315, $A63)+SUMIFS(DataRegularSeason20242025!$AB$3:$AB$1315,DataRegularSeason20242025!$B$3:$B$1315, "&lt;=" &amp; DX$1, DataRegularSeason20242025!$E$3:$E$1315, $A63)</f>
        <v>66</v>
      </c>
      <c r="DY63">
        <f>SUMIFS(DataRegularSeason20242025!$AA$3:$AA$1315,DataRegularSeason20242025!$B$3:$B$1315, "&lt;=" &amp; DY$1, DataRegularSeason20242025!$D$3:$D$1315, $A63)+SUMIFS(DataRegularSeason20242025!$AB$3:$AB$1315,DataRegularSeason20242025!$B$3:$B$1315, "&lt;=" &amp; DY$1, DataRegularSeason20242025!$E$3:$E$1315, $A63)</f>
        <v>66</v>
      </c>
      <c r="DZ63">
        <f>SUMIFS(DataRegularSeason20242025!$AA$3:$AA$1315,DataRegularSeason20242025!$B$3:$B$1315, "&lt;=" &amp; DZ$1, DataRegularSeason20242025!$D$3:$D$1315, $A63)+SUMIFS(DataRegularSeason20242025!$AB$3:$AB$1315,DataRegularSeason20242025!$B$3:$B$1315, "&lt;=" &amp; DZ$1, DataRegularSeason20242025!$E$3:$E$1315, $A63)</f>
        <v>66</v>
      </c>
      <c r="EA63">
        <f>SUMIFS(DataRegularSeason20242025!$AA$3:$AA$1315,DataRegularSeason20242025!$B$3:$B$1315, "&lt;=" &amp; EA$1, DataRegularSeason20242025!$D$3:$D$1315, $A63)+SUMIFS(DataRegularSeason20242025!$AB$3:$AB$1315,DataRegularSeason20242025!$B$3:$B$1315, "&lt;=" &amp; EA$1, DataRegularSeason20242025!$E$3:$E$1315, $A63)</f>
        <v>66</v>
      </c>
      <c r="EB63">
        <f>SUMIFS(DataRegularSeason20242025!$AA$3:$AA$1315,DataRegularSeason20242025!$B$3:$B$1315, "&lt;=" &amp; EB$1, DataRegularSeason20242025!$D$3:$D$1315, $A63)+SUMIFS(DataRegularSeason20242025!$AB$3:$AB$1315,DataRegularSeason20242025!$B$3:$B$1315, "&lt;=" &amp; EB$1, DataRegularSeason20242025!$E$3:$E$1315, $A63)</f>
        <v>66</v>
      </c>
      <c r="EC63">
        <f>SUMIFS(DataRegularSeason20242025!$AA$3:$AA$1315,DataRegularSeason20242025!$B$3:$B$1315, "&lt;=" &amp; EC$1, DataRegularSeason20242025!$D$3:$D$1315, $A63)+SUMIFS(DataRegularSeason20242025!$AB$3:$AB$1315,DataRegularSeason20242025!$B$3:$B$1315, "&lt;=" &amp; EC$1, DataRegularSeason20242025!$E$3:$E$1315, $A63)</f>
        <v>66</v>
      </c>
      <c r="ED63">
        <f>SUMIFS(DataRegularSeason20242025!$AA$3:$AA$1315,DataRegularSeason20242025!$B$3:$B$1315, "&lt;=" &amp; ED$1, DataRegularSeason20242025!$D$3:$D$1315, $A63)+SUMIFS(DataRegularSeason20242025!$AB$3:$AB$1315,DataRegularSeason20242025!$B$3:$B$1315, "&lt;=" &amp; ED$1, DataRegularSeason20242025!$E$3:$E$1315, $A63)</f>
        <v>66</v>
      </c>
      <c r="EE63">
        <f>SUMIFS(DataRegularSeason20242025!$AA$3:$AA$1315,DataRegularSeason20242025!$B$3:$B$1315, "&lt;=" &amp; EE$1, DataRegularSeason20242025!$D$3:$D$1315, $A63)+SUMIFS(DataRegularSeason20242025!$AB$3:$AB$1315,DataRegularSeason20242025!$B$3:$B$1315, "&lt;=" &amp; EE$1, DataRegularSeason20242025!$E$3:$E$1315, $A63)</f>
        <v>66</v>
      </c>
      <c r="EF63">
        <f>SUMIFS(DataRegularSeason20242025!$AA$3:$AA$1315,DataRegularSeason20242025!$B$3:$B$1315, "&lt;=" &amp; EF$1, DataRegularSeason20242025!$D$3:$D$1315, $A63)+SUMIFS(DataRegularSeason20242025!$AB$3:$AB$1315,DataRegularSeason20242025!$B$3:$B$1315, "&lt;=" &amp; EF$1, DataRegularSeason20242025!$E$3:$E$1315, $A63)</f>
        <v>66</v>
      </c>
      <c r="EG63">
        <f>SUMIFS(DataRegularSeason20242025!$AA$3:$AA$1315,DataRegularSeason20242025!$B$3:$B$1315, "&lt;=" &amp; EG$1, DataRegularSeason20242025!$D$3:$D$1315, $A63)+SUMIFS(DataRegularSeason20242025!$AB$3:$AB$1315,DataRegularSeason20242025!$B$3:$B$1315, "&lt;=" &amp; EG$1, DataRegularSeason20242025!$E$3:$E$1315, $A63)</f>
        <v>66</v>
      </c>
      <c r="EH63">
        <f>SUMIFS(DataRegularSeason20242025!$AA$3:$AA$1315,DataRegularSeason20242025!$B$3:$B$1315, "&lt;=" &amp; EH$1, DataRegularSeason20242025!$D$3:$D$1315, $A63)+SUMIFS(DataRegularSeason20242025!$AB$3:$AB$1315,DataRegularSeason20242025!$B$3:$B$1315, "&lt;=" &amp; EH$1, DataRegularSeason20242025!$E$3:$E$1315, $A63)</f>
        <v>66</v>
      </c>
      <c r="EI63">
        <f>SUMIFS(DataRegularSeason20242025!$AA$3:$AA$1315,DataRegularSeason20242025!$B$3:$B$1315, "&lt;=" &amp; EI$1, DataRegularSeason20242025!$D$3:$D$1315, $A63)+SUMIFS(DataRegularSeason20242025!$AB$3:$AB$1315,DataRegularSeason20242025!$B$3:$B$1315, "&lt;=" &amp; EI$1, DataRegularSeason20242025!$E$3:$E$1315, $A63)</f>
        <v>66</v>
      </c>
      <c r="EJ63">
        <f>SUMIFS(DataRegularSeason20242025!$AA$3:$AA$1315,DataRegularSeason20242025!$B$3:$B$1315, "&lt;=" &amp; EJ$1, DataRegularSeason20242025!$D$3:$D$1315, $A63)+SUMIFS(DataRegularSeason20242025!$AB$3:$AB$1315,DataRegularSeason20242025!$B$3:$B$1315, "&lt;=" &amp; EJ$1, DataRegularSeason20242025!$E$3:$E$1315, $A63)</f>
        <v>66</v>
      </c>
      <c r="EK63">
        <f>SUMIFS(DataRegularSeason20242025!$AA$3:$AA$1315,DataRegularSeason20242025!$B$3:$B$1315, "&lt;=" &amp; EK$1, DataRegularSeason20242025!$D$3:$D$1315, $A63)+SUMIFS(DataRegularSeason20242025!$AB$3:$AB$1315,DataRegularSeason20242025!$B$3:$B$1315, "&lt;=" &amp; EK$1, DataRegularSeason20242025!$E$3:$E$1315, $A63)</f>
        <v>66</v>
      </c>
      <c r="EL63">
        <f>SUMIFS(DataRegularSeason20242025!$AA$3:$AA$1315,DataRegularSeason20242025!$B$3:$B$1315, "&lt;=" &amp; EL$1, DataRegularSeason20242025!$D$3:$D$1315, $A63)+SUMIFS(DataRegularSeason20242025!$AB$3:$AB$1315,DataRegularSeason20242025!$B$3:$B$1315, "&lt;=" &amp; EL$1, DataRegularSeason20242025!$E$3:$E$1315, $A63)</f>
        <v>66</v>
      </c>
      <c r="EM63">
        <f>SUMIFS(DataRegularSeason20242025!$AA$3:$AA$1315,DataRegularSeason20242025!$B$3:$B$1315, "&lt;=" &amp; EM$1, DataRegularSeason20242025!$D$3:$D$1315, $A63)+SUMIFS(DataRegularSeason20242025!$AB$3:$AB$1315,DataRegularSeason20242025!$B$3:$B$1315, "&lt;=" &amp; EM$1, DataRegularSeason20242025!$E$3:$E$1315, $A63)</f>
        <v>66</v>
      </c>
      <c r="EN63">
        <f>SUMIFS(DataRegularSeason20242025!$AA$3:$AA$1315,DataRegularSeason20242025!$B$3:$B$1315, "&lt;=" &amp; EN$1, DataRegularSeason20242025!$D$3:$D$1315, $A63)+SUMIFS(DataRegularSeason20242025!$AB$3:$AB$1315,DataRegularSeason20242025!$B$3:$B$1315, "&lt;=" &amp; EN$1, DataRegularSeason20242025!$E$3:$E$1315, $A63)</f>
        <v>66</v>
      </c>
      <c r="EO63">
        <f>SUMIFS(DataRegularSeason20242025!$AA$3:$AA$1315,DataRegularSeason20242025!$B$3:$B$1315, "&lt;=" &amp; EO$1, DataRegularSeason20242025!$D$3:$D$1315, $A63)+SUMIFS(DataRegularSeason20242025!$AB$3:$AB$1315,DataRegularSeason20242025!$B$3:$B$1315, "&lt;=" &amp; EO$1, DataRegularSeason20242025!$E$3:$E$1315, $A63)</f>
        <v>66</v>
      </c>
      <c r="EP63">
        <f>SUMIFS(DataRegularSeason20242025!$AA$3:$AA$1315,DataRegularSeason20242025!$B$3:$B$1315, "&lt;=" &amp; EP$1, DataRegularSeason20242025!$D$3:$D$1315, $A63)+SUMIFS(DataRegularSeason20242025!$AB$3:$AB$1315,DataRegularSeason20242025!$B$3:$B$1315, "&lt;=" &amp; EP$1, DataRegularSeason20242025!$E$3:$E$1315, $A63)</f>
        <v>66</v>
      </c>
      <c r="EQ63">
        <f>SUMIFS(DataRegularSeason20242025!$AA$3:$AA$1315,DataRegularSeason20242025!$B$3:$B$1315, "&lt;=" &amp; EQ$1, DataRegularSeason20242025!$D$3:$D$1315, $A63)+SUMIFS(DataRegularSeason20242025!$AB$3:$AB$1315,DataRegularSeason20242025!$B$3:$B$1315, "&lt;=" &amp; EQ$1, DataRegularSeason20242025!$E$3:$E$1315, $A63)</f>
        <v>66</v>
      </c>
      <c r="ER63">
        <f>SUMIFS(DataRegularSeason20242025!$AA$3:$AA$1315,DataRegularSeason20242025!$B$3:$B$1315, "&lt;=" &amp; ER$1, DataRegularSeason20242025!$D$3:$D$1315, $A63)+SUMIFS(DataRegularSeason20242025!$AB$3:$AB$1315,DataRegularSeason20242025!$B$3:$B$1315, "&lt;=" &amp; ER$1, DataRegularSeason20242025!$E$3:$E$1315, $A63)</f>
        <v>66</v>
      </c>
      <c r="ES63">
        <f>SUMIFS(DataRegularSeason20242025!$AA$3:$AA$1315,DataRegularSeason20242025!$B$3:$B$1315, "&lt;=" &amp; ES$1, DataRegularSeason20242025!$D$3:$D$1315, $A63)+SUMIFS(DataRegularSeason20242025!$AB$3:$AB$1315,DataRegularSeason20242025!$B$3:$B$1315, "&lt;=" &amp; ES$1, DataRegularSeason20242025!$E$3:$E$1315, $A63)</f>
        <v>66</v>
      </c>
      <c r="ET63">
        <f>SUMIFS(DataRegularSeason20242025!$AA$3:$AA$1315,DataRegularSeason20242025!$B$3:$B$1315, "&lt;=" &amp; ET$1, DataRegularSeason20242025!$D$3:$D$1315, $A63)+SUMIFS(DataRegularSeason20242025!$AB$3:$AB$1315,DataRegularSeason20242025!$B$3:$B$1315, "&lt;=" &amp; ET$1, DataRegularSeason20242025!$E$3:$E$1315, $A63)</f>
        <v>66</v>
      </c>
      <c r="EU63">
        <f>SUMIFS(DataRegularSeason20242025!$AA$3:$AA$1315,DataRegularSeason20242025!$B$3:$B$1315, "&lt;=" &amp; EU$1, DataRegularSeason20242025!$D$3:$D$1315, $A63)+SUMIFS(DataRegularSeason20242025!$AB$3:$AB$1315,DataRegularSeason20242025!$B$3:$B$1315, "&lt;=" &amp; EU$1, DataRegularSeason20242025!$E$3:$E$1315, $A63)</f>
        <v>66</v>
      </c>
      <c r="EV63">
        <f>SUMIFS(DataRegularSeason20242025!$AA$3:$AA$1315,DataRegularSeason20242025!$B$3:$B$1315, "&lt;=" &amp; EV$1, DataRegularSeason20242025!$D$3:$D$1315, $A63)+SUMIFS(DataRegularSeason20242025!$AB$3:$AB$1315,DataRegularSeason20242025!$B$3:$B$1315, "&lt;=" &amp; EV$1, DataRegularSeason20242025!$E$3:$E$1315, $A63)</f>
        <v>66</v>
      </c>
      <c r="EW63">
        <f>SUMIFS(DataRegularSeason20242025!$AA$3:$AA$1315,DataRegularSeason20242025!$B$3:$B$1315, "&lt;=" &amp; EW$1, DataRegularSeason20242025!$D$3:$D$1315, $A63)+SUMIFS(DataRegularSeason20242025!$AB$3:$AB$1315,DataRegularSeason20242025!$B$3:$B$1315, "&lt;=" &amp; EW$1, DataRegularSeason20242025!$E$3:$E$1315, $A63)</f>
        <v>66</v>
      </c>
      <c r="EX63">
        <f>SUMIFS(DataRegularSeason20242025!$AA$3:$AA$1315,DataRegularSeason20242025!$B$3:$B$1315, "&lt;=" &amp; EX$1, DataRegularSeason20242025!$D$3:$D$1315, $A63)+SUMIFS(DataRegularSeason20242025!$AB$3:$AB$1315,DataRegularSeason20242025!$B$3:$B$1315, "&lt;=" &amp; EX$1, DataRegularSeason20242025!$E$3:$E$1315, $A63)</f>
        <v>66</v>
      </c>
      <c r="EY63">
        <f>SUMIFS(DataRegularSeason20242025!$AA$3:$AA$1315,DataRegularSeason20242025!$B$3:$B$1315, "&lt;=" &amp; EY$1, DataRegularSeason20242025!$D$3:$D$1315, $A63)+SUMIFS(DataRegularSeason20242025!$AB$3:$AB$1315,DataRegularSeason20242025!$B$3:$B$1315, "&lt;=" &amp; EY$1, DataRegularSeason20242025!$E$3:$E$1315, $A63)</f>
        <v>66</v>
      </c>
      <c r="EZ63">
        <f>SUMIFS(DataRegularSeason20242025!$AA$3:$AA$1315,DataRegularSeason20242025!$B$3:$B$1315, "&lt;=" &amp; EZ$1, DataRegularSeason20242025!$D$3:$D$1315, $A63)+SUMIFS(DataRegularSeason20242025!$AB$3:$AB$1315,DataRegularSeason20242025!$B$3:$B$1315, "&lt;=" &amp; EZ$1, DataRegularSeason20242025!$E$3:$E$1315, $A63)</f>
        <v>66</v>
      </c>
      <c r="FA63">
        <f>SUMIFS(DataRegularSeason20242025!$AA$3:$AA$1315,DataRegularSeason20242025!$B$3:$B$1315, "&lt;=" &amp; FA$1, DataRegularSeason20242025!$D$3:$D$1315, $A63)+SUMIFS(DataRegularSeason20242025!$AB$3:$AB$1315,DataRegularSeason20242025!$B$3:$B$1315, "&lt;=" &amp; FA$1, DataRegularSeason20242025!$E$3:$E$1315, $A63)</f>
        <v>66</v>
      </c>
      <c r="FB63">
        <f>SUMIFS(DataRegularSeason20242025!$AA$3:$AA$1315,DataRegularSeason20242025!$B$3:$B$1315, "&lt;=" &amp; FB$1, DataRegularSeason20242025!$D$3:$D$1315, $A63)+SUMIFS(DataRegularSeason20242025!$AB$3:$AB$1315,DataRegularSeason20242025!$B$3:$B$1315, "&lt;=" &amp; FB$1, DataRegularSeason20242025!$E$3:$E$1315, $A63)</f>
        <v>66</v>
      </c>
      <c r="FC63">
        <f>SUMIFS(DataRegularSeason20242025!$AA$3:$AA$1315,DataRegularSeason20242025!$B$3:$B$1315, "&lt;=" &amp; FC$1, DataRegularSeason20242025!$D$3:$D$1315, $A63)+SUMIFS(DataRegularSeason20242025!$AB$3:$AB$1315,DataRegularSeason20242025!$B$3:$B$1315, "&lt;=" &amp; FC$1, DataRegularSeason20242025!$E$3:$E$1315, $A63)</f>
        <v>66</v>
      </c>
      <c r="FD63">
        <f>SUMIFS(DataRegularSeason20242025!$AA$3:$AA$1315,DataRegularSeason20242025!$B$3:$B$1315, "&lt;=" &amp; FD$1, DataRegularSeason20242025!$D$3:$D$1315, $A63)+SUMIFS(DataRegularSeason20242025!$AB$3:$AB$1315,DataRegularSeason20242025!$B$3:$B$1315, "&lt;=" &amp; FD$1, DataRegularSeason20242025!$E$3:$E$1315, $A63)</f>
        <v>66</v>
      </c>
      <c r="FE63">
        <f>SUMIFS(DataRegularSeason20242025!$AA$3:$AA$1315,DataRegularSeason20242025!$B$3:$B$1315, "&lt;=" &amp; FE$1, DataRegularSeason20242025!$D$3:$D$1315, $A63)+SUMIFS(DataRegularSeason20242025!$AB$3:$AB$1315,DataRegularSeason20242025!$B$3:$B$1315, "&lt;=" &amp; FE$1, DataRegularSeason20242025!$E$3:$E$1315, $A63)</f>
        <v>66</v>
      </c>
      <c r="FF63">
        <f>SUMIFS(DataRegularSeason20242025!$AA$3:$AA$1315,DataRegularSeason20242025!$B$3:$B$1315, "&lt;=" &amp; FF$1, DataRegularSeason20242025!$D$3:$D$1315, $A63)+SUMIFS(DataRegularSeason20242025!$AB$3:$AB$1315,DataRegularSeason20242025!$B$3:$B$1315, "&lt;=" &amp; FF$1, DataRegularSeason20242025!$E$3:$E$1315, $A63)</f>
        <v>66</v>
      </c>
      <c r="FG63">
        <f>SUMIFS(DataRegularSeason20242025!$AA$3:$AA$1315,DataRegularSeason20242025!$B$3:$B$1315, "&lt;=" &amp; FG$1, DataRegularSeason20242025!$D$3:$D$1315, $A63)+SUMIFS(DataRegularSeason20242025!$AB$3:$AB$1315,DataRegularSeason20242025!$B$3:$B$1315, "&lt;=" &amp; FG$1, DataRegularSeason20242025!$E$3:$E$1315, $A63)</f>
        <v>66</v>
      </c>
      <c r="FH63">
        <f>SUMIFS(DataRegularSeason20242025!$AA$3:$AA$1315,DataRegularSeason20242025!$B$3:$B$1315, "&lt;=" &amp; FH$1, DataRegularSeason20242025!$D$3:$D$1315, $A63)+SUMIFS(DataRegularSeason20242025!$AB$3:$AB$1315,DataRegularSeason20242025!$B$3:$B$1315, "&lt;=" &amp; FH$1, DataRegularSeason20242025!$E$3:$E$1315, $A63)</f>
        <v>66</v>
      </c>
      <c r="FI63">
        <f>SUMIFS(DataRegularSeason20242025!$AA$3:$AA$1315,DataRegularSeason20242025!$B$3:$B$1315, "&lt;=" &amp; FI$1, DataRegularSeason20242025!$D$3:$D$1315, $A63)+SUMIFS(DataRegularSeason20242025!$AB$3:$AB$1315,DataRegularSeason20242025!$B$3:$B$1315, "&lt;=" &amp; FI$1, DataRegularSeason20242025!$E$3:$E$1315, $A63)</f>
        <v>66</v>
      </c>
      <c r="FJ63">
        <f>SUMIFS(DataRegularSeason20242025!$AA$3:$AA$1315,DataRegularSeason20242025!$B$3:$B$1315, "&lt;=" &amp; FJ$1, DataRegularSeason20242025!$D$3:$D$1315, $A63)+SUMIFS(DataRegularSeason20242025!$AB$3:$AB$1315,DataRegularSeason20242025!$B$3:$B$1315, "&lt;=" &amp; FJ$1, DataRegularSeason20242025!$E$3:$E$1315, $A63)</f>
        <v>66</v>
      </c>
      <c r="FK63">
        <f>SUMIFS(DataRegularSeason20242025!$AA$3:$AA$1315,DataRegularSeason20242025!$B$3:$B$1315, "&lt;=" &amp; FK$1, DataRegularSeason20242025!$D$3:$D$1315, $A63)+SUMIFS(DataRegularSeason20242025!$AB$3:$AB$1315,DataRegularSeason20242025!$B$3:$B$1315, "&lt;=" &amp; FK$1, DataRegularSeason20242025!$E$3:$E$1315, $A63)</f>
        <v>66</v>
      </c>
      <c r="FL63">
        <f>SUMIFS(DataRegularSeason20242025!$AA$3:$AA$1315,DataRegularSeason20242025!$B$3:$B$1315, "&lt;=" &amp; FL$1, DataRegularSeason20242025!$D$3:$D$1315, $A63)+SUMIFS(DataRegularSeason20242025!$AB$3:$AB$1315,DataRegularSeason20242025!$B$3:$B$1315, "&lt;=" &amp; FL$1, DataRegularSeason20242025!$E$3:$E$1315, $A63)</f>
        <v>66</v>
      </c>
      <c r="FM63">
        <f>SUMIFS(DataRegularSeason20242025!$AA$3:$AA$1315,DataRegularSeason20242025!$B$3:$B$1315, "&lt;=" &amp; FM$1, DataRegularSeason20242025!$D$3:$D$1315, $A63)+SUMIFS(DataRegularSeason20242025!$AB$3:$AB$1315,DataRegularSeason20242025!$B$3:$B$1315, "&lt;=" &amp; FM$1, DataRegularSeason20242025!$E$3:$E$1315, $A63)</f>
        <v>66</v>
      </c>
      <c r="FN63">
        <f>SUMIFS(DataRegularSeason20242025!$AA$3:$AA$1315,DataRegularSeason20242025!$B$3:$B$1315, "&lt;=" &amp; FN$1, DataRegularSeason20242025!$D$3:$D$1315, $A63)+SUMIFS(DataRegularSeason20242025!$AB$3:$AB$1315,DataRegularSeason20242025!$B$3:$B$1315, "&lt;=" &amp; FN$1, DataRegularSeason20242025!$E$3:$E$1315, $A63)</f>
        <v>66</v>
      </c>
      <c r="FO63">
        <f>SUMIFS(DataRegularSeason20242025!$AA$3:$AA$1315,DataRegularSeason20242025!$B$3:$B$1315, "&lt;=" &amp; FO$1, DataRegularSeason20242025!$D$3:$D$1315, $A63)+SUMIFS(DataRegularSeason20242025!$AB$3:$AB$1315,DataRegularSeason20242025!$B$3:$B$1315, "&lt;=" &amp; FO$1, DataRegularSeason20242025!$E$3:$E$1315, $A63)</f>
        <v>66</v>
      </c>
      <c r="FP63">
        <f>SUMIFS(DataRegularSeason20242025!$AA$3:$AA$1315,DataRegularSeason20242025!$B$3:$B$1315, "&lt;=" &amp; FP$1, DataRegularSeason20242025!$D$3:$D$1315, $A63)+SUMIFS(DataRegularSeason20242025!$AB$3:$AB$1315,DataRegularSeason20242025!$B$3:$B$1315, "&lt;=" &amp; FP$1, DataRegularSeason20242025!$E$3:$E$1315, $A63)</f>
        <v>66</v>
      </c>
      <c r="FQ63">
        <f>SUMIFS(DataRegularSeason20242025!$AA$3:$AA$1315,DataRegularSeason20242025!$B$3:$B$1315, "&lt;=" &amp; FQ$1, DataRegularSeason20242025!$D$3:$D$1315, $A63)+SUMIFS(DataRegularSeason20242025!$AB$3:$AB$1315,DataRegularSeason20242025!$B$3:$B$1315, "&lt;=" &amp; FQ$1, DataRegularSeason20242025!$E$3:$E$1315, $A63)</f>
        <v>66</v>
      </c>
      <c r="FR63">
        <f>SUMIFS(DataRegularSeason20242025!$AA$3:$AA$1315,DataRegularSeason20242025!$B$3:$B$1315, "&lt;=" &amp; FR$1, DataRegularSeason20242025!$D$3:$D$1315, $A63)+SUMIFS(DataRegularSeason20242025!$AB$3:$AB$1315,DataRegularSeason20242025!$B$3:$B$1315, "&lt;=" &amp; FR$1, DataRegularSeason20242025!$E$3:$E$1315, $A63)</f>
        <v>66</v>
      </c>
      <c r="FS63">
        <f>SUMIFS(DataRegularSeason20242025!$AA$3:$AA$1315,DataRegularSeason20242025!$B$3:$B$1315, "&lt;=" &amp; FS$1, DataRegularSeason20242025!$D$3:$D$1315, $A63)+SUMIFS(DataRegularSeason20242025!$AB$3:$AB$1315,DataRegularSeason20242025!$B$3:$B$1315, "&lt;=" &amp; FS$1, DataRegularSeason20242025!$E$3:$E$1315, $A63)</f>
        <v>66</v>
      </c>
      <c r="FT63">
        <f>SUMIFS(DataRegularSeason20242025!$AA$3:$AA$1315,DataRegularSeason20242025!$B$3:$B$1315, "&lt;=" &amp; FT$1, DataRegularSeason20242025!$D$3:$D$1315, $A63)+SUMIFS(DataRegularSeason20242025!$AB$3:$AB$1315,DataRegularSeason20242025!$B$3:$B$1315, "&lt;=" &amp; FT$1, DataRegularSeason20242025!$E$3:$E$1315, $A63)</f>
        <v>66</v>
      </c>
      <c r="FU63">
        <f>SUMIFS(DataRegularSeason20242025!$AA$3:$AA$1315,DataRegularSeason20242025!$B$3:$B$1315, "&lt;=" &amp; FU$1, DataRegularSeason20242025!$D$3:$D$1315, $A63)+SUMIFS(DataRegularSeason20242025!$AB$3:$AB$1315,DataRegularSeason20242025!$B$3:$B$1315, "&lt;=" &amp; FU$1, DataRegularSeason20242025!$E$3:$E$1315, $A63)</f>
        <v>66</v>
      </c>
      <c r="FV63">
        <f>SUMIFS(DataRegularSeason20242025!$AA$3:$AA$1315,DataRegularSeason20242025!$B$3:$B$1315, "&lt;=" &amp; FV$1, DataRegularSeason20242025!$D$3:$D$1315, $A63)+SUMIFS(DataRegularSeason20242025!$AB$3:$AB$1315,DataRegularSeason20242025!$B$3:$B$1315, "&lt;=" &amp; FV$1, DataRegularSeason20242025!$E$3:$E$1315, $A63)</f>
        <v>66</v>
      </c>
      <c r="FW63">
        <f>SUMIFS(DataRegularSeason20242025!$AA$3:$AA$1315,DataRegularSeason20242025!$B$3:$B$1315, "&lt;=" &amp; FW$1, DataRegularSeason20242025!$D$3:$D$1315, $A63)+SUMIFS(DataRegularSeason20242025!$AB$3:$AB$1315,DataRegularSeason20242025!$B$3:$B$1315, "&lt;=" &amp; FW$1, DataRegularSeason20242025!$E$3:$E$1315, $A63)</f>
        <v>66</v>
      </c>
      <c r="FX63">
        <f>SUMIFS(DataRegularSeason20242025!$AA$3:$AA$1315,DataRegularSeason20242025!$B$3:$B$1315, "&lt;=" &amp; FX$1, DataRegularSeason20242025!$D$3:$D$1315, $A63)+SUMIFS(DataRegularSeason20242025!$AB$3:$AB$1315,DataRegularSeason20242025!$B$3:$B$1315, "&lt;=" &amp; FX$1, DataRegularSeason20242025!$E$3:$E$1315, $A63)</f>
        <v>66</v>
      </c>
      <c r="FY63">
        <f>SUMIFS(DataRegularSeason20242025!$AA$3:$AA$1315,DataRegularSeason20242025!$B$3:$B$1315, "&lt;=" &amp; FY$1, DataRegularSeason20242025!$D$3:$D$1315, $A63)+SUMIFS(DataRegularSeason20242025!$AB$3:$AB$1315,DataRegularSeason20242025!$B$3:$B$1315, "&lt;=" &amp; FY$1, DataRegularSeason20242025!$E$3:$E$1315, $A63)</f>
        <v>66</v>
      </c>
      <c r="FZ63">
        <f>SUMIFS(DataRegularSeason20242025!$AA$3:$AA$1315,DataRegularSeason20242025!$B$3:$B$1315, "&lt;=" &amp; FZ$1, DataRegularSeason20242025!$D$3:$D$1315, $A63)+SUMIFS(DataRegularSeason20242025!$AB$3:$AB$1315,DataRegularSeason20242025!$B$3:$B$1315, "&lt;=" &amp; FZ$1, DataRegularSeason20242025!$E$3:$E$1315, $A63)</f>
        <v>66</v>
      </c>
      <c r="GA63">
        <f>SUMIFS(DataRegularSeason20242025!$AA$3:$AA$1315,DataRegularSeason20242025!$B$3:$B$1315, "&lt;=" &amp; GA$1, DataRegularSeason20242025!$D$3:$D$1315, $A63)+SUMIFS(DataRegularSeason20242025!$AB$3:$AB$1315,DataRegularSeason20242025!$B$3:$B$1315, "&lt;=" &amp; GA$1, DataRegularSeason20242025!$E$3:$E$1315, $A63)</f>
        <v>66</v>
      </c>
      <c r="GB63">
        <f>SUMIFS(DataRegularSeason20242025!$AA$3:$AA$1315,DataRegularSeason20242025!$B$3:$B$1315, "&lt;=" &amp; GB$1, DataRegularSeason20242025!$D$3:$D$1315, $A63)+SUMIFS(DataRegularSeason20242025!$AB$3:$AB$1315,DataRegularSeason20242025!$B$3:$B$1315, "&lt;=" &amp; GB$1, DataRegularSeason20242025!$E$3:$E$1315, $A63)</f>
        <v>66</v>
      </c>
      <c r="GC63">
        <f>SUMIFS(DataRegularSeason20242025!$AA$3:$AA$1315,DataRegularSeason20242025!$B$3:$B$1315, "&lt;=" &amp; GC$1, DataRegularSeason20242025!$D$3:$D$1315, $A63)+SUMIFS(DataRegularSeason20242025!$AB$3:$AB$1315,DataRegularSeason20242025!$B$3:$B$1315, "&lt;=" &amp; GC$1, DataRegularSeason20242025!$E$3:$E$1315, $A63)</f>
        <v>66</v>
      </c>
      <c r="GD63">
        <f>SUMIFS(DataRegularSeason20242025!$AA$3:$AA$1315,DataRegularSeason20242025!$B$3:$B$1315, "&lt;=" &amp; GD$1, DataRegularSeason20242025!$D$3:$D$1315, $A63)+SUMIFS(DataRegularSeason20242025!$AB$3:$AB$1315,DataRegularSeason20242025!$B$3:$B$1315, "&lt;=" &amp; GD$1, DataRegularSeason20242025!$E$3:$E$1315, $A63)</f>
        <v>66</v>
      </c>
      <c r="GE63">
        <f>SUMIFS(DataRegularSeason20242025!$AA$3:$AA$1315,DataRegularSeason20242025!$B$3:$B$1315, "&lt;=" &amp; GE$1, DataRegularSeason20242025!$D$3:$D$1315, $A63)+SUMIFS(DataRegularSeason20242025!$AB$3:$AB$1315,DataRegularSeason20242025!$B$3:$B$1315, "&lt;=" &amp; GE$1, DataRegularSeason20242025!$E$3:$E$1315, $A63)</f>
        <v>66</v>
      </c>
      <c r="GF63">
        <f>SUMIFS(DataRegularSeason20242025!$AA$3:$AA$1315,DataRegularSeason20242025!$B$3:$B$1315, "&lt;=" &amp; GF$1, DataRegularSeason20242025!$D$3:$D$1315, $A63)+SUMIFS(DataRegularSeason20242025!$AB$3:$AB$1315,DataRegularSeason20242025!$B$3:$B$1315, "&lt;=" &amp; GF$1, DataRegularSeason20242025!$E$3:$E$1315, $A63)</f>
        <v>66</v>
      </c>
      <c r="GG63">
        <f>SUMIFS(DataRegularSeason20242025!$AA$3:$AA$1315,DataRegularSeason20242025!$B$3:$B$1315, "&lt;=" &amp; GG$1, DataRegularSeason20242025!$D$3:$D$1315, $A63)+SUMIFS(DataRegularSeason20242025!$AB$3:$AB$1315,DataRegularSeason20242025!$B$3:$B$1315, "&lt;=" &amp; GG$1, DataRegularSeason20242025!$E$3:$E$1315, $A63)</f>
        <v>66</v>
      </c>
      <c r="GH63">
        <f>SUMIFS(DataRegularSeason20242025!$AA$3:$AA$1315,DataRegularSeason20242025!$B$3:$B$1315, "&lt;=" &amp; GH$1, DataRegularSeason20242025!$D$3:$D$1315, $A63)+SUMIFS(DataRegularSeason20242025!$AB$3:$AB$1315,DataRegularSeason20242025!$B$3:$B$1315, "&lt;=" &amp; GH$1, DataRegularSeason20242025!$E$3:$E$1315, $A63)</f>
        <v>66</v>
      </c>
      <c r="GI63">
        <f>SUMIFS(DataRegularSeason20242025!$AA$3:$AA$1315,DataRegularSeason20242025!$B$3:$B$1315, "&lt;=" &amp; GI$1, DataRegularSeason20242025!$D$3:$D$1315, $A63)+SUMIFS(DataRegularSeason20242025!$AB$3:$AB$1315,DataRegularSeason20242025!$B$3:$B$1315, "&lt;=" &amp; GI$1, DataRegularSeason20242025!$E$3:$E$1315, $A63)</f>
        <v>66</v>
      </c>
      <c r="GJ63">
        <f>SUMIFS(DataRegularSeason20242025!$AA$3:$AA$1315,DataRegularSeason20242025!$B$3:$B$1315, "&lt;=" &amp; GJ$1, DataRegularSeason20242025!$D$3:$D$1315, $A63)+SUMIFS(DataRegularSeason20242025!$AB$3:$AB$1315,DataRegularSeason20242025!$B$3:$B$1315, "&lt;=" &amp; GJ$1, DataRegularSeason20242025!$E$3:$E$1315, $A63)</f>
        <v>66</v>
      </c>
      <c r="GK63">
        <f>SUMIFS(DataRegularSeason20242025!$AA$3:$AA$1315,DataRegularSeason20242025!$B$3:$B$1315, "&lt;=" &amp; GK$1, DataRegularSeason20242025!$D$3:$D$1315, $A63)+SUMIFS(DataRegularSeason20242025!$AB$3:$AB$1315,DataRegularSeason20242025!$B$3:$B$1315, "&lt;=" &amp; GK$1, DataRegularSeason20242025!$E$3:$E$1315, $A63)</f>
        <v>66</v>
      </c>
      <c r="GL63">
        <f>SUMIFS(DataRegularSeason20242025!$AA$3:$AA$1315,DataRegularSeason20242025!$B$3:$B$1315, "&lt;=" &amp; GL$1, DataRegularSeason20242025!$D$3:$D$1315, $A63)+SUMIFS(DataRegularSeason20242025!$AB$3:$AB$1315,DataRegularSeason20242025!$B$3:$B$1315, "&lt;=" &amp; GL$1, DataRegularSeason20242025!$E$3:$E$1315, $A63)</f>
        <v>66</v>
      </c>
      <c r="GM63">
        <f>SUMIFS(DataRegularSeason20242025!$AA$3:$AA$1315,DataRegularSeason20242025!$B$3:$B$1315, "&lt;=" &amp; GM$1, DataRegularSeason20242025!$D$3:$D$1315, $A63)+SUMIFS(DataRegularSeason20242025!$AB$3:$AB$1315,DataRegularSeason20242025!$B$3:$B$1315, "&lt;=" &amp; GM$1, DataRegularSeason20242025!$E$3:$E$1315, $A63)</f>
        <v>66</v>
      </c>
      <c r="GN63">
        <f>SUMIFS(DataRegularSeason20242025!$AA$3:$AA$1315,DataRegularSeason20242025!$B$3:$B$1315, "&lt;=" &amp; GN$1, DataRegularSeason20242025!$D$3:$D$1315, $A63)+SUMIFS(DataRegularSeason20242025!$AB$3:$AB$1315,DataRegularSeason20242025!$B$3:$B$1315, "&lt;=" &amp; GN$1, DataRegularSeason20242025!$E$3:$E$1315, $A63)</f>
        <v>66</v>
      </c>
      <c r="GO63">
        <f>SUMIFS(DataRegularSeason20242025!$AA$3:$AA$1315,DataRegularSeason20242025!$B$3:$B$1315, "&lt;=" &amp; GO$1, DataRegularSeason20242025!$D$3:$D$1315, $A63)+SUMIFS(DataRegularSeason20242025!$AB$3:$AB$1315,DataRegularSeason20242025!$B$3:$B$1315, "&lt;=" &amp; GO$1, DataRegularSeason20242025!$E$3:$E$1315, $A63)</f>
        <v>66</v>
      </c>
      <c r="GP63">
        <f>SUMIFS(DataRegularSeason20242025!$AA$3:$AA$1315,DataRegularSeason20242025!$B$3:$B$1315, "&lt;=" &amp; GP$1, DataRegularSeason20242025!$D$3:$D$1315, $A63)+SUMIFS(DataRegularSeason20242025!$AB$3:$AB$1315,DataRegularSeason20242025!$B$3:$B$1315, "&lt;=" &amp; GP$1, DataRegularSeason20242025!$E$3:$E$1315, $A63)</f>
        <v>66</v>
      </c>
      <c r="GQ63">
        <f>SUMIFS(DataRegularSeason20242025!$AA$3:$AA$1315,DataRegularSeason20242025!$B$3:$B$1315, "&lt;=" &amp; GQ$1, DataRegularSeason20242025!$D$3:$D$1315, $A63)+SUMIFS(DataRegularSeason20242025!$AB$3:$AB$1315,DataRegularSeason20242025!$B$3:$B$1315, "&lt;=" &amp; GQ$1, DataRegularSeason20242025!$E$3:$E$1315, $A63)</f>
        <v>66</v>
      </c>
      <c r="GR63">
        <f>SUMIFS(DataRegularSeason20242025!$AA$3:$AA$1315,DataRegularSeason20242025!$B$3:$B$1315, "&lt;=" &amp; GR$1, DataRegularSeason20242025!$D$3:$D$1315, $A63)+SUMIFS(DataRegularSeason20242025!$AB$3:$AB$1315,DataRegularSeason20242025!$B$3:$B$1315, "&lt;=" &amp; GR$1, DataRegularSeason20242025!$E$3:$E$1315, $A63)</f>
        <v>66</v>
      </c>
      <c r="GS63">
        <f>SUMIFS(DataRegularSeason20242025!$AA$3:$AA$1315,DataRegularSeason20242025!$B$3:$B$1315, "&lt;=" &amp; GS$1, DataRegularSeason20242025!$D$3:$D$1315, $A63)+SUMIFS(DataRegularSeason20242025!$AB$3:$AB$1315,DataRegularSeason20242025!$B$3:$B$1315, "&lt;=" &amp; GS$1, DataRegularSeason20242025!$E$3:$E$1315, $A63)</f>
        <v>66</v>
      </c>
      <c r="GT63">
        <f>SUMIFS(DataRegularSeason20242025!$AA$3:$AA$1315,DataRegularSeason20242025!$B$3:$B$1315, "&lt;=" &amp; GT$1, DataRegularSeason20242025!$D$3:$D$1315, $A63)+SUMIFS(DataRegularSeason20242025!$AB$3:$AB$1315,DataRegularSeason20242025!$B$3:$B$1315, "&lt;=" &amp; GT$1, DataRegularSeason20242025!$E$3:$E$1315, $A63)</f>
        <v>66</v>
      </c>
      <c r="GU63">
        <f>SUMIFS(DataRegularSeason20242025!$AA$3:$AA$1315,DataRegularSeason20242025!$B$3:$B$1315, "&lt;=" &amp; GU$1, DataRegularSeason20242025!$D$3:$D$1315, $A63)+SUMIFS(DataRegularSeason20242025!$AB$3:$AB$1315,DataRegularSeason20242025!$B$3:$B$1315, "&lt;=" &amp; GU$1, DataRegularSeason20242025!$E$3:$E$1315, $A63)</f>
        <v>66</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55</v>
      </c>
      <c r="DT65">
        <f>SUMIFS(DataRegularSeason20242025!$AA$3:$AA$1315,DataRegularSeason20242025!$B$3:$B$1315, "&lt;=" &amp; DT$1, DataRegularSeason20242025!$D$3:$D$1315, $A65)+SUMIFS(DataRegularSeason20242025!$AB$3:$AB$1315,DataRegularSeason20242025!$B$3:$B$1315, "&lt;=" &amp; DT$1, DataRegularSeason20242025!$E$3:$E$1315, $A65)</f>
        <v>55</v>
      </c>
      <c r="DU65">
        <f>SUMIFS(DataRegularSeason20242025!$AA$3:$AA$1315,DataRegularSeason20242025!$B$3:$B$1315, "&lt;=" &amp; DU$1, DataRegularSeason20242025!$D$3:$D$1315, $A65)+SUMIFS(DataRegularSeason20242025!$AB$3:$AB$1315,DataRegularSeason20242025!$B$3:$B$1315, "&lt;=" &amp; DU$1, DataRegularSeason20242025!$E$3:$E$1315, $A65)</f>
        <v>55</v>
      </c>
      <c r="DV65">
        <f>SUMIFS(DataRegularSeason20242025!$AA$3:$AA$1315,DataRegularSeason20242025!$B$3:$B$1315, "&lt;=" &amp; DV$1, DataRegularSeason20242025!$D$3:$D$1315, $A65)+SUMIFS(DataRegularSeason20242025!$AB$3:$AB$1315,DataRegularSeason20242025!$B$3:$B$1315, "&lt;=" &amp; DV$1, DataRegularSeason20242025!$E$3:$E$1315, $A65)</f>
        <v>55</v>
      </c>
      <c r="DW65">
        <f>SUMIFS(DataRegularSeason20242025!$AA$3:$AA$1315,DataRegularSeason20242025!$B$3:$B$1315, "&lt;=" &amp; DW$1, DataRegularSeason20242025!$D$3:$D$1315, $A65)+SUMIFS(DataRegularSeason20242025!$AB$3:$AB$1315,DataRegularSeason20242025!$B$3:$B$1315, "&lt;=" &amp; DW$1, DataRegularSeason20242025!$E$3:$E$1315, $A65)</f>
        <v>55</v>
      </c>
      <c r="DX65">
        <f>SUMIFS(DataRegularSeason20242025!$AA$3:$AA$1315,DataRegularSeason20242025!$B$3:$B$1315, "&lt;=" &amp; DX$1, DataRegularSeason20242025!$D$3:$D$1315, $A65)+SUMIFS(DataRegularSeason20242025!$AB$3:$AB$1315,DataRegularSeason20242025!$B$3:$B$1315, "&lt;=" &amp; DX$1, DataRegularSeason20242025!$E$3:$E$1315, $A65)</f>
        <v>55</v>
      </c>
      <c r="DY65">
        <f>SUMIFS(DataRegularSeason20242025!$AA$3:$AA$1315,DataRegularSeason20242025!$B$3:$B$1315, "&lt;=" &amp; DY$1, DataRegularSeason20242025!$D$3:$D$1315, $A65)+SUMIFS(DataRegularSeason20242025!$AB$3:$AB$1315,DataRegularSeason20242025!$B$3:$B$1315, "&lt;=" &amp; DY$1, DataRegularSeason20242025!$E$3:$E$1315, $A65)</f>
        <v>55</v>
      </c>
      <c r="DZ65">
        <f>SUMIFS(DataRegularSeason20242025!$AA$3:$AA$1315,DataRegularSeason20242025!$B$3:$B$1315, "&lt;=" &amp; DZ$1, DataRegularSeason20242025!$D$3:$D$1315, $A65)+SUMIFS(DataRegularSeason20242025!$AB$3:$AB$1315,DataRegularSeason20242025!$B$3:$B$1315, "&lt;=" &amp; DZ$1, DataRegularSeason20242025!$E$3:$E$1315, $A65)</f>
        <v>55</v>
      </c>
      <c r="EA65">
        <f>SUMIFS(DataRegularSeason20242025!$AA$3:$AA$1315,DataRegularSeason20242025!$B$3:$B$1315, "&lt;=" &amp; EA$1, DataRegularSeason20242025!$D$3:$D$1315, $A65)+SUMIFS(DataRegularSeason20242025!$AB$3:$AB$1315,DataRegularSeason20242025!$B$3:$B$1315, "&lt;=" &amp; EA$1, DataRegularSeason20242025!$E$3:$E$1315, $A65)</f>
        <v>55</v>
      </c>
      <c r="EB65">
        <f>SUMIFS(DataRegularSeason20242025!$AA$3:$AA$1315,DataRegularSeason20242025!$B$3:$B$1315, "&lt;=" &amp; EB$1, DataRegularSeason20242025!$D$3:$D$1315, $A65)+SUMIFS(DataRegularSeason20242025!$AB$3:$AB$1315,DataRegularSeason20242025!$B$3:$B$1315, "&lt;=" &amp; EB$1, DataRegularSeason20242025!$E$3:$E$1315, $A65)</f>
        <v>55</v>
      </c>
      <c r="EC65">
        <f>SUMIFS(DataRegularSeason20242025!$AA$3:$AA$1315,DataRegularSeason20242025!$B$3:$B$1315, "&lt;=" &amp; EC$1, DataRegularSeason20242025!$D$3:$D$1315, $A65)+SUMIFS(DataRegularSeason20242025!$AB$3:$AB$1315,DataRegularSeason20242025!$B$3:$B$1315, "&lt;=" &amp; EC$1, DataRegularSeason20242025!$E$3:$E$1315, $A65)</f>
        <v>55</v>
      </c>
      <c r="ED65">
        <f>SUMIFS(DataRegularSeason20242025!$AA$3:$AA$1315,DataRegularSeason20242025!$B$3:$B$1315, "&lt;=" &amp; ED$1, DataRegularSeason20242025!$D$3:$D$1315, $A65)+SUMIFS(DataRegularSeason20242025!$AB$3:$AB$1315,DataRegularSeason20242025!$B$3:$B$1315, "&lt;=" &amp; ED$1, DataRegularSeason20242025!$E$3:$E$1315, $A65)</f>
        <v>55</v>
      </c>
      <c r="EE65">
        <f>SUMIFS(DataRegularSeason20242025!$AA$3:$AA$1315,DataRegularSeason20242025!$B$3:$B$1315, "&lt;=" &amp; EE$1, DataRegularSeason20242025!$D$3:$D$1315, $A65)+SUMIFS(DataRegularSeason20242025!$AB$3:$AB$1315,DataRegularSeason20242025!$B$3:$B$1315, "&lt;=" &amp; EE$1, DataRegularSeason20242025!$E$3:$E$1315, $A65)</f>
        <v>55</v>
      </c>
      <c r="EF65">
        <f>SUMIFS(DataRegularSeason20242025!$AA$3:$AA$1315,DataRegularSeason20242025!$B$3:$B$1315, "&lt;=" &amp; EF$1, DataRegularSeason20242025!$D$3:$D$1315, $A65)+SUMIFS(DataRegularSeason20242025!$AB$3:$AB$1315,DataRegularSeason20242025!$B$3:$B$1315, "&lt;=" &amp; EF$1, DataRegularSeason20242025!$E$3:$E$1315, $A65)</f>
        <v>55</v>
      </c>
      <c r="EG65">
        <f>SUMIFS(DataRegularSeason20242025!$AA$3:$AA$1315,DataRegularSeason20242025!$B$3:$B$1315, "&lt;=" &amp; EG$1, DataRegularSeason20242025!$D$3:$D$1315, $A65)+SUMIFS(DataRegularSeason20242025!$AB$3:$AB$1315,DataRegularSeason20242025!$B$3:$B$1315, "&lt;=" &amp; EG$1, DataRegularSeason20242025!$E$3:$E$1315, $A65)</f>
        <v>55</v>
      </c>
      <c r="EH65">
        <f>SUMIFS(DataRegularSeason20242025!$AA$3:$AA$1315,DataRegularSeason20242025!$B$3:$B$1315, "&lt;=" &amp; EH$1, DataRegularSeason20242025!$D$3:$D$1315, $A65)+SUMIFS(DataRegularSeason20242025!$AB$3:$AB$1315,DataRegularSeason20242025!$B$3:$B$1315, "&lt;=" &amp; EH$1, DataRegularSeason20242025!$E$3:$E$1315, $A65)</f>
        <v>55</v>
      </c>
      <c r="EI65">
        <f>SUMIFS(DataRegularSeason20242025!$AA$3:$AA$1315,DataRegularSeason20242025!$B$3:$B$1315, "&lt;=" &amp; EI$1, DataRegularSeason20242025!$D$3:$D$1315, $A65)+SUMIFS(DataRegularSeason20242025!$AB$3:$AB$1315,DataRegularSeason20242025!$B$3:$B$1315, "&lt;=" &amp; EI$1, DataRegularSeason20242025!$E$3:$E$1315, $A65)</f>
        <v>55</v>
      </c>
      <c r="EJ65">
        <f>SUMIFS(DataRegularSeason20242025!$AA$3:$AA$1315,DataRegularSeason20242025!$B$3:$B$1315, "&lt;=" &amp; EJ$1, DataRegularSeason20242025!$D$3:$D$1315, $A65)+SUMIFS(DataRegularSeason20242025!$AB$3:$AB$1315,DataRegularSeason20242025!$B$3:$B$1315, "&lt;=" &amp; EJ$1, DataRegularSeason20242025!$E$3:$E$1315, $A65)</f>
        <v>55</v>
      </c>
      <c r="EK65">
        <f>SUMIFS(DataRegularSeason20242025!$AA$3:$AA$1315,DataRegularSeason20242025!$B$3:$B$1315, "&lt;=" &amp; EK$1, DataRegularSeason20242025!$D$3:$D$1315, $A65)+SUMIFS(DataRegularSeason20242025!$AB$3:$AB$1315,DataRegularSeason20242025!$B$3:$B$1315, "&lt;=" &amp; EK$1, DataRegularSeason20242025!$E$3:$E$1315, $A65)</f>
        <v>55</v>
      </c>
      <c r="EL65">
        <f>SUMIFS(DataRegularSeason20242025!$AA$3:$AA$1315,DataRegularSeason20242025!$B$3:$B$1315, "&lt;=" &amp; EL$1, DataRegularSeason20242025!$D$3:$D$1315, $A65)+SUMIFS(DataRegularSeason20242025!$AB$3:$AB$1315,DataRegularSeason20242025!$B$3:$B$1315, "&lt;=" &amp; EL$1, DataRegularSeason20242025!$E$3:$E$1315, $A65)</f>
        <v>55</v>
      </c>
      <c r="EM65">
        <f>SUMIFS(DataRegularSeason20242025!$AA$3:$AA$1315,DataRegularSeason20242025!$B$3:$B$1315, "&lt;=" &amp; EM$1, DataRegularSeason20242025!$D$3:$D$1315, $A65)+SUMIFS(DataRegularSeason20242025!$AB$3:$AB$1315,DataRegularSeason20242025!$B$3:$B$1315, "&lt;=" &amp; EM$1, DataRegularSeason20242025!$E$3:$E$1315, $A65)</f>
        <v>55</v>
      </c>
      <c r="EN65">
        <f>SUMIFS(DataRegularSeason20242025!$AA$3:$AA$1315,DataRegularSeason20242025!$B$3:$B$1315, "&lt;=" &amp; EN$1, DataRegularSeason20242025!$D$3:$D$1315, $A65)+SUMIFS(DataRegularSeason20242025!$AB$3:$AB$1315,DataRegularSeason20242025!$B$3:$B$1315, "&lt;=" &amp; EN$1, DataRegularSeason20242025!$E$3:$E$1315, $A65)</f>
        <v>55</v>
      </c>
      <c r="EO65">
        <f>SUMIFS(DataRegularSeason20242025!$AA$3:$AA$1315,DataRegularSeason20242025!$B$3:$B$1315, "&lt;=" &amp; EO$1, DataRegularSeason20242025!$D$3:$D$1315, $A65)+SUMIFS(DataRegularSeason20242025!$AB$3:$AB$1315,DataRegularSeason20242025!$B$3:$B$1315, "&lt;=" &amp; EO$1, DataRegularSeason20242025!$E$3:$E$1315, $A65)</f>
        <v>55</v>
      </c>
      <c r="EP65">
        <f>SUMIFS(DataRegularSeason20242025!$AA$3:$AA$1315,DataRegularSeason20242025!$B$3:$B$1315, "&lt;=" &amp; EP$1, DataRegularSeason20242025!$D$3:$D$1315, $A65)+SUMIFS(DataRegularSeason20242025!$AB$3:$AB$1315,DataRegularSeason20242025!$B$3:$B$1315, "&lt;=" &amp; EP$1, DataRegularSeason20242025!$E$3:$E$1315, $A65)</f>
        <v>55</v>
      </c>
      <c r="EQ65">
        <f>SUMIFS(DataRegularSeason20242025!$AA$3:$AA$1315,DataRegularSeason20242025!$B$3:$B$1315, "&lt;=" &amp; EQ$1, DataRegularSeason20242025!$D$3:$D$1315, $A65)+SUMIFS(DataRegularSeason20242025!$AB$3:$AB$1315,DataRegularSeason20242025!$B$3:$B$1315, "&lt;=" &amp; EQ$1, DataRegularSeason20242025!$E$3:$E$1315, $A65)</f>
        <v>55</v>
      </c>
      <c r="ER65">
        <f>SUMIFS(DataRegularSeason20242025!$AA$3:$AA$1315,DataRegularSeason20242025!$B$3:$B$1315, "&lt;=" &amp; ER$1, DataRegularSeason20242025!$D$3:$D$1315, $A65)+SUMIFS(DataRegularSeason20242025!$AB$3:$AB$1315,DataRegularSeason20242025!$B$3:$B$1315, "&lt;=" &amp; ER$1, DataRegularSeason20242025!$E$3:$E$1315, $A65)</f>
        <v>55</v>
      </c>
      <c r="ES65">
        <f>SUMIFS(DataRegularSeason20242025!$AA$3:$AA$1315,DataRegularSeason20242025!$B$3:$B$1315, "&lt;=" &amp; ES$1, DataRegularSeason20242025!$D$3:$D$1315, $A65)+SUMIFS(DataRegularSeason20242025!$AB$3:$AB$1315,DataRegularSeason20242025!$B$3:$B$1315, "&lt;=" &amp; ES$1, DataRegularSeason20242025!$E$3:$E$1315, $A65)</f>
        <v>55</v>
      </c>
      <c r="ET65">
        <f>SUMIFS(DataRegularSeason20242025!$AA$3:$AA$1315,DataRegularSeason20242025!$B$3:$B$1315, "&lt;=" &amp; ET$1, DataRegularSeason20242025!$D$3:$D$1315, $A65)+SUMIFS(DataRegularSeason20242025!$AB$3:$AB$1315,DataRegularSeason20242025!$B$3:$B$1315, "&lt;=" &amp; ET$1, DataRegularSeason20242025!$E$3:$E$1315, $A65)</f>
        <v>55</v>
      </c>
      <c r="EU65">
        <f>SUMIFS(DataRegularSeason20242025!$AA$3:$AA$1315,DataRegularSeason20242025!$B$3:$B$1315, "&lt;=" &amp; EU$1, DataRegularSeason20242025!$D$3:$D$1315, $A65)+SUMIFS(DataRegularSeason20242025!$AB$3:$AB$1315,DataRegularSeason20242025!$B$3:$B$1315, "&lt;=" &amp; EU$1, DataRegularSeason20242025!$E$3:$E$1315, $A65)</f>
        <v>55</v>
      </c>
      <c r="EV65">
        <f>SUMIFS(DataRegularSeason20242025!$AA$3:$AA$1315,DataRegularSeason20242025!$B$3:$B$1315, "&lt;=" &amp; EV$1, DataRegularSeason20242025!$D$3:$D$1315, $A65)+SUMIFS(DataRegularSeason20242025!$AB$3:$AB$1315,DataRegularSeason20242025!$B$3:$B$1315, "&lt;=" &amp; EV$1, DataRegularSeason20242025!$E$3:$E$1315, $A65)</f>
        <v>55</v>
      </c>
      <c r="EW65">
        <f>SUMIFS(DataRegularSeason20242025!$AA$3:$AA$1315,DataRegularSeason20242025!$B$3:$B$1315, "&lt;=" &amp; EW$1, DataRegularSeason20242025!$D$3:$D$1315, $A65)+SUMIFS(DataRegularSeason20242025!$AB$3:$AB$1315,DataRegularSeason20242025!$B$3:$B$1315, "&lt;=" &amp; EW$1, DataRegularSeason20242025!$E$3:$E$1315, $A65)</f>
        <v>55</v>
      </c>
      <c r="EX65">
        <f>SUMIFS(DataRegularSeason20242025!$AA$3:$AA$1315,DataRegularSeason20242025!$B$3:$B$1315, "&lt;=" &amp; EX$1, DataRegularSeason20242025!$D$3:$D$1315, $A65)+SUMIFS(DataRegularSeason20242025!$AB$3:$AB$1315,DataRegularSeason20242025!$B$3:$B$1315, "&lt;=" &amp; EX$1, DataRegularSeason20242025!$E$3:$E$1315, $A65)</f>
        <v>55</v>
      </c>
      <c r="EY65">
        <f>SUMIFS(DataRegularSeason20242025!$AA$3:$AA$1315,DataRegularSeason20242025!$B$3:$B$1315, "&lt;=" &amp; EY$1, DataRegularSeason20242025!$D$3:$D$1315, $A65)+SUMIFS(DataRegularSeason20242025!$AB$3:$AB$1315,DataRegularSeason20242025!$B$3:$B$1315, "&lt;=" &amp; EY$1, DataRegularSeason20242025!$E$3:$E$1315, $A65)</f>
        <v>55</v>
      </c>
      <c r="EZ65">
        <f>SUMIFS(DataRegularSeason20242025!$AA$3:$AA$1315,DataRegularSeason20242025!$B$3:$B$1315, "&lt;=" &amp; EZ$1, DataRegularSeason20242025!$D$3:$D$1315, $A65)+SUMIFS(DataRegularSeason20242025!$AB$3:$AB$1315,DataRegularSeason20242025!$B$3:$B$1315, "&lt;=" &amp; EZ$1, DataRegularSeason20242025!$E$3:$E$1315, $A65)</f>
        <v>55</v>
      </c>
      <c r="FA65">
        <f>SUMIFS(DataRegularSeason20242025!$AA$3:$AA$1315,DataRegularSeason20242025!$B$3:$B$1315, "&lt;=" &amp; FA$1, DataRegularSeason20242025!$D$3:$D$1315, $A65)+SUMIFS(DataRegularSeason20242025!$AB$3:$AB$1315,DataRegularSeason20242025!$B$3:$B$1315, "&lt;=" &amp; FA$1, DataRegularSeason20242025!$E$3:$E$1315, $A65)</f>
        <v>55</v>
      </c>
      <c r="FB65">
        <f>SUMIFS(DataRegularSeason20242025!$AA$3:$AA$1315,DataRegularSeason20242025!$B$3:$B$1315, "&lt;=" &amp; FB$1, DataRegularSeason20242025!$D$3:$D$1315, $A65)+SUMIFS(DataRegularSeason20242025!$AB$3:$AB$1315,DataRegularSeason20242025!$B$3:$B$1315, "&lt;=" &amp; FB$1, DataRegularSeason20242025!$E$3:$E$1315, $A65)</f>
        <v>55</v>
      </c>
      <c r="FC65">
        <f>SUMIFS(DataRegularSeason20242025!$AA$3:$AA$1315,DataRegularSeason20242025!$B$3:$B$1315, "&lt;=" &amp; FC$1, DataRegularSeason20242025!$D$3:$D$1315, $A65)+SUMIFS(DataRegularSeason20242025!$AB$3:$AB$1315,DataRegularSeason20242025!$B$3:$B$1315, "&lt;=" &amp; FC$1, DataRegularSeason20242025!$E$3:$E$1315, $A65)</f>
        <v>55</v>
      </c>
      <c r="FD65">
        <f>SUMIFS(DataRegularSeason20242025!$AA$3:$AA$1315,DataRegularSeason20242025!$B$3:$B$1315, "&lt;=" &amp; FD$1, DataRegularSeason20242025!$D$3:$D$1315, $A65)+SUMIFS(DataRegularSeason20242025!$AB$3:$AB$1315,DataRegularSeason20242025!$B$3:$B$1315, "&lt;=" &amp; FD$1, DataRegularSeason20242025!$E$3:$E$1315, $A65)</f>
        <v>55</v>
      </c>
      <c r="FE65">
        <f>SUMIFS(DataRegularSeason20242025!$AA$3:$AA$1315,DataRegularSeason20242025!$B$3:$B$1315, "&lt;=" &amp; FE$1, DataRegularSeason20242025!$D$3:$D$1315, $A65)+SUMIFS(DataRegularSeason20242025!$AB$3:$AB$1315,DataRegularSeason20242025!$B$3:$B$1315, "&lt;=" &amp; FE$1, DataRegularSeason20242025!$E$3:$E$1315, $A65)</f>
        <v>55</v>
      </c>
      <c r="FF65">
        <f>SUMIFS(DataRegularSeason20242025!$AA$3:$AA$1315,DataRegularSeason20242025!$B$3:$B$1315, "&lt;=" &amp; FF$1, DataRegularSeason20242025!$D$3:$D$1315, $A65)+SUMIFS(DataRegularSeason20242025!$AB$3:$AB$1315,DataRegularSeason20242025!$B$3:$B$1315, "&lt;=" &amp; FF$1, DataRegularSeason20242025!$E$3:$E$1315, $A65)</f>
        <v>55</v>
      </c>
      <c r="FG65">
        <f>SUMIFS(DataRegularSeason20242025!$AA$3:$AA$1315,DataRegularSeason20242025!$B$3:$B$1315, "&lt;=" &amp; FG$1, DataRegularSeason20242025!$D$3:$D$1315, $A65)+SUMIFS(DataRegularSeason20242025!$AB$3:$AB$1315,DataRegularSeason20242025!$B$3:$B$1315, "&lt;=" &amp; FG$1, DataRegularSeason20242025!$E$3:$E$1315, $A65)</f>
        <v>55</v>
      </c>
      <c r="FH65">
        <f>SUMIFS(DataRegularSeason20242025!$AA$3:$AA$1315,DataRegularSeason20242025!$B$3:$B$1315, "&lt;=" &amp; FH$1, DataRegularSeason20242025!$D$3:$D$1315, $A65)+SUMIFS(DataRegularSeason20242025!$AB$3:$AB$1315,DataRegularSeason20242025!$B$3:$B$1315, "&lt;=" &amp; FH$1, DataRegularSeason20242025!$E$3:$E$1315, $A65)</f>
        <v>55</v>
      </c>
      <c r="FI65">
        <f>SUMIFS(DataRegularSeason20242025!$AA$3:$AA$1315,DataRegularSeason20242025!$B$3:$B$1315, "&lt;=" &amp; FI$1, DataRegularSeason20242025!$D$3:$D$1315, $A65)+SUMIFS(DataRegularSeason20242025!$AB$3:$AB$1315,DataRegularSeason20242025!$B$3:$B$1315, "&lt;=" &amp; FI$1, DataRegularSeason20242025!$E$3:$E$1315, $A65)</f>
        <v>55</v>
      </c>
      <c r="FJ65">
        <f>SUMIFS(DataRegularSeason20242025!$AA$3:$AA$1315,DataRegularSeason20242025!$B$3:$B$1315, "&lt;=" &amp; FJ$1, DataRegularSeason20242025!$D$3:$D$1315, $A65)+SUMIFS(DataRegularSeason20242025!$AB$3:$AB$1315,DataRegularSeason20242025!$B$3:$B$1315, "&lt;=" &amp; FJ$1, DataRegularSeason20242025!$E$3:$E$1315, $A65)</f>
        <v>55</v>
      </c>
      <c r="FK65">
        <f>SUMIFS(DataRegularSeason20242025!$AA$3:$AA$1315,DataRegularSeason20242025!$B$3:$B$1315, "&lt;=" &amp; FK$1, DataRegularSeason20242025!$D$3:$D$1315, $A65)+SUMIFS(DataRegularSeason20242025!$AB$3:$AB$1315,DataRegularSeason20242025!$B$3:$B$1315, "&lt;=" &amp; FK$1, DataRegularSeason20242025!$E$3:$E$1315, $A65)</f>
        <v>55</v>
      </c>
      <c r="FL65">
        <f>SUMIFS(DataRegularSeason20242025!$AA$3:$AA$1315,DataRegularSeason20242025!$B$3:$B$1315, "&lt;=" &amp; FL$1, DataRegularSeason20242025!$D$3:$D$1315, $A65)+SUMIFS(DataRegularSeason20242025!$AB$3:$AB$1315,DataRegularSeason20242025!$B$3:$B$1315, "&lt;=" &amp; FL$1, DataRegularSeason20242025!$E$3:$E$1315, $A65)</f>
        <v>55</v>
      </c>
      <c r="FM65">
        <f>SUMIFS(DataRegularSeason20242025!$AA$3:$AA$1315,DataRegularSeason20242025!$B$3:$B$1315, "&lt;=" &amp; FM$1, DataRegularSeason20242025!$D$3:$D$1315, $A65)+SUMIFS(DataRegularSeason20242025!$AB$3:$AB$1315,DataRegularSeason20242025!$B$3:$B$1315, "&lt;=" &amp; FM$1, DataRegularSeason20242025!$E$3:$E$1315, $A65)</f>
        <v>55</v>
      </c>
      <c r="FN65">
        <f>SUMIFS(DataRegularSeason20242025!$AA$3:$AA$1315,DataRegularSeason20242025!$B$3:$B$1315, "&lt;=" &amp; FN$1, DataRegularSeason20242025!$D$3:$D$1315, $A65)+SUMIFS(DataRegularSeason20242025!$AB$3:$AB$1315,DataRegularSeason20242025!$B$3:$B$1315, "&lt;=" &amp; FN$1, DataRegularSeason20242025!$E$3:$E$1315, $A65)</f>
        <v>55</v>
      </c>
      <c r="FO65">
        <f>SUMIFS(DataRegularSeason20242025!$AA$3:$AA$1315,DataRegularSeason20242025!$B$3:$B$1315, "&lt;=" &amp; FO$1, DataRegularSeason20242025!$D$3:$D$1315, $A65)+SUMIFS(DataRegularSeason20242025!$AB$3:$AB$1315,DataRegularSeason20242025!$B$3:$B$1315, "&lt;=" &amp; FO$1, DataRegularSeason20242025!$E$3:$E$1315, $A65)</f>
        <v>55</v>
      </c>
      <c r="FP65">
        <f>SUMIFS(DataRegularSeason20242025!$AA$3:$AA$1315,DataRegularSeason20242025!$B$3:$B$1315, "&lt;=" &amp; FP$1, DataRegularSeason20242025!$D$3:$D$1315, $A65)+SUMIFS(DataRegularSeason20242025!$AB$3:$AB$1315,DataRegularSeason20242025!$B$3:$B$1315, "&lt;=" &amp; FP$1, DataRegularSeason20242025!$E$3:$E$1315, $A65)</f>
        <v>55</v>
      </c>
      <c r="FQ65">
        <f>SUMIFS(DataRegularSeason20242025!$AA$3:$AA$1315,DataRegularSeason20242025!$B$3:$B$1315, "&lt;=" &amp; FQ$1, DataRegularSeason20242025!$D$3:$D$1315, $A65)+SUMIFS(DataRegularSeason20242025!$AB$3:$AB$1315,DataRegularSeason20242025!$B$3:$B$1315, "&lt;=" &amp; FQ$1, DataRegularSeason20242025!$E$3:$E$1315, $A65)</f>
        <v>55</v>
      </c>
      <c r="FR65">
        <f>SUMIFS(DataRegularSeason20242025!$AA$3:$AA$1315,DataRegularSeason20242025!$B$3:$B$1315, "&lt;=" &amp; FR$1, DataRegularSeason20242025!$D$3:$D$1315, $A65)+SUMIFS(DataRegularSeason20242025!$AB$3:$AB$1315,DataRegularSeason20242025!$B$3:$B$1315, "&lt;=" &amp; FR$1, DataRegularSeason20242025!$E$3:$E$1315, $A65)</f>
        <v>55</v>
      </c>
      <c r="FS65">
        <f>SUMIFS(DataRegularSeason20242025!$AA$3:$AA$1315,DataRegularSeason20242025!$B$3:$B$1315, "&lt;=" &amp; FS$1, DataRegularSeason20242025!$D$3:$D$1315, $A65)+SUMIFS(DataRegularSeason20242025!$AB$3:$AB$1315,DataRegularSeason20242025!$B$3:$B$1315, "&lt;=" &amp; FS$1, DataRegularSeason20242025!$E$3:$E$1315, $A65)</f>
        <v>55</v>
      </c>
      <c r="FT65">
        <f>SUMIFS(DataRegularSeason20242025!$AA$3:$AA$1315,DataRegularSeason20242025!$B$3:$B$1315, "&lt;=" &amp; FT$1, DataRegularSeason20242025!$D$3:$D$1315, $A65)+SUMIFS(DataRegularSeason20242025!$AB$3:$AB$1315,DataRegularSeason20242025!$B$3:$B$1315, "&lt;=" &amp; FT$1, DataRegularSeason20242025!$E$3:$E$1315, $A65)</f>
        <v>55</v>
      </c>
      <c r="FU65">
        <f>SUMIFS(DataRegularSeason20242025!$AA$3:$AA$1315,DataRegularSeason20242025!$B$3:$B$1315, "&lt;=" &amp; FU$1, DataRegularSeason20242025!$D$3:$D$1315, $A65)+SUMIFS(DataRegularSeason20242025!$AB$3:$AB$1315,DataRegularSeason20242025!$B$3:$B$1315, "&lt;=" &amp; FU$1, DataRegularSeason20242025!$E$3:$E$1315, $A65)</f>
        <v>55</v>
      </c>
      <c r="FV65">
        <f>SUMIFS(DataRegularSeason20242025!$AA$3:$AA$1315,DataRegularSeason20242025!$B$3:$B$1315, "&lt;=" &amp; FV$1, DataRegularSeason20242025!$D$3:$D$1315, $A65)+SUMIFS(DataRegularSeason20242025!$AB$3:$AB$1315,DataRegularSeason20242025!$B$3:$B$1315, "&lt;=" &amp; FV$1, DataRegularSeason20242025!$E$3:$E$1315, $A65)</f>
        <v>55</v>
      </c>
      <c r="FW65">
        <f>SUMIFS(DataRegularSeason20242025!$AA$3:$AA$1315,DataRegularSeason20242025!$B$3:$B$1315, "&lt;=" &amp; FW$1, DataRegularSeason20242025!$D$3:$D$1315, $A65)+SUMIFS(DataRegularSeason20242025!$AB$3:$AB$1315,DataRegularSeason20242025!$B$3:$B$1315, "&lt;=" &amp; FW$1, DataRegularSeason20242025!$E$3:$E$1315, $A65)</f>
        <v>55</v>
      </c>
      <c r="FX65">
        <f>SUMIFS(DataRegularSeason20242025!$AA$3:$AA$1315,DataRegularSeason20242025!$B$3:$B$1315, "&lt;=" &amp; FX$1, DataRegularSeason20242025!$D$3:$D$1315, $A65)+SUMIFS(DataRegularSeason20242025!$AB$3:$AB$1315,DataRegularSeason20242025!$B$3:$B$1315, "&lt;=" &amp; FX$1, DataRegularSeason20242025!$E$3:$E$1315, $A65)</f>
        <v>55</v>
      </c>
      <c r="FY65">
        <f>SUMIFS(DataRegularSeason20242025!$AA$3:$AA$1315,DataRegularSeason20242025!$B$3:$B$1315, "&lt;=" &amp; FY$1, DataRegularSeason20242025!$D$3:$D$1315, $A65)+SUMIFS(DataRegularSeason20242025!$AB$3:$AB$1315,DataRegularSeason20242025!$B$3:$B$1315, "&lt;=" &amp; FY$1, DataRegularSeason20242025!$E$3:$E$1315, $A65)</f>
        <v>55</v>
      </c>
      <c r="FZ65">
        <f>SUMIFS(DataRegularSeason20242025!$AA$3:$AA$1315,DataRegularSeason20242025!$B$3:$B$1315, "&lt;=" &amp; FZ$1, DataRegularSeason20242025!$D$3:$D$1315, $A65)+SUMIFS(DataRegularSeason20242025!$AB$3:$AB$1315,DataRegularSeason20242025!$B$3:$B$1315, "&lt;=" &amp; FZ$1, DataRegularSeason20242025!$E$3:$E$1315, $A65)</f>
        <v>55</v>
      </c>
      <c r="GA65">
        <f>SUMIFS(DataRegularSeason20242025!$AA$3:$AA$1315,DataRegularSeason20242025!$B$3:$B$1315, "&lt;=" &amp; GA$1, DataRegularSeason20242025!$D$3:$D$1315, $A65)+SUMIFS(DataRegularSeason20242025!$AB$3:$AB$1315,DataRegularSeason20242025!$B$3:$B$1315, "&lt;=" &amp; GA$1, DataRegularSeason20242025!$E$3:$E$1315, $A65)</f>
        <v>55</v>
      </c>
      <c r="GB65">
        <f>SUMIFS(DataRegularSeason20242025!$AA$3:$AA$1315,DataRegularSeason20242025!$B$3:$B$1315, "&lt;=" &amp; GB$1, DataRegularSeason20242025!$D$3:$D$1315, $A65)+SUMIFS(DataRegularSeason20242025!$AB$3:$AB$1315,DataRegularSeason20242025!$B$3:$B$1315, "&lt;=" &amp; GB$1, DataRegularSeason20242025!$E$3:$E$1315, $A65)</f>
        <v>55</v>
      </c>
      <c r="GC65">
        <f>SUMIFS(DataRegularSeason20242025!$AA$3:$AA$1315,DataRegularSeason20242025!$B$3:$B$1315, "&lt;=" &amp; GC$1, DataRegularSeason20242025!$D$3:$D$1315, $A65)+SUMIFS(DataRegularSeason20242025!$AB$3:$AB$1315,DataRegularSeason20242025!$B$3:$B$1315, "&lt;=" &amp; GC$1, DataRegularSeason20242025!$E$3:$E$1315, $A65)</f>
        <v>55</v>
      </c>
      <c r="GD65">
        <f>SUMIFS(DataRegularSeason20242025!$AA$3:$AA$1315,DataRegularSeason20242025!$B$3:$B$1315, "&lt;=" &amp; GD$1, DataRegularSeason20242025!$D$3:$D$1315, $A65)+SUMIFS(DataRegularSeason20242025!$AB$3:$AB$1315,DataRegularSeason20242025!$B$3:$B$1315, "&lt;=" &amp; GD$1, DataRegularSeason20242025!$E$3:$E$1315, $A65)</f>
        <v>55</v>
      </c>
      <c r="GE65">
        <f>SUMIFS(DataRegularSeason20242025!$AA$3:$AA$1315,DataRegularSeason20242025!$B$3:$B$1315, "&lt;=" &amp; GE$1, DataRegularSeason20242025!$D$3:$D$1315, $A65)+SUMIFS(DataRegularSeason20242025!$AB$3:$AB$1315,DataRegularSeason20242025!$B$3:$B$1315, "&lt;=" &amp; GE$1, DataRegularSeason20242025!$E$3:$E$1315, $A65)</f>
        <v>55</v>
      </c>
      <c r="GF65">
        <f>SUMIFS(DataRegularSeason20242025!$AA$3:$AA$1315,DataRegularSeason20242025!$B$3:$B$1315, "&lt;=" &amp; GF$1, DataRegularSeason20242025!$D$3:$D$1315, $A65)+SUMIFS(DataRegularSeason20242025!$AB$3:$AB$1315,DataRegularSeason20242025!$B$3:$B$1315, "&lt;=" &amp; GF$1, DataRegularSeason20242025!$E$3:$E$1315, $A65)</f>
        <v>55</v>
      </c>
      <c r="GG65">
        <f>SUMIFS(DataRegularSeason20242025!$AA$3:$AA$1315,DataRegularSeason20242025!$B$3:$B$1315, "&lt;=" &amp; GG$1, DataRegularSeason20242025!$D$3:$D$1315, $A65)+SUMIFS(DataRegularSeason20242025!$AB$3:$AB$1315,DataRegularSeason20242025!$B$3:$B$1315, "&lt;=" &amp; GG$1, DataRegularSeason20242025!$E$3:$E$1315, $A65)</f>
        <v>55</v>
      </c>
      <c r="GH65">
        <f>SUMIFS(DataRegularSeason20242025!$AA$3:$AA$1315,DataRegularSeason20242025!$B$3:$B$1315, "&lt;=" &amp; GH$1, DataRegularSeason20242025!$D$3:$D$1315, $A65)+SUMIFS(DataRegularSeason20242025!$AB$3:$AB$1315,DataRegularSeason20242025!$B$3:$B$1315, "&lt;=" &amp; GH$1, DataRegularSeason20242025!$E$3:$E$1315, $A65)</f>
        <v>55</v>
      </c>
      <c r="GI65">
        <f>SUMIFS(DataRegularSeason20242025!$AA$3:$AA$1315,DataRegularSeason20242025!$B$3:$B$1315, "&lt;=" &amp; GI$1, DataRegularSeason20242025!$D$3:$D$1315, $A65)+SUMIFS(DataRegularSeason20242025!$AB$3:$AB$1315,DataRegularSeason20242025!$B$3:$B$1315, "&lt;=" &amp; GI$1, DataRegularSeason20242025!$E$3:$E$1315, $A65)</f>
        <v>55</v>
      </c>
      <c r="GJ65">
        <f>SUMIFS(DataRegularSeason20242025!$AA$3:$AA$1315,DataRegularSeason20242025!$B$3:$B$1315, "&lt;=" &amp; GJ$1, DataRegularSeason20242025!$D$3:$D$1315, $A65)+SUMIFS(DataRegularSeason20242025!$AB$3:$AB$1315,DataRegularSeason20242025!$B$3:$B$1315, "&lt;=" &amp; GJ$1, DataRegularSeason20242025!$E$3:$E$1315, $A65)</f>
        <v>55</v>
      </c>
      <c r="GK65">
        <f>SUMIFS(DataRegularSeason20242025!$AA$3:$AA$1315,DataRegularSeason20242025!$B$3:$B$1315, "&lt;=" &amp; GK$1, DataRegularSeason20242025!$D$3:$D$1315, $A65)+SUMIFS(DataRegularSeason20242025!$AB$3:$AB$1315,DataRegularSeason20242025!$B$3:$B$1315, "&lt;=" &amp; GK$1, DataRegularSeason20242025!$E$3:$E$1315, $A65)</f>
        <v>55</v>
      </c>
      <c r="GL65">
        <f>SUMIFS(DataRegularSeason20242025!$AA$3:$AA$1315,DataRegularSeason20242025!$B$3:$B$1315, "&lt;=" &amp; GL$1, DataRegularSeason20242025!$D$3:$D$1315, $A65)+SUMIFS(DataRegularSeason20242025!$AB$3:$AB$1315,DataRegularSeason20242025!$B$3:$B$1315, "&lt;=" &amp; GL$1, DataRegularSeason20242025!$E$3:$E$1315, $A65)</f>
        <v>55</v>
      </c>
      <c r="GM65">
        <f>SUMIFS(DataRegularSeason20242025!$AA$3:$AA$1315,DataRegularSeason20242025!$B$3:$B$1315, "&lt;=" &amp; GM$1, DataRegularSeason20242025!$D$3:$D$1315, $A65)+SUMIFS(DataRegularSeason20242025!$AB$3:$AB$1315,DataRegularSeason20242025!$B$3:$B$1315, "&lt;=" &amp; GM$1, DataRegularSeason20242025!$E$3:$E$1315, $A65)</f>
        <v>55</v>
      </c>
      <c r="GN65">
        <f>SUMIFS(DataRegularSeason20242025!$AA$3:$AA$1315,DataRegularSeason20242025!$B$3:$B$1315, "&lt;=" &amp; GN$1, DataRegularSeason20242025!$D$3:$D$1315, $A65)+SUMIFS(DataRegularSeason20242025!$AB$3:$AB$1315,DataRegularSeason20242025!$B$3:$B$1315, "&lt;=" &amp; GN$1, DataRegularSeason20242025!$E$3:$E$1315, $A65)</f>
        <v>55</v>
      </c>
      <c r="GO65">
        <f>SUMIFS(DataRegularSeason20242025!$AA$3:$AA$1315,DataRegularSeason20242025!$B$3:$B$1315, "&lt;=" &amp; GO$1, DataRegularSeason20242025!$D$3:$D$1315, $A65)+SUMIFS(DataRegularSeason20242025!$AB$3:$AB$1315,DataRegularSeason20242025!$B$3:$B$1315, "&lt;=" &amp; GO$1, DataRegularSeason20242025!$E$3:$E$1315, $A65)</f>
        <v>55</v>
      </c>
      <c r="GP65">
        <f>SUMIFS(DataRegularSeason20242025!$AA$3:$AA$1315,DataRegularSeason20242025!$B$3:$B$1315, "&lt;=" &amp; GP$1, DataRegularSeason20242025!$D$3:$D$1315, $A65)+SUMIFS(DataRegularSeason20242025!$AB$3:$AB$1315,DataRegularSeason20242025!$B$3:$B$1315, "&lt;=" &amp; GP$1, DataRegularSeason20242025!$E$3:$E$1315, $A65)</f>
        <v>55</v>
      </c>
      <c r="GQ65">
        <f>SUMIFS(DataRegularSeason20242025!$AA$3:$AA$1315,DataRegularSeason20242025!$B$3:$B$1315, "&lt;=" &amp; GQ$1, DataRegularSeason20242025!$D$3:$D$1315, $A65)+SUMIFS(DataRegularSeason20242025!$AB$3:$AB$1315,DataRegularSeason20242025!$B$3:$B$1315, "&lt;=" &amp; GQ$1, DataRegularSeason20242025!$E$3:$E$1315, $A65)</f>
        <v>55</v>
      </c>
      <c r="GR65">
        <f>SUMIFS(DataRegularSeason20242025!$AA$3:$AA$1315,DataRegularSeason20242025!$B$3:$B$1315, "&lt;=" &amp; GR$1, DataRegularSeason20242025!$D$3:$D$1315, $A65)+SUMIFS(DataRegularSeason20242025!$AB$3:$AB$1315,DataRegularSeason20242025!$B$3:$B$1315, "&lt;=" &amp; GR$1, DataRegularSeason20242025!$E$3:$E$1315, $A65)</f>
        <v>55</v>
      </c>
      <c r="GS65">
        <f>SUMIFS(DataRegularSeason20242025!$AA$3:$AA$1315,DataRegularSeason20242025!$B$3:$B$1315, "&lt;=" &amp; GS$1, DataRegularSeason20242025!$D$3:$D$1315, $A65)+SUMIFS(DataRegularSeason20242025!$AB$3:$AB$1315,DataRegularSeason20242025!$B$3:$B$1315, "&lt;=" &amp; GS$1, DataRegularSeason20242025!$E$3:$E$1315, $A65)</f>
        <v>55</v>
      </c>
      <c r="GT65">
        <f>SUMIFS(DataRegularSeason20242025!$AA$3:$AA$1315,DataRegularSeason20242025!$B$3:$B$1315, "&lt;=" &amp; GT$1, DataRegularSeason20242025!$D$3:$D$1315, $A65)+SUMIFS(DataRegularSeason20242025!$AB$3:$AB$1315,DataRegularSeason20242025!$B$3:$B$1315, "&lt;=" &amp; GT$1, DataRegularSeason20242025!$E$3:$E$1315, $A65)</f>
        <v>55</v>
      </c>
      <c r="GU65">
        <f>SUMIFS(DataRegularSeason20242025!$AA$3:$AA$1315,DataRegularSeason20242025!$B$3:$B$1315, "&lt;=" &amp; GU$1, DataRegularSeason20242025!$D$3:$D$1315, $A65)+SUMIFS(DataRegularSeason20242025!$AB$3:$AB$1315,DataRegularSeason20242025!$B$3:$B$1315, "&lt;=" &amp; GU$1, DataRegularSeason20242025!$E$3:$E$1315, $A65)</f>
        <v>55</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52</v>
      </c>
      <c r="DQ66">
        <f>SUMIFS(DataRegularSeason20242025!$AA$3:$AA$1315,DataRegularSeason20242025!$B$3:$B$1315, "&lt;=" &amp; DQ$1, DataRegularSeason20242025!$D$3:$D$1315, $A66)+SUMIFS(DataRegularSeason20242025!$AB$3:$AB$1315,DataRegularSeason20242025!$B$3:$B$1315, "&lt;=" &amp; DQ$1, DataRegularSeason20242025!$E$3:$E$1315, $A66)</f>
        <v>52</v>
      </c>
      <c r="DR66">
        <f>SUMIFS(DataRegularSeason20242025!$AA$3:$AA$1315,DataRegularSeason20242025!$B$3:$B$1315, "&lt;=" &amp; DR$1, DataRegularSeason20242025!$D$3:$D$1315, $A66)+SUMIFS(DataRegularSeason20242025!$AB$3:$AB$1315,DataRegularSeason20242025!$B$3:$B$1315, "&lt;=" &amp; DR$1, DataRegularSeason20242025!$E$3:$E$1315, $A66)</f>
        <v>52</v>
      </c>
      <c r="DS66">
        <f>SUMIFS(DataRegularSeason20242025!$AA$3:$AA$1315,DataRegularSeason20242025!$B$3:$B$1315, "&lt;=" &amp; DS$1, DataRegularSeason20242025!$D$3:$D$1315, $A66)+SUMIFS(DataRegularSeason20242025!$AB$3:$AB$1315,DataRegularSeason20242025!$B$3:$B$1315, "&lt;=" &amp; DS$1, DataRegularSeason20242025!$E$3:$E$1315, $A66)</f>
        <v>52</v>
      </c>
      <c r="DT66">
        <f>SUMIFS(DataRegularSeason20242025!$AA$3:$AA$1315,DataRegularSeason20242025!$B$3:$B$1315, "&lt;=" &amp; DT$1, DataRegularSeason20242025!$D$3:$D$1315, $A66)+SUMIFS(DataRegularSeason20242025!$AB$3:$AB$1315,DataRegularSeason20242025!$B$3:$B$1315, "&lt;=" &amp; DT$1, DataRegularSeason20242025!$E$3:$E$1315, $A66)</f>
        <v>52</v>
      </c>
      <c r="DU66">
        <f>SUMIFS(DataRegularSeason20242025!$AA$3:$AA$1315,DataRegularSeason20242025!$B$3:$B$1315, "&lt;=" &amp; DU$1, DataRegularSeason20242025!$D$3:$D$1315, $A66)+SUMIFS(DataRegularSeason20242025!$AB$3:$AB$1315,DataRegularSeason20242025!$B$3:$B$1315, "&lt;=" &amp; DU$1, DataRegularSeason20242025!$E$3:$E$1315, $A66)</f>
        <v>52</v>
      </c>
      <c r="DV66">
        <f>SUMIFS(DataRegularSeason20242025!$AA$3:$AA$1315,DataRegularSeason20242025!$B$3:$B$1315, "&lt;=" &amp; DV$1, DataRegularSeason20242025!$D$3:$D$1315, $A66)+SUMIFS(DataRegularSeason20242025!$AB$3:$AB$1315,DataRegularSeason20242025!$B$3:$B$1315, "&lt;=" &amp; DV$1, DataRegularSeason20242025!$E$3:$E$1315, $A66)</f>
        <v>52</v>
      </c>
      <c r="DW66">
        <f>SUMIFS(DataRegularSeason20242025!$AA$3:$AA$1315,DataRegularSeason20242025!$B$3:$B$1315, "&lt;=" &amp; DW$1, DataRegularSeason20242025!$D$3:$D$1315, $A66)+SUMIFS(DataRegularSeason20242025!$AB$3:$AB$1315,DataRegularSeason20242025!$B$3:$B$1315, "&lt;=" &amp; DW$1, DataRegularSeason20242025!$E$3:$E$1315, $A66)</f>
        <v>52</v>
      </c>
      <c r="DX66">
        <f>SUMIFS(DataRegularSeason20242025!$AA$3:$AA$1315,DataRegularSeason20242025!$B$3:$B$1315, "&lt;=" &amp; DX$1, DataRegularSeason20242025!$D$3:$D$1315, $A66)+SUMIFS(DataRegularSeason20242025!$AB$3:$AB$1315,DataRegularSeason20242025!$B$3:$B$1315, "&lt;=" &amp; DX$1, DataRegularSeason20242025!$E$3:$E$1315, $A66)</f>
        <v>52</v>
      </c>
      <c r="DY66">
        <f>SUMIFS(DataRegularSeason20242025!$AA$3:$AA$1315,DataRegularSeason20242025!$B$3:$B$1315, "&lt;=" &amp; DY$1, DataRegularSeason20242025!$D$3:$D$1315, $A66)+SUMIFS(DataRegularSeason20242025!$AB$3:$AB$1315,DataRegularSeason20242025!$B$3:$B$1315, "&lt;=" &amp; DY$1, DataRegularSeason20242025!$E$3:$E$1315, $A66)</f>
        <v>52</v>
      </c>
      <c r="DZ66">
        <f>SUMIFS(DataRegularSeason20242025!$AA$3:$AA$1315,DataRegularSeason20242025!$B$3:$B$1315, "&lt;=" &amp; DZ$1, DataRegularSeason20242025!$D$3:$D$1315, $A66)+SUMIFS(DataRegularSeason20242025!$AB$3:$AB$1315,DataRegularSeason20242025!$B$3:$B$1315, "&lt;=" &amp; DZ$1, DataRegularSeason20242025!$E$3:$E$1315, $A66)</f>
        <v>52</v>
      </c>
      <c r="EA66">
        <f>SUMIFS(DataRegularSeason20242025!$AA$3:$AA$1315,DataRegularSeason20242025!$B$3:$B$1315, "&lt;=" &amp; EA$1, DataRegularSeason20242025!$D$3:$D$1315, $A66)+SUMIFS(DataRegularSeason20242025!$AB$3:$AB$1315,DataRegularSeason20242025!$B$3:$B$1315, "&lt;=" &amp; EA$1, DataRegularSeason20242025!$E$3:$E$1315, $A66)</f>
        <v>52</v>
      </c>
      <c r="EB66">
        <f>SUMIFS(DataRegularSeason20242025!$AA$3:$AA$1315,DataRegularSeason20242025!$B$3:$B$1315, "&lt;=" &amp; EB$1, DataRegularSeason20242025!$D$3:$D$1315, $A66)+SUMIFS(DataRegularSeason20242025!$AB$3:$AB$1315,DataRegularSeason20242025!$B$3:$B$1315, "&lt;=" &amp; EB$1, DataRegularSeason20242025!$E$3:$E$1315, $A66)</f>
        <v>52</v>
      </c>
      <c r="EC66">
        <f>SUMIFS(DataRegularSeason20242025!$AA$3:$AA$1315,DataRegularSeason20242025!$B$3:$B$1315, "&lt;=" &amp; EC$1, DataRegularSeason20242025!$D$3:$D$1315, $A66)+SUMIFS(DataRegularSeason20242025!$AB$3:$AB$1315,DataRegularSeason20242025!$B$3:$B$1315, "&lt;=" &amp; EC$1, DataRegularSeason20242025!$E$3:$E$1315, $A66)</f>
        <v>52</v>
      </c>
      <c r="ED66">
        <f>SUMIFS(DataRegularSeason20242025!$AA$3:$AA$1315,DataRegularSeason20242025!$B$3:$B$1315, "&lt;=" &amp; ED$1, DataRegularSeason20242025!$D$3:$D$1315, $A66)+SUMIFS(DataRegularSeason20242025!$AB$3:$AB$1315,DataRegularSeason20242025!$B$3:$B$1315, "&lt;=" &amp; ED$1, DataRegularSeason20242025!$E$3:$E$1315, $A66)</f>
        <v>52</v>
      </c>
      <c r="EE66">
        <f>SUMIFS(DataRegularSeason20242025!$AA$3:$AA$1315,DataRegularSeason20242025!$B$3:$B$1315, "&lt;=" &amp; EE$1, DataRegularSeason20242025!$D$3:$D$1315, $A66)+SUMIFS(DataRegularSeason20242025!$AB$3:$AB$1315,DataRegularSeason20242025!$B$3:$B$1315, "&lt;=" &amp; EE$1, DataRegularSeason20242025!$E$3:$E$1315, $A66)</f>
        <v>52</v>
      </c>
      <c r="EF66">
        <f>SUMIFS(DataRegularSeason20242025!$AA$3:$AA$1315,DataRegularSeason20242025!$B$3:$B$1315, "&lt;=" &amp; EF$1, DataRegularSeason20242025!$D$3:$D$1315, $A66)+SUMIFS(DataRegularSeason20242025!$AB$3:$AB$1315,DataRegularSeason20242025!$B$3:$B$1315, "&lt;=" &amp; EF$1, DataRegularSeason20242025!$E$3:$E$1315, $A66)</f>
        <v>52</v>
      </c>
      <c r="EG66">
        <f>SUMIFS(DataRegularSeason20242025!$AA$3:$AA$1315,DataRegularSeason20242025!$B$3:$B$1315, "&lt;=" &amp; EG$1, DataRegularSeason20242025!$D$3:$D$1315, $A66)+SUMIFS(DataRegularSeason20242025!$AB$3:$AB$1315,DataRegularSeason20242025!$B$3:$B$1315, "&lt;=" &amp; EG$1, DataRegularSeason20242025!$E$3:$E$1315, $A66)</f>
        <v>52</v>
      </c>
      <c r="EH66">
        <f>SUMIFS(DataRegularSeason20242025!$AA$3:$AA$1315,DataRegularSeason20242025!$B$3:$B$1315, "&lt;=" &amp; EH$1, DataRegularSeason20242025!$D$3:$D$1315, $A66)+SUMIFS(DataRegularSeason20242025!$AB$3:$AB$1315,DataRegularSeason20242025!$B$3:$B$1315, "&lt;=" &amp; EH$1, DataRegularSeason20242025!$E$3:$E$1315, $A66)</f>
        <v>52</v>
      </c>
      <c r="EI66">
        <f>SUMIFS(DataRegularSeason20242025!$AA$3:$AA$1315,DataRegularSeason20242025!$B$3:$B$1315, "&lt;=" &amp; EI$1, DataRegularSeason20242025!$D$3:$D$1315, $A66)+SUMIFS(DataRegularSeason20242025!$AB$3:$AB$1315,DataRegularSeason20242025!$B$3:$B$1315, "&lt;=" &amp; EI$1, DataRegularSeason20242025!$E$3:$E$1315, $A66)</f>
        <v>52</v>
      </c>
      <c r="EJ66">
        <f>SUMIFS(DataRegularSeason20242025!$AA$3:$AA$1315,DataRegularSeason20242025!$B$3:$B$1315, "&lt;=" &amp; EJ$1, DataRegularSeason20242025!$D$3:$D$1315, $A66)+SUMIFS(DataRegularSeason20242025!$AB$3:$AB$1315,DataRegularSeason20242025!$B$3:$B$1315, "&lt;=" &amp; EJ$1, DataRegularSeason20242025!$E$3:$E$1315, $A66)</f>
        <v>52</v>
      </c>
      <c r="EK66">
        <f>SUMIFS(DataRegularSeason20242025!$AA$3:$AA$1315,DataRegularSeason20242025!$B$3:$B$1315, "&lt;=" &amp; EK$1, DataRegularSeason20242025!$D$3:$D$1315, $A66)+SUMIFS(DataRegularSeason20242025!$AB$3:$AB$1315,DataRegularSeason20242025!$B$3:$B$1315, "&lt;=" &amp; EK$1, DataRegularSeason20242025!$E$3:$E$1315, $A66)</f>
        <v>52</v>
      </c>
      <c r="EL66">
        <f>SUMIFS(DataRegularSeason20242025!$AA$3:$AA$1315,DataRegularSeason20242025!$B$3:$B$1315, "&lt;=" &amp; EL$1, DataRegularSeason20242025!$D$3:$D$1315, $A66)+SUMIFS(DataRegularSeason20242025!$AB$3:$AB$1315,DataRegularSeason20242025!$B$3:$B$1315, "&lt;=" &amp; EL$1, DataRegularSeason20242025!$E$3:$E$1315, $A66)</f>
        <v>52</v>
      </c>
      <c r="EM66">
        <f>SUMIFS(DataRegularSeason20242025!$AA$3:$AA$1315,DataRegularSeason20242025!$B$3:$B$1315, "&lt;=" &amp; EM$1, DataRegularSeason20242025!$D$3:$D$1315, $A66)+SUMIFS(DataRegularSeason20242025!$AB$3:$AB$1315,DataRegularSeason20242025!$B$3:$B$1315, "&lt;=" &amp; EM$1, DataRegularSeason20242025!$E$3:$E$1315, $A66)</f>
        <v>52</v>
      </c>
      <c r="EN66">
        <f>SUMIFS(DataRegularSeason20242025!$AA$3:$AA$1315,DataRegularSeason20242025!$B$3:$B$1315, "&lt;=" &amp; EN$1, DataRegularSeason20242025!$D$3:$D$1315, $A66)+SUMIFS(DataRegularSeason20242025!$AB$3:$AB$1315,DataRegularSeason20242025!$B$3:$B$1315, "&lt;=" &amp; EN$1, DataRegularSeason20242025!$E$3:$E$1315, $A66)</f>
        <v>52</v>
      </c>
      <c r="EO66">
        <f>SUMIFS(DataRegularSeason20242025!$AA$3:$AA$1315,DataRegularSeason20242025!$B$3:$B$1315, "&lt;=" &amp; EO$1, DataRegularSeason20242025!$D$3:$D$1315, $A66)+SUMIFS(DataRegularSeason20242025!$AB$3:$AB$1315,DataRegularSeason20242025!$B$3:$B$1315, "&lt;=" &amp; EO$1, DataRegularSeason20242025!$E$3:$E$1315, $A66)</f>
        <v>52</v>
      </c>
      <c r="EP66">
        <f>SUMIFS(DataRegularSeason20242025!$AA$3:$AA$1315,DataRegularSeason20242025!$B$3:$B$1315, "&lt;=" &amp; EP$1, DataRegularSeason20242025!$D$3:$D$1315, $A66)+SUMIFS(DataRegularSeason20242025!$AB$3:$AB$1315,DataRegularSeason20242025!$B$3:$B$1315, "&lt;=" &amp; EP$1, DataRegularSeason20242025!$E$3:$E$1315, $A66)</f>
        <v>52</v>
      </c>
      <c r="EQ66">
        <f>SUMIFS(DataRegularSeason20242025!$AA$3:$AA$1315,DataRegularSeason20242025!$B$3:$B$1315, "&lt;=" &amp; EQ$1, DataRegularSeason20242025!$D$3:$D$1315, $A66)+SUMIFS(DataRegularSeason20242025!$AB$3:$AB$1315,DataRegularSeason20242025!$B$3:$B$1315, "&lt;=" &amp; EQ$1, DataRegularSeason20242025!$E$3:$E$1315, $A66)</f>
        <v>52</v>
      </c>
      <c r="ER66">
        <f>SUMIFS(DataRegularSeason20242025!$AA$3:$AA$1315,DataRegularSeason20242025!$B$3:$B$1315, "&lt;=" &amp; ER$1, DataRegularSeason20242025!$D$3:$D$1315, $A66)+SUMIFS(DataRegularSeason20242025!$AB$3:$AB$1315,DataRegularSeason20242025!$B$3:$B$1315, "&lt;=" &amp; ER$1, DataRegularSeason20242025!$E$3:$E$1315, $A66)</f>
        <v>52</v>
      </c>
      <c r="ES66">
        <f>SUMIFS(DataRegularSeason20242025!$AA$3:$AA$1315,DataRegularSeason20242025!$B$3:$B$1315, "&lt;=" &amp; ES$1, DataRegularSeason20242025!$D$3:$D$1315, $A66)+SUMIFS(DataRegularSeason20242025!$AB$3:$AB$1315,DataRegularSeason20242025!$B$3:$B$1315, "&lt;=" &amp; ES$1, DataRegularSeason20242025!$E$3:$E$1315, $A66)</f>
        <v>52</v>
      </c>
      <c r="ET66">
        <f>SUMIFS(DataRegularSeason20242025!$AA$3:$AA$1315,DataRegularSeason20242025!$B$3:$B$1315, "&lt;=" &amp; ET$1, DataRegularSeason20242025!$D$3:$D$1315, $A66)+SUMIFS(DataRegularSeason20242025!$AB$3:$AB$1315,DataRegularSeason20242025!$B$3:$B$1315, "&lt;=" &amp; ET$1, DataRegularSeason20242025!$E$3:$E$1315, $A66)</f>
        <v>52</v>
      </c>
      <c r="EU66">
        <f>SUMIFS(DataRegularSeason20242025!$AA$3:$AA$1315,DataRegularSeason20242025!$B$3:$B$1315, "&lt;=" &amp; EU$1, DataRegularSeason20242025!$D$3:$D$1315, $A66)+SUMIFS(DataRegularSeason20242025!$AB$3:$AB$1315,DataRegularSeason20242025!$B$3:$B$1315, "&lt;=" &amp; EU$1, DataRegularSeason20242025!$E$3:$E$1315, $A66)</f>
        <v>52</v>
      </c>
      <c r="EV66">
        <f>SUMIFS(DataRegularSeason20242025!$AA$3:$AA$1315,DataRegularSeason20242025!$B$3:$B$1315, "&lt;=" &amp; EV$1, DataRegularSeason20242025!$D$3:$D$1315, $A66)+SUMIFS(DataRegularSeason20242025!$AB$3:$AB$1315,DataRegularSeason20242025!$B$3:$B$1315, "&lt;=" &amp; EV$1, DataRegularSeason20242025!$E$3:$E$1315, $A66)</f>
        <v>52</v>
      </c>
      <c r="EW66">
        <f>SUMIFS(DataRegularSeason20242025!$AA$3:$AA$1315,DataRegularSeason20242025!$B$3:$B$1315, "&lt;=" &amp; EW$1, DataRegularSeason20242025!$D$3:$D$1315, $A66)+SUMIFS(DataRegularSeason20242025!$AB$3:$AB$1315,DataRegularSeason20242025!$B$3:$B$1315, "&lt;=" &amp; EW$1, DataRegularSeason20242025!$E$3:$E$1315, $A66)</f>
        <v>52</v>
      </c>
      <c r="EX66">
        <f>SUMIFS(DataRegularSeason20242025!$AA$3:$AA$1315,DataRegularSeason20242025!$B$3:$B$1315, "&lt;=" &amp; EX$1, DataRegularSeason20242025!$D$3:$D$1315, $A66)+SUMIFS(DataRegularSeason20242025!$AB$3:$AB$1315,DataRegularSeason20242025!$B$3:$B$1315, "&lt;=" &amp; EX$1, DataRegularSeason20242025!$E$3:$E$1315, $A66)</f>
        <v>52</v>
      </c>
      <c r="EY66">
        <f>SUMIFS(DataRegularSeason20242025!$AA$3:$AA$1315,DataRegularSeason20242025!$B$3:$B$1315, "&lt;=" &amp; EY$1, DataRegularSeason20242025!$D$3:$D$1315, $A66)+SUMIFS(DataRegularSeason20242025!$AB$3:$AB$1315,DataRegularSeason20242025!$B$3:$B$1315, "&lt;=" &amp; EY$1, DataRegularSeason20242025!$E$3:$E$1315, $A66)</f>
        <v>52</v>
      </c>
      <c r="EZ66">
        <f>SUMIFS(DataRegularSeason20242025!$AA$3:$AA$1315,DataRegularSeason20242025!$B$3:$B$1315, "&lt;=" &amp; EZ$1, DataRegularSeason20242025!$D$3:$D$1315, $A66)+SUMIFS(DataRegularSeason20242025!$AB$3:$AB$1315,DataRegularSeason20242025!$B$3:$B$1315, "&lt;=" &amp; EZ$1, DataRegularSeason20242025!$E$3:$E$1315, $A66)</f>
        <v>52</v>
      </c>
      <c r="FA66">
        <f>SUMIFS(DataRegularSeason20242025!$AA$3:$AA$1315,DataRegularSeason20242025!$B$3:$B$1315, "&lt;=" &amp; FA$1, DataRegularSeason20242025!$D$3:$D$1315, $A66)+SUMIFS(DataRegularSeason20242025!$AB$3:$AB$1315,DataRegularSeason20242025!$B$3:$B$1315, "&lt;=" &amp; FA$1, DataRegularSeason20242025!$E$3:$E$1315, $A66)</f>
        <v>52</v>
      </c>
      <c r="FB66">
        <f>SUMIFS(DataRegularSeason20242025!$AA$3:$AA$1315,DataRegularSeason20242025!$B$3:$B$1315, "&lt;=" &amp; FB$1, DataRegularSeason20242025!$D$3:$D$1315, $A66)+SUMIFS(DataRegularSeason20242025!$AB$3:$AB$1315,DataRegularSeason20242025!$B$3:$B$1315, "&lt;=" &amp; FB$1, DataRegularSeason20242025!$E$3:$E$1315, $A66)</f>
        <v>52</v>
      </c>
      <c r="FC66">
        <f>SUMIFS(DataRegularSeason20242025!$AA$3:$AA$1315,DataRegularSeason20242025!$B$3:$B$1315, "&lt;=" &amp; FC$1, DataRegularSeason20242025!$D$3:$D$1315, $A66)+SUMIFS(DataRegularSeason20242025!$AB$3:$AB$1315,DataRegularSeason20242025!$B$3:$B$1315, "&lt;=" &amp; FC$1, DataRegularSeason20242025!$E$3:$E$1315, $A66)</f>
        <v>52</v>
      </c>
      <c r="FD66">
        <f>SUMIFS(DataRegularSeason20242025!$AA$3:$AA$1315,DataRegularSeason20242025!$B$3:$B$1315, "&lt;=" &amp; FD$1, DataRegularSeason20242025!$D$3:$D$1315, $A66)+SUMIFS(DataRegularSeason20242025!$AB$3:$AB$1315,DataRegularSeason20242025!$B$3:$B$1315, "&lt;=" &amp; FD$1, DataRegularSeason20242025!$E$3:$E$1315, $A66)</f>
        <v>52</v>
      </c>
      <c r="FE66">
        <f>SUMIFS(DataRegularSeason20242025!$AA$3:$AA$1315,DataRegularSeason20242025!$B$3:$B$1315, "&lt;=" &amp; FE$1, DataRegularSeason20242025!$D$3:$D$1315, $A66)+SUMIFS(DataRegularSeason20242025!$AB$3:$AB$1315,DataRegularSeason20242025!$B$3:$B$1315, "&lt;=" &amp; FE$1, DataRegularSeason20242025!$E$3:$E$1315, $A66)</f>
        <v>52</v>
      </c>
      <c r="FF66">
        <f>SUMIFS(DataRegularSeason20242025!$AA$3:$AA$1315,DataRegularSeason20242025!$B$3:$B$1315, "&lt;=" &amp; FF$1, DataRegularSeason20242025!$D$3:$D$1315, $A66)+SUMIFS(DataRegularSeason20242025!$AB$3:$AB$1315,DataRegularSeason20242025!$B$3:$B$1315, "&lt;=" &amp; FF$1, DataRegularSeason20242025!$E$3:$E$1315, $A66)</f>
        <v>52</v>
      </c>
      <c r="FG66">
        <f>SUMIFS(DataRegularSeason20242025!$AA$3:$AA$1315,DataRegularSeason20242025!$B$3:$B$1315, "&lt;=" &amp; FG$1, DataRegularSeason20242025!$D$3:$D$1315, $A66)+SUMIFS(DataRegularSeason20242025!$AB$3:$AB$1315,DataRegularSeason20242025!$B$3:$B$1315, "&lt;=" &amp; FG$1, DataRegularSeason20242025!$E$3:$E$1315, $A66)</f>
        <v>52</v>
      </c>
      <c r="FH66">
        <f>SUMIFS(DataRegularSeason20242025!$AA$3:$AA$1315,DataRegularSeason20242025!$B$3:$B$1315, "&lt;=" &amp; FH$1, DataRegularSeason20242025!$D$3:$D$1315, $A66)+SUMIFS(DataRegularSeason20242025!$AB$3:$AB$1315,DataRegularSeason20242025!$B$3:$B$1315, "&lt;=" &amp; FH$1, DataRegularSeason20242025!$E$3:$E$1315, $A66)</f>
        <v>52</v>
      </c>
      <c r="FI66">
        <f>SUMIFS(DataRegularSeason20242025!$AA$3:$AA$1315,DataRegularSeason20242025!$B$3:$B$1315, "&lt;=" &amp; FI$1, DataRegularSeason20242025!$D$3:$D$1315, $A66)+SUMIFS(DataRegularSeason20242025!$AB$3:$AB$1315,DataRegularSeason20242025!$B$3:$B$1315, "&lt;=" &amp; FI$1, DataRegularSeason20242025!$E$3:$E$1315, $A66)</f>
        <v>52</v>
      </c>
      <c r="FJ66">
        <f>SUMIFS(DataRegularSeason20242025!$AA$3:$AA$1315,DataRegularSeason20242025!$B$3:$B$1315, "&lt;=" &amp; FJ$1, DataRegularSeason20242025!$D$3:$D$1315, $A66)+SUMIFS(DataRegularSeason20242025!$AB$3:$AB$1315,DataRegularSeason20242025!$B$3:$B$1315, "&lt;=" &amp; FJ$1, DataRegularSeason20242025!$E$3:$E$1315, $A66)</f>
        <v>52</v>
      </c>
      <c r="FK66">
        <f>SUMIFS(DataRegularSeason20242025!$AA$3:$AA$1315,DataRegularSeason20242025!$B$3:$B$1315, "&lt;=" &amp; FK$1, DataRegularSeason20242025!$D$3:$D$1315, $A66)+SUMIFS(DataRegularSeason20242025!$AB$3:$AB$1315,DataRegularSeason20242025!$B$3:$B$1315, "&lt;=" &amp; FK$1, DataRegularSeason20242025!$E$3:$E$1315, $A66)</f>
        <v>52</v>
      </c>
      <c r="FL66">
        <f>SUMIFS(DataRegularSeason20242025!$AA$3:$AA$1315,DataRegularSeason20242025!$B$3:$B$1315, "&lt;=" &amp; FL$1, DataRegularSeason20242025!$D$3:$D$1315, $A66)+SUMIFS(DataRegularSeason20242025!$AB$3:$AB$1315,DataRegularSeason20242025!$B$3:$B$1315, "&lt;=" &amp; FL$1, DataRegularSeason20242025!$E$3:$E$1315, $A66)</f>
        <v>52</v>
      </c>
      <c r="FM66">
        <f>SUMIFS(DataRegularSeason20242025!$AA$3:$AA$1315,DataRegularSeason20242025!$B$3:$B$1315, "&lt;=" &amp; FM$1, DataRegularSeason20242025!$D$3:$D$1315, $A66)+SUMIFS(DataRegularSeason20242025!$AB$3:$AB$1315,DataRegularSeason20242025!$B$3:$B$1315, "&lt;=" &amp; FM$1, DataRegularSeason20242025!$E$3:$E$1315, $A66)</f>
        <v>52</v>
      </c>
      <c r="FN66">
        <f>SUMIFS(DataRegularSeason20242025!$AA$3:$AA$1315,DataRegularSeason20242025!$B$3:$B$1315, "&lt;=" &amp; FN$1, DataRegularSeason20242025!$D$3:$D$1315, $A66)+SUMIFS(DataRegularSeason20242025!$AB$3:$AB$1315,DataRegularSeason20242025!$B$3:$B$1315, "&lt;=" &amp; FN$1, DataRegularSeason20242025!$E$3:$E$1315, $A66)</f>
        <v>52</v>
      </c>
      <c r="FO66">
        <f>SUMIFS(DataRegularSeason20242025!$AA$3:$AA$1315,DataRegularSeason20242025!$B$3:$B$1315, "&lt;=" &amp; FO$1, DataRegularSeason20242025!$D$3:$D$1315, $A66)+SUMIFS(DataRegularSeason20242025!$AB$3:$AB$1315,DataRegularSeason20242025!$B$3:$B$1315, "&lt;=" &amp; FO$1, DataRegularSeason20242025!$E$3:$E$1315, $A66)</f>
        <v>52</v>
      </c>
      <c r="FP66">
        <f>SUMIFS(DataRegularSeason20242025!$AA$3:$AA$1315,DataRegularSeason20242025!$B$3:$B$1315, "&lt;=" &amp; FP$1, DataRegularSeason20242025!$D$3:$D$1315, $A66)+SUMIFS(DataRegularSeason20242025!$AB$3:$AB$1315,DataRegularSeason20242025!$B$3:$B$1315, "&lt;=" &amp; FP$1, DataRegularSeason20242025!$E$3:$E$1315, $A66)</f>
        <v>52</v>
      </c>
      <c r="FQ66">
        <f>SUMIFS(DataRegularSeason20242025!$AA$3:$AA$1315,DataRegularSeason20242025!$B$3:$B$1315, "&lt;=" &amp; FQ$1, DataRegularSeason20242025!$D$3:$D$1315, $A66)+SUMIFS(DataRegularSeason20242025!$AB$3:$AB$1315,DataRegularSeason20242025!$B$3:$B$1315, "&lt;=" &amp; FQ$1, DataRegularSeason20242025!$E$3:$E$1315, $A66)</f>
        <v>52</v>
      </c>
      <c r="FR66">
        <f>SUMIFS(DataRegularSeason20242025!$AA$3:$AA$1315,DataRegularSeason20242025!$B$3:$B$1315, "&lt;=" &amp; FR$1, DataRegularSeason20242025!$D$3:$D$1315, $A66)+SUMIFS(DataRegularSeason20242025!$AB$3:$AB$1315,DataRegularSeason20242025!$B$3:$B$1315, "&lt;=" &amp; FR$1, DataRegularSeason20242025!$E$3:$E$1315, $A66)</f>
        <v>52</v>
      </c>
      <c r="FS66">
        <f>SUMIFS(DataRegularSeason20242025!$AA$3:$AA$1315,DataRegularSeason20242025!$B$3:$B$1315, "&lt;=" &amp; FS$1, DataRegularSeason20242025!$D$3:$D$1315, $A66)+SUMIFS(DataRegularSeason20242025!$AB$3:$AB$1315,DataRegularSeason20242025!$B$3:$B$1315, "&lt;=" &amp; FS$1, DataRegularSeason20242025!$E$3:$E$1315, $A66)</f>
        <v>52</v>
      </c>
      <c r="FT66">
        <f>SUMIFS(DataRegularSeason20242025!$AA$3:$AA$1315,DataRegularSeason20242025!$B$3:$B$1315, "&lt;=" &amp; FT$1, DataRegularSeason20242025!$D$3:$D$1315, $A66)+SUMIFS(DataRegularSeason20242025!$AB$3:$AB$1315,DataRegularSeason20242025!$B$3:$B$1315, "&lt;=" &amp; FT$1, DataRegularSeason20242025!$E$3:$E$1315, $A66)</f>
        <v>52</v>
      </c>
      <c r="FU66">
        <f>SUMIFS(DataRegularSeason20242025!$AA$3:$AA$1315,DataRegularSeason20242025!$B$3:$B$1315, "&lt;=" &amp; FU$1, DataRegularSeason20242025!$D$3:$D$1315, $A66)+SUMIFS(DataRegularSeason20242025!$AB$3:$AB$1315,DataRegularSeason20242025!$B$3:$B$1315, "&lt;=" &amp; FU$1, DataRegularSeason20242025!$E$3:$E$1315, $A66)</f>
        <v>52</v>
      </c>
      <c r="FV66">
        <f>SUMIFS(DataRegularSeason20242025!$AA$3:$AA$1315,DataRegularSeason20242025!$B$3:$B$1315, "&lt;=" &amp; FV$1, DataRegularSeason20242025!$D$3:$D$1315, $A66)+SUMIFS(DataRegularSeason20242025!$AB$3:$AB$1315,DataRegularSeason20242025!$B$3:$B$1315, "&lt;=" &amp; FV$1, DataRegularSeason20242025!$E$3:$E$1315, $A66)</f>
        <v>52</v>
      </c>
      <c r="FW66">
        <f>SUMIFS(DataRegularSeason20242025!$AA$3:$AA$1315,DataRegularSeason20242025!$B$3:$B$1315, "&lt;=" &amp; FW$1, DataRegularSeason20242025!$D$3:$D$1315, $A66)+SUMIFS(DataRegularSeason20242025!$AB$3:$AB$1315,DataRegularSeason20242025!$B$3:$B$1315, "&lt;=" &amp; FW$1, DataRegularSeason20242025!$E$3:$E$1315, $A66)</f>
        <v>52</v>
      </c>
      <c r="FX66">
        <f>SUMIFS(DataRegularSeason20242025!$AA$3:$AA$1315,DataRegularSeason20242025!$B$3:$B$1315, "&lt;=" &amp; FX$1, DataRegularSeason20242025!$D$3:$D$1315, $A66)+SUMIFS(DataRegularSeason20242025!$AB$3:$AB$1315,DataRegularSeason20242025!$B$3:$B$1315, "&lt;=" &amp; FX$1, DataRegularSeason20242025!$E$3:$E$1315, $A66)</f>
        <v>52</v>
      </c>
      <c r="FY66">
        <f>SUMIFS(DataRegularSeason20242025!$AA$3:$AA$1315,DataRegularSeason20242025!$B$3:$B$1315, "&lt;=" &amp; FY$1, DataRegularSeason20242025!$D$3:$D$1315, $A66)+SUMIFS(DataRegularSeason20242025!$AB$3:$AB$1315,DataRegularSeason20242025!$B$3:$B$1315, "&lt;=" &amp; FY$1, DataRegularSeason20242025!$E$3:$E$1315, $A66)</f>
        <v>52</v>
      </c>
      <c r="FZ66">
        <f>SUMIFS(DataRegularSeason20242025!$AA$3:$AA$1315,DataRegularSeason20242025!$B$3:$B$1315, "&lt;=" &amp; FZ$1, DataRegularSeason20242025!$D$3:$D$1315, $A66)+SUMIFS(DataRegularSeason20242025!$AB$3:$AB$1315,DataRegularSeason20242025!$B$3:$B$1315, "&lt;=" &amp; FZ$1, DataRegularSeason20242025!$E$3:$E$1315, $A66)</f>
        <v>52</v>
      </c>
      <c r="GA66">
        <f>SUMIFS(DataRegularSeason20242025!$AA$3:$AA$1315,DataRegularSeason20242025!$B$3:$B$1315, "&lt;=" &amp; GA$1, DataRegularSeason20242025!$D$3:$D$1315, $A66)+SUMIFS(DataRegularSeason20242025!$AB$3:$AB$1315,DataRegularSeason20242025!$B$3:$B$1315, "&lt;=" &amp; GA$1, DataRegularSeason20242025!$E$3:$E$1315, $A66)</f>
        <v>52</v>
      </c>
      <c r="GB66">
        <f>SUMIFS(DataRegularSeason20242025!$AA$3:$AA$1315,DataRegularSeason20242025!$B$3:$B$1315, "&lt;=" &amp; GB$1, DataRegularSeason20242025!$D$3:$D$1315, $A66)+SUMIFS(DataRegularSeason20242025!$AB$3:$AB$1315,DataRegularSeason20242025!$B$3:$B$1315, "&lt;=" &amp; GB$1, DataRegularSeason20242025!$E$3:$E$1315, $A66)</f>
        <v>52</v>
      </c>
      <c r="GC66">
        <f>SUMIFS(DataRegularSeason20242025!$AA$3:$AA$1315,DataRegularSeason20242025!$B$3:$B$1315, "&lt;=" &amp; GC$1, DataRegularSeason20242025!$D$3:$D$1315, $A66)+SUMIFS(DataRegularSeason20242025!$AB$3:$AB$1315,DataRegularSeason20242025!$B$3:$B$1315, "&lt;=" &amp; GC$1, DataRegularSeason20242025!$E$3:$E$1315, $A66)</f>
        <v>52</v>
      </c>
      <c r="GD66">
        <f>SUMIFS(DataRegularSeason20242025!$AA$3:$AA$1315,DataRegularSeason20242025!$B$3:$B$1315, "&lt;=" &amp; GD$1, DataRegularSeason20242025!$D$3:$D$1315, $A66)+SUMIFS(DataRegularSeason20242025!$AB$3:$AB$1315,DataRegularSeason20242025!$B$3:$B$1315, "&lt;=" &amp; GD$1, DataRegularSeason20242025!$E$3:$E$1315, $A66)</f>
        <v>52</v>
      </c>
      <c r="GE66">
        <f>SUMIFS(DataRegularSeason20242025!$AA$3:$AA$1315,DataRegularSeason20242025!$B$3:$B$1315, "&lt;=" &amp; GE$1, DataRegularSeason20242025!$D$3:$D$1315, $A66)+SUMIFS(DataRegularSeason20242025!$AB$3:$AB$1315,DataRegularSeason20242025!$B$3:$B$1315, "&lt;=" &amp; GE$1, DataRegularSeason20242025!$E$3:$E$1315, $A66)</f>
        <v>52</v>
      </c>
      <c r="GF66">
        <f>SUMIFS(DataRegularSeason20242025!$AA$3:$AA$1315,DataRegularSeason20242025!$B$3:$B$1315, "&lt;=" &amp; GF$1, DataRegularSeason20242025!$D$3:$D$1315, $A66)+SUMIFS(DataRegularSeason20242025!$AB$3:$AB$1315,DataRegularSeason20242025!$B$3:$B$1315, "&lt;=" &amp; GF$1, DataRegularSeason20242025!$E$3:$E$1315, $A66)</f>
        <v>52</v>
      </c>
      <c r="GG66">
        <f>SUMIFS(DataRegularSeason20242025!$AA$3:$AA$1315,DataRegularSeason20242025!$B$3:$B$1315, "&lt;=" &amp; GG$1, DataRegularSeason20242025!$D$3:$D$1315, $A66)+SUMIFS(DataRegularSeason20242025!$AB$3:$AB$1315,DataRegularSeason20242025!$B$3:$B$1315, "&lt;=" &amp; GG$1, DataRegularSeason20242025!$E$3:$E$1315, $A66)</f>
        <v>52</v>
      </c>
      <c r="GH66">
        <f>SUMIFS(DataRegularSeason20242025!$AA$3:$AA$1315,DataRegularSeason20242025!$B$3:$B$1315, "&lt;=" &amp; GH$1, DataRegularSeason20242025!$D$3:$D$1315, $A66)+SUMIFS(DataRegularSeason20242025!$AB$3:$AB$1315,DataRegularSeason20242025!$B$3:$B$1315, "&lt;=" &amp; GH$1, DataRegularSeason20242025!$E$3:$E$1315, $A66)</f>
        <v>52</v>
      </c>
      <c r="GI66">
        <f>SUMIFS(DataRegularSeason20242025!$AA$3:$AA$1315,DataRegularSeason20242025!$B$3:$B$1315, "&lt;=" &amp; GI$1, DataRegularSeason20242025!$D$3:$D$1315, $A66)+SUMIFS(DataRegularSeason20242025!$AB$3:$AB$1315,DataRegularSeason20242025!$B$3:$B$1315, "&lt;=" &amp; GI$1, DataRegularSeason20242025!$E$3:$E$1315, $A66)</f>
        <v>52</v>
      </c>
      <c r="GJ66">
        <f>SUMIFS(DataRegularSeason20242025!$AA$3:$AA$1315,DataRegularSeason20242025!$B$3:$B$1315, "&lt;=" &amp; GJ$1, DataRegularSeason20242025!$D$3:$D$1315, $A66)+SUMIFS(DataRegularSeason20242025!$AB$3:$AB$1315,DataRegularSeason20242025!$B$3:$B$1315, "&lt;=" &amp; GJ$1, DataRegularSeason20242025!$E$3:$E$1315, $A66)</f>
        <v>52</v>
      </c>
      <c r="GK66">
        <f>SUMIFS(DataRegularSeason20242025!$AA$3:$AA$1315,DataRegularSeason20242025!$B$3:$B$1315, "&lt;=" &amp; GK$1, DataRegularSeason20242025!$D$3:$D$1315, $A66)+SUMIFS(DataRegularSeason20242025!$AB$3:$AB$1315,DataRegularSeason20242025!$B$3:$B$1315, "&lt;=" &amp; GK$1, DataRegularSeason20242025!$E$3:$E$1315, $A66)</f>
        <v>52</v>
      </c>
      <c r="GL66">
        <f>SUMIFS(DataRegularSeason20242025!$AA$3:$AA$1315,DataRegularSeason20242025!$B$3:$B$1315, "&lt;=" &amp; GL$1, DataRegularSeason20242025!$D$3:$D$1315, $A66)+SUMIFS(DataRegularSeason20242025!$AB$3:$AB$1315,DataRegularSeason20242025!$B$3:$B$1315, "&lt;=" &amp; GL$1, DataRegularSeason20242025!$E$3:$E$1315, $A66)</f>
        <v>52</v>
      </c>
      <c r="GM66">
        <f>SUMIFS(DataRegularSeason20242025!$AA$3:$AA$1315,DataRegularSeason20242025!$B$3:$B$1315, "&lt;=" &amp; GM$1, DataRegularSeason20242025!$D$3:$D$1315, $A66)+SUMIFS(DataRegularSeason20242025!$AB$3:$AB$1315,DataRegularSeason20242025!$B$3:$B$1315, "&lt;=" &amp; GM$1, DataRegularSeason20242025!$E$3:$E$1315, $A66)</f>
        <v>52</v>
      </c>
      <c r="GN66">
        <f>SUMIFS(DataRegularSeason20242025!$AA$3:$AA$1315,DataRegularSeason20242025!$B$3:$B$1315, "&lt;=" &amp; GN$1, DataRegularSeason20242025!$D$3:$D$1315, $A66)+SUMIFS(DataRegularSeason20242025!$AB$3:$AB$1315,DataRegularSeason20242025!$B$3:$B$1315, "&lt;=" &amp; GN$1, DataRegularSeason20242025!$E$3:$E$1315, $A66)</f>
        <v>52</v>
      </c>
      <c r="GO66">
        <f>SUMIFS(DataRegularSeason20242025!$AA$3:$AA$1315,DataRegularSeason20242025!$B$3:$B$1315, "&lt;=" &amp; GO$1, DataRegularSeason20242025!$D$3:$D$1315, $A66)+SUMIFS(DataRegularSeason20242025!$AB$3:$AB$1315,DataRegularSeason20242025!$B$3:$B$1315, "&lt;=" &amp; GO$1, DataRegularSeason20242025!$E$3:$E$1315, $A66)</f>
        <v>52</v>
      </c>
      <c r="GP66">
        <f>SUMIFS(DataRegularSeason20242025!$AA$3:$AA$1315,DataRegularSeason20242025!$B$3:$B$1315, "&lt;=" &amp; GP$1, DataRegularSeason20242025!$D$3:$D$1315, $A66)+SUMIFS(DataRegularSeason20242025!$AB$3:$AB$1315,DataRegularSeason20242025!$B$3:$B$1315, "&lt;=" &amp; GP$1, DataRegularSeason20242025!$E$3:$E$1315, $A66)</f>
        <v>52</v>
      </c>
      <c r="GQ66">
        <f>SUMIFS(DataRegularSeason20242025!$AA$3:$AA$1315,DataRegularSeason20242025!$B$3:$B$1315, "&lt;=" &amp; GQ$1, DataRegularSeason20242025!$D$3:$D$1315, $A66)+SUMIFS(DataRegularSeason20242025!$AB$3:$AB$1315,DataRegularSeason20242025!$B$3:$B$1315, "&lt;=" &amp; GQ$1, DataRegularSeason20242025!$E$3:$E$1315, $A66)</f>
        <v>52</v>
      </c>
      <c r="GR66">
        <f>SUMIFS(DataRegularSeason20242025!$AA$3:$AA$1315,DataRegularSeason20242025!$B$3:$B$1315, "&lt;=" &amp; GR$1, DataRegularSeason20242025!$D$3:$D$1315, $A66)+SUMIFS(DataRegularSeason20242025!$AB$3:$AB$1315,DataRegularSeason20242025!$B$3:$B$1315, "&lt;=" &amp; GR$1, DataRegularSeason20242025!$E$3:$E$1315, $A66)</f>
        <v>52</v>
      </c>
      <c r="GS66">
        <f>SUMIFS(DataRegularSeason20242025!$AA$3:$AA$1315,DataRegularSeason20242025!$B$3:$B$1315, "&lt;=" &amp; GS$1, DataRegularSeason20242025!$D$3:$D$1315, $A66)+SUMIFS(DataRegularSeason20242025!$AB$3:$AB$1315,DataRegularSeason20242025!$B$3:$B$1315, "&lt;=" &amp; GS$1, DataRegularSeason20242025!$E$3:$E$1315, $A66)</f>
        <v>52</v>
      </c>
      <c r="GT66">
        <f>SUMIFS(DataRegularSeason20242025!$AA$3:$AA$1315,DataRegularSeason20242025!$B$3:$B$1315, "&lt;=" &amp; GT$1, DataRegularSeason20242025!$D$3:$D$1315, $A66)+SUMIFS(DataRegularSeason20242025!$AB$3:$AB$1315,DataRegularSeason20242025!$B$3:$B$1315, "&lt;=" &amp; GT$1, DataRegularSeason20242025!$E$3:$E$1315, $A66)</f>
        <v>52</v>
      </c>
      <c r="GU66">
        <f>SUMIFS(DataRegularSeason20242025!$AA$3:$AA$1315,DataRegularSeason20242025!$B$3:$B$1315, "&lt;=" &amp; GU$1, DataRegularSeason20242025!$D$3:$D$1315, $A66)+SUMIFS(DataRegularSeason20242025!$AB$3:$AB$1315,DataRegularSeason20242025!$B$3:$B$1315, "&lt;=" &amp; GU$1, DataRegularSeason20242025!$E$3:$E$1315, $A66)</f>
        <v>52</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47</v>
      </c>
      <c r="DT67">
        <f>SUMIFS(DataRegularSeason20242025!$AA$3:$AA$1315,DataRegularSeason20242025!$B$3:$B$1315, "&lt;=" &amp; DT$1, DataRegularSeason20242025!$D$3:$D$1315, $A67)+SUMIFS(DataRegularSeason20242025!$AB$3:$AB$1315,DataRegularSeason20242025!$B$3:$B$1315, "&lt;=" &amp; DT$1, DataRegularSeason20242025!$E$3:$E$1315, $A67)</f>
        <v>47</v>
      </c>
      <c r="DU67">
        <f>SUMIFS(DataRegularSeason20242025!$AA$3:$AA$1315,DataRegularSeason20242025!$B$3:$B$1315, "&lt;=" &amp; DU$1, DataRegularSeason20242025!$D$3:$D$1315, $A67)+SUMIFS(DataRegularSeason20242025!$AB$3:$AB$1315,DataRegularSeason20242025!$B$3:$B$1315, "&lt;=" &amp; DU$1, DataRegularSeason20242025!$E$3:$E$1315, $A67)</f>
        <v>47</v>
      </c>
      <c r="DV67">
        <f>SUMIFS(DataRegularSeason20242025!$AA$3:$AA$1315,DataRegularSeason20242025!$B$3:$B$1315, "&lt;=" &amp; DV$1, DataRegularSeason20242025!$D$3:$D$1315, $A67)+SUMIFS(DataRegularSeason20242025!$AB$3:$AB$1315,DataRegularSeason20242025!$B$3:$B$1315, "&lt;=" &amp; DV$1, DataRegularSeason20242025!$E$3:$E$1315, $A67)</f>
        <v>47</v>
      </c>
      <c r="DW67">
        <f>SUMIFS(DataRegularSeason20242025!$AA$3:$AA$1315,DataRegularSeason20242025!$B$3:$B$1315, "&lt;=" &amp; DW$1, DataRegularSeason20242025!$D$3:$D$1315, $A67)+SUMIFS(DataRegularSeason20242025!$AB$3:$AB$1315,DataRegularSeason20242025!$B$3:$B$1315, "&lt;=" &amp; DW$1, DataRegularSeason20242025!$E$3:$E$1315, $A67)</f>
        <v>47</v>
      </c>
      <c r="DX67">
        <f>SUMIFS(DataRegularSeason20242025!$AA$3:$AA$1315,DataRegularSeason20242025!$B$3:$B$1315, "&lt;=" &amp; DX$1, DataRegularSeason20242025!$D$3:$D$1315, $A67)+SUMIFS(DataRegularSeason20242025!$AB$3:$AB$1315,DataRegularSeason20242025!$B$3:$B$1315, "&lt;=" &amp; DX$1, DataRegularSeason20242025!$E$3:$E$1315, $A67)</f>
        <v>47</v>
      </c>
      <c r="DY67">
        <f>SUMIFS(DataRegularSeason20242025!$AA$3:$AA$1315,DataRegularSeason20242025!$B$3:$B$1315, "&lt;=" &amp; DY$1, DataRegularSeason20242025!$D$3:$D$1315, $A67)+SUMIFS(DataRegularSeason20242025!$AB$3:$AB$1315,DataRegularSeason20242025!$B$3:$B$1315, "&lt;=" &amp; DY$1, DataRegularSeason20242025!$E$3:$E$1315, $A67)</f>
        <v>47</v>
      </c>
      <c r="DZ67">
        <f>SUMIFS(DataRegularSeason20242025!$AA$3:$AA$1315,DataRegularSeason20242025!$B$3:$B$1315, "&lt;=" &amp; DZ$1, DataRegularSeason20242025!$D$3:$D$1315, $A67)+SUMIFS(DataRegularSeason20242025!$AB$3:$AB$1315,DataRegularSeason20242025!$B$3:$B$1315, "&lt;=" &amp; DZ$1, DataRegularSeason20242025!$E$3:$E$1315, $A67)</f>
        <v>47</v>
      </c>
      <c r="EA67">
        <f>SUMIFS(DataRegularSeason20242025!$AA$3:$AA$1315,DataRegularSeason20242025!$B$3:$B$1315, "&lt;=" &amp; EA$1, DataRegularSeason20242025!$D$3:$D$1315, $A67)+SUMIFS(DataRegularSeason20242025!$AB$3:$AB$1315,DataRegularSeason20242025!$B$3:$B$1315, "&lt;=" &amp; EA$1, DataRegularSeason20242025!$E$3:$E$1315, $A67)</f>
        <v>47</v>
      </c>
      <c r="EB67">
        <f>SUMIFS(DataRegularSeason20242025!$AA$3:$AA$1315,DataRegularSeason20242025!$B$3:$B$1315, "&lt;=" &amp; EB$1, DataRegularSeason20242025!$D$3:$D$1315, $A67)+SUMIFS(DataRegularSeason20242025!$AB$3:$AB$1315,DataRegularSeason20242025!$B$3:$B$1315, "&lt;=" &amp; EB$1, DataRegularSeason20242025!$E$3:$E$1315, $A67)</f>
        <v>47</v>
      </c>
      <c r="EC67">
        <f>SUMIFS(DataRegularSeason20242025!$AA$3:$AA$1315,DataRegularSeason20242025!$B$3:$B$1315, "&lt;=" &amp; EC$1, DataRegularSeason20242025!$D$3:$D$1315, $A67)+SUMIFS(DataRegularSeason20242025!$AB$3:$AB$1315,DataRegularSeason20242025!$B$3:$B$1315, "&lt;=" &amp; EC$1, DataRegularSeason20242025!$E$3:$E$1315, $A67)</f>
        <v>47</v>
      </c>
      <c r="ED67">
        <f>SUMIFS(DataRegularSeason20242025!$AA$3:$AA$1315,DataRegularSeason20242025!$B$3:$B$1315, "&lt;=" &amp; ED$1, DataRegularSeason20242025!$D$3:$D$1315, $A67)+SUMIFS(DataRegularSeason20242025!$AB$3:$AB$1315,DataRegularSeason20242025!$B$3:$B$1315, "&lt;=" &amp; ED$1, DataRegularSeason20242025!$E$3:$E$1315, $A67)</f>
        <v>47</v>
      </c>
      <c r="EE67">
        <f>SUMIFS(DataRegularSeason20242025!$AA$3:$AA$1315,DataRegularSeason20242025!$B$3:$B$1315, "&lt;=" &amp; EE$1, DataRegularSeason20242025!$D$3:$D$1315, $A67)+SUMIFS(DataRegularSeason20242025!$AB$3:$AB$1315,DataRegularSeason20242025!$B$3:$B$1315, "&lt;=" &amp; EE$1, DataRegularSeason20242025!$E$3:$E$1315, $A67)</f>
        <v>47</v>
      </c>
      <c r="EF67">
        <f>SUMIFS(DataRegularSeason20242025!$AA$3:$AA$1315,DataRegularSeason20242025!$B$3:$B$1315, "&lt;=" &amp; EF$1, DataRegularSeason20242025!$D$3:$D$1315, $A67)+SUMIFS(DataRegularSeason20242025!$AB$3:$AB$1315,DataRegularSeason20242025!$B$3:$B$1315, "&lt;=" &amp; EF$1, DataRegularSeason20242025!$E$3:$E$1315, $A67)</f>
        <v>47</v>
      </c>
      <c r="EG67">
        <f>SUMIFS(DataRegularSeason20242025!$AA$3:$AA$1315,DataRegularSeason20242025!$B$3:$B$1315, "&lt;=" &amp; EG$1, DataRegularSeason20242025!$D$3:$D$1315, $A67)+SUMIFS(DataRegularSeason20242025!$AB$3:$AB$1315,DataRegularSeason20242025!$B$3:$B$1315, "&lt;=" &amp; EG$1, DataRegularSeason20242025!$E$3:$E$1315, $A67)</f>
        <v>47</v>
      </c>
      <c r="EH67">
        <f>SUMIFS(DataRegularSeason20242025!$AA$3:$AA$1315,DataRegularSeason20242025!$B$3:$B$1315, "&lt;=" &amp; EH$1, DataRegularSeason20242025!$D$3:$D$1315, $A67)+SUMIFS(DataRegularSeason20242025!$AB$3:$AB$1315,DataRegularSeason20242025!$B$3:$B$1315, "&lt;=" &amp; EH$1, DataRegularSeason20242025!$E$3:$E$1315, $A67)</f>
        <v>47</v>
      </c>
      <c r="EI67">
        <f>SUMIFS(DataRegularSeason20242025!$AA$3:$AA$1315,DataRegularSeason20242025!$B$3:$B$1315, "&lt;=" &amp; EI$1, DataRegularSeason20242025!$D$3:$D$1315, $A67)+SUMIFS(DataRegularSeason20242025!$AB$3:$AB$1315,DataRegularSeason20242025!$B$3:$B$1315, "&lt;=" &amp; EI$1, DataRegularSeason20242025!$E$3:$E$1315, $A67)</f>
        <v>47</v>
      </c>
      <c r="EJ67">
        <f>SUMIFS(DataRegularSeason20242025!$AA$3:$AA$1315,DataRegularSeason20242025!$B$3:$B$1315, "&lt;=" &amp; EJ$1, DataRegularSeason20242025!$D$3:$D$1315, $A67)+SUMIFS(DataRegularSeason20242025!$AB$3:$AB$1315,DataRegularSeason20242025!$B$3:$B$1315, "&lt;=" &amp; EJ$1, DataRegularSeason20242025!$E$3:$E$1315, $A67)</f>
        <v>47</v>
      </c>
      <c r="EK67">
        <f>SUMIFS(DataRegularSeason20242025!$AA$3:$AA$1315,DataRegularSeason20242025!$B$3:$B$1315, "&lt;=" &amp; EK$1, DataRegularSeason20242025!$D$3:$D$1315, $A67)+SUMIFS(DataRegularSeason20242025!$AB$3:$AB$1315,DataRegularSeason20242025!$B$3:$B$1315, "&lt;=" &amp; EK$1, DataRegularSeason20242025!$E$3:$E$1315, $A67)</f>
        <v>47</v>
      </c>
      <c r="EL67">
        <f>SUMIFS(DataRegularSeason20242025!$AA$3:$AA$1315,DataRegularSeason20242025!$B$3:$B$1315, "&lt;=" &amp; EL$1, DataRegularSeason20242025!$D$3:$D$1315, $A67)+SUMIFS(DataRegularSeason20242025!$AB$3:$AB$1315,DataRegularSeason20242025!$B$3:$B$1315, "&lt;=" &amp; EL$1, DataRegularSeason20242025!$E$3:$E$1315, $A67)</f>
        <v>47</v>
      </c>
      <c r="EM67">
        <f>SUMIFS(DataRegularSeason20242025!$AA$3:$AA$1315,DataRegularSeason20242025!$B$3:$B$1315, "&lt;=" &amp; EM$1, DataRegularSeason20242025!$D$3:$D$1315, $A67)+SUMIFS(DataRegularSeason20242025!$AB$3:$AB$1315,DataRegularSeason20242025!$B$3:$B$1315, "&lt;=" &amp; EM$1, DataRegularSeason20242025!$E$3:$E$1315, $A67)</f>
        <v>47</v>
      </c>
      <c r="EN67">
        <f>SUMIFS(DataRegularSeason20242025!$AA$3:$AA$1315,DataRegularSeason20242025!$B$3:$B$1315, "&lt;=" &amp; EN$1, DataRegularSeason20242025!$D$3:$D$1315, $A67)+SUMIFS(DataRegularSeason20242025!$AB$3:$AB$1315,DataRegularSeason20242025!$B$3:$B$1315, "&lt;=" &amp; EN$1, DataRegularSeason20242025!$E$3:$E$1315, $A67)</f>
        <v>47</v>
      </c>
      <c r="EO67">
        <f>SUMIFS(DataRegularSeason20242025!$AA$3:$AA$1315,DataRegularSeason20242025!$B$3:$B$1315, "&lt;=" &amp; EO$1, DataRegularSeason20242025!$D$3:$D$1315, $A67)+SUMIFS(DataRegularSeason20242025!$AB$3:$AB$1315,DataRegularSeason20242025!$B$3:$B$1315, "&lt;=" &amp; EO$1, DataRegularSeason20242025!$E$3:$E$1315, $A67)</f>
        <v>47</v>
      </c>
      <c r="EP67">
        <f>SUMIFS(DataRegularSeason20242025!$AA$3:$AA$1315,DataRegularSeason20242025!$B$3:$B$1315, "&lt;=" &amp; EP$1, DataRegularSeason20242025!$D$3:$D$1315, $A67)+SUMIFS(DataRegularSeason20242025!$AB$3:$AB$1315,DataRegularSeason20242025!$B$3:$B$1315, "&lt;=" &amp; EP$1, DataRegularSeason20242025!$E$3:$E$1315, $A67)</f>
        <v>47</v>
      </c>
      <c r="EQ67">
        <f>SUMIFS(DataRegularSeason20242025!$AA$3:$AA$1315,DataRegularSeason20242025!$B$3:$B$1315, "&lt;=" &amp; EQ$1, DataRegularSeason20242025!$D$3:$D$1315, $A67)+SUMIFS(DataRegularSeason20242025!$AB$3:$AB$1315,DataRegularSeason20242025!$B$3:$B$1315, "&lt;=" &amp; EQ$1, DataRegularSeason20242025!$E$3:$E$1315, $A67)</f>
        <v>47</v>
      </c>
      <c r="ER67">
        <f>SUMIFS(DataRegularSeason20242025!$AA$3:$AA$1315,DataRegularSeason20242025!$B$3:$B$1315, "&lt;=" &amp; ER$1, DataRegularSeason20242025!$D$3:$D$1315, $A67)+SUMIFS(DataRegularSeason20242025!$AB$3:$AB$1315,DataRegularSeason20242025!$B$3:$B$1315, "&lt;=" &amp; ER$1, DataRegularSeason20242025!$E$3:$E$1315, $A67)</f>
        <v>47</v>
      </c>
      <c r="ES67">
        <f>SUMIFS(DataRegularSeason20242025!$AA$3:$AA$1315,DataRegularSeason20242025!$B$3:$B$1315, "&lt;=" &amp; ES$1, DataRegularSeason20242025!$D$3:$D$1315, $A67)+SUMIFS(DataRegularSeason20242025!$AB$3:$AB$1315,DataRegularSeason20242025!$B$3:$B$1315, "&lt;=" &amp; ES$1, DataRegularSeason20242025!$E$3:$E$1315, $A67)</f>
        <v>47</v>
      </c>
      <c r="ET67">
        <f>SUMIFS(DataRegularSeason20242025!$AA$3:$AA$1315,DataRegularSeason20242025!$B$3:$B$1315, "&lt;=" &amp; ET$1, DataRegularSeason20242025!$D$3:$D$1315, $A67)+SUMIFS(DataRegularSeason20242025!$AB$3:$AB$1315,DataRegularSeason20242025!$B$3:$B$1315, "&lt;=" &amp; ET$1, DataRegularSeason20242025!$E$3:$E$1315, $A67)</f>
        <v>47</v>
      </c>
      <c r="EU67">
        <f>SUMIFS(DataRegularSeason20242025!$AA$3:$AA$1315,DataRegularSeason20242025!$B$3:$B$1315, "&lt;=" &amp; EU$1, DataRegularSeason20242025!$D$3:$D$1315, $A67)+SUMIFS(DataRegularSeason20242025!$AB$3:$AB$1315,DataRegularSeason20242025!$B$3:$B$1315, "&lt;=" &amp; EU$1, DataRegularSeason20242025!$E$3:$E$1315, $A67)</f>
        <v>47</v>
      </c>
      <c r="EV67">
        <f>SUMIFS(DataRegularSeason20242025!$AA$3:$AA$1315,DataRegularSeason20242025!$B$3:$B$1315, "&lt;=" &amp; EV$1, DataRegularSeason20242025!$D$3:$D$1315, $A67)+SUMIFS(DataRegularSeason20242025!$AB$3:$AB$1315,DataRegularSeason20242025!$B$3:$B$1315, "&lt;=" &amp; EV$1, DataRegularSeason20242025!$E$3:$E$1315, $A67)</f>
        <v>47</v>
      </c>
      <c r="EW67">
        <f>SUMIFS(DataRegularSeason20242025!$AA$3:$AA$1315,DataRegularSeason20242025!$B$3:$B$1315, "&lt;=" &amp; EW$1, DataRegularSeason20242025!$D$3:$D$1315, $A67)+SUMIFS(DataRegularSeason20242025!$AB$3:$AB$1315,DataRegularSeason20242025!$B$3:$B$1315, "&lt;=" &amp; EW$1, DataRegularSeason20242025!$E$3:$E$1315, $A67)</f>
        <v>47</v>
      </c>
      <c r="EX67">
        <f>SUMIFS(DataRegularSeason20242025!$AA$3:$AA$1315,DataRegularSeason20242025!$B$3:$B$1315, "&lt;=" &amp; EX$1, DataRegularSeason20242025!$D$3:$D$1315, $A67)+SUMIFS(DataRegularSeason20242025!$AB$3:$AB$1315,DataRegularSeason20242025!$B$3:$B$1315, "&lt;=" &amp; EX$1, DataRegularSeason20242025!$E$3:$E$1315, $A67)</f>
        <v>47</v>
      </c>
      <c r="EY67">
        <f>SUMIFS(DataRegularSeason20242025!$AA$3:$AA$1315,DataRegularSeason20242025!$B$3:$B$1315, "&lt;=" &amp; EY$1, DataRegularSeason20242025!$D$3:$D$1315, $A67)+SUMIFS(DataRegularSeason20242025!$AB$3:$AB$1315,DataRegularSeason20242025!$B$3:$B$1315, "&lt;=" &amp; EY$1, DataRegularSeason20242025!$E$3:$E$1315, $A67)</f>
        <v>47</v>
      </c>
      <c r="EZ67">
        <f>SUMIFS(DataRegularSeason20242025!$AA$3:$AA$1315,DataRegularSeason20242025!$B$3:$B$1315, "&lt;=" &amp; EZ$1, DataRegularSeason20242025!$D$3:$D$1315, $A67)+SUMIFS(DataRegularSeason20242025!$AB$3:$AB$1315,DataRegularSeason20242025!$B$3:$B$1315, "&lt;=" &amp; EZ$1, DataRegularSeason20242025!$E$3:$E$1315, $A67)</f>
        <v>47</v>
      </c>
      <c r="FA67">
        <f>SUMIFS(DataRegularSeason20242025!$AA$3:$AA$1315,DataRegularSeason20242025!$B$3:$B$1315, "&lt;=" &amp; FA$1, DataRegularSeason20242025!$D$3:$D$1315, $A67)+SUMIFS(DataRegularSeason20242025!$AB$3:$AB$1315,DataRegularSeason20242025!$B$3:$B$1315, "&lt;=" &amp; FA$1, DataRegularSeason20242025!$E$3:$E$1315, $A67)</f>
        <v>47</v>
      </c>
      <c r="FB67">
        <f>SUMIFS(DataRegularSeason20242025!$AA$3:$AA$1315,DataRegularSeason20242025!$B$3:$B$1315, "&lt;=" &amp; FB$1, DataRegularSeason20242025!$D$3:$D$1315, $A67)+SUMIFS(DataRegularSeason20242025!$AB$3:$AB$1315,DataRegularSeason20242025!$B$3:$B$1315, "&lt;=" &amp; FB$1, DataRegularSeason20242025!$E$3:$E$1315, $A67)</f>
        <v>47</v>
      </c>
      <c r="FC67">
        <f>SUMIFS(DataRegularSeason20242025!$AA$3:$AA$1315,DataRegularSeason20242025!$B$3:$B$1315, "&lt;=" &amp; FC$1, DataRegularSeason20242025!$D$3:$D$1315, $A67)+SUMIFS(DataRegularSeason20242025!$AB$3:$AB$1315,DataRegularSeason20242025!$B$3:$B$1315, "&lt;=" &amp; FC$1, DataRegularSeason20242025!$E$3:$E$1315, $A67)</f>
        <v>47</v>
      </c>
      <c r="FD67">
        <f>SUMIFS(DataRegularSeason20242025!$AA$3:$AA$1315,DataRegularSeason20242025!$B$3:$B$1315, "&lt;=" &amp; FD$1, DataRegularSeason20242025!$D$3:$D$1315, $A67)+SUMIFS(DataRegularSeason20242025!$AB$3:$AB$1315,DataRegularSeason20242025!$B$3:$B$1315, "&lt;=" &amp; FD$1, DataRegularSeason20242025!$E$3:$E$1315, $A67)</f>
        <v>47</v>
      </c>
      <c r="FE67">
        <f>SUMIFS(DataRegularSeason20242025!$AA$3:$AA$1315,DataRegularSeason20242025!$B$3:$B$1315, "&lt;=" &amp; FE$1, DataRegularSeason20242025!$D$3:$D$1315, $A67)+SUMIFS(DataRegularSeason20242025!$AB$3:$AB$1315,DataRegularSeason20242025!$B$3:$B$1315, "&lt;=" &amp; FE$1, DataRegularSeason20242025!$E$3:$E$1315, $A67)</f>
        <v>47</v>
      </c>
      <c r="FF67">
        <f>SUMIFS(DataRegularSeason20242025!$AA$3:$AA$1315,DataRegularSeason20242025!$B$3:$B$1315, "&lt;=" &amp; FF$1, DataRegularSeason20242025!$D$3:$D$1315, $A67)+SUMIFS(DataRegularSeason20242025!$AB$3:$AB$1315,DataRegularSeason20242025!$B$3:$B$1315, "&lt;=" &amp; FF$1, DataRegularSeason20242025!$E$3:$E$1315, $A67)</f>
        <v>47</v>
      </c>
      <c r="FG67">
        <f>SUMIFS(DataRegularSeason20242025!$AA$3:$AA$1315,DataRegularSeason20242025!$B$3:$B$1315, "&lt;=" &amp; FG$1, DataRegularSeason20242025!$D$3:$D$1315, $A67)+SUMIFS(DataRegularSeason20242025!$AB$3:$AB$1315,DataRegularSeason20242025!$B$3:$B$1315, "&lt;=" &amp; FG$1, DataRegularSeason20242025!$E$3:$E$1315, $A67)</f>
        <v>47</v>
      </c>
      <c r="FH67">
        <f>SUMIFS(DataRegularSeason20242025!$AA$3:$AA$1315,DataRegularSeason20242025!$B$3:$B$1315, "&lt;=" &amp; FH$1, DataRegularSeason20242025!$D$3:$D$1315, $A67)+SUMIFS(DataRegularSeason20242025!$AB$3:$AB$1315,DataRegularSeason20242025!$B$3:$B$1315, "&lt;=" &amp; FH$1, DataRegularSeason20242025!$E$3:$E$1315, $A67)</f>
        <v>47</v>
      </c>
      <c r="FI67">
        <f>SUMIFS(DataRegularSeason20242025!$AA$3:$AA$1315,DataRegularSeason20242025!$B$3:$B$1315, "&lt;=" &amp; FI$1, DataRegularSeason20242025!$D$3:$D$1315, $A67)+SUMIFS(DataRegularSeason20242025!$AB$3:$AB$1315,DataRegularSeason20242025!$B$3:$B$1315, "&lt;=" &amp; FI$1, DataRegularSeason20242025!$E$3:$E$1315, $A67)</f>
        <v>47</v>
      </c>
      <c r="FJ67">
        <f>SUMIFS(DataRegularSeason20242025!$AA$3:$AA$1315,DataRegularSeason20242025!$B$3:$B$1315, "&lt;=" &amp; FJ$1, DataRegularSeason20242025!$D$3:$D$1315, $A67)+SUMIFS(DataRegularSeason20242025!$AB$3:$AB$1315,DataRegularSeason20242025!$B$3:$B$1315, "&lt;=" &amp; FJ$1, DataRegularSeason20242025!$E$3:$E$1315, $A67)</f>
        <v>47</v>
      </c>
      <c r="FK67">
        <f>SUMIFS(DataRegularSeason20242025!$AA$3:$AA$1315,DataRegularSeason20242025!$B$3:$B$1315, "&lt;=" &amp; FK$1, DataRegularSeason20242025!$D$3:$D$1315, $A67)+SUMIFS(DataRegularSeason20242025!$AB$3:$AB$1315,DataRegularSeason20242025!$B$3:$B$1315, "&lt;=" &amp; FK$1, DataRegularSeason20242025!$E$3:$E$1315, $A67)</f>
        <v>47</v>
      </c>
      <c r="FL67">
        <f>SUMIFS(DataRegularSeason20242025!$AA$3:$AA$1315,DataRegularSeason20242025!$B$3:$B$1315, "&lt;=" &amp; FL$1, DataRegularSeason20242025!$D$3:$D$1315, $A67)+SUMIFS(DataRegularSeason20242025!$AB$3:$AB$1315,DataRegularSeason20242025!$B$3:$B$1315, "&lt;=" &amp; FL$1, DataRegularSeason20242025!$E$3:$E$1315, $A67)</f>
        <v>47</v>
      </c>
      <c r="FM67">
        <f>SUMIFS(DataRegularSeason20242025!$AA$3:$AA$1315,DataRegularSeason20242025!$B$3:$B$1315, "&lt;=" &amp; FM$1, DataRegularSeason20242025!$D$3:$D$1315, $A67)+SUMIFS(DataRegularSeason20242025!$AB$3:$AB$1315,DataRegularSeason20242025!$B$3:$B$1315, "&lt;=" &amp; FM$1, DataRegularSeason20242025!$E$3:$E$1315, $A67)</f>
        <v>47</v>
      </c>
      <c r="FN67">
        <f>SUMIFS(DataRegularSeason20242025!$AA$3:$AA$1315,DataRegularSeason20242025!$B$3:$B$1315, "&lt;=" &amp; FN$1, DataRegularSeason20242025!$D$3:$D$1315, $A67)+SUMIFS(DataRegularSeason20242025!$AB$3:$AB$1315,DataRegularSeason20242025!$B$3:$B$1315, "&lt;=" &amp; FN$1, DataRegularSeason20242025!$E$3:$E$1315, $A67)</f>
        <v>47</v>
      </c>
      <c r="FO67">
        <f>SUMIFS(DataRegularSeason20242025!$AA$3:$AA$1315,DataRegularSeason20242025!$B$3:$B$1315, "&lt;=" &amp; FO$1, DataRegularSeason20242025!$D$3:$D$1315, $A67)+SUMIFS(DataRegularSeason20242025!$AB$3:$AB$1315,DataRegularSeason20242025!$B$3:$B$1315, "&lt;=" &amp; FO$1, DataRegularSeason20242025!$E$3:$E$1315, $A67)</f>
        <v>47</v>
      </c>
      <c r="FP67">
        <f>SUMIFS(DataRegularSeason20242025!$AA$3:$AA$1315,DataRegularSeason20242025!$B$3:$B$1315, "&lt;=" &amp; FP$1, DataRegularSeason20242025!$D$3:$D$1315, $A67)+SUMIFS(DataRegularSeason20242025!$AB$3:$AB$1315,DataRegularSeason20242025!$B$3:$B$1315, "&lt;=" &amp; FP$1, DataRegularSeason20242025!$E$3:$E$1315, $A67)</f>
        <v>47</v>
      </c>
      <c r="FQ67">
        <f>SUMIFS(DataRegularSeason20242025!$AA$3:$AA$1315,DataRegularSeason20242025!$B$3:$B$1315, "&lt;=" &amp; FQ$1, DataRegularSeason20242025!$D$3:$D$1315, $A67)+SUMIFS(DataRegularSeason20242025!$AB$3:$AB$1315,DataRegularSeason20242025!$B$3:$B$1315, "&lt;=" &amp; FQ$1, DataRegularSeason20242025!$E$3:$E$1315, $A67)</f>
        <v>47</v>
      </c>
      <c r="FR67">
        <f>SUMIFS(DataRegularSeason20242025!$AA$3:$AA$1315,DataRegularSeason20242025!$B$3:$B$1315, "&lt;=" &amp; FR$1, DataRegularSeason20242025!$D$3:$D$1315, $A67)+SUMIFS(DataRegularSeason20242025!$AB$3:$AB$1315,DataRegularSeason20242025!$B$3:$B$1315, "&lt;=" &amp; FR$1, DataRegularSeason20242025!$E$3:$E$1315, $A67)</f>
        <v>47</v>
      </c>
      <c r="FS67">
        <f>SUMIFS(DataRegularSeason20242025!$AA$3:$AA$1315,DataRegularSeason20242025!$B$3:$B$1315, "&lt;=" &amp; FS$1, DataRegularSeason20242025!$D$3:$D$1315, $A67)+SUMIFS(DataRegularSeason20242025!$AB$3:$AB$1315,DataRegularSeason20242025!$B$3:$B$1315, "&lt;=" &amp; FS$1, DataRegularSeason20242025!$E$3:$E$1315, $A67)</f>
        <v>47</v>
      </c>
      <c r="FT67">
        <f>SUMIFS(DataRegularSeason20242025!$AA$3:$AA$1315,DataRegularSeason20242025!$B$3:$B$1315, "&lt;=" &amp; FT$1, DataRegularSeason20242025!$D$3:$D$1315, $A67)+SUMIFS(DataRegularSeason20242025!$AB$3:$AB$1315,DataRegularSeason20242025!$B$3:$B$1315, "&lt;=" &amp; FT$1, DataRegularSeason20242025!$E$3:$E$1315, $A67)</f>
        <v>47</v>
      </c>
      <c r="FU67">
        <f>SUMIFS(DataRegularSeason20242025!$AA$3:$AA$1315,DataRegularSeason20242025!$B$3:$B$1315, "&lt;=" &amp; FU$1, DataRegularSeason20242025!$D$3:$D$1315, $A67)+SUMIFS(DataRegularSeason20242025!$AB$3:$AB$1315,DataRegularSeason20242025!$B$3:$B$1315, "&lt;=" &amp; FU$1, DataRegularSeason20242025!$E$3:$E$1315, $A67)</f>
        <v>47</v>
      </c>
      <c r="FV67">
        <f>SUMIFS(DataRegularSeason20242025!$AA$3:$AA$1315,DataRegularSeason20242025!$B$3:$B$1315, "&lt;=" &amp; FV$1, DataRegularSeason20242025!$D$3:$D$1315, $A67)+SUMIFS(DataRegularSeason20242025!$AB$3:$AB$1315,DataRegularSeason20242025!$B$3:$B$1315, "&lt;=" &amp; FV$1, DataRegularSeason20242025!$E$3:$E$1315, $A67)</f>
        <v>47</v>
      </c>
      <c r="FW67">
        <f>SUMIFS(DataRegularSeason20242025!$AA$3:$AA$1315,DataRegularSeason20242025!$B$3:$B$1315, "&lt;=" &amp; FW$1, DataRegularSeason20242025!$D$3:$D$1315, $A67)+SUMIFS(DataRegularSeason20242025!$AB$3:$AB$1315,DataRegularSeason20242025!$B$3:$B$1315, "&lt;=" &amp; FW$1, DataRegularSeason20242025!$E$3:$E$1315, $A67)</f>
        <v>47</v>
      </c>
      <c r="FX67">
        <f>SUMIFS(DataRegularSeason20242025!$AA$3:$AA$1315,DataRegularSeason20242025!$B$3:$B$1315, "&lt;=" &amp; FX$1, DataRegularSeason20242025!$D$3:$D$1315, $A67)+SUMIFS(DataRegularSeason20242025!$AB$3:$AB$1315,DataRegularSeason20242025!$B$3:$B$1315, "&lt;=" &amp; FX$1, DataRegularSeason20242025!$E$3:$E$1315, $A67)</f>
        <v>47</v>
      </c>
      <c r="FY67">
        <f>SUMIFS(DataRegularSeason20242025!$AA$3:$AA$1315,DataRegularSeason20242025!$B$3:$B$1315, "&lt;=" &amp; FY$1, DataRegularSeason20242025!$D$3:$D$1315, $A67)+SUMIFS(DataRegularSeason20242025!$AB$3:$AB$1315,DataRegularSeason20242025!$B$3:$B$1315, "&lt;=" &amp; FY$1, DataRegularSeason20242025!$E$3:$E$1315, $A67)</f>
        <v>47</v>
      </c>
      <c r="FZ67">
        <f>SUMIFS(DataRegularSeason20242025!$AA$3:$AA$1315,DataRegularSeason20242025!$B$3:$B$1315, "&lt;=" &amp; FZ$1, DataRegularSeason20242025!$D$3:$D$1315, $A67)+SUMIFS(DataRegularSeason20242025!$AB$3:$AB$1315,DataRegularSeason20242025!$B$3:$B$1315, "&lt;=" &amp; FZ$1, DataRegularSeason20242025!$E$3:$E$1315, $A67)</f>
        <v>47</v>
      </c>
      <c r="GA67">
        <f>SUMIFS(DataRegularSeason20242025!$AA$3:$AA$1315,DataRegularSeason20242025!$B$3:$B$1315, "&lt;=" &amp; GA$1, DataRegularSeason20242025!$D$3:$D$1315, $A67)+SUMIFS(DataRegularSeason20242025!$AB$3:$AB$1315,DataRegularSeason20242025!$B$3:$B$1315, "&lt;=" &amp; GA$1, DataRegularSeason20242025!$E$3:$E$1315, $A67)</f>
        <v>47</v>
      </c>
      <c r="GB67">
        <f>SUMIFS(DataRegularSeason20242025!$AA$3:$AA$1315,DataRegularSeason20242025!$B$3:$B$1315, "&lt;=" &amp; GB$1, DataRegularSeason20242025!$D$3:$D$1315, $A67)+SUMIFS(DataRegularSeason20242025!$AB$3:$AB$1315,DataRegularSeason20242025!$B$3:$B$1315, "&lt;=" &amp; GB$1, DataRegularSeason20242025!$E$3:$E$1315, $A67)</f>
        <v>47</v>
      </c>
      <c r="GC67">
        <f>SUMIFS(DataRegularSeason20242025!$AA$3:$AA$1315,DataRegularSeason20242025!$B$3:$B$1315, "&lt;=" &amp; GC$1, DataRegularSeason20242025!$D$3:$D$1315, $A67)+SUMIFS(DataRegularSeason20242025!$AB$3:$AB$1315,DataRegularSeason20242025!$B$3:$B$1315, "&lt;=" &amp; GC$1, DataRegularSeason20242025!$E$3:$E$1315, $A67)</f>
        <v>47</v>
      </c>
      <c r="GD67">
        <f>SUMIFS(DataRegularSeason20242025!$AA$3:$AA$1315,DataRegularSeason20242025!$B$3:$B$1315, "&lt;=" &amp; GD$1, DataRegularSeason20242025!$D$3:$D$1315, $A67)+SUMIFS(DataRegularSeason20242025!$AB$3:$AB$1315,DataRegularSeason20242025!$B$3:$B$1315, "&lt;=" &amp; GD$1, DataRegularSeason20242025!$E$3:$E$1315, $A67)</f>
        <v>47</v>
      </c>
      <c r="GE67">
        <f>SUMIFS(DataRegularSeason20242025!$AA$3:$AA$1315,DataRegularSeason20242025!$B$3:$B$1315, "&lt;=" &amp; GE$1, DataRegularSeason20242025!$D$3:$D$1315, $A67)+SUMIFS(DataRegularSeason20242025!$AB$3:$AB$1315,DataRegularSeason20242025!$B$3:$B$1315, "&lt;=" &amp; GE$1, DataRegularSeason20242025!$E$3:$E$1315, $A67)</f>
        <v>47</v>
      </c>
      <c r="GF67">
        <f>SUMIFS(DataRegularSeason20242025!$AA$3:$AA$1315,DataRegularSeason20242025!$B$3:$B$1315, "&lt;=" &amp; GF$1, DataRegularSeason20242025!$D$3:$D$1315, $A67)+SUMIFS(DataRegularSeason20242025!$AB$3:$AB$1315,DataRegularSeason20242025!$B$3:$B$1315, "&lt;=" &amp; GF$1, DataRegularSeason20242025!$E$3:$E$1315, $A67)</f>
        <v>47</v>
      </c>
      <c r="GG67">
        <f>SUMIFS(DataRegularSeason20242025!$AA$3:$AA$1315,DataRegularSeason20242025!$B$3:$B$1315, "&lt;=" &amp; GG$1, DataRegularSeason20242025!$D$3:$D$1315, $A67)+SUMIFS(DataRegularSeason20242025!$AB$3:$AB$1315,DataRegularSeason20242025!$B$3:$B$1315, "&lt;=" &amp; GG$1, DataRegularSeason20242025!$E$3:$E$1315, $A67)</f>
        <v>47</v>
      </c>
      <c r="GH67">
        <f>SUMIFS(DataRegularSeason20242025!$AA$3:$AA$1315,DataRegularSeason20242025!$B$3:$B$1315, "&lt;=" &amp; GH$1, DataRegularSeason20242025!$D$3:$D$1315, $A67)+SUMIFS(DataRegularSeason20242025!$AB$3:$AB$1315,DataRegularSeason20242025!$B$3:$B$1315, "&lt;=" &amp; GH$1, DataRegularSeason20242025!$E$3:$E$1315, $A67)</f>
        <v>47</v>
      </c>
      <c r="GI67">
        <f>SUMIFS(DataRegularSeason20242025!$AA$3:$AA$1315,DataRegularSeason20242025!$B$3:$B$1315, "&lt;=" &amp; GI$1, DataRegularSeason20242025!$D$3:$D$1315, $A67)+SUMIFS(DataRegularSeason20242025!$AB$3:$AB$1315,DataRegularSeason20242025!$B$3:$B$1315, "&lt;=" &amp; GI$1, DataRegularSeason20242025!$E$3:$E$1315, $A67)</f>
        <v>47</v>
      </c>
      <c r="GJ67">
        <f>SUMIFS(DataRegularSeason20242025!$AA$3:$AA$1315,DataRegularSeason20242025!$B$3:$B$1315, "&lt;=" &amp; GJ$1, DataRegularSeason20242025!$D$3:$D$1315, $A67)+SUMIFS(DataRegularSeason20242025!$AB$3:$AB$1315,DataRegularSeason20242025!$B$3:$B$1315, "&lt;=" &amp; GJ$1, DataRegularSeason20242025!$E$3:$E$1315, $A67)</f>
        <v>47</v>
      </c>
      <c r="GK67">
        <f>SUMIFS(DataRegularSeason20242025!$AA$3:$AA$1315,DataRegularSeason20242025!$B$3:$B$1315, "&lt;=" &amp; GK$1, DataRegularSeason20242025!$D$3:$D$1315, $A67)+SUMIFS(DataRegularSeason20242025!$AB$3:$AB$1315,DataRegularSeason20242025!$B$3:$B$1315, "&lt;=" &amp; GK$1, DataRegularSeason20242025!$E$3:$E$1315, $A67)</f>
        <v>47</v>
      </c>
      <c r="GL67">
        <f>SUMIFS(DataRegularSeason20242025!$AA$3:$AA$1315,DataRegularSeason20242025!$B$3:$B$1315, "&lt;=" &amp; GL$1, DataRegularSeason20242025!$D$3:$D$1315, $A67)+SUMIFS(DataRegularSeason20242025!$AB$3:$AB$1315,DataRegularSeason20242025!$B$3:$B$1315, "&lt;=" &amp; GL$1, DataRegularSeason20242025!$E$3:$E$1315, $A67)</f>
        <v>47</v>
      </c>
      <c r="GM67">
        <f>SUMIFS(DataRegularSeason20242025!$AA$3:$AA$1315,DataRegularSeason20242025!$B$3:$B$1315, "&lt;=" &amp; GM$1, DataRegularSeason20242025!$D$3:$D$1315, $A67)+SUMIFS(DataRegularSeason20242025!$AB$3:$AB$1315,DataRegularSeason20242025!$B$3:$B$1315, "&lt;=" &amp; GM$1, DataRegularSeason20242025!$E$3:$E$1315, $A67)</f>
        <v>47</v>
      </c>
      <c r="GN67">
        <f>SUMIFS(DataRegularSeason20242025!$AA$3:$AA$1315,DataRegularSeason20242025!$B$3:$B$1315, "&lt;=" &amp; GN$1, DataRegularSeason20242025!$D$3:$D$1315, $A67)+SUMIFS(DataRegularSeason20242025!$AB$3:$AB$1315,DataRegularSeason20242025!$B$3:$B$1315, "&lt;=" &amp; GN$1, DataRegularSeason20242025!$E$3:$E$1315, $A67)</f>
        <v>47</v>
      </c>
      <c r="GO67">
        <f>SUMIFS(DataRegularSeason20242025!$AA$3:$AA$1315,DataRegularSeason20242025!$B$3:$B$1315, "&lt;=" &amp; GO$1, DataRegularSeason20242025!$D$3:$D$1315, $A67)+SUMIFS(DataRegularSeason20242025!$AB$3:$AB$1315,DataRegularSeason20242025!$B$3:$B$1315, "&lt;=" &amp; GO$1, DataRegularSeason20242025!$E$3:$E$1315, $A67)</f>
        <v>47</v>
      </c>
      <c r="GP67">
        <f>SUMIFS(DataRegularSeason20242025!$AA$3:$AA$1315,DataRegularSeason20242025!$B$3:$B$1315, "&lt;=" &amp; GP$1, DataRegularSeason20242025!$D$3:$D$1315, $A67)+SUMIFS(DataRegularSeason20242025!$AB$3:$AB$1315,DataRegularSeason20242025!$B$3:$B$1315, "&lt;=" &amp; GP$1, DataRegularSeason20242025!$E$3:$E$1315, $A67)</f>
        <v>47</v>
      </c>
      <c r="GQ67">
        <f>SUMIFS(DataRegularSeason20242025!$AA$3:$AA$1315,DataRegularSeason20242025!$B$3:$B$1315, "&lt;=" &amp; GQ$1, DataRegularSeason20242025!$D$3:$D$1315, $A67)+SUMIFS(DataRegularSeason20242025!$AB$3:$AB$1315,DataRegularSeason20242025!$B$3:$B$1315, "&lt;=" &amp; GQ$1, DataRegularSeason20242025!$E$3:$E$1315, $A67)</f>
        <v>47</v>
      </c>
      <c r="GR67">
        <f>SUMIFS(DataRegularSeason20242025!$AA$3:$AA$1315,DataRegularSeason20242025!$B$3:$B$1315, "&lt;=" &amp; GR$1, DataRegularSeason20242025!$D$3:$D$1315, $A67)+SUMIFS(DataRegularSeason20242025!$AB$3:$AB$1315,DataRegularSeason20242025!$B$3:$B$1315, "&lt;=" &amp; GR$1, DataRegularSeason20242025!$E$3:$E$1315, $A67)</f>
        <v>47</v>
      </c>
      <c r="GS67">
        <f>SUMIFS(DataRegularSeason20242025!$AA$3:$AA$1315,DataRegularSeason20242025!$B$3:$B$1315, "&lt;=" &amp; GS$1, DataRegularSeason20242025!$D$3:$D$1315, $A67)+SUMIFS(DataRegularSeason20242025!$AB$3:$AB$1315,DataRegularSeason20242025!$B$3:$B$1315, "&lt;=" &amp; GS$1, DataRegularSeason20242025!$E$3:$E$1315, $A67)</f>
        <v>47</v>
      </c>
      <c r="GT67">
        <f>SUMIFS(DataRegularSeason20242025!$AA$3:$AA$1315,DataRegularSeason20242025!$B$3:$B$1315, "&lt;=" &amp; GT$1, DataRegularSeason20242025!$D$3:$D$1315, $A67)+SUMIFS(DataRegularSeason20242025!$AB$3:$AB$1315,DataRegularSeason20242025!$B$3:$B$1315, "&lt;=" &amp; GT$1, DataRegularSeason20242025!$E$3:$E$1315, $A67)</f>
        <v>47</v>
      </c>
      <c r="GU67">
        <f>SUMIFS(DataRegularSeason20242025!$AA$3:$AA$1315,DataRegularSeason20242025!$B$3:$B$1315, "&lt;=" &amp; GU$1, DataRegularSeason20242025!$D$3:$D$1315, $A67)+SUMIFS(DataRegularSeason20242025!$AB$3:$AB$1315,DataRegularSeason20242025!$B$3:$B$1315, "&lt;=" &amp; GU$1, DataRegularSeason20242025!$E$3:$E$1315, $A67)</f>
        <v>47</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46</v>
      </c>
      <c r="DR68">
        <f>SUMIFS(DataRegularSeason20242025!$AA$3:$AA$1315,DataRegularSeason20242025!$B$3:$B$1315, "&lt;=" &amp; DR$1, DataRegularSeason20242025!$D$3:$D$1315, $A68)+SUMIFS(DataRegularSeason20242025!$AB$3:$AB$1315,DataRegularSeason20242025!$B$3:$B$1315, "&lt;=" &amp; DR$1, DataRegularSeason20242025!$E$3:$E$1315, $A68)</f>
        <v>46</v>
      </c>
      <c r="DS68">
        <f>SUMIFS(DataRegularSeason20242025!$AA$3:$AA$1315,DataRegularSeason20242025!$B$3:$B$1315, "&lt;=" &amp; DS$1, DataRegularSeason20242025!$D$3:$D$1315, $A68)+SUMIFS(DataRegularSeason20242025!$AB$3:$AB$1315,DataRegularSeason20242025!$B$3:$B$1315, "&lt;=" &amp; DS$1, DataRegularSeason20242025!$E$3:$E$1315, $A68)</f>
        <v>46</v>
      </c>
      <c r="DT68">
        <f>SUMIFS(DataRegularSeason20242025!$AA$3:$AA$1315,DataRegularSeason20242025!$B$3:$B$1315, "&lt;=" &amp; DT$1, DataRegularSeason20242025!$D$3:$D$1315, $A68)+SUMIFS(DataRegularSeason20242025!$AB$3:$AB$1315,DataRegularSeason20242025!$B$3:$B$1315, "&lt;=" &amp; DT$1, DataRegularSeason20242025!$E$3:$E$1315, $A68)</f>
        <v>46</v>
      </c>
      <c r="DU68">
        <f>SUMIFS(DataRegularSeason20242025!$AA$3:$AA$1315,DataRegularSeason20242025!$B$3:$B$1315, "&lt;=" &amp; DU$1, DataRegularSeason20242025!$D$3:$D$1315, $A68)+SUMIFS(DataRegularSeason20242025!$AB$3:$AB$1315,DataRegularSeason20242025!$B$3:$B$1315, "&lt;=" &amp; DU$1, DataRegularSeason20242025!$E$3:$E$1315, $A68)</f>
        <v>46</v>
      </c>
      <c r="DV68">
        <f>SUMIFS(DataRegularSeason20242025!$AA$3:$AA$1315,DataRegularSeason20242025!$B$3:$B$1315, "&lt;=" &amp; DV$1, DataRegularSeason20242025!$D$3:$D$1315, $A68)+SUMIFS(DataRegularSeason20242025!$AB$3:$AB$1315,DataRegularSeason20242025!$B$3:$B$1315, "&lt;=" &amp; DV$1, DataRegularSeason20242025!$E$3:$E$1315, $A68)</f>
        <v>46</v>
      </c>
      <c r="DW68">
        <f>SUMIFS(DataRegularSeason20242025!$AA$3:$AA$1315,DataRegularSeason20242025!$B$3:$B$1315, "&lt;=" &amp; DW$1, DataRegularSeason20242025!$D$3:$D$1315, $A68)+SUMIFS(DataRegularSeason20242025!$AB$3:$AB$1315,DataRegularSeason20242025!$B$3:$B$1315, "&lt;=" &amp; DW$1, DataRegularSeason20242025!$E$3:$E$1315, $A68)</f>
        <v>46</v>
      </c>
      <c r="DX68">
        <f>SUMIFS(DataRegularSeason20242025!$AA$3:$AA$1315,DataRegularSeason20242025!$B$3:$B$1315, "&lt;=" &amp; DX$1, DataRegularSeason20242025!$D$3:$D$1315, $A68)+SUMIFS(DataRegularSeason20242025!$AB$3:$AB$1315,DataRegularSeason20242025!$B$3:$B$1315, "&lt;=" &amp; DX$1, DataRegularSeason20242025!$E$3:$E$1315, $A68)</f>
        <v>46</v>
      </c>
      <c r="DY68">
        <f>SUMIFS(DataRegularSeason20242025!$AA$3:$AA$1315,DataRegularSeason20242025!$B$3:$B$1315, "&lt;=" &amp; DY$1, DataRegularSeason20242025!$D$3:$D$1315, $A68)+SUMIFS(DataRegularSeason20242025!$AB$3:$AB$1315,DataRegularSeason20242025!$B$3:$B$1315, "&lt;=" &amp; DY$1, DataRegularSeason20242025!$E$3:$E$1315, $A68)</f>
        <v>46</v>
      </c>
      <c r="DZ68">
        <f>SUMIFS(DataRegularSeason20242025!$AA$3:$AA$1315,DataRegularSeason20242025!$B$3:$B$1315, "&lt;=" &amp; DZ$1, DataRegularSeason20242025!$D$3:$D$1315, $A68)+SUMIFS(DataRegularSeason20242025!$AB$3:$AB$1315,DataRegularSeason20242025!$B$3:$B$1315, "&lt;=" &amp; DZ$1, DataRegularSeason20242025!$E$3:$E$1315, $A68)</f>
        <v>46</v>
      </c>
      <c r="EA68">
        <f>SUMIFS(DataRegularSeason20242025!$AA$3:$AA$1315,DataRegularSeason20242025!$B$3:$B$1315, "&lt;=" &amp; EA$1, DataRegularSeason20242025!$D$3:$D$1315, $A68)+SUMIFS(DataRegularSeason20242025!$AB$3:$AB$1315,DataRegularSeason20242025!$B$3:$B$1315, "&lt;=" &amp; EA$1, DataRegularSeason20242025!$E$3:$E$1315, $A68)</f>
        <v>46</v>
      </c>
      <c r="EB68">
        <f>SUMIFS(DataRegularSeason20242025!$AA$3:$AA$1315,DataRegularSeason20242025!$B$3:$B$1315, "&lt;=" &amp; EB$1, DataRegularSeason20242025!$D$3:$D$1315, $A68)+SUMIFS(DataRegularSeason20242025!$AB$3:$AB$1315,DataRegularSeason20242025!$B$3:$B$1315, "&lt;=" &amp; EB$1, DataRegularSeason20242025!$E$3:$E$1315, $A68)</f>
        <v>46</v>
      </c>
      <c r="EC68">
        <f>SUMIFS(DataRegularSeason20242025!$AA$3:$AA$1315,DataRegularSeason20242025!$B$3:$B$1315, "&lt;=" &amp; EC$1, DataRegularSeason20242025!$D$3:$D$1315, $A68)+SUMIFS(DataRegularSeason20242025!$AB$3:$AB$1315,DataRegularSeason20242025!$B$3:$B$1315, "&lt;=" &amp; EC$1, DataRegularSeason20242025!$E$3:$E$1315, $A68)</f>
        <v>46</v>
      </c>
      <c r="ED68">
        <f>SUMIFS(DataRegularSeason20242025!$AA$3:$AA$1315,DataRegularSeason20242025!$B$3:$B$1315, "&lt;=" &amp; ED$1, DataRegularSeason20242025!$D$3:$D$1315, $A68)+SUMIFS(DataRegularSeason20242025!$AB$3:$AB$1315,DataRegularSeason20242025!$B$3:$B$1315, "&lt;=" &amp; ED$1, DataRegularSeason20242025!$E$3:$E$1315, $A68)</f>
        <v>46</v>
      </c>
      <c r="EE68">
        <f>SUMIFS(DataRegularSeason20242025!$AA$3:$AA$1315,DataRegularSeason20242025!$B$3:$B$1315, "&lt;=" &amp; EE$1, DataRegularSeason20242025!$D$3:$D$1315, $A68)+SUMIFS(DataRegularSeason20242025!$AB$3:$AB$1315,DataRegularSeason20242025!$B$3:$B$1315, "&lt;=" &amp; EE$1, DataRegularSeason20242025!$E$3:$E$1315, $A68)</f>
        <v>46</v>
      </c>
      <c r="EF68">
        <f>SUMIFS(DataRegularSeason20242025!$AA$3:$AA$1315,DataRegularSeason20242025!$B$3:$B$1315, "&lt;=" &amp; EF$1, DataRegularSeason20242025!$D$3:$D$1315, $A68)+SUMIFS(DataRegularSeason20242025!$AB$3:$AB$1315,DataRegularSeason20242025!$B$3:$B$1315, "&lt;=" &amp; EF$1, DataRegularSeason20242025!$E$3:$E$1315, $A68)</f>
        <v>46</v>
      </c>
      <c r="EG68">
        <f>SUMIFS(DataRegularSeason20242025!$AA$3:$AA$1315,DataRegularSeason20242025!$B$3:$B$1315, "&lt;=" &amp; EG$1, DataRegularSeason20242025!$D$3:$D$1315, $A68)+SUMIFS(DataRegularSeason20242025!$AB$3:$AB$1315,DataRegularSeason20242025!$B$3:$B$1315, "&lt;=" &amp; EG$1, DataRegularSeason20242025!$E$3:$E$1315, $A68)</f>
        <v>46</v>
      </c>
      <c r="EH68">
        <f>SUMIFS(DataRegularSeason20242025!$AA$3:$AA$1315,DataRegularSeason20242025!$B$3:$B$1315, "&lt;=" &amp; EH$1, DataRegularSeason20242025!$D$3:$D$1315, $A68)+SUMIFS(DataRegularSeason20242025!$AB$3:$AB$1315,DataRegularSeason20242025!$B$3:$B$1315, "&lt;=" &amp; EH$1, DataRegularSeason20242025!$E$3:$E$1315, $A68)</f>
        <v>46</v>
      </c>
      <c r="EI68">
        <f>SUMIFS(DataRegularSeason20242025!$AA$3:$AA$1315,DataRegularSeason20242025!$B$3:$B$1315, "&lt;=" &amp; EI$1, DataRegularSeason20242025!$D$3:$D$1315, $A68)+SUMIFS(DataRegularSeason20242025!$AB$3:$AB$1315,DataRegularSeason20242025!$B$3:$B$1315, "&lt;=" &amp; EI$1, DataRegularSeason20242025!$E$3:$E$1315, $A68)</f>
        <v>46</v>
      </c>
      <c r="EJ68">
        <f>SUMIFS(DataRegularSeason20242025!$AA$3:$AA$1315,DataRegularSeason20242025!$B$3:$B$1315, "&lt;=" &amp; EJ$1, DataRegularSeason20242025!$D$3:$D$1315, $A68)+SUMIFS(DataRegularSeason20242025!$AB$3:$AB$1315,DataRegularSeason20242025!$B$3:$B$1315, "&lt;=" &amp; EJ$1, DataRegularSeason20242025!$E$3:$E$1315, $A68)</f>
        <v>46</v>
      </c>
      <c r="EK68">
        <f>SUMIFS(DataRegularSeason20242025!$AA$3:$AA$1315,DataRegularSeason20242025!$B$3:$B$1315, "&lt;=" &amp; EK$1, DataRegularSeason20242025!$D$3:$D$1315, $A68)+SUMIFS(DataRegularSeason20242025!$AB$3:$AB$1315,DataRegularSeason20242025!$B$3:$B$1315, "&lt;=" &amp; EK$1, DataRegularSeason20242025!$E$3:$E$1315, $A68)</f>
        <v>46</v>
      </c>
      <c r="EL68">
        <f>SUMIFS(DataRegularSeason20242025!$AA$3:$AA$1315,DataRegularSeason20242025!$B$3:$B$1315, "&lt;=" &amp; EL$1, DataRegularSeason20242025!$D$3:$D$1315, $A68)+SUMIFS(DataRegularSeason20242025!$AB$3:$AB$1315,DataRegularSeason20242025!$B$3:$B$1315, "&lt;=" &amp; EL$1, DataRegularSeason20242025!$E$3:$E$1315, $A68)</f>
        <v>46</v>
      </c>
      <c r="EM68">
        <f>SUMIFS(DataRegularSeason20242025!$AA$3:$AA$1315,DataRegularSeason20242025!$B$3:$B$1315, "&lt;=" &amp; EM$1, DataRegularSeason20242025!$D$3:$D$1315, $A68)+SUMIFS(DataRegularSeason20242025!$AB$3:$AB$1315,DataRegularSeason20242025!$B$3:$B$1315, "&lt;=" &amp; EM$1, DataRegularSeason20242025!$E$3:$E$1315, $A68)</f>
        <v>46</v>
      </c>
      <c r="EN68">
        <f>SUMIFS(DataRegularSeason20242025!$AA$3:$AA$1315,DataRegularSeason20242025!$B$3:$B$1315, "&lt;=" &amp; EN$1, DataRegularSeason20242025!$D$3:$D$1315, $A68)+SUMIFS(DataRegularSeason20242025!$AB$3:$AB$1315,DataRegularSeason20242025!$B$3:$B$1315, "&lt;=" &amp; EN$1, DataRegularSeason20242025!$E$3:$E$1315, $A68)</f>
        <v>46</v>
      </c>
      <c r="EO68">
        <f>SUMIFS(DataRegularSeason20242025!$AA$3:$AA$1315,DataRegularSeason20242025!$B$3:$B$1315, "&lt;=" &amp; EO$1, DataRegularSeason20242025!$D$3:$D$1315, $A68)+SUMIFS(DataRegularSeason20242025!$AB$3:$AB$1315,DataRegularSeason20242025!$B$3:$B$1315, "&lt;=" &amp; EO$1, DataRegularSeason20242025!$E$3:$E$1315, $A68)</f>
        <v>46</v>
      </c>
      <c r="EP68">
        <f>SUMIFS(DataRegularSeason20242025!$AA$3:$AA$1315,DataRegularSeason20242025!$B$3:$B$1315, "&lt;=" &amp; EP$1, DataRegularSeason20242025!$D$3:$D$1315, $A68)+SUMIFS(DataRegularSeason20242025!$AB$3:$AB$1315,DataRegularSeason20242025!$B$3:$B$1315, "&lt;=" &amp; EP$1, DataRegularSeason20242025!$E$3:$E$1315, $A68)</f>
        <v>46</v>
      </c>
      <c r="EQ68">
        <f>SUMIFS(DataRegularSeason20242025!$AA$3:$AA$1315,DataRegularSeason20242025!$B$3:$B$1315, "&lt;=" &amp; EQ$1, DataRegularSeason20242025!$D$3:$D$1315, $A68)+SUMIFS(DataRegularSeason20242025!$AB$3:$AB$1315,DataRegularSeason20242025!$B$3:$B$1315, "&lt;=" &amp; EQ$1, DataRegularSeason20242025!$E$3:$E$1315, $A68)</f>
        <v>46</v>
      </c>
      <c r="ER68">
        <f>SUMIFS(DataRegularSeason20242025!$AA$3:$AA$1315,DataRegularSeason20242025!$B$3:$B$1315, "&lt;=" &amp; ER$1, DataRegularSeason20242025!$D$3:$D$1315, $A68)+SUMIFS(DataRegularSeason20242025!$AB$3:$AB$1315,DataRegularSeason20242025!$B$3:$B$1315, "&lt;=" &amp; ER$1, DataRegularSeason20242025!$E$3:$E$1315, $A68)</f>
        <v>46</v>
      </c>
      <c r="ES68">
        <f>SUMIFS(DataRegularSeason20242025!$AA$3:$AA$1315,DataRegularSeason20242025!$B$3:$B$1315, "&lt;=" &amp; ES$1, DataRegularSeason20242025!$D$3:$D$1315, $A68)+SUMIFS(DataRegularSeason20242025!$AB$3:$AB$1315,DataRegularSeason20242025!$B$3:$B$1315, "&lt;=" &amp; ES$1, DataRegularSeason20242025!$E$3:$E$1315, $A68)</f>
        <v>46</v>
      </c>
      <c r="ET68">
        <f>SUMIFS(DataRegularSeason20242025!$AA$3:$AA$1315,DataRegularSeason20242025!$B$3:$B$1315, "&lt;=" &amp; ET$1, DataRegularSeason20242025!$D$3:$D$1315, $A68)+SUMIFS(DataRegularSeason20242025!$AB$3:$AB$1315,DataRegularSeason20242025!$B$3:$B$1315, "&lt;=" &amp; ET$1, DataRegularSeason20242025!$E$3:$E$1315, $A68)</f>
        <v>46</v>
      </c>
      <c r="EU68">
        <f>SUMIFS(DataRegularSeason20242025!$AA$3:$AA$1315,DataRegularSeason20242025!$B$3:$B$1315, "&lt;=" &amp; EU$1, DataRegularSeason20242025!$D$3:$D$1315, $A68)+SUMIFS(DataRegularSeason20242025!$AB$3:$AB$1315,DataRegularSeason20242025!$B$3:$B$1315, "&lt;=" &amp; EU$1, DataRegularSeason20242025!$E$3:$E$1315, $A68)</f>
        <v>46</v>
      </c>
      <c r="EV68">
        <f>SUMIFS(DataRegularSeason20242025!$AA$3:$AA$1315,DataRegularSeason20242025!$B$3:$B$1315, "&lt;=" &amp; EV$1, DataRegularSeason20242025!$D$3:$D$1315, $A68)+SUMIFS(DataRegularSeason20242025!$AB$3:$AB$1315,DataRegularSeason20242025!$B$3:$B$1315, "&lt;=" &amp; EV$1, DataRegularSeason20242025!$E$3:$E$1315, $A68)</f>
        <v>46</v>
      </c>
      <c r="EW68">
        <f>SUMIFS(DataRegularSeason20242025!$AA$3:$AA$1315,DataRegularSeason20242025!$B$3:$B$1315, "&lt;=" &amp; EW$1, DataRegularSeason20242025!$D$3:$D$1315, $A68)+SUMIFS(DataRegularSeason20242025!$AB$3:$AB$1315,DataRegularSeason20242025!$B$3:$B$1315, "&lt;=" &amp; EW$1, DataRegularSeason20242025!$E$3:$E$1315, $A68)</f>
        <v>46</v>
      </c>
      <c r="EX68">
        <f>SUMIFS(DataRegularSeason20242025!$AA$3:$AA$1315,DataRegularSeason20242025!$B$3:$B$1315, "&lt;=" &amp; EX$1, DataRegularSeason20242025!$D$3:$D$1315, $A68)+SUMIFS(DataRegularSeason20242025!$AB$3:$AB$1315,DataRegularSeason20242025!$B$3:$B$1315, "&lt;=" &amp; EX$1, DataRegularSeason20242025!$E$3:$E$1315, $A68)</f>
        <v>46</v>
      </c>
      <c r="EY68">
        <f>SUMIFS(DataRegularSeason20242025!$AA$3:$AA$1315,DataRegularSeason20242025!$B$3:$B$1315, "&lt;=" &amp; EY$1, DataRegularSeason20242025!$D$3:$D$1315, $A68)+SUMIFS(DataRegularSeason20242025!$AB$3:$AB$1315,DataRegularSeason20242025!$B$3:$B$1315, "&lt;=" &amp; EY$1, DataRegularSeason20242025!$E$3:$E$1315, $A68)</f>
        <v>46</v>
      </c>
      <c r="EZ68">
        <f>SUMIFS(DataRegularSeason20242025!$AA$3:$AA$1315,DataRegularSeason20242025!$B$3:$B$1315, "&lt;=" &amp; EZ$1, DataRegularSeason20242025!$D$3:$D$1315, $A68)+SUMIFS(DataRegularSeason20242025!$AB$3:$AB$1315,DataRegularSeason20242025!$B$3:$B$1315, "&lt;=" &amp; EZ$1, DataRegularSeason20242025!$E$3:$E$1315, $A68)</f>
        <v>46</v>
      </c>
      <c r="FA68">
        <f>SUMIFS(DataRegularSeason20242025!$AA$3:$AA$1315,DataRegularSeason20242025!$B$3:$B$1315, "&lt;=" &amp; FA$1, DataRegularSeason20242025!$D$3:$D$1315, $A68)+SUMIFS(DataRegularSeason20242025!$AB$3:$AB$1315,DataRegularSeason20242025!$B$3:$B$1315, "&lt;=" &amp; FA$1, DataRegularSeason20242025!$E$3:$E$1315, $A68)</f>
        <v>46</v>
      </c>
      <c r="FB68">
        <f>SUMIFS(DataRegularSeason20242025!$AA$3:$AA$1315,DataRegularSeason20242025!$B$3:$B$1315, "&lt;=" &amp; FB$1, DataRegularSeason20242025!$D$3:$D$1315, $A68)+SUMIFS(DataRegularSeason20242025!$AB$3:$AB$1315,DataRegularSeason20242025!$B$3:$B$1315, "&lt;=" &amp; FB$1, DataRegularSeason20242025!$E$3:$E$1315, $A68)</f>
        <v>46</v>
      </c>
      <c r="FC68">
        <f>SUMIFS(DataRegularSeason20242025!$AA$3:$AA$1315,DataRegularSeason20242025!$B$3:$B$1315, "&lt;=" &amp; FC$1, DataRegularSeason20242025!$D$3:$D$1315, $A68)+SUMIFS(DataRegularSeason20242025!$AB$3:$AB$1315,DataRegularSeason20242025!$B$3:$B$1315, "&lt;=" &amp; FC$1, DataRegularSeason20242025!$E$3:$E$1315, $A68)</f>
        <v>46</v>
      </c>
      <c r="FD68">
        <f>SUMIFS(DataRegularSeason20242025!$AA$3:$AA$1315,DataRegularSeason20242025!$B$3:$B$1315, "&lt;=" &amp; FD$1, DataRegularSeason20242025!$D$3:$D$1315, $A68)+SUMIFS(DataRegularSeason20242025!$AB$3:$AB$1315,DataRegularSeason20242025!$B$3:$B$1315, "&lt;=" &amp; FD$1, DataRegularSeason20242025!$E$3:$E$1315, $A68)</f>
        <v>46</v>
      </c>
      <c r="FE68">
        <f>SUMIFS(DataRegularSeason20242025!$AA$3:$AA$1315,DataRegularSeason20242025!$B$3:$B$1315, "&lt;=" &amp; FE$1, DataRegularSeason20242025!$D$3:$D$1315, $A68)+SUMIFS(DataRegularSeason20242025!$AB$3:$AB$1315,DataRegularSeason20242025!$B$3:$B$1315, "&lt;=" &amp; FE$1, DataRegularSeason20242025!$E$3:$E$1315, $A68)</f>
        <v>46</v>
      </c>
      <c r="FF68">
        <f>SUMIFS(DataRegularSeason20242025!$AA$3:$AA$1315,DataRegularSeason20242025!$B$3:$B$1315, "&lt;=" &amp; FF$1, DataRegularSeason20242025!$D$3:$D$1315, $A68)+SUMIFS(DataRegularSeason20242025!$AB$3:$AB$1315,DataRegularSeason20242025!$B$3:$B$1315, "&lt;=" &amp; FF$1, DataRegularSeason20242025!$E$3:$E$1315, $A68)</f>
        <v>46</v>
      </c>
      <c r="FG68">
        <f>SUMIFS(DataRegularSeason20242025!$AA$3:$AA$1315,DataRegularSeason20242025!$B$3:$B$1315, "&lt;=" &amp; FG$1, DataRegularSeason20242025!$D$3:$D$1315, $A68)+SUMIFS(DataRegularSeason20242025!$AB$3:$AB$1315,DataRegularSeason20242025!$B$3:$B$1315, "&lt;=" &amp; FG$1, DataRegularSeason20242025!$E$3:$E$1315, $A68)</f>
        <v>46</v>
      </c>
      <c r="FH68">
        <f>SUMIFS(DataRegularSeason20242025!$AA$3:$AA$1315,DataRegularSeason20242025!$B$3:$B$1315, "&lt;=" &amp; FH$1, DataRegularSeason20242025!$D$3:$D$1315, $A68)+SUMIFS(DataRegularSeason20242025!$AB$3:$AB$1315,DataRegularSeason20242025!$B$3:$B$1315, "&lt;=" &amp; FH$1, DataRegularSeason20242025!$E$3:$E$1315, $A68)</f>
        <v>46</v>
      </c>
      <c r="FI68">
        <f>SUMIFS(DataRegularSeason20242025!$AA$3:$AA$1315,DataRegularSeason20242025!$B$3:$B$1315, "&lt;=" &amp; FI$1, DataRegularSeason20242025!$D$3:$D$1315, $A68)+SUMIFS(DataRegularSeason20242025!$AB$3:$AB$1315,DataRegularSeason20242025!$B$3:$B$1315, "&lt;=" &amp; FI$1, DataRegularSeason20242025!$E$3:$E$1315, $A68)</f>
        <v>46</v>
      </c>
      <c r="FJ68">
        <f>SUMIFS(DataRegularSeason20242025!$AA$3:$AA$1315,DataRegularSeason20242025!$B$3:$B$1315, "&lt;=" &amp; FJ$1, DataRegularSeason20242025!$D$3:$D$1315, $A68)+SUMIFS(DataRegularSeason20242025!$AB$3:$AB$1315,DataRegularSeason20242025!$B$3:$B$1315, "&lt;=" &amp; FJ$1, DataRegularSeason20242025!$E$3:$E$1315, $A68)</f>
        <v>46</v>
      </c>
      <c r="FK68">
        <f>SUMIFS(DataRegularSeason20242025!$AA$3:$AA$1315,DataRegularSeason20242025!$B$3:$B$1315, "&lt;=" &amp; FK$1, DataRegularSeason20242025!$D$3:$D$1315, $A68)+SUMIFS(DataRegularSeason20242025!$AB$3:$AB$1315,DataRegularSeason20242025!$B$3:$B$1315, "&lt;=" &amp; FK$1, DataRegularSeason20242025!$E$3:$E$1315, $A68)</f>
        <v>46</v>
      </c>
      <c r="FL68">
        <f>SUMIFS(DataRegularSeason20242025!$AA$3:$AA$1315,DataRegularSeason20242025!$B$3:$B$1315, "&lt;=" &amp; FL$1, DataRegularSeason20242025!$D$3:$D$1315, $A68)+SUMIFS(DataRegularSeason20242025!$AB$3:$AB$1315,DataRegularSeason20242025!$B$3:$B$1315, "&lt;=" &amp; FL$1, DataRegularSeason20242025!$E$3:$E$1315, $A68)</f>
        <v>46</v>
      </c>
      <c r="FM68">
        <f>SUMIFS(DataRegularSeason20242025!$AA$3:$AA$1315,DataRegularSeason20242025!$B$3:$B$1315, "&lt;=" &amp; FM$1, DataRegularSeason20242025!$D$3:$D$1315, $A68)+SUMIFS(DataRegularSeason20242025!$AB$3:$AB$1315,DataRegularSeason20242025!$B$3:$B$1315, "&lt;=" &amp; FM$1, DataRegularSeason20242025!$E$3:$E$1315, $A68)</f>
        <v>46</v>
      </c>
      <c r="FN68">
        <f>SUMIFS(DataRegularSeason20242025!$AA$3:$AA$1315,DataRegularSeason20242025!$B$3:$B$1315, "&lt;=" &amp; FN$1, DataRegularSeason20242025!$D$3:$D$1315, $A68)+SUMIFS(DataRegularSeason20242025!$AB$3:$AB$1315,DataRegularSeason20242025!$B$3:$B$1315, "&lt;=" &amp; FN$1, DataRegularSeason20242025!$E$3:$E$1315, $A68)</f>
        <v>46</v>
      </c>
      <c r="FO68">
        <f>SUMIFS(DataRegularSeason20242025!$AA$3:$AA$1315,DataRegularSeason20242025!$B$3:$B$1315, "&lt;=" &amp; FO$1, DataRegularSeason20242025!$D$3:$D$1315, $A68)+SUMIFS(DataRegularSeason20242025!$AB$3:$AB$1315,DataRegularSeason20242025!$B$3:$B$1315, "&lt;=" &amp; FO$1, DataRegularSeason20242025!$E$3:$E$1315, $A68)</f>
        <v>46</v>
      </c>
      <c r="FP68">
        <f>SUMIFS(DataRegularSeason20242025!$AA$3:$AA$1315,DataRegularSeason20242025!$B$3:$B$1315, "&lt;=" &amp; FP$1, DataRegularSeason20242025!$D$3:$D$1315, $A68)+SUMIFS(DataRegularSeason20242025!$AB$3:$AB$1315,DataRegularSeason20242025!$B$3:$B$1315, "&lt;=" &amp; FP$1, DataRegularSeason20242025!$E$3:$E$1315, $A68)</f>
        <v>46</v>
      </c>
      <c r="FQ68">
        <f>SUMIFS(DataRegularSeason20242025!$AA$3:$AA$1315,DataRegularSeason20242025!$B$3:$B$1315, "&lt;=" &amp; FQ$1, DataRegularSeason20242025!$D$3:$D$1315, $A68)+SUMIFS(DataRegularSeason20242025!$AB$3:$AB$1315,DataRegularSeason20242025!$B$3:$B$1315, "&lt;=" &amp; FQ$1, DataRegularSeason20242025!$E$3:$E$1315, $A68)</f>
        <v>46</v>
      </c>
      <c r="FR68">
        <f>SUMIFS(DataRegularSeason20242025!$AA$3:$AA$1315,DataRegularSeason20242025!$B$3:$B$1315, "&lt;=" &amp; FR$1, DataRegularSeason20242025!$D$3:$D$1315, $A68)+SUMIFS(DataRegularSeason20242025!$AB$3:$AB$1315,DataRegularSeason20242025!$B$3:$B$1315, "&lt;=" &amp; FR$1, DataRegularSeason20242025!$E$3:$E$1315, $A68)</f>
        <v>46</v>
      </c>
      <c r="FS68">
        <f>SUMIFS(DataRegularSeason20242025!$AA$3:$AA$1315,DataRegularSeason20242025!$B$3:$B$1315, "&lt;=" &amp; FS$1, DataRegularSeason20242025!$D$3:$D$1315, $A68)+SUMIFS(DataRegularSeason20242025!$AB$3:$AB$1315,DataRegularSeason20242025!$B$3:$B$1315, "&lt;=" &amp; FS$1, DataRegularSeason20242025!$E$3:$E$1315, $A68)</f>
        <v>46</v>
      </c>
      <c r="FT68">
        <f>SUMIFS(DataRegularSeason20242025!$AA$3:$AA$1315,DataRegularSeason20242025!$B$3:$B$1315, "&lt;=" &amp; FT$1, DataRegularSeason20242025!$D$3:$D$1315, $A68)+SUMIFS(DataRegularSeason20242025!$AB$3:$AB$1315,DataRegularSeason20242025!$B$3:$B$1315, "&lt;=" &amp; FT$1, DataRegularSeason20242025!$E$3:$E$1315, $A68)</f>
        <v>46</v>
      </c>
      <c r="FU68">
        <f>SUMIFS(DataRegularSeason20242025!$AA$3:$AA$1315,DataRegularSeason20242025!$B$3:$B$1315, "&lt;=" &amp; FU$1, DataRegularSeason20242025!$D$3:$D$1315, $A68)+SUMIFS(DataRegularSeason20242025!$AB$3:$AB$1315,DataRegularSeason20242025!$B$3:$B$1315, "&lt;=" &amp; FU$1, DataRegularSeason20242025!$E$3:$E$1315, $A68)</f>
        <v>46</v>
      </c>
      <c r="FV68">
        <f>SUMIFS(DataRegularSeason20242025!$AA$3:$AA$1315,DataRegularSeason20242025!$B$3:$B$1315, "&lt;=" &amp; FV$1, DataRegularSeason20242025!$D$3:$D$1315, $A68)+SUMIFS(DataRegularSeason20242025!$AB$3:$AB$1315,DataRegularSeason20242025!$B$3:$B$1315, "&lt;=" &amp; FV$1, DataRegularSeason20242025!$E$3:$E$1315, $A68)</f>
        <v>46</v>
      </c>
      <c r="FW68">
        <f>SUMIFS(DataRegularSeason20242025!$AA$3:$AA$1315,DataRegularSeason20242025!$B$3:$B$1315, "&lt;=" &amp; FW$1, DataRegularSeason20242025!$D$3:$D$1315, $A68)+SUMIFS(DataRegularSeason20242025!$AB$3:$AB$1315,DataRegularSeason20242025!$B$3:$B$1315, "&lt;=" &amp; FW$1, DataRegularSeason20242025!$E$3:$E$1315, $A68)</f>
        <v>46</v>
      </c>
      <c r="FX68">
        <f>SUMIFS(DataRegularSeason20242025!$AA$3:$AA$1315,DataRegularSeason20242025!$B$3:$B$1315, "&lt;=" &amp; FX$1, DataRegularSeason20242025!$D$3:$D$1315, $A68)+SUMIFS(DataRegularSeason20242025!$AB$3:$AB$1315,DataRegularSeason20242025!$B$3:$B$1315, "&lt;=" &amp; FX$1, DataRegularSeason20242025!$E$3:$E$1315, $A68)</f>
        <v>46</v>
      </c>
      <c r="FY68">
        <f>SUMIFS(DataRegularSeason20242025!$AA$3:$AA$1315,DataRegularSeason20242025!$B$3:$B$1315, "&lt;=" &amp; FY$1, DataRegularSeason20242025!$D$3:$D$1315, $A68)+SUMIFS(DataRegularSeason20242025!$AB$3:$AB$1315,DataRegularSeason20242025!$B$3:$B$1315, "&lt;=" &amp; FY$1, DataRegularSeason20242025!$E$3:$E$1315, $A68)</f>
        <v>46</v>
      </c>
      <c r="FZ68">
        <f>SUMIFS(DataRegularSeason20242025!$AA$3:$AA$1315,DataRegularSeason20242025!$B$3:$B$1315, "&lt;=" &amp; FZ$1, DataRegularSeason20242025!$D$3:$D$1315, $A68)+SUMIFS(DataRegularSeason20242025!$AB$3:$AB$1315,DataRegularSeason20242025!$B$3:$B$1315, "&lt;=" &amp; FZ$1, DataRegularSeason20242025!$E$3:$E$1315, $A68)</f>
        <v>46</v>
      </c>
      <c r="GA68">
        <f>SUMIFS(DataRegularSeason20242025!$AA$3:$AA$1315,DataRegularSeason20242025!$B$3:$B$1315, "&lt;=" &amp; GA$1, DataRegularSeason20242025!$D$3:$D$1315, $A68)+SUMIFS(DataRegularSeason20242025!$AB$3:$AB$1315,DataRegularSeason20242025!$B$3:$B$1315, "&lt;=" &amp; GA$1, DataRegularSeason20242025!$E$3:$E$1315, $A68)</f>
        <v>46</v>
      </c>
      <c r="GB68">
        <f>SUMIFS(DataRegularSeason20242025!$AA$3:$AA$1315,DataRegularSeason20242025!$B$3:$B$1315, "&lt;=" &amp; GB$1, DataRegularSeason20242025!$D$3:$D$1315, $A68)+SUMIFS(DataRegularSeason20242025!$AB$3:$AB$1315,DataRegularSeason20242025!$B$3:$B$1315, "&lt;=" &amp; GB$1, DataRegularSeason20242025!$E$3:$E$1315, $A68)</f>
        <v>46</v>
      </c>
      <c r="GC68">
        <f>SUMIFS(DataRegularSeason20242025!$AA$3:$AA$1315,DataRegularSeason20242025!$B$3:$B$1315, "&lt;=" &amp; GC$1, DataRegularSeason20242025!$D$3:$D$1315, $A68)+SUMIFS(DataRegularSeason20242025!$AB$3:$AB$1315,DataRegularSeason20242025!$B$3:$B$1315, "&lt;=" &amp; GC$1, DataRegularSeason20242025!$E$3:$E$1315, $A68)</f>
        <v>46</v>
      </c>
      <c r="GD68">
        <f>SUMIFS(DataRegularSeason20242025!$AA$3:$AA$1315,DataRegularSeason20242025!$B$3:$B$1315, "&lt;=" &amp; GD$1, DataRegularSeason20242025!$D$3:$D$1315, $A68)+SUMIFS(DataRegularSeason20242025!$AB$3:$AB$1315,DataRegularSeason20242025!$B$3:$B$1315, "&lt;=" &amp; GD$1, DataRegularSeason20242025!$E$3:$E$1315, $A68)</f>
        <v>46</v>
      </c>
      <c r="GE68">
        <f>SUMIFS(DataRegularSeason20242025!$AA$3:$AA$1315,DataRegularSeason20242025!$B$3:$B$1315, "&lt;=" &amp; GE$1, DataRegularSeason20242025!$D$3:$D$1315, $A68)+SUMIFS(DataRegularSeason20242025!$AB$3:$AB$1315,DataRegularSeason20242025!$B$3:$B$1315, "&lt;=" &amp; GE$1, DataRegularSeason20242025!$E$3:$E$1315, $A68)</f>
        <v>46</v>
      </c>
      <c r="GF68">
        <f>SUMIFS(DataRegularSeason20242025!$AA$3:$AA$1315,DataRegularSeason20242025!$B$3:$B$1315, "&lt;=" &amp; GF$1, DataRegularSeason20242025!$D$3:$D$1315, $A68)+SUMIFS(DataRegularSeason20242025!$AB$3:$AB$1315,DataRegularSeason20242025!$B$3:$B$1315, "&lt;=" &amp; GF$1, DataRegularSeason20242025!$E$3:$E$1315, $A68)</f>
        <v>46</v>
      </c>
      <c r="GG68">
        <f>SUMIFS(DataRegularSeason20242025!$AA$3:$AA$1315,DataRegularSeason20242025!$B$3:$B$1315, "&lt;=" &amp; GG$1, DataRegularSeason20242025!$D$3:$D$1315, $A68)+SUMIFS(DataRegularSeason20242025!$AB$3:$AB$1315,DataRegularSeason20242025!$B$3:$B$1315, "&lt;=" &amp; GG$1, DataRegularSeason20242025!$E$3:$E$1315, $A68)</f>
        <v>46</v>
      </c>
      <c r="GH68">
        <f>SUMIFS(DataRegularSeason20242025!$AA$3:$AA$1315,DataRegularSeason20242025!$B$3:$B$1315, "&lt;=" &amp; GH$1, DataRegularSeason20242025!$D$3:$D$1315, $A68)+SUMIFS(DataRegularSeason20242025!$AB$3:$AB$1315,DataRegularSeason20242025!$B$3:$B$1315, "&lt;=" &amp; GH$1, DataRegularSeason20242025!$E$3:$E$1315, $A68)</f>
        <v>46</v>
      </c>
      <c r="GI68">
        <f>SUMIFS(DataRegularSeason20242025!$AA$3:$AA$1315,DataRegularSeason20242025!$B$3:$B$1315, "&lt;=" &amp; GI$1, DataRegularSeason20242025!$D$3:$D$1315, $A68)+SUMIFS(DataRegularSeason20242025!$AB$3:$AB$1315,DataRegularSeason20242025!$B$3:$B$1315, "&lt;=" &amp; GI$1, DataRegularSeason20242025!$E$3:$E$1315, $A68)</f>
        <v>46</v>
      </c>
      <c r="GJ68">
        <f>SUMIFS(DataRegularSeason20242025!$AA$3:$AA$1315,DataRegularSeason20242025!$B$3:$B$1315, "&lt;=" &amp; GJ$1, DataRegularSeason20242025!$D$3:$D$1315, $A68)+SUMIFS(DataRegularSeason20242025!$AB$3:$AB$1315,DataRegularSeason20242025!$B$3:$B$1315, "&lt;=" &amp; GJ$1, DataRegularSeason20242025!$E$3:$E$1315, $A68)</f>
        <v>46</v>
      </c>
      <c r="GK68">
        <f>SUMIFS(DataRegularSeason20242025!$AA$3:$AA$1315,DataRegularSeason20242025!$B$3:$B$1315, "&lt;=" &amp; GK$1, DataRegularSeason20242025!$D$3:$D$1315, $A68)+SUMIFS(DataRegularSeason20242025!$AB$3:$AB$1315,DataRegularSeason20242025!$B$3:$B$1315, "&lt;=" &amp; GK$1, DataRegularSeason20242025!$E$3:$E$1315, $A68)</f>
        <v>46</v>
      </c>
      <c r="GL68">
        <f>SUMIFS(DataRegularSeason20242025!$AA$3:$AA$1315,DataRegularSeason20242025!$B$3:$B$1315, "&lt;=" &amp; GL$1, DataRegularSeason20242025!$D$3:$D$1315, $A68)+SUMIFS(DataRegularSeason20242025!$AB$3:$AB$1315,DataRegularSeason20242025!$B$3:$B$1315, "&lt;=" &amp; GL$1, DataRegularSeason20242025!$E$3:$E$1315, $A68)</f>
        <v>46</v>
      </c>
      <c r="GM68">
        <f>SUMIFS(DataRegularSeason20242025!$AA$3:$AA$1315,DataRegularSeason20242025!$B$3:$B$1315, "&lt;=" &amp; GM$1, DataRegularSeason20242025!$D$3:$D$1315, $A68)+SUMIFS(DataRegularSeason20242025!$AB$3:$AB$1315,DataRegularSeason20242025!$B$3:$B$1315, "&lt;=" &amp; GM$1, DataRegularSeason20242025!$E$3:$E$1315, $A68)</f>
        <v>46</v>
      </c>
      <c r="GN68">
        <f>SUMIFS(DataRegularSeason20242025!$AA$3:$AA$1315,DataRegularSeason20242025!$B$3:$B$1315, "&lt;=" &amp; GN$1, DataRegularSeason20242025!$D$3:$D$1315, $A68)+SUMIFS(DataRegularSeason20242025!$AB$3:$AB$1315,DataRegularSeason20242025!$B$3:$B$1315, "&lt;=" &amp; GN$1, DataRegularSeason20242025!$E$3:$E$1315, $A68)</f>
        <v>46</v>
      </c>
      <c r="GO68">
        <f>SUMIFS(DataRegularSeason20242025!$AA$3:$AA$1315,DataRegularSeason20242025!$B$3:$B$1315, "&lt;=" &amp; GO$1, DataRegularSeason20242025!$D$3:$D$1315, $A68)+SUMIFS(DataRegularSeason20242025!$AB$3:$AB$1315,DataRegularSeason20242025!$B$3:$B$1315, "&lt;=" &amp; GO$1, DataRegularSeason20242025!$E$3:$E$1315, $A68)</f>
        <v>46</v>
      </c>
      <c r="GP68">
        <f>SUMIFS(DataRegularSeason20242025!$AA$3:$AA$1315,DataRegularSeason20242025!$B$3:$B$1315, "&lt;=" &amp; GP$1, DataRegularSeason20242025!$D$3:$D$1315, $A68)+SUMIFS(DataRegularSeason20242025!$AB$3:$AB$1315,DataRegularSeason20242025!$B$3:$B$1315, "&lt;=" &amp; GP$1, DataRegularSeason20242025!$E$3:$E$1315, $A68)</f>
        <v>46</v>
      </c>
      <c r="GQ68">
        <f>SUMIFS(DataRegularSeason20242025!$AA$3:$AA$1315,DataRegularSeason20242025!$B$3:$B$1315, "&lt;=" &amp; GQ$1, DataRegularSeason20242025!$D$3:$D$1315, $A68)+SUMIFS(DataRegularSeason20242025!$AB$3:$AB$1315,DataRegularSeason20242025!$B$3:$B$1315, "&lt;=" &amp; GQ$1, DataRegularSeason20242025!$E$3:$E$1315, $A68)</f>
        <v>46</v>
      </c>
      <c r="GR68">
        <f>SUMIFS(DataRegularSeason20242025!$AA$3:$AA$1315,DataRegularSeason20242025!$B$3:$B$1315, "&lt;=" &amp; GR$1, DataRegularSeason20242025!$D$3:$D$1315, $A68)+SUMIFS(DataRegularSeason20242025!$AB$3:$AB$1315,DataRegularSeason20242025!$B$3:$B$1315, "&lt;=" &amp; GR$1, DataRegularSeason20242025!$E$3:$E$1315, $A68)</f>
        <v>46</v>
      </c>
      <c r="GS68">
        <f>SUMIFS(DataRegularSeason20242025!$AA$3:$AA$1315,DataRegularSeason20242025!$B$3:$B$1315, "&lt;=" &amp; GS$1, DataRegularSeason20242025!$D$3:$D$1315, $A68)+SUMIFS(DataRegularSeason20242025!$AB$3:$AB$1315,DataRegularSeason20242025!$B$3:$B$1315, "&lt;=" &amp; GS$1, DataRegularSeason20242025!$E$3:$E$1315, $A68)</f>
        <v>46</v>
      </c>
      <c r="GT68">
        <f>SUMIFS(DataRegularSeason20242025!$AA$3:$AA$1315,DataRegularSeason20242025!$B$3:$B$1315, "&lt;=" &amp; GT$1, DataRegularSeason20242025!$D$3:$D$1315, $A68)+SUMIFS(DataRegularSeason20242025!$AB$3:$AB$1315,DataRegularSeason20242025!$B$3:$B$1315, "&lt;=" &amp; GT$1, DataRegularSeason20242025!$E$3:$E$1315, $A68)</f>
        <v>46</v>
      </c>
      <c r="GU68">
        <f>SUMIFS(DataRegularSeason20242025!$AA$3:$AA$1315,DataRegularSeason20242025!$B$3:$B$1315, "&lt;=" &amp; GU$1, DataRegularSeason20242025!$D$3:$D$1315, $A68)+SUMIFS(DataRegularSeason20242025!$AB$3:$AB$1315,DataRegularSeason20242025!$B$3:$B$1315, "&lt;=" &amp; GU$1, DataRegularSeason20242025!$E$3:$E$1315, $A68)</f>
        <v>46</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34</v>
      </c>
      <c r="DQ69">
        <f>SUMIFS(DataRegularSeason20242025!$AA$3:$AA$1315,DataRegularSeason20242025!$B$3:$B$1315, "&lt;=" &amp; DQ$1, DataRegularSeason20242025!$D$3:$D$1315, $A69)+SUMIFS(DataRegularSeason20242025!$AB$3:$AB$1315,DataRegularSeason20242025!$B$3:$B$1315, "&lt;=" &amp; DQ$1, DataRegularSeason20242025!$E$3:$E$1315, $A69)</f>
        <v>34</v>
      </c>
      <c r="DR69">
        <f>SUMIFS(DataRegularSeason20242025!$AA$3:$AA$1315,DataRegularSeason20242025!$B$3:$B$1315, "&lt;=" &amp; DR$1, DataRegularSeason20242025!$D$3:$D$1315, $A69)+SUMIFS(DataRegularSeason20242025!$AB$3:$AB$1315,DataRegularSeason20242025!$B$3:$B$1315, "&lt;=" &amp; DR$1, DataRegularSeason20242025!$E$3:$E$1315, $A69)</f>
        <v>34</v>
      </c>
      <c r="DS69">
        <f>SUMIFS(DataRegularSeason20242025!$AA$3:$AA$1315,DataRegularSeason20242025!$B$3:$B$1315, "&lt;=" &amp; DS$1, DataRegularSeason20242025!$D$3:$D$1315, $A69)+SUMIFS(DataRegularSeason20242025!$AB$3:$AB$1315,DataRegularSeason20242025!$B$3:$B$1315, "&lt;=" &amp; DS$1, DataRegularSeason20242025!$E$3:$E$1315, $A69)</f>
        <v>34</v>
      </c>
      <c r="DT69">
        <f>SUMIFS(DataRegularSeason20242025!$AA$3:$AA$1315,DataRegularSeason20242025!$B$3:$B$1315, "&lt;=" &amp; DT$1, DataRegularSeason20242025!$D$3:$D$1315, $A69)+SUMIFS(DataRegularSeason20242025!$AB$3:$AB$1315,DataRegularSeason20242025!$B$3:$B$1315, "&lt;=" &amp; DT$1, DataRegularSeason20242025!$E$3:$E$1315, $A69)</f>
        <v>34</v>
      </c>
      <c r="DU69">
        <f>SUMIFS(DataRegularSeason20242025!$AA$3:$AA$1315,DataRegularSeason20242025!$B$3:$B$1315, "&lt;=" &amp; DU$1, DataRegularSeason20242025!$D$3:$D$1315, $A69)+SUMIFS(DataRegularSeason20242025!$AB$3:$AB$1315,DataRegularSeason20242025!$B$3:$B$1315, "&lt;=" &amp; DU$1, DataRegularSeason20242025!$E$3:$E$1315, $A69)</f>
        <v>34</v>
      </c>
      <c r="DV69">
        <f>SUMIFS(DataRegularSeason20242025!$AA$3:$AA$1315,DataRegularSeason20242025!$B$3:$B$1315, "&lt;=" &amp; DV$1, DataRegularSeason20242025!$D$3:$D$1315, $A69)+SUMIFS(DataRegularSeason20242025!$AB$3:$AB$1315,DataRegularSeason20242025!$B$3:$B$1315, "&lt;=" &amp; DV$1, DataRegularSeason20242025!$E$3:$E$1315, $A69)</f>
        <v>34</v>
      </c>
      <c r="DW69">
        <f>SUMIFS(DataRegularSeason20242025!$AA$3:$AA$1315,DataRegularSeason20242025!$B$3:$B$1315, "&lt;=" &amp; DW$1, DataRegularSeason20242025!$D$3:$D$1315, $A69)+SUMIFS(DataRegularSeason20242025!$AB$3:$AB$1315,DataRegularSeason20242025!$B$3:$B$1315, "&lt;=" &amp; DW$1, DataRegularSeason20242025!$E$3:$E$1315, $A69)</f>
        <v>34</v>
      </c>
      <c r="DX69">
        <f>SUMIFS(DataRegularSeason20242025!$AA$3:$AA$1315,DataRegularSeason20242025!$B$3:$B$1315, "&lt;=" &amp; DX$1, DataRegularSeason20242025!$D$3:$D$1315, $A69)+SUMIFS(DataRegularSeason20242025!$AB$3:$AB$1315,DataRegularSeason20242025!$B$3:$B$1315, "&lt;=" &amp; DX$1, DataRegularSeason20242025!$E$3:$E$1315, $A69)</f>
        <v>34</v>
      </c>
      <c r="DY69">
        <f>SUMIFS(DataRegularSeason20242025!$AA$3:$AA$1315,DataRegularSeason20242025!$B$3:$B$1315, "&lt;=" &amp; DY$1, DataRegularSeason20242025!$D$3:$D$1315, $A69)+SUMIFS(DataRegularSeason20242025!$AB$3:$AB$1315,DataRegularSeason20242025!$B$3:$B$1315, "&lt;=" &amp; DY$1, DataRegularSeason20242025!$E$3:$E$1315, $A69)</f>
        <v>34</v>
      </c>
      <c r="DZ69">
        <f>SUMIFS(DataRegularSeason20242025!$AA$3:$AA$1315,DataRegularSeason20242025!$B$3:$B$1315, "&lt;=" &amp; DZ$1, DataRegularSeason20242025!$D$3:$D$1315, $A69)+SUMIFS(DataRegularSeason20242025!$AB$3:$AB$1315,DataRegularSeason20242025!$B$3:$B$1315, "&lt;=" &amp; DZ$1, DataRegularSeason20242025!$E$3:$E$1315, $A69)</f>
        <v>34</v>
      </c>
      <c r="EA69">
        <f>SUMIFS(DataRegularSeason20242025!$AA$3:$AA$1315,DataRegularSeason20242025!$B$3:$B$1315, "&lt;=" &amp; EA$1, DataRegularSeason20242025!$D$3:$D$1315, $A69)+SUMIFS(DataRegularSeason20242025!$AB$3:$AB$1315,DataRegularSeason20242025!$B$3:$B$1315, "&lt;=" &amp; EA$1, DataRegularSeason20242025!$E$3:$E$1315, $A69)</f>
        <v>34</v>
      </c>
      <c r="EB69">
        <f>SUMIFS(DataRegularSeason20242025!$AA$3:$AA$1315,DataRegularSeason20242025!$B$3:$B$1315, "&lt;=" &amp; EB$1, DataRegularSeason20242025!$D$3:$D$1315, $A69)+SUMIFS(DataRegularSeason20242025!$AB$3:$AB$1315,DataRegularSeason20242025!$B$3:$B$1315, "&lt;=" &amp; EB$1, DataRegularSeason20242025!$E$3:$E$1315, $A69)</f>
        <v>34</v>
      </c>
      <c r="EC69">
        <f>SUMIFS(DataRegularSeason20242025!$AA$3:$AA$1315,DataRegularSeason20242025!$B$3:$B$1315, "&lt;=" &amp; EC$1, DataRegularSeason20242025!$D$3:$D$1315, $A69)+SUMIFS(DataRegularSeason20242025!$AB$3:$AB$1315,DataRegularSeason20242025!$B$3:$B$1315, "&lt;=" &amp; EC$1, DataRegularSeason20242025!$E$3:$E$1315, $A69)</f>
        <v>34</v>
      </c>
      <c r="ED69">
        <f>SUMIFS(DataRegularSeason20242025!$AA$3:$AA$1315,DataRegularSeason20242025!$B$3:$B$1315, "&lt;=" &amp; ED$1, DataRegularSeason20242025!$D$3:$D$1315, $A69)+SUMIFS(DataRegularSeason20242025!$AB$3:$AB$1315,DataRegularSeason20242025!$B$3:$B$1315, "&lt;=" &amp; ED$1, DataRegularSeason20242025!$E$3:$E$1315, $A69)</f>
        <v>34</v>
      </c>
      <c r="EE69">
        <f>SUMIFS(DataRegularSeason20242025!$AA$3:$AA$1315,DataRegularSeason20242025!$B$3:$B$1315, "&lt;=" &amp; EE$1, DataRegularSeason20242025!$D$3:$D$1315, $A69)+SUMIFS(DataRegularSeason20242025!$AB$3:$AB$1315,DataRegularSeason20242025!$B$3:$B$1315, "&lt;=" &amp; EE$1, DataRegularSeason20242025!$E$3:$E$1315, $A69)</f>
        <v>34</v>
      </c>
      <c r="EF69">
        <f>SUMIFS(DataRegularSeason20242025!$AA$3:$AA$1315,DataRegularSeason20242025!$B$3:$B$1315, "&lt;=" &amp; EF$1, DataRegularSeason20242025!$D$3:$D$1315, $A69)+SUMIFS(DataRegularSeason20242025!$AB$3:$AB$1315,DataRegularSeason20242025!$B$3:$B$1315, "&lt;=" &amp; EF$1, DataRegularSeason20242025!$E$3:$E$1315, $A69)</f>
        <v>34</v>
      </c>
      <c r="EG69">
        <f>SUMIFS(DataRegularSeason20242025!$AA$3:$AA$1315,DataRegularSeason20242025!$B$3:$B$1315, "&lt;=" &amp; EG$1, DataRegularSeason20242025!$D$3:$D$1315, $A69)+SUMIFS(DataRegularSeason20242025!$AB$3:$AB$1315,DataRegularSeason20242025!$B$3:$B$1315, "&lt;=" &amp; EG$1, DataRegularSeason20242025!$E$3:$E$1315, $A69)</f>
        <v>34</v>
      </c>
      <c r="EH69">
        <f>SUMIFS(DataRegularSeason20242025!$AA$3:$AA$1315,DataRegularSeason20242025!$B$3:$B$1315, "&lt;=" &amp; EH$1, DataRegularSeason20242025!$D$3:$D$1315, $A69)+SUMIFS(DataRegularSeason20242025!$AB$3:$AB$1315,DataRegularSeason20242025!$B$3:$B$1315, "&lt;=" &amp; EH$1, DataRegularSeason20242025!$E$3:$E$1315, $A69)</f>
        <v>34</v>
      </c>
      <c r="EI69">
        <f>SUMIFS(DataRegularSeason20242025!$AA$3:$AA$1315,DataRegularSeason20242025!$B$3:$B$1315, "&lt;=" &amp; EI$1, DataRegularSeason20242025!$D$3:$D$1315, $A69)+SUMIFS(DataRegularSeason20242025!$AB$3:$AB$1315,DataRegularSeason20242025!$B$3:$B$1315, "&lt;=" &amp; EI$1, DataRegularSeason20242025!$E$3:$E$1315, $A69)</f>
        <v>34</v>
      </c>
      <c r="EJ69">
        <f>SUMIFS(DataRegularSeason20242025!$AA$3:$AA$1315,DataRegularSeason20242025!$B$3:$B$1315, "&lt;=" &amp; EJ$1, DataRegularSeason20242025!$D$3:$D$1315, $A69)+SUMIFS(DataRegularSeason20242025!$AB$3:$AB$1315,DataRegularSeason20242025!$B$3:$B$1315, "&lt;=" &amp; EJ$1, DataRegularSeason20242025!$E$3:$E$1315, $A69)</f>
        <v>34</v>
      </c>
      <c r="EK69">
        <f>SUMIFS(DataRegularSeason20242025!$AA$3:$AA$1315,DataRegularSeason20242025!$B$3:$B$1315, "&lt;=" &amp; EK$1, DataRegularSeason20242025!$D$3:$D$1315, $A69)+SUMIFS(DataRegularSeason20242025!$AB$3:$AB$1315,DataRegularSeason20242025!$B$3:$B$1315, "&lt;=" &amp; EK$1, DataRegularSeason20242025!$E$3:$E$1315, $A69)</f>
        <v>34</v>
      </c>
      <c r="EL69">
        <f>SUMIFS(DataRegularSeason20242025!$AA$3:$AA$1315,DataRegularSeason20242025!$B$3:$B$1315, "&lt;=" &amp; EL$1, DataRegularSeason20242025!$D$3:$D$1315, $A69)+SUMIFS(DataRegularSeason20242025!$AB$3:$AB$1315,DataRegularSeason20242025!$B$3:$B$1315, "&lt;=" &amp; EL$1, DataRegularSeason20242025!$E$3:$E$1315, $A69)</f>
        <v>34</v>
      </c>
      <c r="EM69">
        <f>SUMIFS(DataRegularSeason20242025!$AA$3:$AA$1315,DataRegularSeason20242025!$B$3:$B$1315, "&lt;=" &amp; EM$1, DataRegularSeason20242025!$D$3:$D$1315, $A69)+SUMIFS(DataRegularSeason20242025!$AB$3:$AB$1315,DataRegularSeason20242025!$B$3:$B$1315, "&lt;=" &amp; EM$1, DataRegularSeason20242025!$E$3:$E$1315, $A69)</f>
        <v>34</v>
      </c>
      <c r="EN69">
        <f>SUMIFS(DataRegularSeason20242025!$AA$3:$AA$1315,DataRegularSeason20242025!$B$3:$B$1315, "&lt;=" &amp; EN$1, DataRegularSeason20242025!$D$3:$D$1315, $A69)+SUMIFS(DataRegularSeason20242025!$AB$3:$AB$1315,DataRegularSeason20242025!$B$3:$B$1315, "&lt;=" &amp; EN$1, DataRegularSeason20242025!$E$3:$E$1315, $A69)</f>
        <v>34</v>
      </c>
      <c r="EO69">
        <f>SUMIFS(DataRegularSeason20242025!$AA$3:$AA$1315,DataRegularSeason20242025!$B$3:$B$1315, "&lt;=" &amp; EO$1, DataRegularSeason20242025!$D$3:$D$1315, $A69)+SUMIFS(DataRegularSeason20242025!$AB$3:$AB$1315,DataRegularSeason20242025!$B$3:$B$1315, "&lt;=" &amp; EO$1, DataRegularSeason20242025!$E$3:$E$1315, $A69)</f>
        <v>34</v>
      </c>
      <c r="EP69">
        <f>SUMIFS(DataRegularSeason20242025!$AA$3:$AA$1315,DataRegularSeason20242025!$B$3:$B$1315, "&lt;=" &amp; EP$1, DataRegularSeason20242025!$D$3:$D$1315, $A69)+SUMIFS(DataRegularSeason20242025!$AB$3:$AB$1315,DataRegularSeason20242025!$B$3:$B$1315, "&lt;=" &amp; EP$1, DataRegularSeason20242025!$E$3:$E$1315, $A69)</f>
        <v>34</v>
      </c>
      <c r="EQ69">
        <f>SUMIFS(DataRegularSeason20242025!$AA$3:$AA$1315,DataRegularSeason20242025!$B$3:$B$1315, "&lt;=" &amp; EQ$1, DataRegularSeason20242025!$D$3:$D$1315, $A69)+SUMIFS(DataRegularSeason20242025!$AB$3:$AB$1315,DataRegularSeason20242025!$B$3:$B$1315, "&lt;=" &amp; EQ$1, DataRegularSeason20242025!$E$3:$E$1315, $A69)</f>
        <v>34</v>
      </c>
      <c r="ER69">
        <f>SUMIFS(DataRegularSeason20242025!$AA$3:$AA$1315,DataRegularSeason20242025!$B$3:$B$1315, "&lt;=" &amp; ER$1, DataRegularSeason20242025!$D$3:$D$1315, $A69)+SUMIFS(DataRegularSeason20242025!$AB$3:$AB$1315,DataRegularSeason20242025!$B$3:$B$1315, "&lt;=" &amp; ER$1, DataRegularSeason20242025!$E$3:$E$1315, $A69)</f>
        <v>34</v>
      </c>
      <c r="ES69">
        <f>SUMIFS(DataRegularSeason20242025!$AA$3:$AA$1315,DataRegularSeason20242025!$B$3:$B$1315, "&lt;=" &amp; ES$1, DataRegularSeason20242025!$D$3:$D$1315, $A69)+SUMIFS(DataRegularSeason20242025!$AB$3:$AB$1315,DataRegularSeason20242025!$B$3:$B$1315, "&lt;=" &amp; ES$1, DataRegularSeason20242025!$E$3:$E$1315, $A69)</f>
        <v>34</v>
      </c>
      <c r="ET69">
        <f>SUMIFS(DataRegularSeason20242025!$AA$3:$AA$1315,DataRegularSeason20242025!$B$3:$B$1315, "&lt;=" &amp; ET$1, DataRegularSeason20242025!$D$3:$D$1315, $A69)+SUMIFS(DataRegularSeason20242025!$AB$3:$AB$1315,DataRegularSeason20242025!$B$3:$B$1315, "&lt;=" &amp; ET$1, DataRegularSeason20242025!$E$3:$E$1315, $A69)</f>
        <v>34</v>
      </c>
      <c r="EU69">
        <f>SUMIFS(DataRegularSeason20242025!$AA$3:$AA$1315,DataRegularSeason20242025!$B$3:$B$1315, "&lt;=" &amp; EU$1, DataRegularSeason20242025!$D$3:$D$1315, $A69)+SUMIFS(DataRegularSeason20242025!$AB$3:$AB$1315,DataRegularSeason20242025!$B$3:$B$1315, "&lt;=" &amp; EU$1, DataRegularSeason20242025!$E$3:$E$1315, $A69)</f>
        <v>34</v>
      </c>
      <c r="EV69">
        <f>SUMIFS(DataRegularSeason20242025!$AA$3:$AA$1315,DataRegularSeason20242025!$B$3:$B$1315, "&lt;=" &amp; EV$1, DataRegularSeason20242025!$D$3:$D$1315, $A69)+SUMIFS(DataRegularSeason20242025!$AB$3:$AB$1315,DataRegularSeason20242025!$B$3:$B$1315, "&lt;=" &amp; EV$1, DataRegularSeason20242025!$E$3:$E$1315, $A69)</f>
        <v>34</v>
      </c>
      <c r="EW69">
        <f>SUMIFS(DataRegularSeason20242025!$AA$3:$AA$1315,DataRegularSeason20242025!$B$3:$B$1315, "&lt;=" &amp; EW$1, DataRegularSeason20242025!$D$3:$D$1315, $A69)+SUMIFS(DataRegularSeason20242025!$AB$3:$AB$1315,DataRegularSeason20242025!$B$3:$B$1315, "&lt;=" &amp; EW$1, DataRegularSeason20242025!$E$3:$E$1315, $A69)</f>
        <v>34</v>
      </c>
      <c r="EX69">
        <f>SUMIFS(DataRegularSeason20242025!$AA$3:$AA$1315,DataRegularSeason20242025!$B$3:$B$1315, "&lt;=" &amp; EX$1, DataRegularSeason20242025!$D$3:$D$1315, $A69)+SUMIFS(DataRegularSeason20242025!$AB$3:$AB$1315,DataRegularSeason20242025!$B$3:$B$1315, "&lt;=" &amp; EX$1, DataRegularSeason20242025!$E$3:$E$1315, $A69)</f>
        <v>34</v>
      </c>
      <c r="EY69">
        <f>SUMIFS(DataRegularSeason20242025!$AA$3:$AA$1315,DataRegularSeason20242025!$B$3:$B$1315, "&lt;=" &amp; EY$1, DataRegularSeason20242025!$D$3:$D$1315, $A69)+SUMIFS(DataRegularSeason20242025!$AB$3:$AB$1315,DataRegularSeason20242025!$B$3:$B$1315, "&lt;=" &amp; EY$1, DataRegularSeason20242025!$E$3:$E$1315, $A69)</f>
        <v>34</v>
      </c>
      <c r="EZ69">
        <f>SUMIFS(DataRegularSeason20242025!$AA$3:$AA$1315,DataRegularSeason20242025!$B$3:$B$1315, "&lt;=" &amp; EZ$1, DataRegularSeason20242025!$D$3:$D$1315, $A69)+SUMIFS(DataRegularSeason20242025!$AB$3:$AB$1315,DataRegularSeason20242025!$B$3:$B$1315, "&lt;=" &amp; EZ$1, DataRegularSeason20242025!$E$3:$E$1315, $A69)</f>
        <v>34</v>
      </c>
      <c r="FA69">
        <f>SUMIFS(DataRegularSeason20242025!$AA$3:$AA$1315,DataRegularSeason20242025!$B$3:$B$1315, "&lt;=" &amp; FA$1, DataRegularSeason20242025!$D$3:$D$1315, $A69)+SUMIFS(DataRegularSeason20242025!$AB$3:$AB$1315,DataRegularSeason20242025!$B$3:$B$1315, "&lt;=" &amp; FA$1, DataRegularSeason20242025!$E$3:$E$1315, $A69)</f>
        <v>34</v>
      </c>
      <c r="FB69">
        <f>SUMIFS(DataRegularSeason20242025!$AA$3:$AA$1315,DataRegularSeason20242025!$B$3:$B$1315, "&lt;=" &amp; FB$1, DataRegularSeason20242025!$D$3:$D$1315, $A69)+SUMIFS(DataRegularSeason20242025!$AB$3:$AB$1315,DataRegularSeason20242025!$B$3:$B$1315, "&lt;=" &amp; FB$1, DataRegularSeason20242025!$E$3:$E$1315, $A69)</f>
        <v>34</v>
      </c>
      <c r="FC69">
        <f>SUMIFS(DataRegularSeason20242025!$AA$3:$AA$1315,DataRegularSeason20242025!$B$3:$B$1315, "&lt;=" &amp; FC$1, DataRegularSeason20242025!$D$3:$D$1315, $A69)+SUMIFS(DataRegularSeason20242025!$AB$3:$AB$1315,DataRegularSeason20242025!$B$3:$B$1315, "&lt;=" &amp; FC$1, DataRegularSeason20242025!$E$3:$E$1315, $A69)</f>
        <v>34</v>
      </c>
      <c r="FD69">
        <f>SUMIFS(DataRegularSeason20242025!$AA$3:$AA$1315,DataRegularSeason20242025!$B$3:$B$1315, "&lt;=" &amp; FD$1, DataRegularSeason20242025!$D$3:$D$1315, $A69)+SUMIFS(DataRegularSeason20242025!$AB$3:$AB$1315,DataRegularSeason20242025!$B$3:$B$1315, "&lt;=" &amp; FD$1, DataRegularSeason20242025!$E$3:$E$1315, $A69)</f>
        <v>34</v>
      </c>
      <c r="FE69">
        <f>SUMIFS(DataRegularSeason20242025!$AA$3:$AA$1315,DataRegularSeason20242025!$B$3:$B$1315, "&lt;=" &amp; FE$1, DataRegularSeason20242025!$D$3:$D$1315, $A69)+SUMIFS(DataRegularSeason20242025!$AB$3:$AB$1315,DataRegularSeason20242025!$B$3:$B$1315, "&lt;=" &amp; FE$1, DataRegularSeason20242025!$E$3:$E$1315, $A69)</f>
        <v>34</v>
      </c>
      <c r="FF69">
        <f>SUMIFS(DataRegularSeason20242025!$AA$3:$AA$1315,DataRegularSeason20242025!$B$3:$B$1315, "&lt;=" &amp; FF$1, DataRegularSeason20242025!$D$3:$D$1315, $A69)+SUMIFS(DataRegularSeason20242025!$AB$3:$AB$1315,DataRegularSeason20242025!$B$3:$B$1315, "&lt;=" &amp; FF$1, DataRegularSeason20242025!$E$3:$E$1315, $A69)</f>
        <v>34</v>
      </c>
      <c r="FG69">
        <f>SUMIFS(DataRegularSeason20242025!$AA$3:$AA$1315,DataRegularSeason20242025!$B$3:$B$1315, "&lt;=" &amp; FG$1, DataRegularSeason20242025!$D$3:$D$1315, $A69)+SUMIFS(DataRegularSeason20242025!$AB$3:$AB$1315,DataRegularSeason20242025!$B$3:$B$1315, "&lt;=" &amp; FG$1, DataRegularSeason20242025!$E$3:$E$1315, $A69)</f>
        <v>34</v>
      </c>
      <c r="FH69">
        <f>SUMIFS(DataRegularSeason20242025!$AA$3:$AA$1315,DataRegularSeason20242025!$B$3:$B$1315, "&lt;=" &amp; FH$1, DataRegularSeason20242025!$D$3:$D$1315, $A69)+SUMIFS(DataRegularSeason20242025!$AB$3:$AB$1315,DataRegularSeason20242025!$B$3:$B$1315, "&lt;=" &amp; FH$1, DataRegularSeason20242025!$E$3:$E$1315, $A69)</f>
        <v>34</v>
      </c>
      <c r="FI69">
        <f>SUMIFS(DataRegularSeason20242025!$AA$3:$AA$1315,DataRegularSeason20242025!$B$3:$B$1315, "&lt;=" &amp; FI$1, DataRegularSeason20242025!$D$3:$D$1315, $A69)+SUMIFS(DataRegularSeason20242025!$AB$3:$AB$1315,DataRegularSeason20242025!$B$3:$B$1315, "&lt;=" &amp; FI$1, DataRegularSeason20242025!$E$3:$E$1315, $A69)</f>
        <v>34</v>
      </c>
      <c r="FJ69">
        <f>SUMIFS(DataRegularSeason20242025!$AA$3:$AA$1315,DataRegularSeason20242025!$B$3:$B$1315, "&lt;=" &amp; FJ$1, DataRegularSeason20242025!$D$3:$D$1315, $A69)+SUMIFS(DataRegularSeason20242025!$AB$3:$AB$1315,DataRegularSeason20242025!$B$3:$B$1315, "&lt;=" &amp; FJ$1, DataRegularSeason20242025!$E$3:$E$1315, $A69)</f>
        <v>34</v>
      </c>
      <c r="FK69">
        <f>SUMIFS(DataRegularSeason20242025!$AA$3:$AA$1315,DataRegularSeason20242025!$B$3:$B$1315, "&lt;=" &amp; FK$1, DataRegularSeason20242025!$D$3:$D$1315, $A69)+SUMIFS(DataRegularSeason20242025!$AB$3:$AB$1315,DataRegularSeason20242025!$B$3:$B$1315, "&lt;=" &amp; FK$1, DataRegularSeason20242025!$E$3:$E$1315, $A69)</f>
        <v>34</v>
      </c>
      <c r="FL69">
        <f>SUMIFS(DataRegularSeason20242025!$AA$3:$AA$1315,DataRegularSeason20242025!$B$3:$B$1315, "&lt;=" &amp; FL$1, DataRegularSeason20242025!$D$3:$D$1315, $A69)+SUMIFS(DataRegularSeason20242025!$AB$3:$AB$1315,DataRegularSeason20242025!$B$3:$B$1315, "&lt;=" &amp; FL$1, DataRegularSeason20242025!$E$3:$E$1315, $A69)</f>
        <v>34</v>
      </c>
      <c r="FM69">
        <f>SUMIFS(DataRegularSeason20242025!$AA$3:$AA$1315,DataRegularSeason20242025!$B$3:$B$1315, "&lt;=" &amp; FM$1, DataRegularSeason20242025!$D$3:$D$1315, $A69)+SUMIFS(DataRegularSeason20242025!$AB$3:$AB$1315,DataRegularSeason20242025!$B$3:$B$1315, "&lt;=" &amp; FM$1, DataRegularSeason20242025!$E$3:$E$1315, $A69)</f>
        <v>34</v>
      </c>
      <c r="FN69">
        <f>SUMIFS(DataRegularSeason20242025!$AA$3:$AA$1315,DataRegularSeason20242025!$B$3:$B$1315, "&lt;=" &amp; FN$1, DataRegularSeason20242025!$D$3:$D$1315, $A69)+SUMIFS(DataRegularSeason20242025!$AB$3:$AB$1315,DataRegularSeason20242025!$B$3:$B$1315, "&lt;=" &amp; FN$1, DataRegularSeason20242025!$E$3:$E$1315, $A69)</f>
        <v>34</v>
      </c>
      <c r="FO69">
        <f>SUMIFS(DataRegularSeason20242025!$AA$3:$AA$1315,DataRegularSeason20242025!$B$3:$B$1315, "&lt;=" &amp; FO$1, DataRegularSeason20242025!$D$3:$D$1315, $A69)+SUMIFS(DataRegularSeason20242025!$AB$3:$AB$1315,DataRegularSeason20242025!$B$3:$B$1315, "&lt;=" &amp; FO$1, DataRegularSeason20242025!$E$3:$E$1315, $A69)</f>
        <v>34</v>
      </c>
      <c r="FP69">
        <f>SUMIFS(DataRegularSeason20242025!$AA$3:$AA$1315,DataRegularSeason20242025!$B$3:$B$1315, "&lt;=" &amp; FP$1, DataRegularSeason20242025!$D$3:$D$1315, $A69)+SUMIFS(DataRegularSeason20242025!$AB$3:$AB$1315,DataRegularSeason20242025!$B$3:$B$1315, "&lt;=" &amp; FP$1, DataRegularSeason20242025!$E$3:$E$1315, $A69)</f>
        <v>34</v>
      </c>
      <c r="FQ69">
        <f>SUMIFS(DataRegularSeason20242025!$AA$3:$AA$1315,DataRegularSeason20242025!$B$3:$B$1315, "&lt;=" &amp; FQ$1, DataRegularSeason20242025!$D$3:$D$1315, $A69)+SUMIFS(DataRegularSeason20242025!$AB$3:$AB$1315,DataRegularSeason20242025!$B$3:$B$1315, "&lt;=" &amp; FQ$1, DataRegularSeason20242025!$E$3:$E$1315, $A69)</f>
        <v>34</v>
      </c>
      <c r="FR69">
        <f>SUMIFS(DataRegularSeason20242025!$AA$3:$AA$1315,DataRegularSeason20242025!$B$3:$B$1315, "&lt;=" &amp; FR$1, DataRegularSeason20242025!$D$3:$D$1315, $A69)+SUMIFS(DataRegularSeason20242025!$AB$3:$AB$1315,DataRegularSeason20242025!$B$3:$B$1315, "&lt;=" &amp; FR$1, DataRegularSeason20242025!$E$3:$E$1315, $A69)</f>
        <v>34</v>
      </c>
      <c r="FS69">
        <f>SUMIFS(DataRegularSeason20242025!$AA$3:$AA$1315,DataRegularSeason20242025!$B$3:$B$1315, "&lt;=" &amp; FS$1, DataRegularSeason20242025!$D$3:$D$1315, $A69)+SUMIFS(DataRegularSeason20242025!$AB$3:$AB$1315,DataRegularSeason20242025!$B$3:$B$1315, "&lt;=" &amp; FS$1, DataRegularSeason20242025!$E$3:$E$1315, $A69)</f>
        <v>34</v>
      </c>
      <c r="FT69">
        <f>SUMIFS(DataRegularSeason20242025!$AA$3:$AA$1315,DataRegularSeason20242025!$B$3:$B$1315, "&lt;=" &amp; FT$1, DataRegularSeason20242025!$D$3:$D$1315, $A69)+SUMIFS(DataRegularSeason20242025!$AB$3:$AB$1315,DataRegularSeason20242025!$B$3:$B$1315, "&lt;=" &amp; FT$1, DataRegularSeason20242025!$E$3:$E$1315, $A69)</f>
        <v>34</v>
      </c>
      <c r="FU69">
        <f>SUMIFS(DataRegularSeason20242025!$AA$3:$AA$1315,DataRegularSeason20242025!$B$3:$B$1315, "&lt;=" &amp; FU$1, DataRegularSeason20242025!$D$3:$D$1315, $A69)+SUMIFS(DataRegularSeason20242025!$AB$3:$AB$1315,DataRegularSeason20242025!$B$3:$B$1315, "&lt;=" &amp; FU$1, DataRegularSeason20242025!$E$3:$E$1315, $A69)</f>
        <v>34</v>
      </c>
      <c r="FV69">
        <f>SUMIFS(DataRegularSeason20242025!$AA$3:$AA$1315,DataRegularSeason20242025!$B$3:$B$1315, "&lt;=" &amp; FV$1, DataRegularSeason20242025!$D$3:$D$1315, $A69)+SUMIFS(DataRegularSeason20242025!$AB$3:$AB$1315,DataRegularSeason20242025!$B$3:$B$1315, "&lt;=" &amp; FV$1, DataRegularSeason20242025!$E$3:$E$1315, $A69)</f>
        <v>34</v>
      </c>
      <c r="FW69">
        <f>SUMIFS(DataRegularSeason20242025!$AA$3:$AA$1315,DataRegularSeason20242025!$B$3:$B$1315, "&lt;=" &amp; FW$1, DataRegularSeason20242025!$D$3:$D$1315, $A69)+SUMIFS(DataRegularSeason20242025!$AB$3:$AB$1315,DataRegularSeason20242025!$B$3:$B$1315, "&lt;=" &amp; FW$1, DataRegularSeason20242025!$E$3:$E$1315, $A69)</f>
        <v>34</v>
      </c>
      <c r="FX69">
        <f>SUMIFS(DataRegularSeason20242025!$AA$3:$AA$1315,DataRegularSeason20242025!$B$3:$B$1315, "&lt;=" &amp; FX$1, DataRegularSeason20242025!$D$3:$D$1315, $A69)+SUMIFS(DataRegularSeason20242025!$AB$3:$AB$1315,DataRegularSeason20242025!$B$3:$B$1315, "&lt;=" &amp; FX$1, DataRegularSeason20242025!$E$3:$E$1315, $A69)</f>
        <v>34</v>
      </c>
      <c r="FY69">
        <f>SUMIFS(DataRegularSeason20242025!$AA$3:$AA$1315,DataRegularSeason20242025!$B$3:$B$1315, "&lt;=" &amp; FY$1, DataRegularSeason20242025!$D$3:$D$1315, $A69)+SUMIFS(DataRegularSeason20242025!$AB$3:$AB$1315,DataRegularSeason20242025!$B$3:$B$1315, "&lt;=" &amp; FY$1, DataRegularSeason20242025!$E$3:$E$1315, $A69)</f>
        <v>34</v>
      </c>
      <c r="FZ69">
        <f>SUMIFS(DataRegularSeason20242025!$AA$3:$AA$1315,DataRegularSeason20242025!$B$3:$B$1315, "&lt;=" &amp; FZ$1, DataRegularSeason20242025!$D$3:$D$1315, $A69)+SUMIFS(DataRegularSeason20242025!$AB$3:$AB$1315,DataRegularSeason20242025!$B$3:$B$1315, "&lt;=" &amp; FZ$1, DataRegularSeason20242025!$E$3:$E$1315, $A69)</f>
        <v>34</v>
      </c>
      <c r="GA69">
        <f>SUMIFS(DataRegularSeason20242025!$AA$3:$AA$1315,DataRegularSeason20242025!$B$3:$B$1315, "&lt;=" &amp; GA$1, DataRegularSeason20242025!$D$3:$D$1315, $A69)+SUMIFS(DataRegularSeason20242025!$AB$3:$AB$1315,DataRegularSeason20242025!$B$3:$B$1315, "&lt;=" &amp; GA$1, DataRegularSeason20242025!$E$3:$E$1315, $A69)</f>
        <v>34</v>
      </c>
      <c r="GB69">
        <f>SUMIFS(DataRegularSeason20242025!$AA$3:$AA$1315,DataRegularSeason20242025!$B$3:$B$1315, "&lt;=" &amp; GB$1, DataRegularSeason20242025!$D$3:$D$1315, $A69)+SUMIFS(DataRegularSeason20242025!$AB$3:$AB$1315,DataRegularSeason20242025!$B$3:$B$1315, "&lt;=" &amp; GB$1, DataRegularSeason20242025!$E$3:$E$1315, $A69)</f>
        <v>34</v>
      </c>
      <c r="GC69">
        <f>SUMIFS(DataRegularSeason20242025!$AA$3:$AA$1315,DataRegularSeason20242025!$B$3:$B$1315, "&lt;=" &amp; GC$1, DataRegularSeason20242025!$D$3:$D$1315, $A69)+SUMIFS(DataRegularSeason20242025!$AB$3:$AB$1315,DataRegularSeason20242025!$B$3:$B$1315, "&lt;=" &amp; GC$1, DataRegularSeason20242025!$E$3:$E$1315, $A69)</f>
        <v>34</v>
      </c>
      <c r="GD69">
        <f>SUMIFS(DataRegularSeason20242025!$AA$3:$AA$1315,DataRegularSeason20242025!$B$3:$B$1315, "&lt;=" &amp; GD$1, DataRegularSeason20242025!$D$3:$D$1315, $A69)+SUMIFS(DataRegularSeason20242025!$AB$3:$AB$1315,DataRegularSeason20242025!$B$3:$B$1315, "&lt;=" &amp; GD$1, DataRegularSeason20242025!$E$3:$E$1315, $A69)</f>
        <v>34</v>
      </c>
      <c r="GE69">
        <f>SUMIFS(DataRegularSeason20242025!$AA$3:$AA$1315,DataRegularSeason20242025!$B$3:$B$1315, "&lt;=" &amp; GE$1, DataRegularSeason20242025!$D$3:$D$1315, $A69)+SUMIFS(DataRegularSeason20242025!$AB$3:$AB$1315,DataRegularSeason20242025!$B$3:$B$1315, "&lt;=" &amp; GE$1, DataRegularSeason20242025!$E$3:$E$1315, $A69)</f>
        <v>34</v>
      </c>
      <c r="GF69">
        <f>SUMIFS(DataRegularSeason20242025!$AA$3:$AA$1315,DataRegularSeason20242025!$B$3:$B$1315, "&lt;=" &amp; GF$1, DataRegularSeason20242025!$D$3:$D$1315, $A69)+SUMIFS(DataRegularSeason20242025!$AB$3:$AB$1315,DataRegularSeason20242025!$B$3:$B$1315, "&lt;=" &amp; GF$1, DataRegularSeason20242025!$E$3:$E$1315, $A69)</f>
        <v>34</v>
      </c>
      <c r="GG69">
        <f>SUMIFS(DataRegularSeason20242025!$AA$3:$AA$1315,DataRegularSeason20242025!$B$3:$B$1315, "&lt;=" &amp; GG$1, DataRegularSeason20242025!$D$3:$D$1315, $A69)+SUMIFS(DataRegularSeason20242025!$AB$3:$AB$1315,DataRegularSeason20242025!$B$3:$B$1315, "&lt;=" &amp; GG$1, DataRegularSeason20242025!$E$3:$E$1315, $A69)</f>
        <v>34</v>
      </c>
      <c r="GH69">
        <f>SUMIFS(DataRegularSeason20242025!$AA$3:$AA$1315,DataRegularSeason20242025!$B$3:$B$1315, "&lt;=" &amp; GH$1, DataRegularSeason20242025!$D$3:$D$1315, $A69)+SUMIFS(DataRegularSeason20242025!$AB$3:$AB$1315,DataRegularSeason20242025!$B$3:$B$1315, "&lt;=" &amp; GH$1, DataRegularSeason20242025!$E$3:$E$1315, $A69)</f>
        <v>34</v>
      </c>
      <c r="GI69">
        <f>SUMIFS(DataRegularSeason20242025!$AA$3:$AA$1315,DataRegularSeason20242025!$B$3:$B$1315, "&lt;=" &amp; GI$1, DataRegularSeason20242025!$D$3:$D$1315, $A69)+SUMIFS(DataRegularSeason20242025!$AB$3:$AB$1315,DataRegularSeason20242025!$B$3:$B$1315, "&lt;=" &amp; GI$1, DataRegularSeason20242025!$E$3:$E$1315, $A69)</f>
        <v>34</v>
      </c>
      <c r="GJ69">
        <f>SUMIFS(DataRegularSeason20242025!$AA$3:$AA$1315,DataRegularSeason20242025!$B$3:$B$1315, "&lt;=" &amp; GJ$1, DataRegularSeason20242025!$D$3:$D$1315, $A69)+SUMIFS(DataRegularSeason20242025!$AB$3:$AB$1315,DataRegularSeason20242025!$B$3:$B$1315, "&lt;=" &amp; GJ$1, DataRegularSeason20242025!$E$3:$E$1315, $A69)</f>
        <v>34</v>
      </c>
      <c r="GK69">
        <f>SUMIFS(DataRegularSeason20242025!$AA$3:$AA$1315,DataRegularSeason20242025!$B$3:$B$1315, "&lt;=" &amp; GK$1, DataRegularSeason20242025!$D$3:$D$1315, $A69)+SUMIFS(DataRegularSeason20242025!$AB$3:$AB$1315,DataRegularSeason20242025!$B$3:$B$1315, "&lt;=" &amp; GK$1, DataRegularSeason20242025!$E$3:$E$1315, $A69)</f>
        <v>34</v>
      </c>
      <c r="GL69">
        <f>SUMIFS(DataRegularSeason20242025!$AA$3:$AA$1315,DataRegularSeason20242025!$B$3:$B$1315, "&lt;=" &amp; GL$1, DataRegularSeason20242025!$D$3:$D$1315, $A69)+SUMIFS(DataRegularSeason20242025!$AB$3:$AB$1315,DataRegularSeason20242025!$B$3:$B$1315, "&lt;=" &amp; GL$1, DataRegularSeason20242025!$E$3:$E$1315, $A69)</f>
        <v>34</v>
      </c>
      <c r="GM69">
        <f>SUMIFS(DataRegularSeason20242025!$AA$3:$AA$1315,DataRegularSeason20242025!$B$3:$B$1315, "&lt;=" &amp; GM$1, DataRegularSeason20242025!$D$3:$D$1315, $A69)+SUMIFS(DataRegularSeason20242025!$AB$3:$AB$1315,DataRegularSeason20242025!$B$3:$B$1315, "&lt;=" &amp; GM$1, DataRegularSeason20242025!$E$3:$E$1315, $A69)</f>
        <v>34</v>
      </c>
      <c r="GN69">
        <f>SUMIFS(DataRegularSeason20242025!$AA$3:$AA$1315,DataRegularSeason20242025!$B$3:$B$1315, "&lt;=" &amp; GN$1, DataRegularSeason20242025!$D$3:$D$1315, $A69)+SUMIFS(DataRegularSeason20242025!$AB$3:$AB$1315,DataRegularSeason20242025!$B$3:$B$1315, "&lt;=" &amp; GN$1, DataRegularSeason20242025!$E$3:$E$1315, $A69)</f>
        <v>34</v>
      </c>
      <c r="GO69">
        <f>SUMIFS(DataRegularSeason20242025!$AA$3:$AA$1315,DataRegularSeason20242025!$B$3:$B$1315, "&lt;=" &amp; GO$1, DataRegularSeason20242025!$D$3:$D$1315, $A69)+SUMIFS(DataRegularSeason20242025!$AB$3:$AB$1315,DataRegularSeason20242025!$B$3:$B$1315, "&lt;=" &amp; GO$1, DataRegularSeason20242025!$E$3:$E$1315, $A69)</f>
        <v>34</v>
      </c>
      <c r="GP69">
        <f>SUMIFS(DataRegularSeason20242025!$AA$3:$AA$1315,DataRegularSeason20242025!$B$3:$B$1315, "&lt;=" &amp; GP$1, DataRegularSeason20242025!$D$3:$D$1315, $A69)+SUMIFS(DataRegularSeason20242025!$AB$3:$AB$1315,DataRegularSeason20242025!$B$3:$B$1315, "&lt;=" &amp; GP$1, DataRegularSeason20242025!$E$3:$E$1315, $A69)</f>
        <v>34</v>
      </c>
      <c r="GQ69">
        <f>SUMIFS(DataRegularSeason20242025!$AA$3:$AA$1315,DataRegularSeason20242025!$B$3:$B$1315, "&lt;=" &amp; GQ$1, DataRegularSeason20242025!$D$3:$D$1315, $A69)+SUMIFS(DataRegularSeason20242025!$AB$3:$AB$1315,DataRegularSeason20242025!$B$3:$B$1315, "&lt;=" &amp; GQ$1, DataRegularSeason20242025!$E$3:$E$1315, $A69)</f>
        <v>34</v>
      </c>
      <c r="GR69">
        <f>SUMIFS(DataRegularSeason20242025!$AA$3:$AA$1315,DataRegularSeason20242025!$B$3:$B$1315, "&lt;=" &amp; GR$1, DataRegularSeason20242025!$D$3:$D$1315, $A69)+SUMIFS(DataRegularSeason20242025!$AB$3:$AB$1315,DataRegularSeason20242025!$B$3:$B$1315, "&lt;=" &amp; GR$1, DataRegularSeason20242025!$E$3:$E$1315, $A69)</f>
        <v>34</v>
      </c>
      <c r="GS69">
        <f>SUMIFS(DataRegularSeason20242025!$AA$3:$AA$1315,DataRegularSeason20242025!$B$3:$B$1315, "&lt;=" &amp; GS$1, DataRegularSeason20242025!$D$3:$D$1315, $A69)+SUMIFS(DataRegularSeason20242025!$AB$3:$AB$1315,DataRegularSeason20242025!$B$3:$B$1315, "&lt;=" &amp; GS$1, DataRegularSeason20242025!$E$3:$E$1315, $A69)</f>
        <v>34</v>
      </c>
      <c r="GT69">
        <f>SUMIFS(DataRegularSeason20242025!$AA$3:$AA$1315,DataRegularSeason20242025!$B$3:$B$1315, "&lt;=" &amp; GT$1, DataRegularSeason20242025!$D$3:$D$1315, $A69)+SUMIFS(DataRegularSeason20242025!$AB$3:$AB$1315,DataRegularSeason20242025!$B$3:$B$1315, "&lt;=" &amp; GT$1, DataRegularSeason20242025!$E$3:$E$1315, $A69)</f>
        <v>34</v>
      </c>
      <c r="GU69">
        <f>SUMIFS(DataRegularSeason20242025!$AA$3:$AA$1315,DataRegularSeason20242025!$B$3:$B$1315, "&lt;=" &amp; GU$1, DataRegularSeason20242025!$D$3:$D$1315, $A69)+SUMIFS(DataRegularSeason20242025!$AB$3:$AB$1315,DataRegularSeason20242025!$B$3:$B$1315, "&lt;=" &amp; GU$1, DataRegularSeason20242025!$E$3:$E$1315, $A69)</f>
        <v>34</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54.4375</v>
      </c>
      <c r="DQ70">
        <f>SUBTOTAL(101,Table46[2025-01-28])</f>
        <v>54.4375</v>
      </c>
      <c r="DR70">
        <f>SUBTOTAL(101,Table46[2025-01-29])</f>
        <v>54.4375</v>
      </c>
      <c r="DS70">
        <f>SUBTOTAL(101,Table46[2025-01-30])</f>
        <v>54.4375</v>
      </c>
      <c r="DT70">
        <f>SUBTOTAL(101,Table46[2025-01-31])</f>
        <v>54.4375</v>
      </c>
      <c r="DU70">
        <f>SUBTOTAL(101,Table46[2025-02-01])</f>
        <v>54.4375</v>
      </c>
      <c r="DV70">
        <f>SUBTOTAL(101,Table46[2025-02-02])</f>
        <v>54.4375</v>
      </c>
      <c r="DW70">
        <f>SUBTOTAL(101,Table46[2025-02-03])</f>
        <v>54.4375</v>
      </c>
      <c r="DX70">
        <f>SUBTOTAL(101,Table46[2025-02-04])</f>
        <v>54.4375</v>
      </c>
      <c r="DY70">
        <f>SUBTOTAL(101,Table46[2025-02-05])</f>
        <v>54.4375</v>
      </c>
      <c r="DZ70">
        <f>SUBTOTAL(101,Table46[2025-02-06])</f>
        <v>54.4375</v>
      </c>
      <c r="EA70">
        <f>SUBTOTAL(101,Table46[2025-02-07])</f>
        <v>54.4375</v>
      </c>
      <c r="EB70">
        <f>SUBTOTAL(101,Table46[2025-02-08])</f>
        <v>54.4375</v>
      </c>
      <c r="EC70">
        <f>SUBTOTAL(101,Table46[2025-02-09])</f>
        <v>54.4375</v>
      </c>
      <c r="ED70">
        <f>SUBTOTAL(101,Table46[2025-02-10])</f>
        <v>54.4375</v>
      </c>
      <c r="EE70">
        <f>SUBTOTAL(101,Table46[2025-02-11])</f>
        <v>54.4375</v>
      </c>
      <c r="EF70">
        <f>SUBTOTAL(101,Table46[2025-02-12])</f>
        <v>54.4375</v>
      </c>
      <c r="EG70">
        <f>SUBTOTAL(101,Table46[2025-02-13])</f>
        <v>54.4375</v>
      </c>
      <c r="EH70">
        <f>SUBTOTAL(101,Table46[2025-02-14])</f>
        <v>54.4375</v>
      </c>
      <c r="EI70">
        <f>SUBTOTAL(101,Table46[2025-02-15])</f>
        <v>54.4375</v>
      </c>
      <c r="EJ70">
        <f>SUBTOTAL(101,Table46[2025-02-16])</f>
        <v>54.4375</v>
      </c>
      <c r="EK70">
        <f>SUBTOTAL(101,Table46[2025-02-17])</f>
        <v>54.4375</v>
      </c>
      <c r="EL70">
        <f>SUBTOTAL(101,Table46[2025-02-18])</f>
        <v>54.4375</v>
      </c>
      <c r="EM70">
        <f>SUBTOTAL(101,Table46[2025-02-19])</f>
        <v>54.4375</v>
      </c>
      <c r="EN70">
        <f>SUBTOTAL(101,Table46[2025-02-20])</f>
        <v>54.4375</v>
      </c>
      <c r="EO70">
        <f>SUBTOTAL(101,Table46[2025-02-21])</f>
        <v>54.4375</v>
      </c>
      <c r="EP70">
        <f>SUBTOTAL(101,Table46[2025-02-22])</f>
        <v>54.4375</v>
      </c>
      <c r="EQ70">
        <f>SUBTOTAL(101,Table46[2025-02-23])</f>
        <v>54.4375</v>
      </c>
      <c r="ER70">
        <f>SUBTOTAL(101,Table46[2025-02-24])</f>
        <v>54.4375</v>
      </c>
      <c r="ES70">
        <f>SUBTOTAL(101,Table46[2025-02-25])</f>
        <v>54.4375</v>
      </c>
      <c r="ET70">
        <f>SUBTOTAL(101,Table46[2025-02-26])</f>
        <v>54.4375</v>
      </c>
      <c r="EU70">
        <f>SUBTOTAL(101,Table46[2025-02-27])</f>
        <v>54.4375</v>
      </c>
      <c r="EV70">
        <f>SUBTOTAL(101,Table46[2025-02-28])</f>
        <v>54.4375</v>
      </c>
      <c r="EW70">
        <f>SUBTOTAL(101,Table46[2025-03-01])</f>
        <v>54.4375</v>
      </c>
      <c r="EX70">
        <f>SUBTOTAL(101,Table46[2025-03-02])</f>
        <v>54.4375</v>
      </c>
      <c r="EY70">
        <f>SUBTOTAL(101,Table46[2025-03-03])</f>
        <v>54.4375</v>
      </c>
      <c r="EZ70">
        <f>SUBTOTAL(101,Table46[2025-03-04])</f>
        <v>54.4375</v>
      </c>
      <c r="FA70">
        <f>SUBTOTAL(101,Table46[2025-03-05])</f>
        <v>54.4375</v>
      </c>
      <c r="FB70">
        <f>SUBTOTAL(101,Table46[2025-03-06])</f>
        <v>54.4375</v>
      </c>
      <c r="FC70">
        <f>SUBTOTAL(101,Table46[2025-03-07])</f>
        <v>54.4375</v>
      </c>
      <c r="FD70">
        <f>SUBTOTAL(101,Table46[2025-03-08])</f>
        <v>54.4375</v>
      </c>
      <c r="FE70">
        <f>SUBTOTAL(101,Table46[2025-03-09])</f>
        <v>54.4375</v>
      </c>
      <c r="FF70">
        <f>SUBTOTAL(101,Table46[2025-03-10])</f>
        <v>54.4375</v>
      </c>
      <c r="FG70">
        <f>SUBTOTAL(101,Table46[2025-03-11])</f>
        <v>54.4375</v>
      </c>
      <c r="FH70">
        <f>SUBTOTAL(101,Table46[2025-03-12])</f>
        <v>54.4375</v>
      </c>
      <c r="FI70">
        <f>SUBTOTAL(101,Table46[2025-03-13])</f>
        <v>54.4375</v>
      </c>
      <c r="FJ70">
        <f>SUBTOTAL(101,Table46[2025-03-14])</f>
        <v>54.4375</v>
      </c>
      <c r="FK70">
        <f>SUBTOTAL(101,Table46[2025-03-15])</f>
        <v>54.4375</v>
      </c>
      <c r="FL70">
        <f>SUBTOTAL(101,Table46[2025-03-16])</f>
        <v>54.4375</v>
      </c>
      <c r="FM70">
        <f>SUBTOTAL(101,Table46[2025-03-17])</f>
        <v>54.4375</v>
      </c>
      <c r="FN70">
        <f>SUBTOTAL(101,Table46[2025-03-18])</f>
        <v>54.4375</v>
      </c>
      <c r="FO70">
        <f>SUBTOTAL(101,Table46[2025-03-19])</f>
        <v>54.4375</v>
      </c>
      <c r="FP70">
        <f>SUBTOTAL(101,Table46[2025-03-20])</f>
        <v>54.4375</v>
      </c>
      <c r="FQ70">
        <f>SUBTOTAL(101,Table46[2025-03-21])</f>
        <v>54.4375</v>
      </c>
      <c r="FR70">
        <f>SUBTOTAL(101,Table46[2025-03-22])</f>
        <v>54.4375</v>
      </c>
      <c r="FS70">
        <f>SUBTOTAL(101,Table46[2025-03-23])</f>
        <v>54.4375</v>
      </c>
      <c r="FT70">
        <f>SUBTOTAL(101,Table46[2025-03-24])</f>
        <v>54.4375</v>
      </c>
      <c r="FU70">
        <f>SUBTOTAL(101,Table46[2025-03-25])</f>
        <v>54.4375</v>
      </c>
      <c r="FV70">
        <f>SUBTOTAL(101,Table46[2025-03-26])</f>
        <v>54.4375</v>
      </c>
      <c r="FW70">
        <f>SUBTOTAL(101,Table46[2025-03-27])</f>
        <v>54.4375</v>
      </c>
      <c r="FX70">
        <f>SUBTOTAL(101,Table46[2025-03-28])</f>
        <v>54.4375</v>
      </c>
      <c r="FY70">
        <f>SUBTOTAL(101,Table46[2025-03-29])</f>
        <v>54.4375</v>
      </c>
      <c r="FZ70">
        <f>SUBTOTAL(101,Table46[2025-03-30])</f>
        <v>54.4375</v>
      </c>
      <c r="GA70">
        <f>SUBTOTAL(101,Table46[2025-03-31])</f>
        <v>54.4375</v>
      </c>
      <c r="GB70">
        <f>SUBTOTAL(101,Table46[2025-04-01])</f>
        <v>54.4375</v>
      </c>
      <c r="GC70">
        <f>SUBTOTAL(101,Table46[2025-04-02])</f>
        <v>54.4375</v>
      </c>
      <c r="GD70">
        <f>SUBTOTAL(101,Table46[2025-04-03])</f>
        <v>54.4375</v>
      </c>
      <c r="GE70">
        <f>SUBTOTAL(101,Table46[2025-04-04])</f>
        <v>54.4375</v>
      </c>
      <c r="GF70">
        <f>SUBTOTAL(101,Table46[2025-04-05])</f>
        <v>54.4375</v>
      </c>
      <c r="GG70">
        <f>SUBTOTAL(101,Table46[2025-04-06])</f>
        <v>54.4375</v>
      </c>
      <c r="GH70">
        <f>SUBTOTAL(101,Table46[2025-04-07])</f>
        <v>54.4375</v>
      </c>
      <c r="GI70">
        <f>SUBTOTAL(101,Table46[2025-04-08])</f>
        <v>54.4375</v>
      </c>
      <c r="GJ70">
        <f>SUBTOTAL(101,Table46[2025-04-09])</f>
        <v>54.4375</v>
      </c>
      <c r="GK70">
        <f>SUBTOTAL(101,Table46[2025-04-10])</f>
        <v>54.4375</v>
      </c>
      <c r="GL70">
        <f>SUBTOTAL(101,Table46[2025-04-11])</f>
        <v>54.4375</v>
      </c>
      <c r="GM70">
        <f>SUBTOTAL(101,Table46[2025-04-12])</f>
        <v>54.4375</v>
      </c>
      <c r="GN70">
        <f>SUBTOTAL(101,Table46[2025-04-13])</f>
        <v>54.4375</v>
      </c>
      <c r="GO70">
        <f>SUBTOTAL(101,Table46[2025-04-14])</f>
        <v>54.4375</v>
      </c>
      <c r="GP70">
        <f>SUBTOTAL(101,Table46[2025-04-15])</f>
        <v>54.4375</v>
      </c>
      <c r="GQ70">
        <f>SUBTOTAL(101,Table46[2025-04-16])</f>
        <v>54.4375</v>
      </c>
      <c r="GR70">
        <f>SUBTOTAL(101,Table46[2025-04-17])</f>
        <v>54.4375</v>
      </c>
      <c r="GS70">
        <f>SUBTOTAL(101,Table46[2025-04-18])</f>
        <v>54.4375</v>
      </c>
      <c r="GT70">
        <f>SUBTOTAL(101,Table46[2025-04-19])</f>
        <v>54.4375</v>
      </c>
      <c r="GU70">
        <f>SUBTOTAL(101,Table46[2025-04-20])</f>
        <v>54.4375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24"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28">
        <f>BO3+BO4</f>
        <v>82</v>
      </c>
    </row>
    <row r="4" spans="1:68" ht="9.9499999999999993" customHeight="1" x14ac:dyDescent="0.25">
      <c r="A4" s="125"/>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28"/>
    </row>
    <row r="5" spans="1:68" ht="9.9499999999999993" customHeight="1" x14ac:dyDescent="0.25">
      <c r="A5" s="124"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28">
        <f t="shared" ref="BP5" si="1">BO5+BO6</f>
        <v>82</v>
      </c>
    </row>
    <row r="6" spans="1:68" ht="9.9499999999999993" customHeight="1" x14ac:dyDescent="0.25">
      <c r="A6" s="125"/>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28"/>
    </row>
    <row r="7" spans="1:68" ht="9.9499999999999993" customHeight="1" x14ac:dyDescent="0.25">
      <c r="A7" s="124"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28">
        <f t="shared" ref="BP7" si="2">BO7+BO8</f>
        <v>82</v>
      </c>
    </row>
    <row r="8" spans="1:68" ht="9.9499999999999993" customHeight="1" x14ac:dyDescent="0.25">
      <c r="A8" s="125"/>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28"/>
    </row>
    <row r="9" spans="1:68" ht="9.9499999999999993" customHeight="1" x14ac:dyDescent="0.25">
      <c r="A9" s="124"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28">
        <f t="shared" ref="BP9" si="3">BO9+BO10</f>
        <v>82</v>
      </c>
    </row>
    <row r="10" spans="1:68" ht="9.9499999999999993" customHeight="1" x14ac:dyDescent="0.25">
      <c r="A10" s="125"/>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28"/>
    </row>
    <row r="11" spans="1:68" ht="9.9499999999999993" customHeight="1" x14ac:dyDescent="0.25">
      <c r="A11" s="124"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28">
        <f t="shared" ref="BP11" si="4">BO11+BO12</f>
        <v>82</v>
      </c>
    </row>
    <row r="12" spans="1:68" ht="9.9499999999999993" customHeight="1" x14ac:dyDescent="0.25">
      <c r="A12" s="125"/>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28"/>
    </row>
    <row r="13" spans="1:68" ht="9.9499999999999993" customHeight="1" x14ac:dyDescent="0.25">
      <c r="A13" s="124"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28">
        <f t="shared" ref="BP13" si="5">BO13+BO14</f>
        <v>82</v>
      </c>
    </row>
    <row r="14" spans="1:68" ht="9.9499999999999993" customHeight="1" x14ac:dyDescent="0.25">
      <c r="A14" s="125"/>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28"/>
    </row>
    <row r="15" spans="1:68" ht="9.9499999999999993" customHeight="1" x14ac:dyDescent="0.25">
      <c r="A15" s="124"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28">
        <f t="shared" ref="BP15" si="6">BO15+BO16</f>
        <v>82</v>
      </c>
    </row>
    <row r="16" spans="1:68" ht="9.9499999999999993" customHeight="1" x14ac:dyDescent="0.25">
      <c r="A16" s="125"/>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28"/>
    </row>
    <row r="17" spans="1:68" ht="9.9499999999999993" customHeight="1" x14ac:dyDescent="0.25">
      <c r="A17" s="124"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28">
        <f t="shared" ref="BP17" si="7">BO17+BO18</f>
        <v>82</v>
      </c>
    </row>
    <row r="18" spans="1:68" ht="9.9499999999999993" customHeight="1" x14ac:dyDescent="0.25">
      <c r="A18" s="125"/>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28"/>
    </row>
    <row r="19" spans="1:68" ht="9.9499999999999993" customHeight="1" x14ac:dyDescent="0.25">
      <c r="A19" s="124"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28">
        <f t="shared" ref="BP19" si="8">BO19+BO20</f>
        <v>82</v>
      </c>
    </row>
    <row r="20" spans="1:68" ht="9.9499999999999993" customHeight="1" x14ac:dyDescent="0.25">
      <c r="A20" s="125"/>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28"/>
    </row>
    <row r="21" spans="1:68" ht="9.9499999999999993" customHeight="1" x14ac:dyDescent="0.25">
      <c r="A21" s="124"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28">
        <f t="shared" ref="BP21" si="9">BO21+BO22</f>
        <v>82</v>
      </c>
    </row>
    <row r="22" spans="1:68" ht="9.9499999999999993" customHeight="1" x14ac:dyDescent="0.25">
      <c r="A22" s="125"/>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28"/>
    </row>
    <row r="23" spans="1:68" ht="9.9499999999999993" customHeight="1" x14ac:dyDescent="0.25">
      <c r="A23" s="124"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28">
        <f t="shared" ref="BP23" si="10">BO23+BO24</f>
        <v>82</v>
      </c>
    </row>
    <row r="24" spans="1:68" ht="9.9499999999999993" customHeight="1" x14ac:dyDescent="0.25">
      <c r="A24" s="125"/>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28"/>
    </row>
    <row r="25" spans="1:68" ht="9.9499999999999993" customHeight="1" x14ac:dyDescent="0.25">
      <c r="A25" s="124"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28">
        <f t="shared" ref="BP25" si="11">BO25+BO26</f>
        <v>82</v>
      </c>
    </row>
    <row r="26" spans="1:68" ht="9.9499999999999993" customHeight="1" x14ac:dyDescent="0.25">
      <c r="A26" s="125"/>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28"/>
    </row>
    <row r="27" spans="1:68" ht="9.9499999999999993" customHeight="1" x14ac:dyDescent="0.25">
      <c r="A27" s="124"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28">
        <f t="shared" ref="BP27" si="12">BO27+BO28</f>
        <v>82</v>
      </c>
    </row>
    <row r="28" spans="1:68" ht="9.9499999999999993" customHeight="1" x14ac:dyDescent="0.25">
      <c r="A28" s="125"/>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28"/>
    </row>
    <row r="29" spans="1:68" ht="9.9499999999999993" customHeight="1" x14ac:dyDescent="0.25">
      <c r="A29" s="124"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28">
        <f t="shared" ref="BP29" si="13">BO29+BO30</f>
        <v>82</v>
      </c>
    </row>
    <row r="30" spans="1:68" ht="9.9499999999999993" customHeight="1" x14ac:dyDescent="0.25">
      <c r="A30" s="125"/>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28"/>
    </row>
    <row r="31" spans="1:68" ht="9.9499999999999993" customHeight="1" x14ac:dyDescent="0.25">
      <c r="A31" s="124"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28">
        <f t="shared" ref="BP31" si="14">BO31+BO32</f>
        <v>82</v>
      </c>
    </row>
    <row r="32" spans="1:68" ht="9.9499999999999993" customHeight="1" x14ac:dyDescent="0.25">
      <c r="A32" s="125"/>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28"/>
    </row>
    <row r="33" spans="1:68" ht="9.9499999999999993" customHeight="1" x14ac:dyDescent="0.25">
      <c r="A33" s="124"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28">
        <f t="shared" ref="BP33" si="15">BO33+BO34</f>
        <v>82</v>
      </c>
    </row>
    <row r="34" spans="1:68" ht="9.9499999999999993" customHeight="1" x14ac:dyDescent="0.25">
      <c r="A34" s="125"/>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28"/>
    </row>
    <row r="35" spans="1:68" ht="9.9499999999999993" customHeight="1" x14ac:dyDescent="0.25">
      <c r="A35" s="124"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28">
        <f t="shared" ref="BP35" si="16">BO35+BO36</f>
        <v>82</v>
      </c>
    </row>
    <row r="36" spans="1:68" ht="9.9499999999999993" customHeight="1" x14ac:dyDescent="0.25">
      <c r="A36" s="125"/>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28"/>
    </row>
    <row r="37" spans="1:68" ht="9.9499999999999993" customHeight="1" x14ac:dyDescent="0.25">
      <c r="A37" s="124"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28">
        <f t="shared" ref="BP37" si="17">BO37+BO38</f>
        <v>82</v>
      </c>
    </row>
    <row r="38" spans="1:68" ht="9.9499999999999993" customHeight="1" x14ac:dyDescent="0.25">
      <c r="A38" s="125"/>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28"/>
    </row>
    <row r="39" spans="1:68" ht="9.9499999999999993" customHeight="1" x14ac:dyDescent="0.25">
      <c r="A39" s="124"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28">
        <f t="shared" ref="BP39" si="18">BO39+BO40</f>
        <v>82</v>
      </c>
    </row>
    <row r="40" spans="1:68" ht="9.9499999999999993" customHeight="1" x14ac:dyDescent="0.25">
      <c r="A40" s="125"/>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28"/>
    </row>
    <row r="41" spans="1:68" ht="9.9499999999999993" customHeight="1" x14ac:dyDescent="0.25">
      <c r="A41" s="124"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28">
        <f t="shared" ref="BP41" si="19">BO41+BO42</f>
        <v>82</v>
      </c>
    </row>
    <row r="42" spans="1:68" ht="9.9499999999999993" customHeight="1" x14ac:dyDescent="0.25">
      <c r="A42" s="125"/>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28"/>
    </row>
    <row r="43" spans="1:68" ht="9.9499999999999993" customHeight="1" x14ac:dyDescent="0.25">
      <c r="A43" s="124"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28">
        <f t="shared" ref="BP43" si="20">BO43+BO44</f>
        <v>82</v>
      </c>
    </row>
    <row r="44" spans="1:68" ht="9.9499999999999993" customHeight="1" x14ac:dyDescent="0.25">
      <c r="A44" s="125"/>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28"/>
    </row>
    <row r="45" spans="1:68" ht="9.9499999999999993" customHeight="1" x14ac:dyDescent="0.25">
      <c r="A45" s="124"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28">
        <f t="shared" ref="BP45" si="21">BO45+BO46</f>
        <v>82</v>
      </c>
    </row>
    <row r="46" spans="1:68" ht="9.9499999999999993" customHeight="1" x14ac:dyDescent="0.25">
      <c r="A46" s="125"/>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28"/>
    </row>
    <row r="47" spans="1:68" ht="9.9499999999999993" customHeight="1" x14ac:dyDescent="0.25">
      <c r="A47" s="124"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28">
        <f t="shared" ref="BP47" si="22">BO47+BO48</f>
        <v>82</v>
      </c>
    </row>
    <row r="48" spans="1:68" ht="9.9499999999999993" customHeight="1" x14ac:dyDescent="0.25">
      <c r="A48" s="125"/>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28"/>
    </row>
    <row r="49" spans="1:68" ht="9.9499999999999993" customHeight="1" x14ac:dyDescent="0.25">
      <c r="A49" s="124"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28">
        <f t="shared" ref="BP49" si="23">BO49+BO50</f>
        <v>82</v>
      </c>
    </row>
    <row r="50" spans="1:68" ht="9.9499999999999993" customHeight="1" x14ac:dyDescent="0.25">
      <c r="A50" s="125"/>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28"/>
    </row>
    <row r="51" spans="1:68" ht="9.9499999999999993" customHeight="1" x14ac:dyDescent="0.25">
      <c r="A51" s="124"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28">
        <f t="shared" ref="BP51" si="24">BO51+BO52</f>
        <v>82</v>
      </c>
    </row>
    <row r="52" spans="1:68" ht="9.9499999999999993" customHeight="1" x14ac:dyDescent="0.25">
      <c r="A52" s="125"/>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28"/>
    </row>
    <row r="53" spans="1:68" ht="9.9499999999999993" customHeight="1" x14ac:dyDescent="0.25">
      <c r="A53" s="124"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28">
        <f t="shared" ref="BP53" si="25">BO53+BO54</f>
        <v>82</v>
      </c>
    </row>
    <row r="54" spans="1:68" ht="9.9499999999999993" customHeight="1" x14ac:dyDescent="0.25">
      <c r="A54" s="125"/>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28"/>
    </row>
    <row r="55" spans="1:68" ht="9.9499999999999993" customHeight="1" x14ac:dyDescent="0.25">
      <c r="A55" s="124"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28">
        <f t="shared" ref="BP55" si="26">BO55+BO56</f>
        <v>82</v>
      </c>
    </row>
    <row r="56" spans="1:68" ht="9.9499999999999993" customHeight="1" x14ac:dyDescent="0.25">
      <c r="A56" s="125"/>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28"/>
    </row>
    <row r="57" spans="1:68" ht="9.9499999999999993" customHeight="1" x14ac:dyDescent="0.25">
      <c r="A57" s="124"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28">
        <f t="shared" ref="BP57" si="27">BO57+BO58</f>
        <v>82</v>
      </c>
    </row>
    <row r="58" spans="1:68" ht="9.9499999999999993" customHeight="1" x14ac:dyDescent="0.25">
      <c r="A58" s="125"/>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28"/>
    </row>
    <row r="59" spans="1:68" ht="9.9499999999999993" customHeight="1" x14ac:dyDescent="0.25">
      <c r="A59" s="124"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28">
        <f t="shared" ref="BP59" si="28">BO59+BO60</f>
        <v>82</v>
      </c>
    </row>
    <row r="60" spans="1:68" ht="9.9499999999999993" customHeight="1" x14ac:dyDescent="0.25">
      <c r="A60" s="125"/>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28"/>
    </row>
    <row r="61" spans="1:68" ht="9.9499999999999993" customHeight="1" x14ac:dyDescent="0.25">
      <c r="A61" s="124"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28">
        <f t="shared" ref="BP61" si="29">BO61+BO62</f>
        <v>82</v>
      </c>
    </row>
    <row r="62" spans="1:68" ht="9.9499999999999993" customHeight="1" x14ac:dyDescent="0.25">
      <c r="A62" s="125"/>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28"/>
    </row>
    <row r="63" spans="1:68" ht="9.9499999999999993" customHeight="1" x14ac:dyDescent="0.25">
      <c r="A63" s="124"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28">
        <f t="shared" ref="BP63" si="30">BO63+BO64</f>
        <v>82</v>
      </c>
    </row>
    <row r="64" spans="1:68" ht="9.9499999999999993" customHeight="1" x14ac:dyDescent="0.25">
      <c r="A64" s="125"/>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28"/>
    </row>
    <row r="65" spans="1:68" ht="9.9499999999999993" customHeight="1" x14ac:dyDescent="0.25">
      <c r="A65" s="124"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28">
        <f t="shared" ref="BP65" si="31">BO65+BO66</f>
        <v>82</v>
      </c>
    </row>
    <row r="66" spans="1:68" ht="9.9499999999999993" customHeight="1" x14ac:dyDescent="0.25">
      <c r="A66" s="125"/>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28"/>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28">
        <f>BO3+BO4</f>
        <v>49</v>
      </c>
      <c r="BQ3" s="124">
        <f>82-BP3</f>
        <v>33</v>
      </c>
    </row>
    <row r="4" spans="1:69" ht="9.9499999999999993" customHeight="1" x14ac:dyDescent="0.25">
      <c r="A4" s="125"/>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28"/>
      <c r="BQ4" s="124"/>
    </row>
    <row r="5" spans="1:69" ht="9.9499999999999993" customHeight="1" x14ac:dyDescent="0.25">
      <c r="A5" s="12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28">
        <f t="shared" ref="BP5" si="1">BO5+BO6</f>
        <v>51</v>
      </c>
      <c r="BQ5" s="124">
        <f t="shared" ref="BQ5" si="2">82-BP5</f>
        <v>31</v>
      </c>
    </row>
    <row r="6" spans="1:69" ht="9.9499999999999993" customHeight="1" x14ac:dyDescent="0.25">
      <c r="A6" s="125"/>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28"/>
      <c r="BQ6" s="124"/>
    </row>
    <row r="7" spans="1:69" ht="9.9499999999999993" customHeight="1" x14ac:dyDescent="0.25">
      <c r="A7" s="12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28">
        <f t="shared" ref="BP7" si="3">BO7+BO8</f>
        <v>49</v>
      </c>
      <c r="BQ7" s="124">
        <f t="shared" ref="BQ7" si="4">82-BP7</f>
        <v>33</v>
      </c>
    </row>
    <row r="8" spans="1:69" ht="9.9499999999999993" customHeight="1" x14ac:dyDescent="0.25">
      <c r="A8" s="125"/>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28"/>
      <c r="BQ8" s="124"/>
    </row>
    <row r="9" spans="1:69" ht="9.9499999999999993" customHeight="1" x14ac:dyDescent="0.25">
      <c r="A9" s="12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28">
        <f t="shared" ref="BP9" si="5">BO9+BO10</f>
        <v>50</v>
      </c>
      <c r="BQ9" s="124">
        <f t="shared" ref="BQ9" si="6">82-BP9</f>
        <v>32</v>
      </c>
    </row>
    <row r="10" spans="1:69" ht="9.9499999999999993" customHeight="1" x14ac:dyDescent="0.25">
      <c r="A10" s="125"/>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28"/>
      <c r="BQ10" s="124"/>
    </row>
    <row r="11" spans="1:69" ht="9.9499999999999993" customHeight="1" x14ac:dyDescent="0.25">
      <c r="A11" s="12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28">
        <f t="shared" ref="BP11" si="7">BO11+BO12</f>
        <v>50</v>
      </c>
      <c r="BQ11" s="124">
        <f t="shared" ref="BQ11" si="8">82-BP11</f>
        <v>32</v>
      </c>
    </row>
    <row r="12" spans="1:69" ht="9.9499999999999993" customHeight="1" x14ac:dyDescent="0.25">
      <c r="A12" s="125"/>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28"/>
      <c r="BQ12" s="124"/>
    </row>
    <row r="13" spans="1:69" ht="9.9499999999999993" customHeight="1" x14ac:dyDescent="0.25">
      <c r="A13" s="12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28">
        <f t="shared" ref="BP13" si="9">BO13+BO14</f>
        <v>48</v>
      </c>
      <c r="BQ13" s="124">
        <f t="shared" ref="BQ13" si="10">82-BP13</f>
        <v>34</v>
      </c>
    </row>
    <row r="14" spans="1:69" ht="9.9499999999999993" customHeight="1" x14ac:dyDescent="0.25">
      <c r="A14" s="125"/>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28"/>
      <c r="BQ14" s="124"/>
    </row>
    <row r="15" spans="1:69" ht="9.9499999999999993" customHeight="1" x14ac:dyDescent="0.25">
      <c r="A15" s="12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28">
        <f t="shared" ref="BP15" si="11">BO15+BO16</f>
        <v>49</v>
      </c>
      <c r="BQ15" s="124">
        <f t="shared" ref="BQ15" si="12">82-BP15</f>
        <v>33</v>
      </c>
    </row>
    <row r="16" spans="1:69" ht="9.9499999999999993" customHeight="1" x14ac:dyDescent="0.25">
      <c r="A16" s="125"/>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28"/>
      <c r="BQ16" s="124"/>
    </row>
    <row r="17" spans="1:69" ht="9.9499999999999993" customHeight="1" x14ac:dyDescent="0.25">
      <c r="A17" s="12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25</v>
      </c>
      <c r="BP17" s="128">
        <f t="shared" ref="BP17" si="13">BO17+BO18</f>
        <v>51</v>
      </c>
      <c r="BQ17" s="124">
        <f t="shared" ref="BQ17" si="14">82-BP17</f>
        <v>31</v>
      </c>
    </row>
    <row r="18" spans="1:69" ht="9.9499999999999993" customHeight="1" x14ac:dyDescent="0.25">
      <c r="A18" s="125"/>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28"/>
      <c r="BQ18" s="124"/>
    </row>
    <row r="19" spans="1:69" ht="9.9499999999999993" customHeight="1" x14ac:dyDescent="0.25">
      <c r="A19" s="12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28">
        <f t="shared" ref="BP19" si="15">BO19+BO20</f>
        <v>49</v>
      </c>
      <c r="BQ19" s="124">
        <f t="shared" ref="BQ19" si="16">82-BP19</f>
        <v>33</v>
      </c>
    </row>
    <row r="20" spans="1:69" ht="9.9499999999999993" customHeight="1" x14ac:dyDescent="0.25">
      <c r="A20" s="125"/>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28"/>
      <c r="BQ20" s="124"/>
    </row>
    <row r="21" spans="1:69" ht="9.9499999999999993" customHeight="1" x14ac:dyDescent="0.25">
      <c r="A21" s="12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28">
        <f t="shared" ref="BP21" si="17">BO21+BO22</f>
        <v>49</v>
      </c>
      <c r="BQ21" s="124">
        <f t="shared" ref="BQ21" si="18">82-BP21</f>
        <v>33</v>
      </c>
    </row>
    <row r="22" spans="1:69" ht="9.9499999999999993" customHeight="1" x14ac:dyDescent="0.25">
      <c r="A22" s="125"/>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28"/>
      <c r="BQ22" s="124"/>
    </row>
    <row r="23" spans="1:69" ht="9.9499999999999993" customHeight="1" x14ac:dyDescent="0.25">
      <c r="A23" s="12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28">
        <f t="shared" ref="BP23" si="19">BO23+BO24</f>
        <v>49</v>
      </c>
      <c r="BQ23" s="124">
        <f t="shared" ref="BQ23" si="20">82-BP23</f>
        <v>33</v>
      </c>
    </row>
    <row r="24" spans="1:69" ht="9.9499999999999993" customHeight="1" x14ac:dyDescent="0.25">
      <c r="A24" s="125"/>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28"/>
      <c r="BQ24" s="124"/>
    </row>
    <row r="25" spans="1:69" ht="9.9499999999999993" customHeight="1" x14ac:dyDescent="0.25">
      <c r="A25" s="12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28">
        <f t="shared" ref="BP25" si="21">BO25+BO26</f>
        <v>51</v>
      </c>
      <c r="BQ25" s="124">
        <f t="shared" ref="BQ25" si="22">82-BP25</f>
        <v>31</v>
      </c>
    </row>
    <row r="26" spans="1:69" ht="9.9499999999999993" customHeight="1" x14ac:dyDescent="0.25">
      <c r="A26" s="125"/>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28"/>
      <c r="BQ26" s="124"/>
    </row>
    <row r="27" spans="1:69" ht="9.9499999999999993" customHeight="1" x14ac:dyDescent="0.25">
      <c r="A27" s="12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28">
        <f t="shared" ref="BP27" si="23">BO27+BO28</f>
        <v>46</v>
      </c>
      <c r="BQ27" s="124">
        <f t="shared" ref="BQ27" si="24">82-BP27</f>
        <v>36</v>
      </c>
    </row>
    <row r="28" spans="1:69" ht="9.9499999999999993" customHeight="1" x14ac:dyDescent="0.25">
      <c r="A28" s="125"/>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28"/>
      <c r="BQ28" s="124"/>
    </row>
    <row r="29" spans="1:69" ht="9.9499999999999993" customHeight="1" x14ac:dyDescent="0.25">
      <c r="A29" s="12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26</v>
      </c>
      <c r="BP29" s="128">
        <f t="shared" ref="BP29" si="25">BO29+BO30</f>
        <v>50</v>
      </c>
      <c r="BQ29" s="124">
        <f t="shared" ref="BQ29" si="26">82-BP29</f>
        <v>32</v>
      </c>
    </row>
    <row r="30" spans="1:69" ht="9.9499999999999993" customHeight="1" x14ac:dyDescent="0.25">
      <c r="A30" s="125"/>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28"/>
      <c r="BQ30" s="124"/>
    </row>
    <row r="31" spans="1:69" ht="9.9499999999999993" customHeight="1" x14ac:dyDescent="0.25">
      <c r="A31" s="12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28">
        <f t="shared" ref="BP31" si="27">BO31+BO32</f>
        <v>49</v>
      </c>
      <c r="BQ31" s="124">
        <f t="shared" ref="BQ31" si="28">82-BP31</f>
        <v>33</v>
      </c>
    </row>
    <row r="32" spans="1:69" ht="9.9499999999999993" customHeight="1" x14ac:dyDescent="0.25">
      <c r="A32" s="125"/>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28"/>
      <c r="BQ32" s="124"/>
    </row>
    <row r="33" spans="1:69" ht="9.9499999999999993" customHeight="1" x14ac:dyDescent="0.25">
      <c r="A33" s="12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28">
        <f t="shared" ref="BP33" si="29">BO33+BO34</f>
        <v>51</v>
      </c>
      <c r="BQ33" s="124">
        <f t="shared" ref="BQ33" si="30">82-BP33</f>
        <v>31</v>
      </c>
    </row>
    <row r="34" spans="1:69" ht="9.9499999999999993" customHeight="1" x14ac:dyDescent="0.25">
      <c r="A34" s="125"/>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28"/>
      <c r="BQ34" s="124"/>
    </row>
    <row r="35" spans="1:69" ht="9.9499999999999993" customHeight="1" x14ac:dyDescent="0.25">
      <c r="A35" s="12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28">
        <f t="shared" ref="BP35" si="31">BO35+BO36</f>
        <v>48</v>
      </c>
      <c r="BQ35" s="124">
        <f t="shared" ref="BQ35" si="32">82-BP35</f>
        <v>34</v>
      </c>
    </row>
    <row r="36" spans="1:69" ht="9.9499999999999993" customHeight="1" x14ac:dyDescent="0.25">
      <c r="A36" s="125"/>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28"/>
      <c r="BQ36" s="124"/>
    </row>
    <row r="37" spans="1:69" ht="9.9499999999999993" customHeight="1" x14ac:dyDescent="0.25">
      <c r="A37" s="12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28">
        <f t="shared" ref="BP37" si="33">BO37+BO38</f>
        <v>48</v>
      </c>
      <c r="BQ37" s="124">
        <f t="shared" ref="BQ37" si="34">82-BP37</f>
        <v>34</v>
      </c>
    </row>
    <row r="38" spans="1:69" ht="9.9499999999999993" customHeight="1" x14ac:dyDescent="0.25">
      <c r="A38" s="125"/>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28"/>
      <c r="BQ38" s="124"/>
    </row>
    <row r="39" spans="1:69" ht="9.9499999999999993" customHeight="1" x14ac:dyDescent="0.25">
      <c r="A39" s="12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28">
        <f t="shared" ref="BP39" si="35">BO39+BO40</f>
        <v>49</v>
      </c>
      <c r="BQ39" s="124">
        <f t="shared" ref="BQ39" si="36">82-BP39</f>
        <v>33</v>
      </c>
    </row>
    <row r="40" spans="1:69" ht="9.9499999999999993" customHeight="1" x14ac:dyDescent="0.25">
      <c r="A40" s="125"/>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24</v>
      </c>
      <c r="BP40" s="128"/>
      <c r="BQ40" s="124"/>
    </row>
    <row r="41" spans="1:69" ht="9.9499999999999993" customHeight="1" x14ac:dyDescent="0.25">
      <c r="A41" s="12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28">
        <f t="shared" ref="BP41" si="37">BO41+BO42</f>
        <v>50</v>
      </c>
      <c r="BQ41" s="124">
        <f t="shared" ref="BQ41" si="38">82-BP41</f>
        <v>32</v>
      </c>
    </row>
    <row r="42" spans="1:69" ht="9.9499999999999993" customHeight="1" x14ac:dyDescent="0.25">
      <c r="A42" s="125"/>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28"/>
      <c r="BQ42" s="124"/>
    </row>
    <row r="43" spans="1:69" ht="9.9499999999999993" customHeight="1" x14ac:dyDescent="0.25">
      <c r="A43" s="12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28">
        <f t="shared" ref="BP43" si="39">BO43+BO44</f>
        <v>50</v>
      </c>
      <c r="BQ43" s="124">
        <f t="shared" ref="BQ43" si="40">82-BP43</f>
        <v>32</v>
      </c>
    </row>
    <row r="44" spans="1:69" ht="9.9499999999999993" customHeight="1" x14ac:dyDescent="0.25">
      <c r="A44" s="125"/>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28"/>
      <c r="BQ44" s="124"/>
    </row>
    <row r="45" spans="1:69" ht="9.9499999999999993" customHeight="1" x14ac:dyDescent="0.25">
      <c r="A45" s="12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28">
        <f t="shared" ref="BP45" si="41">BO45+BO46</f>
        <v>51</v>
      </c>
      <c r="BQ45" s="124">
        <f t="shared" ref="BQ45" si="42">82-BP45</f>
        <v>31</v>
      </c>
    </row>
    <row r="46" spans="1:69" ht="9.9499999999999993" customHeight="1" x14ac:dyDescent="0.25">
      <c r="A46" s="125"/>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28"/>
      <c r="BQ46" s="124"/>
    </row>
    <row r="47" spans="1:69" ht="9.9499999999999993" customHeight="1" x14ac:dyDescent="0.25">
      <c r="A47" s="12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28">
        <f t="shared" ref="BP47" si="43">BO47+BO48</f>
        <v>50</v>
      </c>
      <c r="BQ47" s="124">
        <f t="shared" ref="BQ47" si="44">82-BP47</f>
        <v>32</v>
      </c>
    </row>
    <row r="48" spans="1:69" ht="9.9499999999999993" customHeight="1" x14ac:dyDescent="0.25">
      <c r="A48" s="125"/>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28"/>
      <c r="BQ48" s="124"/>
    </row>
    <row r="49" spans="1:69" ht="9.9499999999999993" customHeight="1" x14ac:dyDescent="0.25">
      <c r="A49" s="12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28">
        <f t="shared" ref="BP49" si="45">BO49+BO50</f>
        <v>52</v>
      </c>
      <c r="BQ49" s="124">
        <f t="shared" ref="BQ49" si="46">82-BP49</f>
        <v>30</v>
      </c>
    </row>
    <row r="50" spans="1:69" ht="9.9499999999999993" customHeight="1" x14ac:dyDescent="0.25">
      <c r="A50" s="125"/>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25</v>
      </c>
      <c r="BP50" s="128"/>
      <c r="BQ50" s="124"/>
    </row>
    <row r="51" spans="1:69" ht="9.9499999999999993" customHeight="1" x14ac:dyDescent="0.25">
      <c r="A51" s="12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28">
        <f t="shared" ref="BP51" si="47">BO51+BO52</f>
        <v>50</v>
      </c>
      <c r="BQ51" s="124">
        <f t="shared" ref="BQ51" si="48">82-BP51</f>
        <v>32</v>
      </c>
    </row>
    <row r="52" spans="1:69" ht="9.9499999999999993" customHeight="1" x14ac:dyDescent="0.25">
      <c r="A52" s="125"/>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28"/>
      <c r="BQ52" s="124"/>
    </row>
    <row r="53" spans="1:69" ht="9.9499999999999993" customHeight="1" x14ac:dyDescent="0.25">
      <c r="A53" s="12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28">
        <f t="shared" ref="BP53" si="49">BO53+BO54</f>
        <v>48</v>
      </c>
      <c r="BQ53" s="124">
        <f t="shared" ref="BQ53" si="50">82-BP53</f>
        <v>34</v>
      </c>
    </row>
    <row r="54" spans="1:69" ht="9.9499999999999993" customHeight="1" x14ac:dyDescent="0.25">
      <c r="A54" s="125"/>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28"/>
      <c r="BQ54" s="124"/>
    </row>
    <row r="55" spans="1:69" ht="9.9499999999999993" customHeight="1" x14ac:dyDescent="0.25">
      <c r="A55" s="12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28">
        <f t="shared" ref="BP55" si="51">BO55+BO56</f>
        <v>50</v>
      </c>
      <c r="BQ55" s="124">
        <f t="shared" ref="BQ55" si="52">82-BP55</f>
        <v>32</v>
      </c>
    </row>
    <row r="56" spans="1:69" ht="9.9499999999999993" customHeight="1" x14ac:dyDescent="0.25">
      <c r="A56" s="125"/>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28"/>
      <c r="BQ56" s="124"/>
    </row>
    <row r="57" spans="1:69" ht="9.9499999999999993" customHeight="1" x14ac:dyDescent="0.25">
      <c r="A57" s="12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28">
        <f t="shared" ref="BP57" si="53">BO57+BO58</f>
        <v>49</v>
      </c>
      <c r="BQ57" s="124">
        <f t="shared" ref="BQ57" si="54">82-BP57</f>
        <v>33</v>
      </c>
    </row>
    <row r="58" spans="1:69" ht="9.9499999999999993" customHeight="1" x14ac:dyDescent="0.25">
      <c r="A58" s="125"/>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28"/>
      <c r="BQ58" s="124"/>
    </row>
    <row r="59" spans="1:69" ht="9.9499999999999993" customHeight="1" x14ac:dyDescent="0.25">
      <c r="A59" s="12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28">
        <f t="shared" ref="BP59" si="55">BO59+BO60</f>
        <v>48</v>
      </c>
      <c r="BQ59" s="124">
        <f t="shared" ref="BQ59" si="56">82-BP59</f>
        <v>34</v>
      </c>
    </row>
    <row r="60" spans="1:69" ht="9.9499999999999993" customHeight="1" x14ac:dyDescent="0.25">
      <c r="A60" s="125"/>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28"/>
      <c r="BQ60" s="124"/>
    </row>
    <row r="61" spans="1:69" ht="9.9499999999999993" customHeight="1" x14ac:dyDescent="0.25">
      <c r="A61" s="12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28">
        <f t="shared" ref="BP61" si="57">BO61+BO62</f>
        <v>50</v>
      </c>
      <c r="BQ61" s="124">
        <f t="shared" ref="BQ61" si="58">82-BP61</f>
        <v>32</v>
      </c>
    </row>
    <row r="62" spans="1:69" ht="9.9499999999999993" customHeight="1" x14ac:dyDescent="0.25">
      <c r="A62" s="125"/>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26</v>
      </c>
      <c r="BP62" s="128"/>
      <c r="BQ62" s="124"/>
    </row>
    <row r="63" spans="1:69" ht="9.9499999999999993" customHeight="1" x14ac:dyDescent="0.25">
      <c r="A63" s="12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28">
        <f t="shared" ref="BP63" si="59">BO63+BO64</f>
        <v>51</v>
      </c>
      <c r="BQ63" s="124">
        <f t="shared" ref="BQ63" si="60">82-BP63</f>
        <v>31</v>
      </c>
    </row>
    <row r="64" spans="1:69" ht="9.9499999999999993" customHeight="1" x14ac:dyDescent="0.25">
      <c r="A64" s="125"/>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28"/>
      <c r="BQ64" s="124"/>
    </row>
    <row r="65" spans="1:69" ht="9.9499999999999993" customHeight="1" x14ac:dyDescent="0.25">
      <c r="A65" s="12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28">
        <f t="shared" ref="BP65" si="61">BO65+BO66</f>
        <v>49</v>
      </c>
      <c r="BQ65" s="124">
        <f t="shared" ref="BQ65" si="62">82-BP65</f>
        <v>33</v>
      </c>
    </row>
    <row r="66" spans="1:69" ht="9.9499999999999993" customHeight="1" x14ac:dyDescent="0.25">
      <c r="A66" s="125"/>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792</v>
      </c>
      <c r="BQ67" s="34">
        <f>SUM(BQ3:BQ66)/2</f>
        <v>520</v>
      </c>
    </row>
    <row r="68" spans="1:69" x14ac:dyDescent="0.25">
      <c r="BP68" s="50">
        <f>2*BP67/SUM(BP3:BQ66)</f>
        <v>0.60365853658536583</v>
      </c>
      <c r="BQ68" s="50">
        <f>2*BQ67/SUM(BP3:BQ66)</f>
        <v>0.39634146341463417</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Q22" sqref="AQ2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c r="BR3" s="134">
        <f t="shared" ref="BR3" si="0">BP3/(BP3+BQ3)</f>
        <v>0.59756097560975607</v>
      </c>
    </row>
    <row r="4" spans="1:70" ht="9.9499999999999993"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c r="BR4" s="134"/>
    </row>
    <row r="5" spans="1:70" ht="9.9499999999999993"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28">
        <f t="shared" ref="BP5" si="2">BO5+BO6</f>
        <v>48</v>
      </c>
      <c r="BQ5" s="124">
        <f t="shared" ref="BQ5" si="3">82-BP5</f>
        <v>34</v>
      </c>
      <c r="BR5" s="134">
        <f t="shared" ref="BR5" si="4">BP5/(BP5+BQ5)</f>
        <v>0.58536585365853655</v>
      </c>
    </row>
    <row r="6" spans="1:70" ht="9.9499999999999993"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28"/>
      <c r="BQ6" s="124"/>
      <c r="BR6" s="134"/>
    </row>
    <row r="7" spans="1:70" ht="9.9499999999999993"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28">
        <f t="shared" ref="BP7" si="5">BO7+BO8</f>
        <v>49</v>
      </c>
      <c r="BQ7" s="124">
        <f t="shared" ref="BQ7" si="6">82-BP7</f>
        <v>33</v>
      </c>
      <c r="BR7" s="134">
        <f t="shared" ref="BR7" si="7">BP7/(BP7+BQ7)</f>
        <v>0.59756097560975607</v>
      </c>
    </row>
    <row r="8" spans="1:70" ht="9.9499999999999993"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28"/>
      <c r="BQ8" s="124"/>
      <c r="BR8" s="134"/>
    </row>
    <row r="9" spans="1:70" ht="9.9499999999999993"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28">
        <f t="shared" ref="BP9" si="8">BO9+BO10</f>
        <v>46</v>
      </c>
      <c r="BQ9" s="124">
        <f t="shared" ref="BQ9" si="9">82-BP9</f>
        <v>36</v>
      </c>
      <c r="BR9" s="134">
        <f t="shared" ref="BR9" si="10">BP9/(BP9+BQ9)</f>
        <v>0.56097560975609762</v>
      </c>
    </row>
    <row r="10" spans="1:70" ht="9.9499999999999993"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28"/>
      <c r="BQ10" s="124"/>
      <c r="BR10" s="134"/>
    </row>
    <row r="11" spans="1:70" ht="9.9499999999999993"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28">
        <f t="shared" ref="BP11" si="11">BO11+BO12</f>
        <v>50</v>
      </c>
      <c r="BQ11" s="124">
        <f t="shared" ref="BQ11" si="12">82-BP11</f>
        <v>32</v>
      </c>
      <c r="BR11" s="134">
        <f t="shared" ref="BR11" si="13">BP11/(BP11+BQ11)</f>
        <v>0.6097560975609756</v>
      </c>
    </row>
    <row r="12" spans="1:70" ht="9.9499999999999993"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28"/>
      <c r="BQ12" s="124"/>
      <c r="BR12" s="134"/>
    </row>
    <row r="13" spans="1:70" ht="9.9499999999999993"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28">
        <f t="shared" ref="BP13" si="14">BO13+BO14</f>
        <v>52</v>
      </c>
      <c r="BQ13" s="124">
        <f t="shared" ref="BQ13" si="15">82-BP13</f>
        <v>30</v>
      </c>
      <c r="BR13" s="134">
        <f t="shared" ref="BR13" si="16">BP13/(BP13+BQ13)</f>
        <v>0.63414634146341464</v>
      </c>
    </row>
    <row r="14" spans="1:70" ht="9.9499999999999993"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25</v>
      </c>
      <c r="BP14" s="128"/>
      <c r="BQ14" s="124"/>
      <c r="BR14" s="134"/>
    </row>
    <row r="15" spans="1:70" ht="9.9499999999999993"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28">
        <f t="shared" ref="BP15" si="17">BO15+BO16</f>
        <v>48</v>
      </c>
      <c r="BQ15" s="124">
        <f t="shared" ref="BQ15" si="18">82-BP15</f>
        <v>34</v>
      </c>
      <c r="BR15" s="134">
        <f t="shared" ref="BR15" si="19">BP15/(BP15+BQ15)</f>
        <v>0.58536585365853655</v>
      </c>
    </row>
    <row r="16" spans="1:70" ht="9.9499999999999993"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28"/>
      <c r="BQ16" s="124"/>
      <c r="BR16" s="134"/>
    </row>
    <row r="17" spans="1:70" ht="9.9499999999999993"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28">
        <f t="shared" ref="BP17" si="20">BO17+BO18</f>
        <v>50</v>
      </c>
      <c r="BQ17" s="124">
        <f t="shared" ref="BQ17" si="21">82-BP17</f>
        <v>32</v>
      </c>
      <c r="BR17" s="134">
        <f t="shared" ref="BR17" si="22">BP17/(BP17+BQ17)</f>
        <v>0.6097560975609756</v>
      </c>
    </row>
    <row r="18" spans="1:70" ht="9.9499999999999993"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26</v>
      </c>
      <c r="BP18" s="128"/>
      <c r="BQ18" s="124"/>
      <c r="BR18" s="134"/>
    </row>
    <row r="19" spans="1:70" ht="9.9499999999999993"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28">
        <f t="shared" ref="BP19" si="23">BO19+BO20</f>
        <v>49</v>
      </c>
      <c r="BQ19" s="124">
        <f t="shared" ref="BQ19" si="24">82-BP19</f>
        <v>33</v>
      </c>
      <c r="BR19" s="134">
        <f t="shared" ref="BR19" si="25">BP19/(BP19+BQ19)</f>
        <v>0.59756097560975607</v>
      </c>
    </row>
    <row r="20" spans="1:70" ht="9.9499999999999993"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28"/>
      <c r="BQ20" s="124"/>
      <c r="BR20" s="134"/>
    </row>
    <row r="21" spans="1:70" ht="9.9499999999999993"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25</v>
      </c>
      <c r="BP21" s="128">
        <f t="shared" ref="BP21" si="26">BO21+BO22</f>
        <v>51</v>
      </c>
      <c r="BQ21" s="124">
        <f t="shared" ref="BQ21" si="27">82-BP21</f>
        <v>31</v>
      </c>
      <c r="BR21" s="134">
        <f t="shared" ref="BR21" si="28">BP21/(BP21+BQ21)</f>
        <v>0.62195121951219512</v>
      </c>
    </row>
    <row r="22" spans="1:70" ht="9.9499999999999993"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28"/>
      <c r="BQ22" s="124"/>
      <c r="BR22" s="134"/>
    </row>
    <row r="23" spans="1:70" ht="9.9499999999999993"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28">
        <f t="shared" ref="BP23" si="29">BO23+BO24</f>
        <v>49</v>
      </c>
      <c r="BQ23" s="124">
        <f t="shared" ref="BQ23" si="30">82-BP23</f>
        <v>33</v>
      </c>
      <c r="BR23" s="134">
        <f t="shared" ref="BR23" si="31">BP23/(BP23+BQ23)</f>
        <v>0.59756097560975607</v>
      </c>
    </row>
    <row r="24" spans="1:70" ht="9.9499999999999993"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28"/>
      <c r="BQ24" s="124"/>
      <c r="BR24" s="134"/>
    </row>
    <row r="25" spans="1:70" ht="9.9499999999999993"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26</v>
      </c>
      <c r="BP25" s="128">
        <f t="shared" ref="BP25" si="32">BO25+BO26</f>
        <v>50</v>
      </c>
      <c r="BQ25" s="124">
        <f t="shared" ref="BQ25" si="33">82-BP25</f>
        <v>32</v>
      </c>
      <c r="BR25" s="134">
        <f t="shared" ref="BR25" si="34">BP25/(BP25+BQ25)</f>
        <v>0.6097560975609756</v>
      </c>
    </row>
    <row r="26" spans="1:70" ht="9.9499999999999993"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28"/>
      <c r="BQ26" s="124"/>
      <c r="BR26" s="134"/>
    </row>
    <row r="27" spans="1:70" ht="9.9499999999999993"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28">
        <f t="shared" ref="BP27" si="35">BO27+BO28</f>
        <v>48</v>
      </c>
      <c r="BQ27" s="124">
        <f t="shared" ref="BQ27" si="36">82-BP27</f>
        <v>34</v>
      </c>
      <c r="BR27" s="134">
        <f t="shared" ref="BR27" si="37">BP27/(BP27+BQ27)</f>
        <v>0.58536585365853655</v>
      </c>
    </row>
    <row r="28" spans="1:70" ht="9.9499999999999993"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28"/>
      <c r="BQ28" s="124"/>
      <c r="BR28" s="134"/>
    </row>
    <row r="29" spans="1:70" ht="9.9499999999999993"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28">
        <f t="shared" ref="BP29" si="38">BO29+BO30</f>
        <v>50</v>
      </c>
      <c r="BQ29" s="124">
        <f t="shared" ref="BQ29" si="39">82-BP29</f>
        <v>32</v>
      </c>
      <c r="BR29" s="134">
        <f t="shared" ref="BR29" si="40">BP29/(BP29+BQ29)</f>
        <v>0.6097560975609756</v>
      </c>
    </row>
    <row r="30" spans="1:70" ht="9.9499999999999993"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28"/>
      <c r="BQ30" s="124"/>
      <c r="BR30" s="134"/>
    </row>
    <row r="31" spans="1:70" ht="9.9499999999999993"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28">
        <f t="shared" ref="BP31" si="41">BO31+BO32</f>
        <v>49</v>
      </c>
      <c r="BQ31" s="124">
        <f t="shared" ref="BQ31" si="42">82-BP31</f>
        <v>33</v>
      </c>
      <c r="BR31" s="134">
        <f t="shared" ref="BR31" si="43">BP31/(BP31+BQ31)</f>
        <v>0.59756097560975607</v>
      </c>
    </row>
    <row r="32" spans="1:70" ht="9.9499999999999993"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28"/>
      <c r="BQ32" s="124"/>
      <c r="BR32" s="134"/>
    </row>
    <row r="33" spans="1:70" ht="9.9499999999999993"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28">
        <f t="shared" ref="BP33" si="44">BO33+BO34</f>
        <v>51</v>
      </c>
      <c r="BQ33" s="124">
        <f t="shared" ref="BQ33" si="45">82-BP33</f>
        <v>31</v>
      </c>
      <c r="BR33" s="134">
        <f t="shared" ref="BR33" si="46">BP33/(BP33+BQ33)</f>
        <v>0.62195121951219512</v>
      </c>
    </row>
    <row r="34" spans="1:70" ht="9.9499999999999993"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28"/>
      <c r="BQ34" s="124"/>
      <c r="BR34" s="134"/>
    </row>
    <row r="35" spans="1:70" ht="9.9499999999999993"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28">
        <f t="shared" ref="BP35" si="47">BO35+BO36</f>
        <v>50</v>
      </c>
      <c r="BQ35" s="124">
        <f t="shared" ref="BQ35" si="48">82-BP35</f>
        <v>32</v>
      </c>
      <c r="BR35" s="134">
        <f t="shared" ref="BR35" si="49">BP35/(BP35+BQ35)</f>
        <v>0.6097560975609756</v>
      </c>
    </row>
    <row r="36" spans="1:70" ht="9.9499999999999993"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28"/>
      <c r="BQ36" s="124"/>
      <c r="BR36" s="134"/>
    </row>
    <row r="37" spans="1:70" ht="9.9499999999999993"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28">
        <f t="shared" ref="BP37" si="50">BO37+BO38</f>
        <v>50</v>
      </c>
      <c r="BQ37" s="124">
        <f t="shared" ref="BQ37" si="51">82-BP37</f>
        <v>32</v>
      </c>
      <c r="BR37" s="134">
        <f t="shared" ref="BR37" si="52">BP37/(BP37+BQ37)</f>
        <v>0.6097560975609756</v>
      </c>
    </row>
    <row r="38" spans="1:70" ht="9.9499999999999993"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28"/>
      <c r="BQ38" s="124"/>
      <c r="BR38" s="134"/>
    </row>
    <row r="39" spans="1:70" ht="9.9499999999999993"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28">
        <f t="shared" ref="BP39" si="53">BO39+BO40</f>
        <v>51</v>
      </c>
      <c r="BQ39" s="124">
        <f t="shared" ref="BQ39" si="54">82-BP39</f>
        <v>31</v>
      </c>
      <c r="BR39" s="134">
        <f t="shared" ref="BR39" si="55">BP39/(BP39+BQ39)</f>
        <v>0.62195121951219512</v>
      </c>
    </row>
    <row r="40" spans="1:70" ht="9.9499999999999993"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28"/>
      <c r="BQ40" s="124"/>
      <c r="BR40" s="134"/>
    </row>
    <row r="41" spans="1:70" ht="9.9499999999999993"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28">
        <f t="shared" ref="BP41" si="56">BO41+BO42</f>
        <v>48</v>
      </c>
      <c r="BQ41" s="124">
        <f t="shared" ref="BQ41" si="57">82-BP41</f>
        <v>34</v>
      </c>
      <c r="BR41" s="134">
        <f t="shared" ref="BR41" si="58">BP41/(BP41+BQ41)</f>
        <v>0.58536585365853655</v>
      </c>
    </row>
    <row r="42" spans="1:70" ht="9.9499999999999993"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28"/>
      <c r="BQ42" s="124"/>
      <c r="BR42" s="134"/>
    </row>
    <row r="43" spans="1:70" ht="9.9499999999999993"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28">
        <f t="shared" ref="BP43" si="59">BO43+BO44</f>
        <v>49</v>
      </c>
      <c r="BQ43" s="124">
        <f t="shared" ref="BQ43" si="60">82-BP43</f>
        <v>33</v>
      </c>
      <c r="BR43" s="134">
        <f t="shared" ref="BR43" si="61">BP43/(BP43+BQ43)</f>
        <v>0.59756097560975607</v>
      </c>
    </row>
    <row r="44" spans="1:70" ht="9.9499999999999993"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24</v>
      </c>
      <c r="BP44" s="128"/>
      <c r="BQ44" s="124"/>
      <c r="BR44" s="134"/>
    </row>
    <row r="45" spans="1:70" ht="9.9499999999999993"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28">
        <f t="shared" ref="BP45" si="62">BO45+BO46</f>
        <v>50</v>
      </c>
      <c r="BQ45" s="124">
        <f t="shared" ref="BQ45" si="63">82-BP45</f>
        <v>32</v>
      </c>
      <c r="BR45" s="134">
        <f t="shared" ref="BR45" si="64">BP45/(BP45+BQ45)</f>
        <v>0.6097560975609756</v>
      </c>
    </row>
    <row r="46" spans="1:70" ht="9.9499999999999993"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28"/>
      <c r="BQ46" s="124"/>
      <c r="BR46" s="134"/>
    </row>
    <row r="47" spans="1:70" ht="9.9499999999999993"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28">
        <f t="shared" ref="BP47" si="65">BO47+BO48</f>
        <v>51</v>
      </c>
      <c r="BQ47" s="124">
        <f t="shared" ref="BQ47" si="66">82-BP47</f>
        <v>31</v>
      </c>
      <c r="BR47" s="134">
        <f t="shared" ref="BR47" si="67">BP47/(BP47+BQ47)</f>
        <v>0.62195121951219512</v>
      </c>
    </row>
    <row r="48" spans="1:70" ht="9.9499999999999993"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28"/>
      <c r="BQ48" s="124"/>
      <c r="BR48" s="134"/>
    </row>
    <row r="49" spans="1:70" ht="9.9499999999999993"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28">
        <f t="shared" ref="BP49" si="68">BO49+BO50</f>
        <v>49</v>
      </c>
      <c r="BQ49" s="124">
        <f t="shared" ref="BQ49" si="69">82-BP49</f>
        <v>33</v>
      </c>
      <c r="BR49" s="134">
        <f t="shared" ref="BR49" si="70">BP49/(BP49+BQ49)</f>
        <v>0.59756097560975607</v>
      </c>
    </row>
    <row r="50" spans="1:70" ht="9.9499999999999993"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28"/>
      <c r="BQ50" s="124"/>
      <c r="BR50" s="134"/>
    </row>
    <row r="51" spans="1:70" ht="9.9499999999999993"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28">
        <f t="shared" ref="BP51" si="71">BO51+BO52</f>
        <v>51</v>
      </c>
      <c r="BQ51" s="124">
        <f t="shared" ref="BQ51" si="72">82-BP51</f>
        <v>31</v>
      </c>
      <c r="BR51" s="134">
        <f t="shared" ref="BR51" si="73">BP51/(BP51+BQ51)</f>
        <v>0.62195121951219512</v>
      </c>
    </row>
    <row r="52" spans="1:70" ht="9.9499999999999993"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28"/>
      <c r="BQ52" s="124"/>
      <c r="BR52" s="134"/>
    </row>
    <row r="53" spans="1:70" ht="9.9499999999999993"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28">
        <f t="shared" ref="BP53" si="74">BO53+BO54</f>
        <v>49</v>
      </c>
      <c r="BQ53" s="124">
        <f t="shared" ref="BQ53" si="75">82-BP53</f>
        <v>33</v>
      </c>
      <c r="BR53" s="134">
        <f t="shared" ref="BR53" si="76">BP53/(BP53+BQ53)</f>
        <v>0.59756097560975607</v>
      </c>
    </row>
    <row r="54" spans="1:70" ht="9.9499999999999993"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28"/>
      <c r="BQ54" s="124"/>
      <c r="BR54" s="134"/>
    </row>
    <row r="55" spans="1:70" ht="9.9499999999999993"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28">
        <f t="shared" ref="BP55" si="77">BO55+BO56</f>
        <v>49</v>
      </c>
      <c r="BQ55" s="124">
        <f t="shared" ref="BQ55" si="78">82-BP55</f>
        <v>33</v>
      </c>
      <c r="BR55" s="134">
        <f t="shared" ref="BR55" si="79">BP55/(BP55+BQ55)</f>
        <v>0.59756097560975607</v>
      </c>
    </row>
    <row r="56" spans="1:70" ht="9.9499999999999993"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28"/>
      <c r="BQ56" s="124"/>
      <c r="BR56" s="134"/>
    </row>
    <row r="57" spans="1:70" ht="9.9499999999999993"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28">
        <f t="shared" ref="BP57" si="80">BO57+BO58</f>
        <v>51</v>
      </c>
      <c r="BQ57" s="124">
        <f t="shared" ref="BQ57" si="81">82-BP57</f>
        <v>31</v>
      </c>
      <c r="BR57" s="134">
        <f t="shared" ref="BR57" si="82">BP57/(BP57+BQ57)</f>
        <v>0.62195121951219512</v>
      </c>
    </row>
    <row r="58" spans="1:70" ht="9.9499999999999993"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28"/>
      <c r="BQ58" s="124"/>
      <c r="BR58" s="134"/>
    </row>
    <row r="59" spans="1:70" ht="9.9499999999999993"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28">
        <f t="shared" ref="BP59" si="83">BO59+BO60</f>
        <v>49</v>
      </c>
      <c r="BQ59" s="124">
        <f t="shared" ref="BQ59" si="84">82-BP59</f>
        <v>33</v>
      </c>
      <c r="BR59" s="134">
        <f t="shared" ref="BR59" si="85">BP59/(BP59+BQ59)</f>
        <v>0.59756097560975607</v>
      </c>
    </row>
    <row r="60" spans="1:70" ht="9.9499999999999993"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28"/>
      <c r="BQ60" s="124"/>
      <c r="BR60" s="134"/>
    </row>
    <row r="61" spans="1:70" ht="9.9499999999999993"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28">
        <f t="shared" ref="BP61" si="86">BO61+BO62</f>
        <v>50</v>
      </c>
      <c r="BQ61" s="124">
        <f t="shared" ref="BQ61" si="87">82-BP61</f>
        <v>32</v>
      </c>
      <c r="BR61" s="134">
        <f t="shared" ref="BR61" si="88">BP61/(BP61+BQ61)</f>
        <v>0.6097560975609756</v>
      </c>
    </row>
    <row r="62" spans="1:70" ht="9.9499999999999993"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28"/>
      <c r="BQ62" s="124"/>
      <c r="BR62" s="134"/>
    </row>
    <row r="63" spans="1:70" ht="9.9499999999999993"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28">
        <f t="shared" ref="BP63" si="89">BO63+BO64</f>
        <v>48</v>
      </c>
      <c r="BQ63" s="124">
        <f t="shared" ref="BQ63" si="90">82-BP63</f>
        <v>34</v>
      </c>
      <c r="BR63" s="134">
        <f t="shared" ref="BR63" si="91">BP63/(BP63+BQ63)</f>
        <v>0.58536585365853655</v>
      </c>
    </row>
    <row r="64" spans="1:70" ht="9.9499999999999993"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28"/>
      <c r="BQ64" s="124"/>
      <c r="BR64" s="134"/>
    </row>
    <row r="65" spans="1:70" ht="9.9499999999999993"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28">
        <f t="shared" ref="BP65" si="92">BO65+BO66</f>
        <v>50</v>
      </c>
      <c r="BQ65" s="124">
        <f t="shared" ref="BQ65" si="93">82-BP65</f>
        <v>32</v>
      </c>
      <c r="BR65" s="134">
        <f>BP65/(BP65+BQ65)</f>
        <v>0.6097560975609756</v>
      </c>
    </row>
    <row r="66" spans="1:70" ht="9.9499999999999993"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28"/>
      <c r="BQ66" s="124"/>
      <c r="BR66" s="13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792</v>
      </c>
      <c r="BQ67" s="34">
        <f>SUM(BQ3:BQ66)/2</f>
        <v>520</v>
      </c>
    </row>
    <row r="68" spans="1:70" x14ac:dyDescent="0.25">
      <c r="BP68" s="50">
        <f>2*BP67/SUM(BP3:BQ66)</f>
        <v>0.60365853658536583</v>
      </c>
      <c r="BQ68" s="50">
        <f>2*BQ67/SUM(BP3:BQ66)</f>
        <v>0.39634146341463417</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28">
        <f>BO3+BO4</f>
        <v>40</v>
      </c>
      <c r="BQ3" s="124">
        <f>82-BP3</f>
        <v>42</v>
      </c>
      <c r="BT3" s="44">
        <f>DataRegularSeason20242025!$A$3:$A$8</f>
        <v>45569</v>
      </c>
    </row>
    <row r="4" spans="1:72" s="34" customFormat="1" ht="9.9499999999999993" customHeight="1" x14ac:dyDescent="0.2">
      <c r="A4" s="125"/>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28"/>
      <c r="BQ4" s="124"/>
      <c r="BT4" s="34" t="e">
        <f>D</f>
        <v>#NAME?</v>
      </c>
    </row>
    <row r="5" spans="1:72" s="34" customFormat="1" ht="9.9499999999999993" customHeight="1" x14ac:dyDescent="0.2">
      <c r="A5" s="12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28">
        <f t="shared" ref="BP5" si="1">BO5+BO6</f>
        <v>47</v>
      </c>
      <c r="BQ5" s="124">
        <f t="shared" ref="BQ5" si="2">82-BP5</f>
        <v>35</v>
      </c>
    </row>
    <row r="6" spans="1:72" s="34" customFormat="1" ht="9.9499999999999993" customHeight="1" x14ac:dyDescent="0.2">
      <c r="A6" s="125"/>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28"/>
      <c r="BQ6" s="124"/>
    </row>
    <row r="7" spans="1:72" s="34" customFormat="1" ht="9.9499999999999993" customHeight="1" x14ac:dyDescent="0.2">
      <c r="A7" s="12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28">
        <f t="shared" ref="BP7" si="3">BO7+BO8</f>
        <v>37</v>
      </c>
      <c r="BQ7" s="124">
        <f t="shared" ref="BQ7" si="4">82-BP7</f>
        <v>45</v>
      </c>
    </row>
    <row r="8" spans="1:72" s="34" customFormat="1" ht="9.9499999999999993" customHeight="1" x14ac:dyDescent="0.2">
      <c r="A8" s="125"/>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28"/>
      <c r="BQ8" s="124"/>
    </row>
    <row r="9" spans="1:72" s="34" customFormat="1" ht="9.9499999999999993" customHeight="1" x14ac:dyDescent="0.2">
      <c r="A9" s="12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28">
        <f t="shared" ref="BP9" si="5">BO9+BO10</f>
        <v>44</v>
      </c>
      <c r="BQ9" s="124">
        <f t="shared" ref="BQ9" si="6">82-BP9</f>
        <v>38</v>
      </c>
    </row>
    <row r="10" spans="1:72" s="34" customFormat="1" ht="9.9499999999999993" customHeight="1" x14ac:dyDescent="0.2">
      <c r="A10" s="125"/>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28"/>
      <c r="BQ10" s="124"/>
    </row>
    <row r="11" spans="1:72" s="34" customFormat="1" ht="9.9499999999999993" customHeight="1" x14ac:dyDescent="0.2">
      <c r="A11" s="12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28">
        <f t="shared" ref="BP11" si="7">BO11+BO12</f>
        <v>41</v>
      </c>
      <c r="BQ11" s="124">
        <f t="shared" ref="BQ11" si="8">82-BP11</f>
        <v>41</v>
      </c>
    </row>
    <row r="12" spans="1:72" s="34" customFormat="1" ht="9.9499999999999993" customHeight="1" x14ac:dyDescent="0.2">
      <c r="A12" s="125"/>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28"/>
      <c r="BQ12" s="124"/>
    </row>
    <row r="13" spans="1:72" s="34" customFormat="1" ht="9.9499999999999993" customHeight="1" x14ac:dyDescent="0.2">
      <c r="A13" s="12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28">
        <f t="shared" ref="BP13" si="9">BO13+BO14</f>
        <v>46</v>
      </c>
      <c r="BQ13" s="124">
        <f t="shared" ref="BQ13" si="10">82-BP13</f>
        <v>36</v>
      </c>
    </row>
    <row r="14" spans="1:72" s="34" customFormat="1" ht="9.9499999999999993" customHeight="1" x14ac:dyDescent="0.2">
      <c r="A14" s="125"/>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28"/>
      <c r="BQ14" s="124"/>
    </row>
    <row r="15" spans="1:72" s="34" customFormat="1" ht="9.9499999999999993" customHeight="1" x14ac:dyDescent="0.2">
      <c r="A15" s="12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28">
        <f t="shared" ref="BP15" si="11">BO15+BO16</f>
        <v>43</v>
      </c>
      <c r="BQ15" s="124">
        <f t="shared" ref="BQ15" si="12">82-BP15</f>
        <v>39</v>
      </c>
    </row>
    <row r="16" spans="1:72" s="34" customFormat="1" ht="9.9499999999999993" customHeight="1" x14ac:dyDescent="0.2">
      <c r="A16" s="125"/>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28"/>
      <c r="BQ16" s="124"/>
    </row>
    <row r="17" spans="1:69" s="34" customFormat="1" ht="9.9499999999999993" customHeight="1" x14ac:dyDescent="0.2">
      <c r="A17" s="12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22</v>
      </c>
      <c r="BP17" s="128">
        <f t="shared" ref="BP17" si="13">BO17+BO18</f>
        <v>45</v>
      </c>
      <c r="BQ17" s="124">
        <f t="shared" ref="BQ17" si="14">82-BP17</f>
        <v>37</v>
      </c>
    </row>
    <row r="18" spans="1:69" s="34" customFormat="1" ht="9.9499999999999993" customHeight="1" x14ac:dyDescent="0.2">
      <c r="A18" s="125"/>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28"/>
      <c r="BQ18" s="124"/>
    </row>
    <row r="19" spans="1:69" s="34" customFormat="1" ht="9.9499999999999993" customHeight="1" x14ac:dyDescent="0.2">
      <c r="A19" s="12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28">
        <f t="shared" ref="BP19" si="15">BO19+BO20</f>
        <v>38</v>
      </c>
      <c r="BQ19" s="124">
        <f t="shared" ref="BQ19" si="16">82-BP19</f>
        <v>44</v>
      </c>
    </row>
    <row r="20" spans="1:69" s="34" customFormat="1" ht="9.9499999999999993" customHeight="1" x14ac:dyDescent="0.2">
      <c r="A20" s="125"/>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28"/>
      <c r="BQ20" s="124"/>
    </row>
    <row r="21" spans="1:69" s="34" customFormat="1" ht="9.9499999999999993" customHeight="1" x14ac:dyDescent="0.2">
      <c r="A21" s="12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28">
        <f t="shared" ref="BP21" si="17">BO21+BO22</f>
        <v>39</v>
      </c>
      <c r="BQ21" s="124">
        <f t="shared" ref="BQ21" si="18">82-BP21</f>
        <v>43</v>
      </c>
    </row>
    <row r="22" spans="1:69" s="34" customFormat="1" ht="9.9499999999999993" customHeight="1" x14ac:dyDescent="0.2">
      <c r="A22" s="125"/>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28"/>
      <c r="BQ22" s="124"/>
    </row>
    <row r="23" spans="1:69" s="34" customFormat="1" ht="9.9499999999999993" customHeight="1" x14ac:dyDescent="0.2">
      <c r="A23" s="12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28">
        <f t="shared" ref="BP23" si="19">BO23+BO24</f>
        <v>46</v>
      </c>
      <c r="BQ23" s="124">
        <f t="shared" ref="BQ23" si="20">82-BP23</f>
        <v>36</v>
      </c>
    </row>
    <row r="24" spans="1:69" s="34" customFormat="1" ht="9.9499999999999993" customHeight="1" x14ac:dyDescent="0.2">
      <c r="A24" s="125"/>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28"/>
      <c r="BQ24" s="124"/>
    </row>
    <row r="25" spans="1:69" s="34" customFormat="1" ht="9.9499999999999993" customHeight="1" x14ac:dyDescent="0.2">
      <c r="A25" s="12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28">
        <f t="shared" ref="BP25" si="21">BO25+BO26</f>
        <v>49</v>
      </c>
      <c r="BQ25" s="124">
        <f t="shared" ref="BQ25" si="22">82-BP25</f>
        <v>33</v>
      </c>
    </row>
    <row r="26" spans="1:69" s="34" customFormat="1" ht="9.9499999999999993" customHeight="1" x14ac:dyDescent="0.2">
      <c r="A26" s="125"/>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28"/>
      <c r="BQ26" s="124"/>
    </row>
    <row r="27" spans="1:69" s="34" customFormat="1" ht="9.9499999999999993" customHeight="1" x14ac:dyDescent="0.2">
      <c r="A27" s="12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28">
        <f t="shared" ref="BP27" si="23">BO27+BO28</f>
        <v>40</v>
      </c>
      <c r="BQ27" s="124">
        <f t="shared" ref="BQ27" si="24">82-BP27</f>
        <v>42</v>
      </c>
    </row>
    <row r="28" spans="1:69" s="34" customFormat="1" ht="9.9499999999999993" customHeight="1" x14ac:dyDescent="0.2">
      <c r="A28" s="125"/>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28"/>
      <c r="BQ28" s="124"/>
    </row>
    <row r="29" spans="1:69" s="34" customFormat="1" ht="9.9499999999999993" customHeight="1" x14ac:dyDescent="0.2">
      <c r="A29" s="12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24</v>
      </c>
      <c r="BP29" s="128">
        <f t="shared" ref="BP29" si="25">BO29+BO30</f>
        <v>44</v>
      </c>
      <c r="BQ29" s="124">
        <f t="shared" ref="BQ29" si="26">82-BP29</f>
        <v>38</v>
      </c>
    </row>
    <row r="30" spans="1:69" s="34" customFormat="1" ht="9.9499999999999993" customHeight="1" x14ac:dyDescent="0.2">
      <c r="A30" s="125"/>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28"/>
      <c r="BQ30" s="124"/>
    </row>
    <row r="31" spans="1:69" s="34" customFormat="1" ht="9.9499999999999993" customHeight="1" x14ac:dyDescent="0.2">
      <c r="A31" s="12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28">
        <f t="shared" ref="BP31" si="27">BO31+BO32</f>
        <v>18</v>
      </c>
      <c r="BQ31" s="124">
        <f t="shared" ref="BQ31" si="28">82-BP31</f>
        <v>64</v>
      </c>
    </row>
    <row r="32" spans="1:69" s="34" customFormat="1" ht="9.9499999999999993" customHeight="1" x14ac:dyDescent="0.2">
      <c r="A32" s="125"/>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28"/>
      <c r="BQ32" s="124"/>
    </row>
    <row r="33" spans="1:69" s="34" customFormat="1" ht="9.9499999999999993" customHeight="1" x14ac:dyDescent="0.2">
      <c r="A33" s="12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28">
        <f t="shared" ref="BP33" si="29">BO33+BO34</f>
        <v>42</v>
      </c>
      <c r="BQ33" s="124">
        <f t="shared" ref="BQ33" si="30">82-BP33</f>
        <v>40</v>
      </c>
    </row>
    <row r="34" spans="1:69" s="34" customFormat="1" ht="9.9499999999999993" customHeight="1" x14ac:dyDescent="0.2">
      <c r="A34" s="125"/>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28"/>
      <c r="BQ34" s="124"/>
    </row>
    <row r="35" spans="1:69" s="34" customFormat="1" ht="9.9499999999999993" customHeight="1" x14ac:dyDescent="0.2">
      <c r="A35" s="12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28">
        <f t="shared" ref="BP35" si="31">BO35+BO36</f>
        <v>43</v>
      </c>
      <c r="BQ35" s="124">
        <f t="shared" ref="BQ35" si="32">82-BP35</f>
        <v>39</v>
      </c>
    </row>
    <row r="36" spans="1:69" s="34" customFormat="1" ht="9.9499999999999993" customHeight="1" x14ac:dyDescent="0.2">
      <c r="A36" s="125"/>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28"/>
      <c r="BQ36" s="124"/>
    </row>
    <row r="37" spans="1:69" s="34" customFormat="1" ht="9.9499999999999993" customHeight="1" x14ac:dyDescent="0.2">
      <c r="A37" s="12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28">
        <f t="shared" ref="BP37" si="33">BO37+BO38</f>
        <v>37</v>
      </c>
      <c r="BQ37" s="124">
        <f t="shared" ref="BQ37" si="34">82-BP37</f>
        <v>45</v>
      </c>
    </row>
    <row r="38" spans="1:69" s="34" customFormat="1" ht="9.9499999999999993" customHeight="1" x14ac:dyDescent="0.2">
      <c r="A38" s="125"/>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28"/>
      <c r="BQ38" s="124"/>
    </row>
    <row r="39" spans="1:69" s="34" customFormat="1" ht="9.9499999999999993" customHeight="1" x14ac:dyDescent="0.2">
      <c r="A39" s="12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28">
        <f t="shared" ref="BP39" si="35">BO39+BO40</f>
        <v>40</v>
      </c>
      <c r="BQ39" s="124">
        <f t="shared" ref="BQ39" si="36">82-BP39</f>
        <v>42</v>
      </c>
    </row>
    <row r="40" spans="1:69" s="34" customFormat="1" ht="9.9499999999999993" customHeight="1" x14ac:dyDescent="0.2">
      <c r="A40" s="125"/>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20</v>
      </c>
      <c r="BP40" s="128"/>
      <c r="BQ40" s="124"/>
    </row>
    <row r="41" spans="1:69" s="34" customFormat="1" ht="9.9499999999999993" customHeight="1" x14ac:dyDescent="0.2">
      <c r="A41" s="12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28">
        <f t="shared" ref="BP41" si="37">BO41+BO42</f>
        <v>14</v>
      </c>
      <c r="BQ41" s="124">
        <f t="shared" ref="BQ41" si="38">82-BP41</f>
        <v>68</v>
      </c>
    </row>
    <row r="42" spans="1:69" s="34" customFormat="1" ht="9.9499999999999993" customHeight="1" x14ac:dyDescent="0.2">
      <c r="A42" s="125"/>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28"/>
      <c r="BQ42" s="124"/>
    </row>
    <row r="43" spans="1:69" s="34" customFormat="1" ht="9.9499999999999993" customHeight="1" x14ac:dyDescent="0.2">
      <c r="A43" s="12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28">
        <f t="shared" ref="BP43" si="39">BO43+BO44</f>
        <v>44</v>
      </c>
      <c r="BQ43" s="124">
        <f t="shared" ref="BQ43" si="40">82-BP43</f>
        <v>38</v>
      </c>
    </row>
    <row r="44" spans="1:69" s="34" customFormat="1" ht="9.9499999999999993" customHeight="1" x14ac:dyDescent="0.2">
      <c r="A44" s="125"/>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28"/>
      <c r="BQ44" s="124"/>
    </row>
    <row r="45" spans="1:69" s="34" customFormat="1" ht="9.9499999999999993" customHeight="1" x14ac:dyDescent="0.2">
      <c r="A45" s="12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28">
        <f t="shared" ref="BP45" si="41">BO45+BO46</f>
        <v>46</v>
      </c>
      <c r="BQ45" s="124">
        <f t="shared" ref="BQ45" si="42">82-BP45</f>
        <v>36</v>
      </c>
    </row>
    <row r="46" spans="1:69" s="34" customFormat="1" ht="9.9499999999999993" customHeight="1" x14ac:dyDescent="0.2">
      <c r="A46" s="125"/>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28"/>
      <c r="BQ46" s="124"/>
    </row>
    <row r="47" spans="1:69" s="34" customFormat="1" ht="9.9499999999999993" customHeight="1" x14ac:dyDescent="0.2">
      <c r="A47" s="12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28">
        <f t="shared" ref="BP47" si="43">BO47+BO48</f>
        <v>41</v>
      </c>
      <c r="BQ47" s="124">
        <f t="shared" ref="BQ47" si="44">82-BP47</f>
        <v>41</v>
      </c>
    </row>
    <row r="48" spans="1:69" s="34" customFormat="1" ht="9.9499999999999993" customHeight="1" x14ac:dyDescent="0.2">
      <c r="A48" s="125"/>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28"/>
      <c r="BQ48" s="124"/>
    </row>
    <row r="49" spans="1:69" s="34" customFormat="1" ht="9.9499999999999993" customHeight="1" x14ac:dyDescent="0.2">
      <c r="A49" s="12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28">
        <f t="shared" ref="BP49" si="45">BO49+BO50</f>
        <v>43</v>
      </c>
      <c r="BQ49" s="124">
        <f t="shared" ref="BQ49" si="46">82-BP49</f>
        <v>39</v>
      </c>
    </row>
    <row r="50" spans="1:69" s="34" customFormat="1" ht="9.9499999999999993" customHeight="1" x14ac:dyDescent="0.2">
      <c r="A50" s="125"/>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21</v>
      </c>
      <c r="BP50" s="128"/>
      <c r="BQ50" s="124"/>
    </row>
    <row r="51" spans="1:69" s="34" customFormat="1" ht="9.9499999999999993" customHeight="1" x14ac:dyDescent="0.2">
      <c r="A51" s="12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28">
        <f t="shared" ref="BP51" si="47">BO51+BO52</f>
        <v>42</v>
      </c>
      <c r="BQ51" s="124">
        <f t="shared" ref="BQ51" si="48">82-BP51</f>
        <v>40</v>
      </c>
    </row>
    <row r="52" spans="1:69" s="34" customFormat="1" ht="9.9499999999999993" customHeight="1" x14ac:dyDescent="0.2">
      <c r="A52" s="125"/>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28"/>
      <c r="BQ52" s="124"/>
    </row>
    <row r="53" spans="1:69" s="34" customFormat="1" ht="9.9499999999999993" customHeight="1" x14ac:dyDescent="0.2">
      <c r="A53" s="12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28">
        <f t="shared" ref="BP53" si="49">BO53+BO54</f>
        <v>42</v>
      </c>
      <c r="BQ53" s="124">
        <f t="shared" ref="BQ53" si="50">82-BP53</f>
        <v>40</v>
      </c>
    </row>
    <row r="54" spans="1:69" s="34" customFormat="1" ht="9.9499999999999993" customHeight="1" x14ac:dyDescent="0.2">
      <c r="A54" s="125"/>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28"/>
      <c r="BQ54" s="124"/>
    </row>
    <row r="55" spans="1:69" s="34" customFormat="1" ht="9.9499999999999993" customHeight="1" x14ac:dyDescent="0.2">
      <c r="A55" s="12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28">
        <f t="shared" ref="BP55" si="51">BO55+BO56</f>
        <v>42</v>
      </c>
      <c r="BQ55" s="124">
        <f t="shared" ref="BQ55" si="52">82-BP55</f>
        <v>40</v>
      </c>
    </row>
    <row r="56" spans="1:69" s="34" customFormat="1" ht="9.9499999999999993" customHeight="1" x14ac:dyDescent="0.2">
      <c r="A56" s="125"/>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28"/>
      <c r="BQ56" s="124"/>
    </row>
    <row r="57" spans="1:69" s="34" customFormat="1" ht="9.9499999999999993" customHeight="1" x14ac:dyDescent="0.2">
      <c r="A57" s="12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28">
        <f t="shared" ref="BP57" si="53">BO57+BO58</f>
        <v>41</v>
      </c>
      <c r="BQ57" s="124">
        <f t="shared" ref="BQ57" si="54">82-BP57</f>
        <v>41</v>
      </c>
    </row>
    <row r="58" spans="1:69" s="34" customFormat="1" ht="9.9499999999999993" customHeight="1" x14ac:dyDescent="0.2">
      <c r="A58" s="125"/>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28"/>
      <c r="BQ58" s="124"/>
    </row>
    <row r="59" spans="1:69" s="34" customFormat="1" ht="9.9499999999999993" customHeight="1" x14ac:dyDescent="0.2">
      <c r="A59" s="12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28">
        <f t="shared" ref="BP59" si="55">BO59+BO60</f>
        <v>44</v>
      </c>
      <c r="BQ59" s="124">
        <f t="shared" ref="BQ59" si="56">82-BP59</f>
        <v>38</v>
      </c>
    </row>
    <row r="60" spans="1:69" s="34" customFormat="1" ht="9.9499999999999993" customHeight="1" x14ac:dyDescent="0.2">
      <c r="A60" s="125"/>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28"/>
      <c r="BQ60" s="124"/>
    </row>
    <row r="61" spans="1:69" s="34" customFormat="1" ht="9.9499999999999993" customHeight="1" x14ac:dyDescent="0.2">
      <c r="A61" s="12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28">
        <f t="shared" ref="BP61" si="57">BO61+BO62</f>
        <v>42</v>
      </c>
      <c r="BQ61" s="124">
        <f t="shared" ref="BQ61" si="58">82-BP61</f>
        <v>40</v>
      </c>
    </row>
    <row r="62" spans="1:69" s="34" customFormat="1" ht="9.9499999999999993" customHeight="1" x14ac:dyDescent="0.2">
      <c r="A62" s="125"/>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21</v>
      </c>
      <c r="BP62" s="128"/>
      <c r="BQ62" s="124"/>
    </row>
    <row r="63" spans="1:69" s="34" customFormat="1" ht="9.9499999999999993" customHeight="1" x14ac:dyDescent="0.2">
      <c r="A63" s="12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28">
        <f t="shared" ref="BP63" si="59">BO63+BO64</f>
        <v>49</v>
      </c>
      <c r="BQ63" s="124">
        <f t="shared" ref="BQ63" si="60">82-BP63</f>
        <v>33</v>
      </c>
    </row>
    <row r="64" spans="1:69" s="34" customFormat="1" ht="9.9499999999999993" customHeight="1" x14ac:dyDescent="0.2">
      <c r="A64" s="125"/>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28"/>
      <c r="BQ64" s="124"/>
    </row>
    <row r="65" spans="1:69" s="34" customFormat="1" ht="9.9499999999999993" customHeight="1" x14ac:dyDescent="0.2">
      <c r="A65" s="12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28">
        <f t="shared" ref="BP65" si="61">BO65+BO66</f>
        <v>41</v>
      </c>
      <c r="BQ65" s="124">
        <f t="shared" ref="BQ65" si="62">82-BP65</f>
        <v>41</v>
      </c>
    </row>
    <row r="66" spans="1:69" s="34" customFormat="1" ht="9.9499999999999993" customHeight="1" x14ac:dyDescent="0.2">
      <c r="A66" s="125"/>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28"/>
      <c r="BQ66" s="124"/>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655</v>
      </c>
      <c r="BQ67" s="33">
        <f>SUM(BQ3:BQ66)/2</f>
        <v>657</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S3" sqref="AS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41</v>
      </c>
      <c r="E2" s="15">
        <f>Table3[[#This Row],[Watched]]/Table3[[#This Row],[GP]]</f>
        <v>0.83673469387755106</v>
      </c>
      <c r="F2">
        <f>COUNTIFS(DataRegularSeason20242025!$N$3:$N$1315,1,DataRegularSeason20242025!$D$3:$D$1315,$A2)</f>
        <v>25</v>
      </c>
      <c r="G2">
        <f>41-Table3[[#This Row],[GP_A]]</f>
        <v>16</v>
      </c>
      <c r="H2">
        <f>COUNTIFS(DataRegularSeason20242025!$E$3:$E$1315,$A2,DataRegularSeason20242025!$N$3:$N$1315,1)</f>
        <v>24</v>
      </c>
      <c r="I2">
        <f>41-Table3[[#This Row],[GP_H]]</f>
        <v>17</v>
      </c>
      <c r="J2">
        <f>F2+H2</f>
        <v>49</v>
      </c>
      <c r="K2">
        <f>82-Table3[[#This Row],[GP]]</f>
        <v>33</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16</v>
      </c>
      <c r="AD2">
        <f>Table3[[#This Row],[RW_A]]+Table3[[#This Row],[RW_H]]</f>
        <v>28</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0.72448979591836737</v>
      </c>
      <c r="AN2" s="15">
        <f>Table3[[#This Row],[PTS2]]/(3*Table3[[#This Row],[GP]])</f>
        <v>0.67346938775510201</v>
      </c>
      <c r="AO2">
        <f>(2*Table3[[#This Row],[GR]])+Table3[[#This Row],[PTS]]</f>
        <v>137</v>
      </c>
      <c r="AP2">
        <f>(3*Table3[[#This Row],[GR]])+Table3[[#This Row],[PTS2]]</f>
        <v>198</v>
      </c>
      <c r="AQ2">
        <f>Table3[[#This Row],[PTS]]+(2 * Table3[[#This Row],[GR]] * Table3[[#This Row],[PTS%]])</f>
        <v>118.81632653061224</v>
      </c>
      <c r="AR2">
        <f>Table3[[#This Row],[PTS2]]+(3 * Table3[[#This Row],[GR]] * Table3[[#This Row],[PTS%2]])</f>
        <v>165.67346938775512</v>
      </c>
      <c r="AS2" s="20" t="str">
        <f>_xlfn.CONCAT(TEXT(Table3[[#This Row],[W]], "0"), "-", TEXT(Table3[[#This Row],[RL]],"0"), "-", TEXT(Table3[[#This Row],[OTL]]+Table3[[#This Row],[SOL]], "0"))</f>
        <v>33-11-5</v>
      </c>
      <c r="AT2">
        <f>COUNTIFS(DataRegularSeason20242025!$D$3:$D$1315,Table3[[#This Row],[Teams]],DataRegularSeason20242025!$K$3:$K$1315,0)</f>
        <v>2</v>
      </c>
      <c r="AU2">
        <f>SUMIF(DataRegularSeason20242025!$D$3:$D$1315,$A2, DataRegularSeason20242025!$J$3:$J$1315)</f>
        <v>86</v>
      </c>
      <c r="AV2">
        <f>SUMIF(DataRegularSeason20242025!$D$3:$D$1315,$A2, DataRegularSeason20242025!$K$3:$K$1315)</f>
        <v>59</v>
      </c>
      <c r="AW2">
        <f>AU2-AV2</f>
        <v>27</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171</v>
      </c>
      <c r="BC2">
        <f>AV2+AZ2</f>
        <v>118</v>
      </c>
      <c r="BD2">
        <f>BB2-BC2</f>
        <v>53</v>
      </c>
      <c r="BE2" s="17">
        <f>Table3[[#This Row],[GF]]/Table3[[#This Row],[GP]]</f>
        <v>3.489795918367347</v>
      </c>
      <c r="BF2" s="17">
        <f>Table3[[#This Row],[GA]]/Table3[[#This Row],[GP]]</f>
        <v>2.4081632653061225</v>
      </c>
      <c r="BG2" s="17">
        <f>(Table3[[#This Row],[GF]]-Table3[[#This Row],[GA]])/Table3[[#This Row],[GP]]</f>
        <v>1.0816326530612246</v>
      </c>
      <c r="BH2" s="49" t="str">
        <f>_xlfn.CONCAT(TEXT(Table3[[#This Row],[W_H]], "0"), "-", TEXT(Table3[[#This Row],[RL_H]],"0"), "-", TEXT(Table3[[#This Row],[OTL_H]]+Table3[[#This Row],[SOL_H]], "0"))</f>
        <v>16-4-4</v>
      </c>
      <c r="BI2" s="49" t="str">
        <f>_xlfn.CONCAT(TEXT(Table3[[#This Row],[W_A]], "0"), "-", TEXT(Table3[[#This Row],[RL_A]],"0"), "-", TEXT(Table3[[#This Row],[OTL_A]]+Table3[[#This Row],[SOL_A]], "0"))</f>
        <v>17-7-1</v>
      </c>
      <c r="BJ2" s="49">
        <f>((2*(Table3[[#This Row],[W_H]]))+Table3[[#This Row],[OTL_H]]+Table3[[#This Row],[SOL_H]])/(2*Table3[[#This Row],[GP_H]])</f>
        <v>0.75</v>
      </c>
      <c r="BK2" s="49">
        <f>((2*(Table3[[#This Row],[W_A]]))+Table3[[#This Row],[OTL_A]]+Table3[[#This Row],[SOL_A]])/(2*Table3[[#This Row],[GP_A]])</f>
        <v>0.7</v>
      </c>
      <c r="BL2" s="21">
        <f>(Table3[[#This Row],[W]]*$CG$3)+(Table3[[#This Row],[L]]*$CG$4)+(Table3[[#This Row],[GF]]*$CG$5)+(Table3[[#This Row],[GA]]*$CG$6)</f>
        <v>58.75</v>
      </c>
      <c r="BM2" s="21">
        <f>(82*(((Table3[[#This Row],[PTS%]]*$CG$3)+((1-Table3[[#This Row],[PTS%]])*$CG$4)+(Table3[[#This Row],[GF]]*$CG$5)+(Table3[[#This Row],[GA]]*$CG$6))/Table3[[#This Row],[GP]])) + (Table3[[#This Row],[W]]*$CG$3)+(Table3[[#This Row],[L]]*$CG$4)+(Table3[[#This Row],[GF]]*$CG$5)+(Table3[[#This Row],[GA]]*$CG$6)</f>
        <v>122.16595168679716</v>
      </c>
      <c r="BN2">
        <f>COUNTIFS(DataRegularSeason20242025!$D$3:$D$1315,$A2,DataRegularSeason20242025!$H$3:$H$1315, $A2)</f>
        <v>19</v>
      </c>
      <c r="BO2">
        <f>COUNTIFS(DataRegularSeason20242025!$E$3:$E$1315,$A2,DataRegularSeason20242025!$H$3:$H$1315, $A2)</f>
        <v>19</v>
      </c>
      <c r="BP2">
        <f>BN2+BO2</f>
        <v>38</v>
      </c>
      <c r="BQ2">
        <f>F2-BN2</f>
        <v>6</v>
      </c>
      <c r="BR2">
        <f>H2-BO2</f>
        <v>5</v>
      </c>
      <c r="BS2">
        <f>BQ2+BR2</f>
        <v>11</v>
      </c>
      <c r="BV2">
        <v>2018</v>
      </c>
      <c r="BW2" t="e">
        <f>INDEX(Table2[AwayTeam], Table3[[#This Row],[Column2]])</f>
        <v>#VALUE!</v>
      </c>
      <c r="BX2" t="e">
        <f>LARGE((Table2[[#This Row],[AwayTeam]]=Table3[[#This Row],[Teams]]), 1)</f>
        <v>#VALUE!</v>
      </c>
      <c r="CA2" t="s">
        <v>1461</v>
      </c>
      <c r="CB2">
        <f>SUM($J$2:$J$33)/2</f>
        <v>792</v>
      </c>
      <c r="CF2" t="s">
        <v>63</v>
      </c>
      <c r="CG2" s="19" t="s">
        <v>1472</v>
      </c>
      <c r="CH2">
        <f>INDEX($J$2:$J$33,MATCH("CGY",$A$2:$A$33,0),1)</f>
        <v>48</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0.96078431372549022</v>
      </c>
      <c r="F3">
        <f>COUNTIFS(DataRegularSeason20242025!$N$3:$N$1315,1,DataRegularSeason20242025!$D$3:$D$1315,$A3)</f>
        <v>23</v>
      </c>
      <c r="G3">
        <f>41-Table3[[#This Row],[GP_A]]</f>
        <v>18</v>
      </c>
      <c r="H3">
        <f>COUNTIFS(DataRegularSeason20242025!$E$3:$E$1315,$A3,DataRegularSeason20242025!$N$3:$N$1315,1)</f>
        <v>28</v>
      </c>
      <c r="I3">
        <f>41-Table3[[#This Row],[GP_H]]</f>
        <v>13</v>
      </c>
      <c r="J3">
        <f>F3+H3</f>
        <v>51</v>
      </c>
      <c r="K3">
        <f>82-Table3[[#This Row],[GP]]</f>
        <v>31</v>
      </c>
      <c r="L3">
        <f>COUNTIFS(DataRegularSeason20242025!$D$3:$D$1315,$A3, DataRegularSeason20242025!$L$3:$L$1315, $A3,DataRegularSeason20242025!$N$3:$N$1315,1)</f>
        <v>14</v>
      </c>
      <c r="M3">
        <f>COUNTIFS(DataRegularSeason20242025!$D$3:$D$1315,$A3, DataRegularSeason20242025!$L$3:$L$1315, $A3,DataRegularSeason20242025!$N$3:$N$1315,1,DataRegularSeason20242025!$M$3:$M$1315,"REG")</f>
        <v>11</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34</v>
      </c>
      <c r="AC3">
        <f>Table3[[#This Row],[L_A]]+Table3[[#This Row],[L_H]]</f>
        <v>17</v>
      </c>
      <c r="AD3">
        <f>Table3[[#This Row],[RW_A]]+Table3[[#This Row],[RW_H]]</f>
        <v>29</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71</v>
      </c>
      <c r="AL3">
        <f>(3*(Table3[[#This Row],[RW_A]]+Table3[[#This Row],[RW_H]]))+(2*(Table3[[#This Row],[OTW_A]]+Table3[[#This Row],[SOW_A]]+Table3[[#This Row],[OTW_H]]+Table3[[#This Row],[SOW_H]]))+Table3[[#This Row],[OTL_A]]+Table3[[#This Row],[SOL_A]]+Table3[[#This Row],[OTL_H]]+Table3[[#This Row],[SOL_H]]</f>
        <v>100</v>
      </c>
      <c r="AM3" s="15">
        <f>Table3[[#This Row],[PTS]]/(2*Table3[[#This Row],[GP]])</f>
        <v>0.69607843137254899</v>
      </c>
      <c r="AN3" s="15">
        <f>Table3[[#This Row],[PTS2]]/(3*Table3[[#This Row],[GP]])</f>
        <v>0.65359477124183007</v>
      </c>
      <c r="AO3">
        <f>(2*Table3[[#This Row],[GR]])+Table3[[#This Row],[PTS]]</f>
        <v>133</v>
      </c>
      <c r="AP3">
        <f>(3*Table3[[#This Row],[GR]])+Table3[[#This Row],[PTS2]]</f>
        <v>193</v>
      </c>
      <c r="AQ3">
        <f>Table3[[#This Row],[PTS]]+(2 * Table3[[#This Row],[GR]] * Table3[[#This Row],[PTS%]])</f>
        <v>114.15686274509804</v>
      </c>
      <c r="AR3">
        <f>Table3[[#This Row],[PTS2]]+(3 * Table3[[#This Row],[GR]] * Table3[[#This Row],[PTS%2]])</f>
        <v>160.78431372549019</v>
      </c>
      <c r="AS3" s="20" t="str">
        <f>_xlfn.CONCAT(TEXT(Table3[[#This Row],[W]], "0"), "-", TEXT(Table3[[#This Row],[RL]],"0"), "-", TEXT(Table3[[#This Row],[OTL]]+Table3[[#This Row],[SOL]], "0"))</f>
        <v>34-14-3</v>
      </c>
      <c r="AT3">
        <f>COUNTIFS(DataRegularSeason20242025!$D$3:$D$1315,Table3[[#This Row],[Teams]],DataRegularSeason20242025!$K$3:$K$1315,0)</f>
        <v>1</v>
      </c>
      <c r="AU3">
        <f>SUMIF(DataRegularSeason20242025!$D$3:$D$1315,$A3, DataRegularSeason20242025!$J$3:$J$1315)</f>
        <v>76</v>
      </c>
      <c r="AV3">
        <f>SUMIF(DataRegularSeason20242025!$D$3:$D$1315,$A3, DataRegularSeason20242025!$K$3:$K$1315)</f>
        <v>65</v>
      </c>
      <c r="AW3">
        <f>AU3-AV3</f>
        <v>11</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180</v>
      </c>
      <c r="BC3">
        <f>AV3+AZ3</f>
        <v>124</v>
      </c>
      <c r="BD3">
        <f>BB3-BC3</f>
        <v>56</v>
      </c>
      <c r="BE3" s="17">
        <f>Table3[[#This Row],[GF]]/Table3[[#This Row],[GP]]</f>
        <v>3.5294117647058822</v>
      </c>
      <c r="BF3" s="17">
        <f>Table3[[#This Row],[GA]]/Table3[[#This Row],[GP]]</f>
        <v>2.4313725490196076</v>
      </c>
      <c r="BG3" s="17">
        <f>(Table3[[#This Row],[GF]]-Table3[[#This Row],[GA]])/Table3[[#This Row],[GP]]</f>
        <v>1.0980392156862746</v>
      </c>
      <c r="BH3" s="49" t="str">
        <f>_xlfn.CONCAT(TEXT(Table3[[#This Row],[W_H]], "0"), "-", TEXT(Table3[[#This Row],[RL_H]],"0"), "-", TEXT(Table3[[#This Row],[OTL_H]]+Table3[[#This Row],[SOL_H]], "0"))</f>
        <v>20-5-3</v>
      </c>
      <c r="BI3" s="49" t="str">
        <f>_xlfn.CONCAT(TEXT(Table3[[#This Row],[W_A]], "0"), "-", TEXT(Table3[[#This Row],[RL_A]],"0"), "-", TEXT(Table3[[#This Row],[OTL_A]]+Table3[[#This Row],[SOL_A]], "0"))</f>
        <v>14-9-0</v>
      </c>
      <c r="BJ3" s="49">
        <f>((2*(Table3[[#This Row],[W_H]]))+Table3[[#This Row],[OTL_H]]+Table3[[#This Row],[SOL_H]])/(2*Table3[[#This Row],[GP_H]])</f>
        <v>0.7678571428571429</v>
      </c>
      <c r="BK3" s="49">
        <f>((2*(Table3[[#This Row],[W_A]]))+Table3[[#This Row],[OTL_A]]+Table3[[#This Row],[SOL_A]])/(2*Table3[[#This Row],[GP_A]])</f>
        <v>0.60869565217391308</v>
      </c>
      <c r="BL3" s="21">
        <f>(Table3[[#This Row],[W]]*$CG$3)+(Table3[[#This Row],[L]]*$CG$4)+(Table3[[#This Row],[GF]]*$CG$5)+(Table3[[#This Row],[GA]]*$CG$6)</f>
        <v>61.5</v>
      </c>
      <c r="BM3" s="21">
        <f>(82*(((Table3[[#This Row],[PTS%]]*$CG$3)+((1-Table3[[#This Row],[PTS%]])*$CG$4)+(Table3[[#This Row],[GF]]*$CG$5)+(Table3[[#This Row],[GA]]*$CG$6))/Table3[[#This Row],[GP]])) + (Table3[[#This Row],[W]]*$CG$3)+(Table3[[#This Row],[L]]*$CG$4)+(Table3[[#This Row],[GF]]*$CG$5)+(Table3[[#This Row],[GA]]*$CG$6)</f>
        <v>125.5552095347943</v>
      </c>
      <c r="BN3">
        <f>COUNTIFS(DataRegularSeason20242025!$D$3:$D$1315,$A3,DataRegularSeason20242025!$H$3:$H$1315, $A3)</f>
        <v>19</v>
      </c>
      <c r="BO3">
        <f>COUNTIFS(DataRegularSeason20242025!$E$3:$E$1315,$A3,DataRegularSeason20242025!$H$3:$H$1315, $A3)</f>
        <v>24</v>
      </c>
      <c r="BP3">
        <f>BN3+BO3</f>
        <v>43</v>
      </c>
      <c r="BQ3">
        <f>F3-BN3</f>
        <v>4</v>
      </c>
      <c r="BR3">
        <f>H3-BO3</f>
        <v>4</v>
      </c>
      <c r="BS3">
        <f>BQ3+BR3</f>
        <v>8</v>
      </c>
      <c r="BW3" t="str">
        <f>INDEX(Table2[AwayTeam], Table3[[#This Row],[Column2]])</f>
        <v>NJD</v>
      </c>
      <c r="BX3">
        <f>LARGE((Table2[[#This Row],[AwayTeam]]=Table3[[#This Row],[Teams]]), 1)</f>
        <v>0</v>
      </c>
      <c r="CA3" t="s">
        <v>1459</v>
      </c>
      <c r="CB3">
        <f>SUM($D$2:$D$33)/2</f>
        <v>655</v>
      </c>
      <c r="CF3" t="s">
        <v>97</v>
      </c>
      <c r="CG3" s="21">
        <v>0.5</v>
      </c>
      <c r="CH3">
        <f>INDEX($AB$2:$AB$33,MATCH("CGY",$A$2:$A$33,0),1)</f>
        <v>24</v>
      </c>
      <c r="CJ3" s="21">
        <f>CG3*CH3</f>
        <v>12</v>
      </c>
      <c r="CK3" s="15">
        <f>CJ3/$CJ$7</f>
        <v>0.22514071294559101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0.93877551020408168</v>
      </c>
      <c r="F4">
        <f>COUNTIFS(DataRegularSeason20242025!$N$3:$N$1315,1,DataRegularSeason20242025!$D$3:$D$1315,$A4)</f>
        <v>23</v>
      </c>
      <c r="G4">
        <f>41-Table3[[#This Row],[GP_A]]</f>
        <v>18</v>
      </c>
      <c r="H4">
        <f>COUNTIFS(DataRegularSeason20242025!$E$3:$E$1315,$A4,DataRegularSeason20242025!$N$3:$N$1315,1)</f>
        <v>26</v>
      </c>
      <c r="I4">
        <f>41-Table3[[#This Row],[GP_H]]</f>
        <v>15</v>
      </c>
      <c r="J4">
        <f>F4+H4</f>
        <v>49</v>
      </c>
      <c r="K4">
        <f>82-Table3[[#This Row],[GP]]</f>
        <v>33</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17</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31</v>
      </c>
      <c r="AC4">
        <f>Table3[[#This Row],[L_A]]+Table3[[#This Row],[L_H]]</f>
        <v>18</v>
      </c>
      <c r="AD4">
        <f>Table3[[#This Row],[RW_A]]+Table3[[#This Row],[RW_H]]</f>
        <v>24</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65</v>
      </c>
      <c r="AL4">
        <f>(3*(Table3[[#This Row],[RW_A]]+Table3[[#This Row],[RW_H]]))+(2*(Table3[[#This Row],[OTW_A]]+Table3[[#This Row],[SOW_A]]+Table3[[#This Row],[OTW_H]]+Table3[[#This Row],[SOW_H]]))+Table3[[#This Row],[OTL_A]]+Table3[[#This Row],[SOL_A]]+Table3[[#This Row],[OTL_H]]+Table3[[#This Row],[SOL_H]]</f>
        <v>89</v>
      </c>
      <c r="AM4" s="15">
        <f>Table3[[#This Row],[PTS]]/(2*Table3[[#This Row],[GP]])</f>
        <v>0.66326530612244894</v>
      </c>
      <c r="AN4" s="15">
        <f>Table3[[#This Row],[PTS2]]/(3*Table3[[#This Row],[GP]])</f>
        <v>0.60544217687074831</v>
      </c>
      <c r="AO4">
        <f>(2*Table3[[#This Row],[GR]])+Table3[[#This Row],[PTS]]</f>
        <v>131</v>
      </c>
      <c r="AP4">
        <f>(3*Table3[[#This Row],[GR]])+Table3[[#This Row],[PTS2]]</f>
        <v>188</v>
      </c>
      <c r="AQ4">
        <f>Table3[[#This Row],[PTS]]+(2 * Table3[[#This Row],[GR]] * Table3[[#This Row],[PTS%]])</f>
        <v>108.77551020408163</v>
      </c>
      <c r="AR4">
        <f>Table3[[#This Row],[PTS2]]+(3 * Table3[[#This Row],[GR]] * Table3[[#This Row],[PTS%2]])</f>
        <v>148.9387755102041</v>
      </c>
      <c r="AS4" s="20" t="str">
        <f>_xlfn.CONCAT(TEXT(Table3[[#This Row],[W]], "0"), "-", TEXT(Table3[[#This Row],[RL]],"0"), "-", TEXT(Table3[[#This Row],[OTL]]+Table3[[#This Row],[SOL]], "0"))</f>
        <v>31-15-3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82</v>
      </c>
      <c r="AZ4">
        <f>SUMIF(DataRegularSeason20242025!$E$3:$E$1315,$A4,DataRegularSeason20242025!$J$3:$J$1315)</f>
        <v>70</v>
      </c>
      <c r="BA4">
        <f>AY4-AZ4</f>
        <v>12</v>
      </c>
      <c r="BB4">
        <f>AU4+AY4</f>
        <v>162</v>
      </c>
      <c r="BC4">
        <f>AV4+AZ4</f>
        <v>133</v>
      </c>
      <c r="BD4">
        <f>BB4-BC4</f>
        <v>29</v>
      </c>
      <c r="BE4" s="17">
        <f>Table3[[#This Row],[GF]]/Table3[[#This Row],[GP]]</f>
        <v>3.306122448979592</v>
      </c>
      <c r="BF4" s="17">
        <f>Table3[[#This Row],[GA]]/Table3[[#This Row],[GP]]</f>
        <v>2.7142857142857144</v>
      </c>
      <c r="BG4" s="17">
        <f>(Table3[[#This Row],[GF]]-Table3[[#This Row],[GA]])/Table3[[#This Row],[GP]]</f>
        <v>0.59183673469387754</v>
      </c>
      <c r="BH4" s="49" t="str">
        <f>_xlfn.CONCAT(TEXT(Table3[[#This Row],[W_H]], "0"), "-", TEXT(Table3[[#This Row],[RL_H]],"0"), "-", TEXT(Table3[[#This Row],[OTL_H]]+Table3[[#This Row],[SOL_H]], "0"))</f>
        <v>17-8-1</v>
      </c>
      <c r="BI4" s="49" t="str">
        <f>_xlfn.CONCAT(TEXT(Table3[[#This Row],[W_A]], "0"), "-", TEXT(Table3[[#This Row],[RL_A]],"0"), "-", TEXT(Table3[[#This Row],[OTL_A]]+Table3[[#This Row],[SOL_A]], "0"))</f>
        <v>14-7-2</v>
      </c>
      <c r="BJ4" s="49">
        <f>((2*(Table3[[#This Row],[W_H]]))+Table3[[#This Row],[OTL_H]]+Table3[[#This Row],[SOL_H]])/(2*Table3[[#This Row],[GP_H]])</f>
        <v>0.67307692307692313</v>
      </c>
      <c r="BK4" s="49">
        <f>((2*(Table3[[#This Row],[W_A]]))+Table3[[#This Row],[OTL_A]]+Table3[[#This Row],[SOL_A]])/(2*Table3[[#This Row],[GP_A]])</f>
        <v>0.65217391304347827</v>
      </c>
      <c r="BL4" s="21">
        <f>(Table3[[#This Row],[W]]*$CG$3)+(Table3[[#This Row],[L]]*$CG$4)+(Table3[[#This Row],[GF]]*$CG$5)+(Table3[[#This Row],[GA]]*$CG$6)</f>
        <v>58.5</v>
      </c>
      <c r="BM4" s="21">
        <f>(82*(((Table3[[#This Row],[PTS%]]*$CG$3)+((1-Table3[[#This Row],[PTS%]])*$CG$4)+(Table3[[#This Row],[GF]]*$CG$5)+(Table3[[#This Row],[GA]]*$CG$6))/Table3[[#This Row],[GP]])) + (Table3[[#This Row],[W]]*$CG$3)+(Table3[[#This Row],[L]]*$CG$4)+(Table3[[#This Row],[GF]]*$CG$5)+(Table3[[#This Row],[GA]]*$CG$6)</f>
        <v>122.14648063306956</v>
      </c>
      <c r="BN4">
        <f>COUNTIFS(DataRegularSeason20242025!$D$3:$D$1315,$A4,DataRegularSeason20242025!$H$3:$H$1315, $A4)</f>
        <v>16</v>
      </c>
      <c r="BO4">
        <f>COUNTIFS(DataRegularSeason20242025!$E$3:$E$1315,$A4,DataRegularSeason20242025!$H$3:$H$1315, $A4)</f>
        <v>16</v>
      </c>
      <c r="BP4">
        <f>BN4+BO4</f>
        <v>32</v>
      </c>
      <c r="BQ4">
        <f>F4-BN4</f>
        <v>7</v>
      </c>
      <c r="BR4">
        <f>H4-BO4</f>
        <v>10</v>
      </c>
      <c r="BS4">
        <f>BQ4+BR4</f>
        <v>17</v>
      </c>
      <c r="BV4">
        <v>1990</v>
      </c>
      <c r="BW4" t="str">
        <f>INDEX(Table2[AwayTeam], Table3[[#This Row],[Column2]])</f>
        <v>BUF</v>
      </c>
      <c r="BX4">
        <f>LARGE((Table2[[#This Row],[AwayTeam]]=Table3[[#This Row],[Teams]]), 1)</f>
        <v>0</v>
      </c>
      <c r="CA4" t="s">
        <v>1460</v>
      </c>
      <c r="CB4">
        <f>$CB$2-$CB$3</f>
        <v>137</v>
      </c>
      <c r="CF4" t="s">
        <v>1434</v>
      </c>
      <c r="CG4" s="21">
        <v>0.3</v>
      </c>
      <c r="CH4">
        <f>INDEX($AC$2:$AC$33,MATCH("CGY",$A$2:$A$33,0),1)</f>
        <v>24</v>
      </c>
      <c r="CJ4" s="21">
        <f>CG4*CH4</f>
        <v>7.1999999999999993</v>
      </c>
      <c r="CK4" s="15">
        <f>CJ4/$CJ$7</f>
        <v>0.1350844277673546</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0.84</v>
      </c>
      <c r="F5">
        <f>COUNTIFS(DataRegularSeason20242025!$N$3:$N$1315,1,DataRegularSeason20242025!$D$3:$D$1315,$A5)</f>
        <v>24</v>
      </c>
      <c r="G5">
        <f>41-Table3[[#This Row],[GP_A]]</f>
        <v>17</v>
      </c>
      <c r="H5">
        <f>COUNTIFS(DataRegularSeason20242025!$E$3:$E$1315,$A5,DataRegularSeason20242025!$N$3:$N$1315,1)</f>
        <v>26</v>
      </c>
      <c r="I5">
        <f>41-Table3[[#This Row],[GP_H]]</f>
        <v>15</v>
      </c>
      <c r="J5">
        <f>F5+H5</f>
        <v>50</v>
      </c>
      <c r="K5">
        <f>82-Table3[[#This Row],[GP]]</f>
        <v>32</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31</v>
      </c>
      <c r="AC5">
        <f>Table3[[#This Row],[L_A]]+Table3[[#This Row],[L_H]]</f>
        <v>19</v>
      </c>
      <c r="AD5">
        <f>Table3[[#This Row],[RW_A]]+Table3[[#This Row],[RW_H]]</f>
        <v>28</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66</v>
      </c>
      <c r="AL5">
        <f>(3*(Table3[[#This Row],[RW_A]]+Table3[[#This Row],[RW_H]]))+(2*(Table3[[#This Row],[OTW_A]]+Table3[[#This Row],[SOW_A]]+Table3[[#This Row],[OTW_H]]+Table3[[#This Row],[SOW_H]]))+Table3[[#This Row],[OTL_A]]+Table3[[#This Row],[SOL_A]]+Table3[[#This Row],[OTL_H]]+Table3[[#This Row],[SOL_H]]</f>
        <v>94</v>
      </c>
      <c r="AM5" s="15">
        <f>Table3[[#This Row],[PTS]]/(2*Table3[[#This Row],[GP]])</f>
        <v>0.66</v>
      </c>
      <c r="AN5" s="15">
        <f>Table3[[#This Row],[PTS2]]/(3*Table3[[#This Row],[GP]])</f>
        <v>0.62666666666666671</v>
      </c>
      <c r="AO5">
        <f>(2*Table3[[#This Row],[GR]])+Table3[[#This Row],[PTS]]</f>
        <v>130</v>
      </c>
      <c r="AP5">
        <f>(3*Table3[[#This Row],[GR]])+Table3[[#This Row],[PTS2]]</f>
        <v>190</v>
      </c>
      <c r="AQ5">
        <f>Table3[[#This Row],[PTS]]+(2 * Table3[[#This Row],[GR]] * Table3[[#This Row],[PTS%]])</f>
        <v>108.24000000000001</v>
      </c>
      <c r="AR5">
        <f>Table3[[#This Row],[PTS2]]+(3 * Table3[[#This Row],[GR]] * Table3[[#This Row],[PTS%2]])</f>
        <v>154.16</v>
      </c>
      <c r="AS5" s="20" t="str">
        <f>_xlfn.CONCAT(TEXT(Table3[[#This Row],[W]], "0"), "-", TEXT(Table3[[#This Row],[RL]],"0"), "-", TEXT(Table3[[#This Row],[OTL]]+Table3[[#This Row],[SOL]], "0"))</f>
        <v>31-15-4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93</v>
      </c>
      <c r="AZ5">
        <f>SUMIF(DataRegularSeason20242025!$E$3:$E$1315,$A5,DataRegularSeason20242025!$J$3:$J$1315)</f>
        <v>63</v>
      </c>
      <c r="BA5">
        <f>AY5-AZ5</f>
        <v>30</v>
      </c>
      <c r="BB5">
        <f>AU5+AY5</f>
        <v>171</v>
      </c>
      <c r="BC5">
        <f>AV5+AZ5</f>
        <v>139</v>
      </c>
      <c r="BD5">
        <f>BB5-BC5</f>
        <v>32</v>
      </c>
      <c r="BE5" s="17">
        <f>Table3[[#This Row],[GF]]/Table3[[#This Row],[GP]]</f>
        <v>3.42</v>
      </c>
      <c r="BF5" s="17">
        <f>Table3[[#This Row],[GA]]/Table3[[#This Row],[GP]]</f>
        <v>2.78</v>
      </c>
      <c r="BG5" s="17">
        <f>(Table3[[#This Row],[GF]]-Table3[[#This Row],[GA]])/Table3[[#This Row],[GP]]</f>
        <v>0.64</v>
      </c>
      <c r="BH5" s="49" t="str">
        <f>_xlfn.CONCAT(TEXT(Table3[[#This Row],[W_H]], "0"), "-", TEXT(Table3[[#This Row],[RL_H]],"0"), "-", TEXT(Table3[[#This Row],[OTL_H]]+Table3[[#This Row],[SOL_H]], "0"))</f>
        <v>19-6-1</v>
      </c>
      <c r="BI5" s="49" t="str">
        <f>_xlfn.CONCAT(TEXT(Table3[[#This Row],[W_A]], "0"), "-", TEXT(Table3[[#This Row],[RL_A]],"0"), "-", TEXT(Table3[[#This Row],[OTL_A]]+Table3[[#This Row],[SOL_A]], "0"))</f>
        <v>12-9-3</v>
      </c>
      <c r="BJ5" s="49">
        <f>((2*(Table3[[#This Row],[W_H]]))+Table3[[#This Row],[OTL_H]]+Table3[[#This Row],[SOL_H]])/(2*Table3[[#This Row],[GP_H]])</f>
        <v>0.75</v>
      </c>
      <c r="BK5" s="49">
        <f>((2*(Table3[[#This Row],[W_A]]))+Table3[[#This Row],[OTL_A]]+Table3[[#This Row],[SOL_A]])/(2*Table3[[#This Row],[GP_A]])</f>
        <v>0.5625</v>
      </c>
      <c r="BL5" s="21">
        <f>(Table3[[#This Row],[W]]*$CG$3)+(Table3[[#This Row],[L]]*$CG$4)+(Table3[[#This Row],[GF]]*$CG$5)+(Table3[[#This Row],[GA]]*$CG$6)</f>
        <v>60.749999999999993</v>
      </c>
      <c r="BM5" s="21">
        <f>(82*(((Table3[[#This Row],[PTS%]]*$CG$3)+((1-Table3[[#This Row],[PTS%]])*$CG$4)+(Table3[[#This Row],[GF]]*$CG$5)+(Table3[[#This Row],[GA]]*$CG$6))/Table3[[#This Row],[GP]])) + (Table3[[#This Row],[W]]*$CG$3)+(Table3[[#This Row],[L]]*$CG$4)+(Table3[[#This Row],[GF]]*$CG$5)+(Table3[[#This Row],[GA]]*$CG$6)</f>
        <v>126.32048</v>
      </c>
      <c r="BN5">
        <f>COUNTIFS(DataRegularSeason20242025!$D$3:$D$1315,$A5,DataRegularSeason20242025!$H$3:$H$1315, $A5)</f>
        <v>14</v>
      </c>
      <c r="BO5">
        <f>COUNTIFS(DataRegularSeason20242025!$E$3:$E$1315,$A5,DataRegularSeason20242025!$H$3:$H$1315, $A5)</f>
        <v>18</v>
      </c>
      <c r="BP5">
        <f>BN5+BO5</f>
        <v>32</v>
      </c>
      <c r="BQ5">
        <f>F5-BN5</f>
        <v>10</v>
      </c>
      <c r="BR5">
        <f>H5-BO5</f>
        <v>8</v>
      </c>
      <c r="BS5">
        <f>BQ5+BR5</f>
        <v>18</v>
      </c>
      <c r="BV5">
        <v>2023</v>
      </c>
      <c r="BW5" t="str">
        <f>INDEX(Table2[AwayTeam], Table3[[#This Row],[Column2]])</f>
        <v>STL</v>
      </c>
      <c r="BX5">
        <f>LARGE((Table2[[#This Row],[AwayTeam]]=Table3[[#This Row],[Teams]]), 1)</f>
        <v>0</v>
      </c>
      <c r="CA5" t="s">
        <v>1462</v>
      </c>
      <c r="CB5">
        <f>SUM($BB$2:$BB$33)</f>
        <v>4776</v>
      </c>
      <c r="CF5" t="s">
        <v>73</v>
      </c>
      <c r="CG5" s="21">
        <v>0.15</v>
      </c>
      <c r="CH5">
        <f>INDEX($BB$2:$BB$33,MATCH("CGY",$A$2:$A$33,0),1)</f>
        <v>132</v>
      </c>
      <c r="CI5">
        <f>CH5/CH2</f>
        <v>2.75</v>
      </c>
      <c r="CJ5" s="21">
        <f>CG5*CH5</f>
        <v>19.8</v>
      </c>
      <c r="CK5" s="15">
        <f>CJ5/$CJ$7</f>
        <v>0.37148217636022518</v>
      </c>
    </row>
    <row r="6" spans="1:95" ht="15.75" thickBot="1" x14ac:dyDescent="0.3">
      <c r="A6" t="s">
        <v>34</v>
      </c>
      <c r="B6" t="s">
        <v>97</v>
      </c>
      <c r="C6" t="s">
        <v>95</v>
      </c>
      <c r="D6">
        <f>COUNTIFS(DataRegularSeason20242025!$D$3:$D$1315,$A6,DataRegularSeason20242025!$R$3:$R$1315,1,DataRegularSeason20242025!$N$3:$N$1315,1) + COUNTIFS(DataRegularSeason20242025!$E$3:$E$1315,$A6,DataRegularSeason20242025!$R$3:$R$1315,1,DataRegularSeason20242025!$N$3:$N$1315,1)</f>
        <v>38</v>
      </c>
      <c r="E6" s="15">
        <f>Table3[[#This Row],[Watched]]/Table3[[#This Row],[GP]]</f>
        <v>0.77551020408163263</v>
      </c>
      <c r="F6">
        <f>COUNTIFS(DataRegularSeason20242025!$N$3:$N$1315,1,DataRegularSeason20242025!$D$3:$D$1315,$A6)</f>
        <v>23</v>
      </c>
      <c r="G6">
        <f>41-Table3[[#This Row],[GP_A]]</f>
        <v>18</v>
      </c>
      <c r="H6">
        <f>COUNTIFS(DataRegularSeason20242025!$E$3:$E$1315,$A6,DataRegularSeason20242025!$N$3:$N$1315,1)</f>
        <v>26</v>
      </c>
      <c r="I6">
        <f>41-Table3[[#This Row],[GP_H]]</f>
        <v>15</v>
      </c>
      <c r="J6">
        <f>F6+H6</f>
        <v>49</v>
      </c>
      <c r="K6">
        <f>82-Table3[[#This Row],[GP]]</f>
        <v>33</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10</v>
      </c>
      <c r="Q6">
        <f>COUNTIFS(DataRegularSeason20242025!$D$3:$D$1315,$A6, DataRegularSeason20242025!$S$3:$S$1315, $A6,DataRegularSeason20242025!$M$3:$M$1315,"REG")</f>
        <v>10</v>
      </c>
      <c r="R6">
        <f>COUNTIFS(DataRegularSeason20242025!$D$3:$D$1315,$A6, DataRegularSeason20242025!$S$3:$S$1315, $A6,DataRegularSeason20242025!$M$3:$M$1315,"OT")</f>
        <v>0</v>
      </c>
      <c r="S6">
        <f>COUNTIFS(DataRegularSeason20242025!$D$3:$D$1315,$A6, DataRegularSeason20242025!$S$3:$S$1315, $A6,DataRegularSeason20242025!$M$3:$M$1315,"SO")</f>
        <v>0</v>
      </c>
      <c r="T6">
        <f>COUNTIFS(DataRegularSeason20242025!$E$3:$E$1315,$A6, DataRegularSeason20242025!$L$3:$L$1315, $A6, DataRegularSeason20242025!$N$3:$N$1315,1)</f>
        <v>18</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1</v>
      </c>
      <c r="X6">
        <f>H6-T6</f>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31</v>
      </c>
      <c r="AC6">
        <f>Table3[[#This Row],[L_A]]+Table3[[#This Row],[L_H]]</f>
        <v>18</v>
      </c>
      <c r="AD6">
        <f>Table3[[#This Row],[RW_A]]+Table3[[#This Row],[RW_H]]</f>
        <v>26</v>
      </c>
      <c r="AE6">
        <f>Table3[[#This Row],[RL_A]]+Table3[[#This Row],[RL_H]]</f>
        <v>17</v>
      </c>
      <c r="AF6">
        <f>Table3[[#This Row],[OTW_A]]+Table3[[#This Row],[OTW_H]]</f>
        <v>3</v>
      </c>
      <c r="AG6">
        <f>Table3[[#This Row],[OTL_A]]+Table3[[#This Row],[OTL_H]]</f>
        <v>1</v>
      </c>
      <c r="AH6">
        <f>Table3[[#This Row],[SOW_A]]+Table3[[#This Row],[SOW_H]]</f>
        <v>2</v>
      </c>
      <c r="AI6">
        <f>Table3[[#This Row],[SOL_A]]+Table3[[#This Row],[SOL_H]]</f>
        <v>0</v>
      </c>
      <c r="AJ6" s="20" t="str">
        <f>_xlfn.CONCAT(TEXT(Table3[[#This Row],[OTW]]+Table3[[#This Row],[SOW]], "0"), "-", TEXT(Table3[[#This Row],[OTL]]+Table3[[#This Row],[SOL]],"0"))</f>
        <v>5-1</v>
      </c>
      <c r="AK6">
        <f>(2*(Table3[[#This Row],[W_A]]+Table3[[#This Row],[W_H]]))+Table3[[#This Row],[OTL_A]]+Table3[[#This Row],[SOL_A]]+Table3[[#This Row],[OTL_H]]+Table3[[#This Row],[SOL_H]]</f>
        <v>63</v>
      </c>
      <c r="AL6">
        <f>(3*(Table3[[#This Row],[RW_A]]+Table3[[#This Row],[RW_H]]))+(2*(Table3[[#This Row],[OTW_A]]+Table3[[#This Row],[SOW_A]]+Table3[[#This Row],[OTW_H]]+Table3[[#This Row],[SOW_H]]))+Table3[[#This Row],[OTL_A]]+Table3[[#This Row],[SOL_A]]+Table3[[#This Row],[OTL_H]]+Table3[[#This Row],[SOL_H]]</f>
        <v>89</v>
      </c>
      <c r="AM6" s="15">
        <f>Table3[[#This Row],[PTS]]/(2*Table3[[#This Row],[GP]])</f>
        <v>0.6428571428571429</v>
      </c>
      <c r="AN6" s="15">
        <f>Table3[[#This Row],[PTS2]]/(3*Table3[[#This Row],[GP]])</f>
        <v>0.60544217687074831</v>
      </c>
      <c r="AO6">
        <f>(2*Table3[[#This Row],[GR]])+Table3[[#This Row],[PTS]]</f>
        <v>129</v>
      </c>
      <c r="AP6">
        <f>(3*Table3[[#This Row],[GR]])+Table3[[#This Row],[PTS2]]</f>
        <v>188</v>
      </c>
      <c r="AQ6">
        <f>Table3[[#This Row],[PTS]]+(2 * Table3[[#This Row],[GR]] * Table3[[#This Row],[PTS%]])</f>
        <v>105.42857142857143</v>
      </c>
      <c r="AR6">
        <f>Table3[[#This Row],[PTS2]]+(3 * Table3[[#This Row],[GR]] * Table3[[#This Row],[PTS%2]])</f>
        <v>148.9387755102041</v>
      </c>
      <c r="AS6" s="20" t="str">
        <f>_xlfn.CONCAT(TEXT(Table3[[#This Row],[W]], "0"), "-", TEXT(Table3[[#This Row],[RL]],"0"), "-", TEXT(Table3[[#This Row],[OTL]]+Table3[[#This Row],[SOL]], "0"))</f>
        <v>31-17-1</v>
      </c>
      <c r="AT6">
        <f>COUNTIFS(DataRegularSeason20242025!$D$3:$D$1315,Table3[[#This Row],[Teams]],DataRegularSeason20242025!$K$3:$K$1315,0)</f>
        <v>1</v>
      </c>
      <c r="AU6">
        <f>SUMIF(DataRegularSeason20242025!$D$3:$D$1315,$A6, DataRegularSeason20242025!$J$3:$J$1315)</f>
        <v>71</v>
      </c>
      <c r="AV6">
        <f>SUMIF(DataRegularSeason20242025!$D$3:$D$1315,$A6, DataRegularSeason20242025!$K$3:$K$1315)</f>
        <v>62</v>
      </c>
      <c r="AW6">
        <f>AU6-AV6</f>
        <v>9</v>
      </c>
      <c r="AX6">
        <f>COUNTIFS(DataRegularSeason20242025!$E$3:$E$1315,Table3[[#This Row],[Teams]],DataRegularSeason20242025!$J$3:$J$1315,0)</f>
        <v>2</v>
      </c>
      <c r="AY6">
        <f>SUMIF(DataRegularSeason20242025!$E$3:$E$1315,$A6,DataRegularSeason20242025!$K$3:$K$1315)</f>
        <v>84</v>
      </c>
      <c r="AZ6">
        <f>SUMIF(DataRegularSeason20242025!$E$3:$E$1315,$A6,DataRegularSeason20242025!$J$3:$J$1315)</f>
        <v>58</v>
      </c>
      <c r="BA6">
        <f>AY6-AZ6</f>
        <v>26</v>
      </c>
      <c r="BB6">
        <f>AU6+AY6</f>
        <v>155</v>
      </c>
      <c r="BC6">
        <f>AV6+AZ6</f>
        <v>120</v>
      </c>
      <c r="BD6">
        <f>BB6-BC6</f>
        <v>35</v>
      </c>
      <c r="BE6" s="17">
        <f>Table3[[#This Row],[GF]]/Table3[[#This Row],[GP]]</f>
        <v>3.1632653061224492</v>
      </c>
      <c r="BF6" s="17">
        <f>Table3[[#This Row],[GA]]/Table3[[#This Row],[GP]]</f>
        <v>2.4489795918367347</v>
      </c>
      <c r="BG6" s="17">
        <f>(Table3[[#This Row],[GF]]-Table3[[#This Row],[GA]])/Table3[[#This Row],[GP]]</f>
        <v>0.7142857142857143</v>
      </c>
      <c r="BH6" s="49" t="str">
        <f>_xlfn.CONCAT(TEXT(Table3[[#This Row],[W_H]], "0"), "-", TEXT(Table3[[#This Row],[RL_H]],"0"), "-", TEXT(Table3[[#This Row],[OTL_H]]+Table3[[#This Row],[SOL_H]], "0"))</f>
        <v>18-7-1</v>
      </c>
      <c r="BI6" s="49" t="str">
        <f>_xlfn.CONCAT(TEXT(Table3[[#This Row],[W_A]], "0"), "-", TEXT(Table3[[#This Row],[RL_A]],"0"), "-", TEXT(Table3[[#This Row],[OTL_A]]+Table3[[#This Row],[SOL_A]], "0"))</f>
        <v>13-10-0</v>
      </c>
      <c r="BJ6" s="49">
        <f>((2*(Table3[[#This Row],[W_H]]))+Table3[[#This Row],[OTL_H]]+Table3[[#This Row],[SOL_H]])/(2*Table3[[#This Row],[GP_H]])</f>
        <v>0.71153846153846156</v>
      </c>
      <c r="BK6" s="49">
        <f>((2*(Table3[[#This Row],[W_A]]))+Table3[[#This Row],[OTL_A]]+Table3[[#This Row],[SOL_A]])/(2*Table3[[#This Row],[GP_A]])</f>
        <v>0.56521739130434778</v>
      </c>
      <c r="BL6" s="21">
        <f>(Table3[[#This Row],[W]]*$CG$3)+(Table3[[#This Row],[L]]*$CG$4)+(Table3[[#This Row],[GF]]*$CG$5)+(Table3[[#This Row],[GA]]*$CG$6)</f>
        <v>56.15</v>
      </c>
      <c r="BM6" s="21">
        <f>(82*(((Table3[[#This Row],[PTS%]]*$CG$3)+((1-Table3[[#This Row],[PTS%]])*$CG$4)+(Table3[[#This Row],[GF]]*$CG$5)+(Table3[[#This Row],[GA]]*$CG$6))/Table3[[#This Row],[GP]])) + (Table3[[#This Row],[W]]*$CG$3)+(Table3[[#This Row],[L]]*$CG$4)+(Table3[[#This Row],[GF]]*$CG$5)+(Table3[[#This Row],[GA]]*$CG$6)</f>
        <v>115.85699708454811</v>
      </c>
      <c r="BN6">
        <f>COUNTIFS(DataRegularSeason20242025!$D$3:$D$1315,$A6,DataRegularSeason20242025!$H$3:$H$1315, $A6)</f>
        <v>12</v>
      </c>
      <c r="BO6">
        <f>COUNTIFS(DataRegularSeason20242025!$E$3:$E$1315,$A6,DataRegularSeason20242025!$H$3:$H$1315, $A6)</f>
        <v>20</v>
      </c>
      <c r="BP6">
        <f>BN6+BO6</f>
        <v>32</v>
      </c>
      <c r="BQ6">
        <f>F6-BN6</f>
        <v>11</v>
      </c>
      <c r="BR6">
        <f>H6-BO6</f>
        <v>6</v>
      </c>
      <c r="BS6">
        <f>BQ6+BR6</f>
        <v>17</v>
      </c>
      <c r="BV6">
        <v>1999</v>
      </c>
      <c r="BW6" t="str">
        <f>INDEX(Table2[AwayTeam], Table3[[#This Row],[Column2]])</f>
        <v>BOS</v>
      </c>
      <c r="BX6">
        <f>LARGE((Table2[[#This Row],[AwayTeam]]=Table3[[#This Row],[Teams]]), 1)</f>
        <v>0</v>
      </c>
      <c r="CA6" t="s">
        <v>1463</v>
      </c>
      <c r="CB6">
        <f>SUM($AT$2:$AT$33)+SUM($AX$2:$AX$33)</f>
        <v>95</v>
      </c>
      <c r="CF6" t="s">
        <v>74</v>
      </c>
      <c r="CG6" s="21">
        <v>0.1</v>
      </c>
      <c r="CH6">
        <f>INDEX($BC$2:$BC$33,MATCH("CGY",$A$2:$A$33,0),1)</f>
        <v>143</v>
      </c>
      <c r="CI6">
        <f>CH6/CH2</f>
        <v>2.9791666666666665</v>
      </c>
      <c r="CJ6" s="21">
        <f>CG6*CH6</f>
        <v>14.3</v>
      </c>
      <c r="CK6" s="15">
        <f>CJ6/$CJ$7</f>
        <v>0.26829268292682928</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44</v>
      </c>
      <c r="E7" s="15">
        <f>Table3[[#This Row],[Watched]]/Table3[[#This Row],[GP]]</f>
        <v>0.88</v>
      </c>
      <c r="F7">
        <f>COUNTIFS(DataRegularSeason20242025!$N$3:$N$1315,1,DataRegularSeason20242025!$D$3:$D$1315,$A7)</f>
        <v>25</v>
      </c>
      <c r="G7">
        <f>41-Table3[[#This Row],[GP_A]]</f>
        <v>16</v>
      </c>
      <c r="H7">
        <f>COUNTIFS(DataRegularSeason20242025!$E$3:$E$1315,$A7,DataRegularSeason20242025!$N$3:$N$1315,1)</f>
        <v>25</v>
      </c>
      <c r="I7">
        <f>41-Table3[[#This Row],[GP_H]]</f>
        <v>16</v>
      </c>
      <c r="J7">
        <f>F7+H7</f>
        <v>50</v>
      </c>
      <c r="K7">
        <f>82-Table3[[#This Row],[GP]]</f>
        <v>32</v>
      </c>
      <c r="L7">
        <f>COUNTIFS(DataRegularSeason20242025!$D$3:$D$1315,$A7, DataRegularSeason20242025!$L$3:$L$1315, $A7,DataRegularSeason20242025!$N$3:$N$1315,1)</f>
        <v>11</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30</v>
      </c>
      <c r="AC7">
        <f>Table3[[#This Row],[L_A]]+Table3[[#This Row],[L_H]]</f>
        <v>20</v>
      </c>
      <c r="AD7">
        <f>Table3[[#This Row],[RW_A]]+Table3[[#This Row],[RW_H]]</f>
        <v>26</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64</v>
      </c>
      <c r="AL7">
        <f>(3*(Table3[[#This Row],[RW_A]]+Table3[[#This Row],[RW_H]]))+(2*(Table3[[#This Row],[OTW_A]]+Table3[[#This Row],[SOW_A]]+Table3[[#This Row],[OTW_H]]+Table3[[#This Row],[SOW_H]]))+Table3[[#This Row],[OTL_A]]+Table3[[#This Row],[SOL_A]]+Table3[[#This Row],[OTL_H]]+Table3[[#This Row],[SOL_H]]</f>
        <v>90</v>
      </c>
      <c r="AM7" s="15">
        <f>Table3[[#This Row],[PTS]]/(2*Table3[[#This Row],[GP]])</f>
        <v>0.64</v>
      </c>
      <c r="AN7" s="15">
        <f>Table3[[#This Row],[PTS2]]/(3*Table3[[#This Row],[GP]])</f>
        <v>0.6</v>
      </c>
      <c r="AO7">
        <f>(2*Table3[[#This Row],[GR]])+Table3[[#This Row],[PTS]]</f>
        <v>128</v>
      </c>
      <c r="AP7">
        <f>(3*Table3[[#This Row],[GR]])+Table3[[#This Row],[PTS2]]</f>
        <v>186</v>
      </c>
      <c r="AQ7">
        <f>Table3[[#This Row],[PTS]]+(2 * Table3[[#This Row],[GR]] * Table3[[#This Row],[PTS%]])</f>
        <v>104.96000000000001</v>
      </c>
      <c r="AR7">
        <f>Table3[[#This Row],[PTS2]]+(3 * Table3[[#This Row],[GR]] * Table3[[#This Row],[PTS%2]])</f>
        <v>147.6</v>
      </c>
      <c r="AS7" s="20" t="str">
        <f>_xlfn.CONCAT(TEXT(Table3[[#This Row],[W]], "0"), "-", TEXT(Table3[[#This Row],[RL]],"0"), "-", TEXT(Table3[[#This Row],[OTL]]+Table3[[#This Row],[SOL]], "0"))</f>
        <v>30-16-4</v>
      </c>
      <c r="AT7">
        <f>COUNTIFS(DataRegularSeason20242025!$D$3:$D$1315,Table3[[#This Row],[Teams]],DataRegularSeason20242025!$K$3:$K$1315,0)</f>
        <v>0</v>
      </c>
      <c r="AU7">
        <f>SUMIF(DataRegularSeason20242025!$D$3:$D$1315,$A7, DataRegularSeason20242025!$J$3:$J$1315)</f>
        <v>71</v>
      </c>
      <c r="AV7">
        <f>SUMIF(DataRegularSeason20242025!$D$3:$D$1315,$A7, DataRegularSeason20242025!$K$3:$K$1315)</f>
        <v>77</v>
      </c>
      <c r="AW7">
        <f>AU7-AV7</f>
        <v>-6</v>
      </c>
      <c r="AX7">
        <f>COUNTIFS(DataRegularSeason20242025!$E$3:$E$1315,Table3[[#This Row],[Teams]],DataRegularSeason20242025!$J$3:$J$1315,0)</f>
        <v>3</v>
      </c>
      <c r="AY7">
        <f>SUMIF(DataRegularSeason20242025!$E$3:$E$1315,$A7,DataRegularSeason20242025!$K$3:$K$1315)</f>
        <v>96</v>
      </c>
      <c r="AZ7">
        <f>SUMIF(DataRegularSeason20242025!$E$3:$E$1315,$A7,DataRegularSeason20242025!$J$3:$J$1315)</f>
        <v>63</v>
      </c>
      <c r="BA7">
        <f>AY7-AZ7</f>
        <v>33</v>
      </c>
      <c r="BB7">
        <f>AU7+AY7</f>
        <v>167</v>
      </c>
      <c r="BC7">
        <f>AV7+AZ7</f>
        <v>140</v>
      </c>
      <c r="BD7">
        <f>BB7-BC7</f>
        <v>27</v>
      </c>
      <c r="BE7" s="17">
        <f>Table3[[#This Row],[GF]]/Table3[[#This Row],[GP]]</f>
        <v>3.34</v>
      </c>
      <c r="BF7" s="17">
        <f>Table3[[#This Row],[GA]]/Table3[[#This Row],[GP]]</f>
        <v>2.8</v>
      </c>
      <c r="BG7" s="17">
        <f>(Table3[[#This Row],[GF]]-Table3[[#This Row],[GA]])/Table3[[#This Row],[GP]]</f>
        <v>0.54</v>
      </c>
      <c r="BH7" s="49" t="str">
        <f>_xlfn.CONCAT(TEXT(Table3[[#This Row],[W_H]], "0"), "-", TEXT(Table3[[#This Row],[RL_H]],"0"), "-", TEXT(Table3[[#This Row],[OTL_H]]+Table3[[#This Row],[SOL_H]], "0"))</f>
        <v>19-5-1</v>
      </c>
      <c r="BI7" s="49" t="str">
        <f>_xlfn.CONCAT(TEXT(Table3[[#This Row],[W_A]], "0"), "-", TEXT(Table3[[#This Row],[RL_A]],"0"), "-", TEXT(Table3[[#This Row],[OTL_A]]+Table3[[#This Row],[SOL_A]], "0"))</f>
        <v>11-11-3</v>
      </c>
      <c r="BJ7" s="49">
        <f>((2*(Table3[[#This Row],[W_H]]))+Table3[[#This Row],[OTL_H]]+Table3[[#This Row],[SOL_H]])/(2*Table3[[#This Row],[GP_H]])</f>
        <v>0.78</v>
      </c>
      <c r="BK7" s="49">
        <f>((2*(Table3[[#This Row],[W_A]]))+Table3[[#This Row],[OTL_A]]+Table3[[#This Row],[SOL_A]])/(2*Table3[[#This Row],[GP_A]])</f>
        <v>0.5</v>
      </c>
      <c r="BL7" s="21">
        <f>(Table3[[#This Row],[W]]*$CG$3)+(Table3[[#This Row],[L]]*$CG$4)+(Table3[[#This Row],[GF]]*$CG$5)+(Table3[[#This Row],[GA]]*$CG$6)</f>
        <v>60.05</v>
      </c>
      <c r="BM7" s="21">
        <f>(82*(((Table3[[#This Row],[PTS%]]*$CG$3)+((1-Table3[[#This Row],[PTS%]])*$CG$4)+(Table3[[#This Row],[GF]]*$CG$5)+(Table3[[#This Row],[GA]]*$CG$6))/Table3[[#This Row],[GP]])) + (Table3[[#This Row],[W]]*$CG$3)+(Table3[[#This Row],[L]]*$CG$4)+(Table3[[#This Row],[GF]]*$CG$5)+(Table3[[#This Row],[GA]]*$CG$6)</f>
        <v>124.79392</v>
      </c>
      <c r="BN7">
        <f>COUNTIFS(DataRegularSeason20242025!$D$3:$D$1315,$A7,DataRegularSeason20242025!$H$3:$H$1315, $A7)</f>
        <v>15</v>
      </c>
      <c r="BO7">
        <f>COUNTIFS(DataRegularSeason20242025!$E$3:$E$1315,$A7,DataRegularSeason20242025!$H$3:$H$1315, $A7)</f>
        <v>19</v>
      </c>
      <c r="BP7">
        <f>BN7+BO7</f>
        <v>34</v>
      </c>
      <c r="BQ7">
        <f>F7-BN7</f>
        <v>10</v>
      </c>
      <c r="BR7">
        <f>H7-BO7</f>
        <v>6</v>
      </c>
      <c r="BS7">
        <f>BQ7+BR7</f>
        <v>16</v>
      </c>
      <c r="BV7">
        <v>2006</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28</v>
      </c>
      <c r="B8" t="s">
        <v>97</v>
      </c>
      <c r="C8" t="s">
        <v>100</v>
      </c>
      <c r="D8">
        <f>COUNTIFS(DataRegularSeason20242025!$D$3:$D$1315,$A8,DataRegularSeason20242025!$R$3:$R$1315,1,DataRegularSeason20242025!$N$3:$N$1315,1) + COUNTIFS(DataRegularSeason20242025!$E$3:$E$1315,$A8,DataRegularSeason20242025!$R$3:$R$1315,1,DataRegularSeason20242025!$N$3:$N$1315,1)</f>
        <v>40</v>
      </c>
      <c r="E8" s="15">
        <f>Table3[[#This Row],[Watched]]/Table3[[#This Row],[GP]]</f>
        <v>0.86956521739130432</v>
      </c>
      <c r="F8">
        <f>COUNTIFS(DataRegularSeason20242025!$N$3:$N$1315,1,DataRegularSeason20242025!$D$3:$D$1315,$A8)</f>
        <v>27</v>
      </c>
      <c r="G8">
        <f>41-Table3[[#This Row],[GP_A]]</f>
        <v>14</v>
      </c>
      <c r="H8">
        <f>COUNTIFS(DataRegularSeason20242025!$E$3:$E$1315,$A8,DataRegularSeason20242025!$N$3:$N$1315,1)</f>
        <v>19</v>
      </c>
      <c r="I8">
        <f>41-Table3[[#This Row],[GP_H]]</f>
        <v>22</v>
      </c>
      <c r="J8">
        <f>F8+H8</f>
        <v>46</v>
      </c>
      <c r="K8">
        <f>82-Table3[[#This Row],[GP]]</f>
        <v>36</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11</v>
      </c>
      <c r="R8">
        <f>COUNTIFS(DataRegularSeason20242025!$D$3:$D$1315,$A8, DataRegularSeason20242025!$S$3:$S$1315, $A8,DataRegularSeason20242025!$M$3:$M$1315,"OT")</f>
        <v>5</v>
      </c>
      <c r="S8">
        <f>COUNTIFS(DataRegularSeason20242025!$D$3:$D$1315,$A8, DataRegularSeason20242025!$S$3:$S$1315, $A8,DataRegularSeason20242025!$M$3:$M$1315,"SO")</f>
        <v>0</v>
      </c>
      <c r="T8">
        <f>COUNTIFS(DataRegularSeason20242025!$E$3:$E$1315,$A8, DataRegularSeason20242025!$L$3:$L$1315, $A8, DataRegularSeason20242025!$N$3:$N$1315,1)</f>
        <v>15</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4</v>
      </c>
      <c r="Y8">
        <f>COUNTIFS(DataRegularSeason20242025!$E$3:$E$1315,$A8, DataRegularSeason20242025!$S$3:$S$1315, $A8,DataRegularSeason20242025!$M$3:$M$1315,"REG")</f>
        <v>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26</v>
      </c>
      <c r="AC8">
        <f>Table3[[#This Row],[L_A]]+Table3[[#This Row],[L_H]]</f>
        <v>20</v>
      </c>
      <c r="AD8">
        <f>Table3[[#This Row],[RW_A]]+Table3[[#This Row],[RW_H]]</f>
        <v>24</v>
      </c>
      <c r="AE8">
        <f>Table3[[#This Row],[RL_A]]+Table3[[#This Row],[RL_H]]</f>
        <v>14</v>
      </c>
      <c r="AF8">
        <f>Table3[[#This Row],[OTW_A]]+Table3[[#This Row],[OTW_H]]</f>
        <v>2</v>
      </c>
      <c r="AG8">
        <f>Table3[[#This Row],[OTL_A]]+Table3[[#This Row],[OTL_H]]</f>
        <v>5</v>
      </c>
      <c r="AH8">
        <f>Table3[[#This Row],[SOW_A]]+Table3[[#This Row],[SOW_H]]</f>
        <v>0</v>
      </c>
      <c r="AI8">
        <f>Table3[[#This Row],[SOL_A]]+Table3[[#This Row],[SOL_H]]</f>
        <v>1</v>
      </c>
      <c r="AJ8" s="20" t="str">
        <f>_xlfn.CONCAT(TEXT(Table3[[#This Row],[OTW]]+Table3[[#This Row],[SOW]], "0"), "-", TEXT(Table3[[#This Row],[OTL]]+Table3[[#This Row],[SOL]],"0"))</f>
        <v>2-6</v>
      </c>
      <c r="AK8">
        <f>(2*(Table3[[#This Row],[W_A]]+Table3[[#This Row],[W_H]]))+Table3[[#This Row],[OTL_A]]+Table3[[#This Row],[SOL_A]]+Table3[[#This Row],[OTL_H]]+Table3[[#This Row],[SOL_H]]</f>
        <v>58</v>
      </c>
      <c r="AL8">
        <f>(3*(Table3[[#This Row],[RW_A]]+Table3[[#This Row],[RW_H]]))+(2*(Table3[[#This Row],[OTW_A]]+Table3[[#This Row],[SOW_A]]+Table3[[#This Row],[OTW_H]]+Table3[[#This Row],[SOW_H]]))+Table3[[#This Row],[OTL_A]]+Table3[[#This Row],[SOL_A]]+Table3[[#This Row],[OTL_H]]+Table3[[#This Row],[SOL_H]]</f>
        <v>82</v>
      </c>
      <c r="AM8" s="15">
        <f>Table3[[#This Row],[PTS]]/(2*Table3[[#This Row],[GP]])</f>
        <v>0.63043478260869568</v>
      </c>
      <c r="AN8" s="15">
        <f>Table3[[#This Row],[PTS2]]/(3*Table3[[#This Row],[GP]])</f>
        <v>0.59420289855072461</v>
      </c>
      <c r="AO8">
        <f>(2*Table3[[#This Row],[GR]])+Table3[[#This Row],[PTS]]</f>
        <v>130</v>
      </c>
      <c r="AP8">
        <f>(3*Table3[[#This Row],[GR]])+Table3[[#This Row],[PTS2]]</f>
        <v>190</v>
      </c>
      <c r="AQ8">
        <f>Table3[[#This Row],[PTS]]+(2 * Table3[[#This Row],[GR]] * Table3[[#This Row],[PTS%]])</f>
        <v>103.39130434782609</v>
      </c>
      <c r="AR8">
        <f>Table3[[#This Row],[PTS2]]+(3 * Table3[[#This Row],[GR]] * Table3[[#This Row],[PTS%2]])</f>
        <v>146.17391304347825</v>
      </c>
      <c r="AS8" s="20" t="str">
        <f>_xlfn.CONCAT(TEXT(Table3[[#This Row],[W]], "0"), "-", TEXT(Table3[[#This Row],[RL]],"0"), "-", TEXT(Table3[[#This Row],[OTL]]+Table3[[#This Row],[SOL]], "0"))</f>
        <v>26-14-6</v>
      </c>
      <c r="AT8">
        <f>COUNTIFS(DataRegularSeason20242025!$D$3:$D$1315,Table3[[#This Row],[Teams]],DataRegularSeason20242025!$K$3:$K$1315,0)</f>
        <v>2</v>
      </c>
      <c r="AU8">
        <f>SUMIF(DataRegularSeason20242025!$D$3:$D$1315,$A8, DataRegularSeason20242025!$J$3:$J$1315)</f>
        <v>72</v>
      </c>
      <c r="AV8">
        <f>SUMIF(DataRegularSeason20242025!$D$3:$D$1315,$A8, DataRegularSeason20242025!$K$3:$K$1315)</f>
        <v>74</v>
      </c>
      <c r="AW8">
        <f>AU8-AV8</f>
        <v>-2</v>
      </c>
      <c r="AX8">
        <f>COUNTIFS(DataRegularSeason20242025!$E$3:$E$1315,Table3[[#This Row],[Teams]],DataRegularSeason20242025!$J$3:$J$1315,0)</f>
        <v>1</v>
      </c>
      <c r="AY8">
        <f>SUMIF(DataRegularSeason20242025!$E$3:$E$1315,$A8,DataRegularSeason20242025!$K$3:$K$1315)</f>
        <v>61</v>
      </c>
      <c r="AZ8">
        <f>SUMIF(DataRegularSeason20242025!$E$3:$E$1315,$A8,DataRegularSeason20242025!$J$3:$J$1315)</f>
        <v>40</v>
      </c>
      <c r="BA8">
        <f>AY8-AZ8</f>
        <v>21</v>
      </c>
      <c r="BB8">
        <f>AU8+AY8</f>
        <v>133</v>
      </c>
      <c r="BC8">
        <f>AV8+AZ8</f>
        <v>114</v>
      </c>
      <c r="BD8">
        <f>BB8-BC8</f>
        <v>19</v>
      </c>
      <c r="BE8" s="17">
        <f>Table3[[#This Row],[GF]]/Table3[[#This Row],[GP]]</f>
        <v>2.8913043478260869</v>
      </c>
      <c r="BF8" s="17">
        <f>Table3[[#This Row],[GA]]/Table3[[#This Row],[GP]]</f>
        <v>2.4782608695652173</v>
      </c>
      <c r="BG8" s="17">
        <f>(Table3[[#This Row],[GF]]-Table3[[#This Row],[GA]])/Table3[[#This Row],[GP]]</f>
        <v>0.41304347826086957</v>
      </c>
      <c r="BH8" s="49" t="str">
        <f>_xlfn.CONCAT(TEXT(Table3[[#This Row],[W_H]], "0"), "-", TEXT(Table3[[#This Row],[RL_H]],"0"), "-", TEXT(Table3[[#This Row],[OTL_H]]+Table3[[#This Row],[SOL_H]], "0"))</f>
        <v>15-3-1</v>
      </c>
      <c r="BI8" s="49" t="str">
        <f>_xlfn.CONCAT(TEXT(Table3[[#This Row],[W_A]], "0"), "-", TEXT(Table3[[#This Row],[RL_A]],"0"), "-", TEXT(Table3[[#This Row],[OTL_A]]+Table3[[#This Row],[SOL_A]], "0"))</f>
        <v>11-11-5</v>
      </c>
      <c r="BJ8" s="49">
        <f>((2*(Table3[[#This Row],[W_H]]))+Table3[[#This Row],[OTL_H]]+Table3[[#This Row],[SOL_H]])/(2*Table3[[#This Row],[GP_H]])</f>
        <v>0.81578947368421051</v>
      </c>
      <c r="BK8" s="49">
        <f>((2*(Table3[[#This Row],[W_A]]))+Table3[[#This Row],[OTL_A]]+Table3[[#This Row],[SOL_A]])/(2*Table3[[#This Row],[GP_A]])</f>
        <v>0.5</v>
      </c>
      <c r="BL8" s="21">
        <f>(Table3[[#This Row],[W]]*$CG$3)+(Table3[[#This Row],[L]]*$CG$4)+(Table3[[#This Row],[GF]]*$CG$5)+(Table3[[#This Row],[GA]]*$CG$6)</f>
        <v>50.35</v>
      </c>
      <c r="BM8" s="21">
        <f>(82*(((Table3[[#This Row],[PTS%]]*$CG$3)+((1-Table3[[#This Row],[PTS%]])*$CG$4)+(Table3[[#This Row],[GF]]*$CG$5)+(Table3[[#This Row],[GA]]*$CG$6))/Table3[[#This Row],[GP]])) + (Table3[[#This Row],[W]]*$CG$3)+(Table3[[#This Row],[L]]*$CG$4)+(Table3[[#This Row],[GF]]*$CG$5)+(Table3[[#This Row],[GA]]*$CG$6)</f>
        <v>106.99432892249528</v>
      </c>
      <c r="BN8">
        <f>COUNTIFS(DataRegularSeason20242025!$D$3:$D$1315,$A8,DataRegularSeason20242025!$H$3:$H$1315, $A8)</f>
        <v>12</v>
      </c>
      <c r="BO8">
        <f>COUNTIFS(DataRegularSeason20242025!$E$3:$E$1315,$A8,DataRegularSeason20242025!$H$3:$H$1315, $A8)</f>
        <v>9</v>
      </c>
      <c r="BP8">
        <f>BN8+BO8</f>
        <v>21</v>
      </c>
      <c r="BQ8">
        <f>F8-BN8</f>
        <v>15</v>
      </c>
      <c r="BR8">
        <f>H8-BO8</f>
        <v>10</v>
      </c>
      <c r="BS8">
        <f>BQ8+BR8</f>
        <v>25</v>
      </c>
      <c r="BV8">
        <v>2014</v>
      </c>
      <c r="BW8" t="str">
        <f>INDEX(Table2[AwayTeam], Table3[[#This Row],[Column2]])</f>
        <v>TOR</v>
      </c>
      <c r="BX8">
        <f>LARGE((Table2[[#This Row],[AwayTeam]]=Table3[[#This Row],[Teams]]), 1)</f>
        <v>0</v>
      </c>
      <c r="CA8" t="s">
        <v>1465</v>
      </c>
      <c r="CB8">
        <f>SUM($AH$2:$AH$33)</f>
        <v>39</v>
      </c>
      <c r="CH8" t="s">
        <v>1475</v>
      </c>
      <c r="CI8" s="22">
        <f>CI7*82</f>
        <v>82.854166666666657</v>
      </c>
      <c r="CJ8" s="21">
        <f>CJ7+((82-CH2)*CI7)</f>
        <v>87.654166666666669</v>
      </c>
    </row>
    <row r="9" spans="1:95" x14ac:dyDescent="0.25">
      <c r="A9" t="s">
        <v>18</v>
      </c>
      <c r="B9" t="s">
        <v>98</v>
      </c>
      <c r="C9" t="s">
        <v>81</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0.84</v>
      </c>
      <c r="F9">
        <f>COUNTIFS(DataRegularSeason20242025!$N$3:$N$1315,1,DataRegularSeason20242025!$D$3:$D$1315,$A9)</f>
        <v>21</v>
      </c>
      <c r="G9">
        <f>41-Table3[[#This Row],[GP_A]]</f>
        <v>20</v>
      </c>
      <c r="H9">
        <f>COUNTIFS(DataRegularSeason20242025!$E$3:$E$1315,$A9,DataRegularSeason20242025!$N$3:$N$1315,1)</f>
        <v>29</v>
      </c>
      <c r="I9">
        <f>41-Table3[[#This Row],[GP_H]]</f>
        <v>12</v>
      </c>
      <c r="J9">
        <f>F9+H9</f>
        <v>50</v>
      </c>
      <c r="K9">
        <f>82-Table3[[#This Row],[GP]]</f>
        <v>32</v>
      </c>
      <c r="L9">
        <f>COUNTIFS(DataRegularSeason20242025!$D$3:$D$1315,$A9, DataRegularSeason20242025!$L$3:$L$1315, $A9,DataRegularSeason20242025!$N$3:$N$1315,1)</f>
        <v>11</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10</v>
      </c>
      <c r="Y9">
        <f>COUNTIFS(DataRegularSeason20242025!$E$3:$E$1315,$A9, DataRegularSeason20242025!$S$3:$S$1315, $A9,DataRegularSeason20242025!$M$3:$M$1315,"REG")</f>
        <v>10</v>
      </c>
      <c r="Z9">
        <f>COUNTIFS(DataRegularSeason20242025!$E$3:$E$1315,$A9, DataRegularSeason20242025!$S$3:$S$1315, $A9,DataRegularSeason20242025!$M$3:$M$1315,"OT")</f>
        <v>0</v>
      </c>
      <c r="AA9">
        <f>COUNTIFS(DataRegularSeason20242025!$E$3:$E$1315,$A9, DataRegularSeason20242025!$S$3:$S$1315, $A9,DataRegularSeason20242025!$M$3:$M$1315,"SO")</f>
        <v>0</v>
      </c>
      <c r="AB9">
        <f>Table3[[#This Row],[W_A]]+Table3[[#This Row],[W_H]]</f>
        <v>30</v>
      </c>
      <c r="AC9">
        <f>Table3[[#This Row],[L_A]]+Table3[[#This Row],[L_H]]</f>
        <v>20</v>
      </c>
      <c r="AD9">
        <f>Table3[[#This Row],[RW_A]]+Table3[[#This Row],[RW_H]]</f>
        <v>25</v>
      </c>
      <c r="AE9">
        <f>Table3[[#This Row],[RL_A]]+Table3[[#This Row],[RL_H]]</f>
        <v>18</v>
      </c>
      <c r="AF9">
        <f>Table3[[#This Row],[OTW_A]]+Table3[[#This Row],[OTW_H]]</f>
        <v>5</v>
      </c>
      <c r="AG9">
        <f>Table3[[#This Row],[OTL_A]]+Table3[[#This Row],[OTL_H]]</f>
        <v>2</v>
      </c>
      <c r="AH9">
        <f>Table3[[#This Row],[SOW_A]]+Table3[[#This Row],[SOW_H]]</f>
        <v>0</v>
      </c>
      <c r="AI9">
        <f>Table3[[#This Row],[SOL_A]]+Table3[[#This Row],[SOL_H]]</f>
        <v>0</v>
      </c>
      <c r="AJ9" s="20" t="str">
        <f>_xlfn.CONCAT(TEXT(Table3[[#This Row],[OTW]]+Table3[[#This Row],[SOW]], "0"), "-", TEXT(Table3[[#This Row],[OTL]]+Table3[[#This Row],[SOL]],"0"))</f>
        <v>5-2</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87</v>
      </c>
      <c r="AM9" s="15">
        <f>Table3[[#This Row],[PTS]]/(2*Table3[[#This Row],[GP]])</f>
        <v>0.62</v>
      </c>
      <c r="AN9" s="15">
        <f>Table3[[#This Row],[PTS2]]/(3*Table3[[#This Row],[GP]])</f>
        <v>0.57999999999999996</v>
      </c>
      <c r="AO9">
        <f>(2*Table3[[#This Row],[GR]])+Table3[[#This Row],[PTS]]</f>
        <v>126</v>
      </c>
      <c r="AP9">
        <f>(3*Table3[[#This Row],[GR]])+Table3[[#This Row],[PTS2]]</f>
        <v>183</v>
      </c>
      <c r="AQ9">
        <f>Table3[[#This Row],[PTS]]+(2 * Table3[[#This Row],[GR]] * Table3[[#This Row],[PTS%]])</f>
        <v>101.68</v>
      </c>
      <c r="AR9">
        <f>Table3[[#This Row],[PTS2]]+(3 * Table3[[#This Row],[GR]] * Table3[[#This Row],[PTS%2]])</f>
        <v>142.68</v>
      </c>
      <c r="AS9" s="20" t="str">
        <f>_xlfn.CONCAT(TEXT(Table3[[#This Row],[W]], "0"), "-", TEXT(Table3[[#This Row],[RL]],"0"), "-", TEXT(Table3[[#This Row],[OTL]]+Table3[[#This Row],[SOL]], "0"))</f>
        <v>30-18-2</v>
      </c>
      <c r="AT9">
        <f>COUNTIFS(DataRegularSeason20242025!$D$3:$D$1315,Table3[[#This Row],[Teams]],DataRegularSeason20242025!$K$3:$K$1315,0)</f>
        <v>0</v>
      </c>
      <c r="AU9">
        <f>SUMIF(DataRegularSeason20242025!$D$3:$D$1315,$A9, DataRegularSeason20242025!$J$3:$J$1315)</f>
        <v>66</v>
      </c>
      <c r="AV9">
        <f>SUMIF(DataRegularSeason20242025!$D$3:$D$1315,$A9, DataRegularSeason20242025!$K$3:$K$1315)</f>
        <v>66</v>
      </c>
      <c r="AW9">
        <f>AU9-AV9</f>
        <v>0</v>
      </c>
      <c r="AX9">
        <f>COUNTIFS(DataRegularSeason20242025!$E$3:$E$1315,Table3[[#This Row],[Teams]],DataRegularSeason20242025!$J$3:$J$1315,0)</f>
        <v>2</v>
      </c>
      <c r="AY9">
        <f>SUMIF(DataRegularSeason20242025!$E$3:$E$1315,$A9,DataRegularSeason20242025!$K$3:$K$1315)</f>
        <v>88</v>
      </c>
      <c r="AZ9">
        <f>SUMIF(DataRegularSeason20242025!$E$3:$E$1315,$A9,DataRegularSeason20242025!$J$3:$J$1315)</f>
        <v>78</v>
      </c>
      <c r="BA9">
        <f>AY9-AZ9</f>
        <v>10</v>
      </c>
      <c r="BB9">
        <f>AU9+AY9</f>
        <v>154</v>
      </c>
      <c r="BC9">
        <f>AV9+AZ9</f>
        <v>144</v>
      </c>
      <c r="BD9">
        <f>BB9-BC9</f>
        <v>10</v>
      </c>
      <c r="BE9" s="17">
        <f>Table3[[#This Row],[GF]]/Table3[[#This Row],[GP]]</f>
        <v>3.08</v>
      </c>
      <c r="BF9" s="17">
        <f>Table3[[#This Row],[GA]]/Table3[[#This Row],[GP]]</f>
        <v>2.88</v>
      </c>
      <c r="BG9" s="17">
        <f>(Table3[[#This Row],[GF]]-Table3[[#This Row],[GA]])/Table3[[#This Row],[GP]]</f>
        <v>0.2</v>
      </c>
      <c r="BH9" s="49" t="str">
        <f>_xlfn.CONCAT(TEXT(Table3[[#This Row],[W_H]], "0"), "-", TEXT(Table3[[#This Row],[RL_H]],"0"), "-", TEXT(Table3[[#This Row],[OTL_H]]+Table3[[#This Row],[SOL_H]], "0"))</f>
        <v>19-10-0</v>
      </c>
      <c r="BI9" s="49" t="str">
        <f>_xlfn.CONCAT(TEXT(Table3[[#This Row],[W_A]], "0"), "-", TEXT(Table3[[#This Row],[RL_A]],"0"), "-", TEXT(Table3[[#This Row],[OTL_A]]+Table3[[#This Row],[SOL_A]], "0"))</f>
        <v>11-8-2</v>
      </c>
      <c r="BJ9" s="49">
        <f>((2*(Table3[[#This Row],[W_H]]))+Table3[[#This Row],[OTL_H]]+Table3[[#This Row],[SOL_H]])/(2*Table3[[#This Row],[GP_H]])</f>
        <v>0.65517241379310343</v>
      </c>
      <c r="BK9" s="49">
        <f>((2*(Table3[[#This Row],[W_A]]))+Table3[[#This Row],[OTL_A]]+Table3[[#This Row],[SOL_A]])/(2*Table3[[#This Row],[GP_A]])</f>
        <v>0.5714285714285714</v>
      </c>
      <c r="BL9" s="21">
        <f>(Table3[[#This Row],[W]]*$CG$3)+(Table3[[#This Row],[L]]*$CG$4)+(Table3[[#This Row],[GF]]*$CG$5)+(Table3[[#This Row],[GA]]*$CG$6)</f>
        <v>58.499999999999993</v>
      </c>
      <c r="BM9" s="21">
        <f>(82*(((Table3[[#This Row],[PTS%]]*$CG$3)+((1-Table3[[#This Row],[PTS%]])*$CG$4)+(Table3[[#This Row],[GF]]*$CG$5)+(Table3[[#This Row],[GA]]*$CG$6))/Table3[[#This Row],[GP]])) + (Table3[[#This Row],[W]]*$CG$3)+(Table3[[#This Row],[L]]*$CG$4)+(Table3[[#This Row],[GF]]*$CG$5)+(Table3[[#This Row],[GA]]*$CG$6)</f>
        <v>120.69535999999999</v>
      </c>
      <c r="BN9">
        <f>COUNTIFS(DataRegularSeason20242025!$D$3:$D$1315,$A9,DataRegularSeason20242025!$H$3:$H$1315, $A9)</f>
        <v>16</v>
      </c>
      <c r="BO9">
        <f>COUNTIFS(DataRegularSeason20242025!$E$3:$E$1315,$A9,DataRegularSeason20242025!$H$3:$H$1315, $A9)</f>
        <v>24</v>
      </c>
      <c r="BP9">
        <f>BN9+BO9</f>
        <v>40</v>
      </c>
      <c r="BQ9">
        <f>F9-BN9</f>
        <v>5</v>
      </c>
      <c r="BR9">
        <f>H9-BO9</f>
        <v>5</v>
      </c>
      <c r="BS9">
        <f>BQ9+BR9</f>
        <v>10</v>
      </c>
      <c r="BV9">
        <v>1967</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37</v>
      </c>
      <c r="B10" t="s">
        <v>97</v>
      </c>
      <c r="C10" t="s">
        <v>95</v>
      </c>
      <c r="D10">
        <f>COUNTIFS(DataRegularSeason20242025!$D$3:$D$1315,$A10,DataRegularSeason20242025!$R$3:$R$1315,1,DataRegularSeason20242025!$N$3:$N$1315,1) + COUNTIFS(DataRegularSeason20242025!$E$3:$E$1315,$A10,DataRegularSeason20242025!$R$3:$R$1315,1,DataRegularSeason20242025!$N$3:$N$1315,1)</f>
        <v>44</v>
      </c>
      <c r="E10" s="15">
        <f>Table3[[#This Row],[Watched]]/Table3[[#This Row],[GP]]</f>
        <v>0.88</v>
      </c>
      <c r="F10">
        <f>COUNTIFS(DataRegularSeason20242025!$N$3:$N$1315,1,DataRegularSeason20242025!$D$3:$D$1315,$A10)</f>
        <v>26</v>
      </c>
      <c r="G10">
        <f>41-Table3[[#This Row],[GP_A]]</f>
        <v>15</v>
      </c>
      <c r="H10">
        <f>COUNTIFS(DataRegularSeason20242025!$E$3:$E$1315,$A10,DataRegularSeason20242025!$N$3:$N$1315,1)</f>
        <v>24</v>
      </c>
      <c r="I10">
        <f>41-Table3[[#This Row],[GP_H]]</f>
        <v>17</v>
      </c>
      <c r="J10">
        <f>F10+H10</f>
        <v>50</v>
      </c>
      <c r="K10">
        <f>82-Table3[[#This Row],[GP]]</f>
        <v>32</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2</v>
      </c>
      <c r="P10">
        <f>F10-L10</f>
        <v>8</v>
      </c>
      <c r="Q10">
        <f>COUNTIFS(DataRegularSeason20242025!$D$3:$D$1315,$A10, DataRegularSeason20242025!$S$3:$S$1315, $A10,DataRegularSeason20242025!$M$3:$M$1315,"REG")</f>
        <v>5</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11</v>
      </c>
      <c r="U10">
        <f>COUNTIFS(DataRegularSeason20242025!$E$3:$E$1315,$A10, DataRegularSeason20242025!$L$3:$L$1315, $A10,DataRegularSeason20242025!$N$3:$N$1315,1,DataRegularSeason20242025!$M$3:$M$1315,"REG")</f>
        <v>8</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12</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29</v>
      </c>
      <c r="AC10">
        <f>Table3[[#This Row],[L_A]]+Table3[[#This Row],[L_H]]</f>
        <v>21</v>
      </c>
      <c r="AD10">
        <f>Table3[[#This Row],[RW_A]]+Table3[[#This Row],[RW_H]]</f>
        <v>23</v>
      </c>
      <c r="AE10">
        <f>Table3[[#This Row],[RL_A]]+Table3[[#This Row],[RL_H]]</f>
        <v>17</v>
      </c>
      <c r="AF10">
        <f>Table3[[#This Row],[OTW_A]]+Table3[[#This Row],[OTW_H]]</f>
        <v>4</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6-4</v>
      </c>
      <c r="AK10">
        <f>(2*(Table3[[#This Row],[W_A]]+Table3[[#This Row],[W_H]]))+Table3[[#This Row],[OTL_A]]+Table3[[#This Row],[SOL_A]]+Table3[[#This Row],[OTL_H]]+Table3[[#This Row],[SOL_H]]</f>
        <v>62</v>
      </c>
      <c r="AL10">
        <f>(3*(Table3[[#This Row],[RW_A]]+Table3[[#This Row],[RW_H]]))+(2*(Table3[[#This Row],[OTW_A]]+Table3[[#This Row],[SOW_A]]+Table3[[#This Row],[OTW_H]]+Table3[[#This Row],[SOW_H]]))+Table3[[#This Row],[OTL_A]]+Table3[[#This Row],[SOL_A]]+Table3[[#This Row],[OTL_H]]+Table3[[#This Row],[SOL_H]]</f>
        <v>85</v>
      </c>
      <c r="AM10" s="15">
        <f>Table3[[#This Row],[PTS]]/(2*Table3[[#This Row],[GP]])</f>
        <v>0.62</v>
      </c>
      <c r="AN10" s="15">
        <f>Table3[[#This Row],[PTS2]]/(3*Table3[[#This Row],[GP]])</f>
        <v>0.56666666666666665</v>
      </c>
      <c r="AO10">
        <f>(2*Table3[[#This Row],[GR]])+Table3[[#This Row],[PTS]]</f>
        <v>126</v>
      </c>
      <c r="AP10">
        <f>(3*Table3[[#This Row],[GR]])+Table3[[#This Row],[PTS2]]</f>
        <v>181</v>
      </c>
      <c r="AQ10">
        <f>Table3[[#This Row],[PTS]]+(2 * Table3[[#This Row],[GR]] * Table3[[#This Row],[PTS%]])</f>
        <v>101.68</v>
      </c>
      <c r="AR10">
        <f>Table3[[#This Row],[PTS2]]+(3 * Table3[[#This Row],[GR]] * Table3[[#This Row],[PTS%2]])</f>
        <v>139.4</v>
      </c>
      <c r="AS10" s="20" t="str">
        <f>_xlfn.CONCAT(TEXT(Table3[[#This Row],[W]], "0"), "-", TEXT(Table3[[#This Row],[RL]],"0"), "-", TEXT(Table3[[#This Row],[OTL]]+Table3[[#This Row],[SOL]], "0"))</f>
        <v>29-17-4</v>
      </c>
      <c r="AT10">
        <f>COUNTIFS(DataRegularSeason20242025!$D$3:$D$1315,Table3[[#This Row],[Teams]],DataRegularSeason20242025!$K$3:$K$1315,0)</f>
        <v>2</v>
      </c>
      <c r="AU10">
        <f>SUMIF(DataRegularSeason20242025!$D$3:$D$1315,$A10, DataRegularSeason20242025!$J$3:$J$1315)</f>
        <v>86</v>
      </c>
      <c r="AV10">
        <f>SUMIF(DataRegularSeason20242025!$D$3:$D$1315,$A10, DataRegularSeason20242025!$K$3:$K$1315)</f>
        <v>65</v>
      </c>
      <c r="AW10">
        <f>AU10-AV10</f>
        <v>21</v>
      </c>
      <c r="AX10">
        <f>COUNTIFS(DataRegularSeason20242025!$E$3:$E$1315,Table3[[#This Row],[Teams]],DataRegularSeason20242025!$J$3:$J$1315,0)</f>
        <v>1</v>
      </c>
      <c r="AY10">
        <f>SUMIF(DataRegularSeason20242025!$E$3:$E$1315,$A10,DataRegularSeason20242025!$K$3:$K$1315)</f>
        <v>62</v>
      </c>
      <c r="AZ10">
        <f>SUMIF(DataRegularSeason20242025!$E$3:$E$1315,$A10,DataRegularSeason20242025!$J$3:$J$1315)</f>
        <v>80</v>
      </c>
      <c r="BA10">
        <f>AY10-AZ10</f>
        <v>-18</v>
      </c>
      <c r="BB10">
        <f>AU10+AY10</f>
        <v>148</v>
      </c>
      <c r="BC10">
        <f>AV10+AZ10</f>
        <v>145</v>
      </c>
      <c r="BD10">
        <f>BB10-BC10</f>
        <v>3</v>
      </c>
      <c r="BE10" s="17">
        <f>Table3[[#This Row],[GF]]/Table3[[#This Row],[GP]]</f>
        <v>2.96</v>
      </c>
      <c r="BF10" s="17">
        <f>Table3[[#This Row],[GA]]/Table3[[#This Row],[GP]]</f>
        <v>2.9</v>
      </c>
      <c r="BG10" s="17">
        <f>(Table3[[#This Row],[GF]]-Table3[[#This Row],[GA]])/Table3[[#This Row],[GP]]</f>
        <v>0.06</v>
      </c>
      <c r="BH10" s="49" t="str">
        <f>_xlfn.CONCAT(TEXT(Table3[[#This Row],[W_H]], "0"), "-", TEXT(Table3[[#This Row],[RL_H]],"0"), "-", TEXT(Table3[[#This Row],[OTL_H]]+Table3[[#This Row],[SOL_H]], "0"))</f>
        <v>11-12-1</v>
      </c>
      <c r="BI10" s="49" t="str">
        <f>_xlfn.CONCAT(TEXT(Table3[[#This Row],[W_A]], "0"), "-", TEXT(Table3[[#This Row],[RL_A]],"0"), "-", TEXT(Table3[[#This Row],[OTL_A]]+Table3[[#This Row],[SOL_A]], "0"))</f>
        <v>18-5-3</v>
      </c>
      <c r="BJ10" s="49">
        <f>((2*(Table3[[#This Row],[W_H]]))+Table3[[#This Row],[OTL_H]]+Table3[[#This Row],[SOL_H]])/(2*Table3[[#This Row],[GP_H]])</f>
        <v>0.47916666666666669</v>
      </c>
      <c r="BK10" s="49">
        <f>((2*(Table3[[#This Row],[W_A]]))+Table3[[#This Row],[OTL_A]]+Table3[[#This Row],[SOL_A]])/(2*Table3[[#This Row],[GP_A]])</f>
        <v>0.75</v>
      </c>
      <c r="BL10" s="21">
        <f>(Table3[[#This Row],[W]]*$CG$3)+(Table3[[#This Row],[L]]*$CG$4)+(Table3[[#This Row],[GF]]*$CG$5)+(Table3[[#This Row],[GA]]*$CG$6)</f>
        <v>57.5</v>
      </c>
      <c r="BM10" s="21">
        <f>(82*(((Table3[[#This Row],[PTS%]]*$CG$3)+((1-Table3[[#This Row],[PTS%]])*$CG$4)+(Table3[[#This Row],[GF]]*$CG$5)+(Table3[[#This Row],[GA]]*$CG$6))/Table3[[#This Row],[GP]])) + (Table3[[#This Row],[W]]*$CG$3)+(Table3[[#This Row],[L]]*$CG$4)+(Table3[[#This Row],[GF]]*$CG$5)+(Table3[[#This Row],[GA]]*$CG$6)</f>
        <v>118.38336</v>
      </c>
      <c r="BN10">
        <f>COUNTIFS(DataRegularSeason20242025!$D$3:$D$1315,$A10,DataRegularSeason20242025!$H$3:$H$1315, $A10)</f>
        <v>19</v>
      </c>
      <c r="BO10">
        <f>COUNTIFS(DataRegularSeason20242025!$E$3:$E$1315,$A10,DataRegularSeason20242025!$H$3:$H$1315, $A10)</f>
        <v>19</v>
      </c>
      <c r="BP10">
        <f>BN10+BO10</f>
        <v>38</v>
      </c>
      <c r="BQ10">
        <f>F10-BN10</f>
        <v>7</v>
      </c>
      <c r="BR10">
        <f>H10-BO10</f>
        <v>5</v>
      </c>
      <c r="BS10">
        <f>BQ10+BR10</f>
        <v>12</v>
      </c>
      <c r="BW10" t="str">
        <f>INDEX(Table2[AwayTeam], Table3[[#This Row],[Column2]])</f>
        <v>WPG</v>
      </c>
      <c r="BX10">
        <f>LARGE((Table2[[#This Row],[AwayTeam]]=Table3[[#This Row],[Teams]]), 1)</f>
        <v>0</v>
      </c>
      <c r="CA10" t="s">
        <v>1469</v>
      </c>
      <c r="CB10" s="1">
        <f>_xlfn.MAXIFS(DataRegularSeason20242025!$B$3:$B$1315,DataRegularSeason20242025!$N$3:$N$1315,1)</f>
        <v>45683</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0.96078431372549022</v>
      </c>
      <c r="F11">
        <f>COUNTIFS(DataRegularSeason20242025!$N$3:$N$1315,1,DataRegularSeason20242025!$D$3:$D$1315,$A11)</f>
        <v>27</v>
      </c>
      <c r="G11">
        <f>41-Table3[[#This Row],[GP_A]]</f>
        <v>14</v>
      </c>
      <c r="H11">
        <f>COUNTIFS(DataRegularSeason20242025!$E$3:$E$1315,$A11,DataRegularSeason20242025!$N$3:$N$1315,1)</f>
        <v>24</v>
      </c>
      <c r="I11">
        <f>41-Table3[[#This Row],[GP_H]]</f>
        <v>17</v>
      </c>
      <c r="J11">
        <f>F11+H11</f>
        <v>51</v>
      </c>
      <c r="K11">
        <f>82-Table3[[#This Row],[GP]]</f>
        <v>31</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11</v>
      </c>
      <c r="Q11">
        <f>COUNTIFS(DataRegularSeason20242025!$D$3:$D$1315,$A11, DataRegularSeason20242025!$S$3:$S$1315, $A11,DataRegularSeason20242025!$M$3:$M$1315,"REG")</f>
        <v>10</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22</v>
      </c>
      <c r="AD11">
        <f>Table3[[#This Row],[RW_A]]+Table3[[#This Row],[RW_H]]</f>
        <v>23</v>
      </c>
      <c r="AE11">
        <f>Table3[[#This Row],[RL_A]]+Table3[[#This Row],[RL_H]]</f>
        <v>19</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0.59803921568627449</v>
      </c>
      <c r="AN11" s="15">
        <f>Table3[[#This Row],[PTS2]]/(3*Table3[[#This Row],[GP]])</f>
        <v>0.5490196078431373</v>
      </c>
      <c r="AO11">
        <f>(2*Table3[[#This Row],[GR]])+Table3[[#This Row],[PTS]]</f>
        <v>123</v>
      </c>
      <c r="AP11">
        <f>(3*Table3[[#This Row],[GR]])+Table3[[#This Row],[PTS2]]</f>
        <v>177</v>
      </c>
      <c r="AQ11">
        <f>Table3[[#This Row],[PTS]]+(2 * Table3[[#This Row],[GR]] * Table3[[#This Row],[PTS%]])</f>
        <v>98.078431372549019</v>
      </c>
      <c r="AR11">
        <f>Table3[[#This Row],[PTS2]]+(3 * Table3[[#This Row],[GR]] * Table3[[#This Row],[PTS%2]])</f>
        <v>135.05882352941177</v>
      </c>
      <c r="AS11" s="20" t="str">
        <f>_xlfn.CONCAT(TEXT(Table3[[#This Row],[W]], "0"), "-", TEXT(Table3[[#This Row],[RL]],"0"), "-", TEXT(Table3[[#This Row],[OTL]]+Table3[[#This Row],[SOL]], "0"))</f>
        <v>29-19-3</v>
      </c>
      <c r="AT11">
        <f>COUNTIFS(DataRegularSeason20242025!$D$3:$D$1315,Table3[[#This Row],[Teams]],DataRegularSeason20242025!$K$3:$K$1315,0)</f>
        <v>0</v>
      </c>
      <c r="AU11">
        <f>SUMIF(DataRegularSeason20242025!$D$3:$D$1315,$A11, DataRegularSeason20242025!$J$3:$J$1315)</f>
        <v>94</v>
      </c>
      <c r="AV11">
        <f>SUMIF(DataRegularSeason20242025!$D$3:$D$1315,$A11, DataRegularSeason20242025!$K$3:$K$1315)</f>
        <v>81</v>
      </c>
      <c r="AW11">
        <f>AU11-AV11</f>
        <v>13</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167</v>
      </c>
      <c r="BC11">
        <f>AV11+AZ11</f>
        <v>152</v>
      </c>
      <c r="BD11">
        <f>BB11-BC11</f>
        <v>15</v>
      </c>
      <c r="BE11" s="17">
        <f>Table3[[#This Row],[GF]]/Table3[[#This Row],[GP]]</f>
        <v>3.2745098039215685</v>
      </c>
      <c r="BF11" s="17">
        <f>Table3[[#This Row],[GA]]/Table3[[#This Row],[GP]]</f>
        <v>2.9803921568627452</v>
      </c>
      <c r="BG11" s="17">
        <f>(Table3[[#This Row],[GF]]-Table3[[#This Row],[GA]])/Table3[[#This Row],[GP]]</f>
        <v>0.29411764705882354</v>
      </c>
      <c r="BH11" s="49" t="str">
        <f>_xlfn.CONCAT(TEXT(Table3[[#This Row],[W_H]], "0"), "-", TEXT(Table3[[#This Row],[RL_H]],"0"), "-", TEXT(Table3[[#This Row],[OTL_H]]+Table3[[#This Row],[SOL_H]], "0"))</f>
        <v>13-9-2</v>
      </c>
      <c r="BI11" s="49" t="str">
        <f>_xlfn.CONCAT(TEXT(Table3[[#This Row],[W_A]], "0"), "-", TEXT(Table3[[#This Row],[RL_A]],"0"), "-", TEXT(Table3[[#This Row],[OTL_A]]+Table3[[#This Row],[SOL_A]], "0"))</f>
        <v>16-10-1</v>
      </c>
      <c r="BJ11" s="49">
        <f>((2*(Table3[[#This Row],[W_H]]))+Table3[[#This Row],[OTL_H]]+Table3[[#This Row],[SOL_H]])/(2*Table3[[#This Row],[GP_H]])</f>
        <v>0.58333333333333337</v>
      </c>
      <c r="BK11" s="49">
        <f>((2*(Table3[[#This Row],[W_A]]))+Table3[[#This Row],[OTL_A]]+Table3[[#This Row],[SOL_A]])/(2*Table3[[#This Row],[GP_A]])</f>
        <v>0.61111111111111116</v>
      </c>
      <c r="BL11" s="21">
        <f>(Table3[[#This Row],[W]]*$CG$3)+(Table3[[#This Row],[L]]*$CG$4)+(Table3[[#This Row],[GF]]*$CG$5)+(Table3[[#This Row],[GA]]*$CG$6)</f>
        <v>61.350000000000009</v>
      </c>
      <c r="BM11" s="21">
        <f>(82*(((Table3[[#This Row],[PTS%]]*$CG$3)+((1-Table3[[#This Row],[PTS%]])*$CG$4)+(Table3[[#This Row],[GF]]*$CG$5)+(Table3[[#This Row],[GA]]*$CG$6))/Table3[[#This Row],[GP]])) + (Table3[[#This Row],[W]]*$CG$3)+(Table3[[#This Row],[L]]*$CG$4)+(Table3[[#This Row],[GF]]*$CG$5)+(Table3[[#This Row],[GA]]*$CG$6)</f>
        <v>126.74034986543637</v>
      </c>
      <c r="BN11">
        <f>COUNTIFS(DataRegularSeason20242025!$D$3:$D$1315,$A11,DataRegularSeason20242025!$H$3:$H$1315, $A11)</f>
        <v>17</v>
      </c>
      <c r="BO11">
        <f>COUNTIFS(DataRegularSeason20242025!$E$3:$E$1315,$A11,DataRegularSeason20242025!$H$3:$H$1315, $A11)</f>
        <v>19</v>
      </c>
      <c r="BP11">
        <f>BN11+BO11</f>
        <v>36</v>
      </c>
      <c r="BQ11">
        <f>F11-BN11</f>
        <v>10</v>
      </c>
      <c r="BR11">
        <f>H11-BO11</f>
        <v>5</v>
      </c>
      <c r="BS11">
        <f>BQ11+BR11</f>
        <v>15</v>
      </c>
      <c r="BV11">
        <v>2024</v>
      </c>
      <c r="BW11" t="str">
        <f>INDEX(Table2[AwayTeam], Table3[[#This Row],[Column2]])</f>
        <v>CGY</v>
      </c>
      <c r="BX11">
        <f>LARGE((Table2[[#This Row],[AwayTeam]]=Table3[[#This Row],[Teams]]), 1)</f>
        <v>0</v>
      </c>
      <c r="CA11" t="s">
        <v>1470</v>
      </c>
      <c r="CB11">
        <f>$CB$2/($CB$10-$CB$9)</f>
        <v>6.9473684210526319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42</v>
      </c>
      <c r="E12" s="15">
        <f>Table3[[#This Row],[Watched]]/Table3[[#This Row],[GP]]</f>
        <v>0.82352941176470584</v>
      </c>
      <c r="F12">
        <f>COUNTIFS(DataRegularSeason20242025!$N$3:$N$1315,1,DataRegularSeason20242025!$D$3:$D$1315,$A12)</f>
        <v>25</v>
      </c>
      <c r="G12">
        <f>41-Table3[[#This Row],[GP_A]]</f>
        <v>16</v>
      </c>
      <c r="H12">
        <f>COUNTIFS(DataRegularSeason20242025!$E$3:$E$1315,$A12,DataRegularSeason20242025!$N$3:$N$1315,1)</f>
        <v>26</v>
      </c>
      <c r="I12">
        <f>41-Table3[[#This Row],[GP_H]]</f>
        <v>15</v>
      </c>
      <c r="J12">
        <f>F12+H12</f>
        <v>51</v>
      </c>
      <c r="K12">
        <f>82-Table3[[#This Row],[GP]]</f>
        <v>31</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11</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23</v>
      </c>
      <c r="AD12">
        <f>Table3[[#This Row],[RW_A]]+Table3[[#This Row],[RW_H]]</f>
        <v>25</v>
      </c>
      <c r="AE12">
        <f>Table3[[#This Row],[RL_A]]+Table3[[#This Row],[RL_H]]</f>
        <v>17</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0.60784313725490191</v>
      </c>
      <c r="AN12" s="15">
        <f>Table3[[#This Row],[PTS2]]/(3*Table3[[#This Row],[GP]])</f>
        <v>0.56862745098039214</v>
      </c>
      <c r="AO12">
        <f>(2*Table3[[#This Row],[GR]])+Table3[[#This Row],[PTS]]</f>
        <v>124</v>
      </c>
      <c r="AP12">
        <f>(3*Table3[[#This Row],[GR]])+Table3[[#This Row],[PTS2]]</f>
        <v>180</v>
      </c>
      <c r="AQ12">
        <f>Table3[[#This Row],[PTS]]+(2 * Table3[[#This Row],[GR]] * Table3[[#This Row],[PTS%]])</f>
        <v>99.686274509803923</v>
      </c>
      <c r="AR12">
        <f>Table3[[#This Row],[PTS2]]+(3 * Table3[[#This Row],[GR]] * Table3[[#This Row],[PTS%2]])</f>
        <v>139.88235294117646</v>
      </c>
      <c r="AS12" s="20" t="str">
        <f>_xlfn.CONCAT(TEXT(Table3[[#This Row],[W]], "0"), "-", TEXT(Table3[[#This Row],[RL]],"0"), "-", TEXT(Table3[[#This Row],[OTL]]+Table3[[#This Row],[SOL]], "0"))</f>
        <v>28-17-6</v>
      </c>
      <c r="AT12">
        <f>COUNTIFS(DataRegularSeason20242025!$D$3:$D$1315,Table3[[#This Row],[Teams]],DataRegularSeason20242025!$K$3:$K$1315,0)</f>
        <v>2</v>
      </c>
      <c r="AU12">
        <f>SUMIF(DataRegularSeason20242025!$D$3:$D$1315,$A12, DataRegularSeason20242025!$J$3:$J$1315)</f>
        <v>77</v>
      </c>
      <c r="AV12">
        <f>SUMIF(DataRegularSeason20242025!$D$3:$D$1315,$A12, DataRegularSeason20242025!$K$3:$K$1315)</f>
        <v>65</v>
      </c>
      <c r="AW12">
        <f>AU12-AV12</f>
        <v>12</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157</v>
      </c>
      <c r="BC12">
        <f>AV12+AZ12</f>
        <v>129</v>
      </c>
      <c r="BD12">
        <f>BB12-BC12</f>
        <v>28</v>
      </c>
      <c r="BE12" s="17">
        <f>Table3[[#This Row],[GF]]/Table3[[#This Row],[GP]]</f>
        <v>3.0784313725490198</v>
      </c>
      <c r="BF12" s="17">
        <f>Table3[[#This Row],[GA]]/Table3[[#This Row],[GP]]</f>
        <v>2.5294117647058822</v>
      </c>
      <c r="BG12" s="17">
        <f>(Table3[[#This Row],[GF]]-Table3[[#This Row],[GA]])/Table3[[#This Row],[GP]]</f>
        <v>0.5490196078431373</v>
      </c>
      <c r="BH12" s="49" t="str">
        <f>_xlfn.CONCAT(TEXT(Table3[[#This Row],[W_H]], "0"), "-", TEXT(Table3[[#This Row],[RL_H]],"0"), "-", TEXT(Table3[[#This Row],[OTL_H]]+Table3[[#This Row],[SOL_H]], "0"))</f>
        <v>14-8-4</v>
      </c>
      <c r="BI12" s="49" t="str">
        <f>_xlfn.CONCAT(TEXT(Table3[[#This Row],[W_A]], "0"), "-", TEXT(Table3[[#This Row],[RL_A]],"0"), "-", TEXT(Table3[[#This Row],[OTL_A]]+Table3[[#This Row],[SOL_A]], "0"))</f>
        <v>14-9-2</v>
      </c>
      <c r="BJ12" s="49">
        <f>((2*(Table3[[#This Row],[W_H]]))+Table3[[#This Row],[OTL_H]]+Table3[[#This Row],[SOL_H]])/(2*Table3[[#This Row],[GP_H]])</f>
        <v>0.61538461538461542</v>
      </c>
      <c r="BK12" s="49">
        <f>((2*(Table3[[#This Row],[W_A]]))+Table3[[#This Row],[OTL_A]]+Table3[[#This Row],[SOL_A]])/(2*Table3[[#This Row],[GP_A]])</f>
        <v>0.6</v>
      </c>
      <c r="BL12" s="21">
        <f>(Table3[[#This Row],[W]]*$CG$3)+(Table3[[#This Row],[L]]*$CG$4)+(Table3[[#This Row],[GF]]*$CG$5)+(Table3[[#This Row],[GA]]*$CG$6)</f>
        <v>57.35</v>
      </c>
      <c r="BM12" s="21">
        <f>(82*(((Table3[[#This Row],[PTS%]]*$CG$3)+((1-Table3[[#This Row],[PTS%]])*$CG$4)+(Table3[[#This Row],[GF]]*$CG$5)+(Table3[[#This Row],[GA]]*$CG$6))/Table3[[#This Row],[GP]])) + (Table3[[#This Row],[W]]*$CG$3)+(Table3[[#This Row],[L]]*$CG$4)+(Table3[[#This Row],[GF]]*$CG$5)+(Table3[[#This Row],[GA]]*$CG$6)</f>
        <v>116.63369857747021</v>
      </c>
      <c r="BN12">
        <f>COUNTIFS(DataRegularSeason20242025!$D$3:$D$1315,$A12,DataRegularSeason20242025!$H$3:$H$1315, $A12)</f>
        <v>16</v>
      </c>
      <c r="BO12">
        <f>COUNTIFS(DataRegularSeason20242025!$E$3:$E$1315,$A12,DataRegularSeason20242025!$H$3:$H$1315, $A12)</f>
        <v>20</v>
      </c>
      <c r="BP12">
        <f>BN12+BO12</f>
        <v>36</v>
      </c>
      <c r="BQ12">
        <f>F12-BN12</f>
        <v>9</v>
      </c>
      <c r="BR12">
        <f>H12-BO12</f>
        <v>6</v>
      </c>
      <c r="BS12">
        <f>BQ12+BR12</f>
        <v>15</v>
      </c>
      <c r="BV12">
        <v>2003</v>
      </c>
      <c r="BW12" t="str">
        <f>INDEX(Table2[AwayTeam], Table3[[#This Row],[Column2]])</f>
        <v>COL</v>
      </c>
      <c r="BX12">
        <f>LARGE((Table2[[#This Row],[AwayTeam]]=Table3[[#This Row],[Teams]]), 1)</f>
        <v>0</v>
      </c>
      <c r="CA12" t="s">
        <v>1471</v>
      </c>
      <c r="CB12">
        <f>$CB$3/($CB$10-$CB$9)</f>
        <v>5.7456140350877192</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0.88235294117647056</v>
      </c>
      <c r="F13">
        <f>COUNTIFS(DataRegularSeason20242025!$N$3:$N$1315,1,DataRegularSeason20242025!$D$3:$D$1315,$A13)</f>
        <v>25</v>
      </c>
      <c r="G13">
        <f>41-Table3[[#This Row],[GP_A]]</f>
        <v>16</v>
      </c>
      <c r="H13">
        <f>COUNTIFS(DataRegularSeason20242025!$E$3:$E$1315,$A13,DataRegularSeason20242025!$N$3:$N$1315,1)</f>
        <v>26</v>
      </c>
      <c r="I13">
        <f>41-Table3[[#This Row],[GP_H]]</f>
        <v>15</v>
      </c>
      <c r="J13">
        <f>F13+H13</f>
        <v>51</v>
      </c>
      <c r="K13">
        <f>82-Table3[[#This Row],[GP]]</f>
        <v>31</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22</v>
      </c>
      <c r="AD13">
        <f>Table3[[#This Row],[RW_A]]+Table3[[#This Row],[RW_H]]</f>
        <v>24</v>
      </c>
      <c r="AE13">
        <f>Table3[[#This Row],[RL_A]]+Table3[[#This Row],[RL_H]]</f>
        <v>20</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60</v>
      </c>
      <c r="AL13">
        <f>(3*(Table3[[#This Row],[RW_A]]+Table3[[#This Row],[RW_H]]))+(2*(Table3[[#This Row],[OTW_A]]+Table3[[#This Row],[SOW_A]]+Table3[[#This Row],[OTW_H]]+Table3[[#This Row],[SOW_H]]))+Table3[[#This Row],[OTL_A]]+Table3[[#This Row],[SOL_A]]+Table3[[#This Row],[OTL_H]]+Table3[[#This Row],[SOL_H]]</f>
        <v>84</v>
      </c>
      <c r="AM13" s="15">
        <f>Table3[[#This Row],[PTS]]/(2*Table3[[#This Row],[GP]])</f>
        <v>0.58823529411764708</v>
      </c>
      <c r="AN13" s="15">
        <f>Table3[[#This Row],[PTS2]]/(3*Table3[[#This Row],[GP]])</f>
        <v>0.5490196078431373</v>
      </c>
      <c r="AO13">
        <f>(2*Table3[[#This Row],[GR]])+Table3[[#This Row],[PTS]]</f>
        <v>122</v>
      </c>
      <c r="AP13">
        <f>(3*Table3[[#This Row],[GR]])+Table3[[#This Row],[PTS2]]</f>
        <v>177</v>
      </c>
      <c r="AQ13">
        <f>Table3[[#This Row],[PTS]]+(2 * Table3[[#This Row],[GR]] * Table3[[#This Row],[PTS%]])</f>
        <v>96.470588235294116</v>
      </c>
      <c r="AR13">
        <f>Table3[[#This Row],[PTS2]]+(3 * Table3[[#This Row],[GR]] * Table3[[#This Row],[PTS%2]])</f>
        <v>135.05882352941177</v>
      </c>
      <c r="AS13" s="20" t="str">
        <f>_xlfn.CONCAT(TEXT(Table3[[#This Row],[W]], "0"), "-", TEXT(Table3[[#This Row],[RL]],"0"), "-", TEXT(Table3[[#This Row],[OTL]]+Table3[[#This Row],[SOL]], "0"))</f>
        <v>29-20-2</v>
      </c>
      <c r="AT13">
        <f>COUNTIFS(DataRegularSeason20242025!$D$3:$D$1315,Table3[[#This Row],[Teams]],DataRegularSeason20242025!$K$3:$K$1315,0)</f>
        <v>1</v>
      </c>
      <c r="AU13">
        <f>SUMIF(DataRegularSeason20242025!$D$3:$D$1315,$A13, DataRegularSeason20242025!$J$3:$J$1315)</f>
        <v>81</v>
      </c>
      <c r="AV13">
        <f>SUMIF(DataRegularSeason20242025!$D$3:$D$1315,$A13, DataRegularSeason20242025!$K$3:$K$1315)</f>
        <v>72</v>
      </c>
      <c r="AW13">
        <f>AU13-AV13</f>
        <v>9</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AY13-AZ13</f>
        <v>-1</v>
      </c>
      <c r="BB13">
        <f>AU13+AY13</f>
        <v>168</v>
      </c>
      <c r="BC13">
        <f>AV13+AZ13</f>
        <v>160</v>
      </c>
      <c r="BD13">
        <f>BB13-BC13</f>
        <v>8</v>
      </c>
      <c r="BE13" s="17">
        <f>Table3[[#This Row],[GF]]/Table3[[#This Row],[GP]]</f>
        <v>3.2941176470588234</v>
      </c>
      <c r="BF13" s="17">
        <f>Table3[[#This Row],[GA]]/Table3[[#This Row],[GP]]</f>
        <v>3.1372549019607843</v>
      </c>
      <c r="BG13" s="17">
        <f>(Table3[[#This Row],[GF]]-Table3[[#This Row],[GA]])/Table3[[#This Row],[GP]]</f>
        <v>0.15686274509803921</v>
      </c>
      <c r="BH13" s="49" t="str">
        <f>_xlfn.CONCAT(TEXT(Table3[[#This Row],[W_H]], "0"), "-", TEXT(Table3[[#This Row],[RL_H]],"0"), "-", TEXT(Table3[[#This Row],[OTL_H]]+Table3[[#This Row],[SOL_H]], "0"))</f>
        <v>14-10-2</v>
      </c>
      <c r="BI13" s="49" t="str">
        <f>_xlfn.CONCAT(TEXT(Table3[[#This Row],[W_A]], "0"), "-", TEXT(Table3[[#This Row],[RL_A]],"0"), "-", TEXT(Table3[[#This Row],[OTL_A]]+Table3[[#This Row],[SOL_A]], "0"))</f>
        <v>15-10-0</v>
      </c>
      <c r="BJ13" s="49">
        <f>((2*(Table3[[#This Row],[W_H]]))+Table3[[#This Row],[OTL_H]]+Table3[[#This Row],[SOL_H]])/(2*Table3[[#This Row],[GP_H]])</f>
        <v>0.57692307692307687</v>
      </c>
      <c r="BK13" s="49">
        <f>((2*(Table3[[#This Row],[W_A]]))+Table3[[#This Row],[OTL_A]]+Table3[[#This Row],[SOL_A]])/(2*Table3[[#This Row],[GP_A]])</f>
        <v>0.6</v>
      </c>
      <c r="BL13" s="21">
        <f>(Table3[[#This Row],[W]]*$CG$3)+(Table3[[#This Row],[L]]*$CG$4)+(Table3[[#This Row],[GF]]*$CG$5)+(Table3[[#This Row],[GA]]*$CG$6)</f>
        <v>62.3</v>
      </c>
      <c r="BM13" s="21">
        <f>(82*(((Table3[[#This Row],[PTS%]]*$CG$3)+((1-Table3[[#This Row],[PTS%]])*$CG$4)+(Table3[[#This Row],[GF]]*$CG$5)+(Table3[[#This Row],[GA]]*$CG$6))/Table3[[#This Row],[GP]])) + (Table3[[#This Row],[W]]*$CG$3)+(Table3[[#This Row],[L]]*$CG$4)+(Table3[[#This Row],[GF]]*$CG$5)+(Table3[[#This Row],[GA]]*$CG$6)</f>
        <v>129.21464821222605</v>
      </c>
      <c r="BN13">
        <f>COUNTIFS(DataRegularSeason20242025!$D$3:$D$1315,$A13,DataRegularSeason20242025!$H$3:$H$1315, $A13)</f>
        <v>13</v>
      </c>
      <c r="BO13">
        <f>COUNTIFS(DataRegularSeason20242025!$E$3:$E$1315,$A13,DataRegularSeason20242025!$H$3:$H$1315, $A13)</f>
        <v>19</v>
      </c>
      <c r="BP13">
        <f>BN13+BO13</f>
        <v>32</v>
      </c>
      <c r="BQ13">
        <f>F13-BN13</f>
        <v>12</v>
      </c>
      <c r="BR13">
        <f>H13-BO13</f>
        <v>7</v>
      </c>
      <c r="BS13">
        <f>BQ13+BR13</f>
        <v>19</v>
      </c>
      <c r="BV13">
        <v>2022</v>
      </c>
      <c r="BW13" t="str">
        <f>INDEX(Table2[AwayTeam], Table3[[#This Row],[Column2]])</f>
        <v>MTL</v>
      </c>
      <c r="BX13">
        <f>LARGE((Table2[[#This Row],[AwayTeam]]=Table3[[#This Row],[Teams]]), 1)</f>
        <v>0</v>
      </c>
      <c r="CA13" t="s">
        <v>1478</v>
      </c>
      <c r="CB13">
        <f>(CB5/CB2)/2</f>
        <v>3.0151515151515151</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42</v>
      </c>
      <c r="E14" s="15">
        <f>Table3[[#This Row],[Watched]]/Table3[[#This Row],[GP]]</f>
        <v>0.875</v>
      </c>
      <c r="F14">
        <f>COUNTIFS(DataRegularSeason20242025!$N$3:$N$1315,1,DataRegularSeason20242025!$D$3:$D$1315,$A14)</f>
        <v>26</v>
      </c>
      <c r="G14">
        <f>41-Table3[[#This Row],[GP_A]]</f>
        <v>15</v>
      </c>
      <c r="H14">
        <f>COUNTIFS(DataRegularSeason20242025!$E$3:$E$1315,$A14,DataRegularSeason20242025!$N$3:$N$1315,1)</f>
        <v>22</v>
      </c>
      <c r="I14">
        <f>41-Table3[[#This Row],[GP_H]]</f>
        <v>19</v>
      </c>
      <c r="J14">
        <f>F14+H14</f>
        <v>48</v>
      </c>
      <c r="K14">
        <f>82-Table3[[#This Row],[GP]]</f>
        <v>34</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13</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7</v>
      </c>
      <c r="Y14">
        <f>COUNTIFS(DataRegularSeason20242025!$E$3:$E$1315,$A14, DataRegularSeason20242025!$S$3:$S$1315, $A14,DataRegularSeason20242025!$M$3:$M$1315,"REG")</f>
        <v>6</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26</v>
      </c>
      <c r="AC14">
        <f>Table3[[#This Row],[L_A]]+Table3[[#This Row],[L_H]]</f>
        <v>22</v>
      </c>
      <c r="AD14">
        <f>Table3[[#This Row],[RW_A]]+Table3[[#This Row],[RW_H]]</f>
        <v>21</v>
      </c>
      <c r="AE14">
        <f>Table3[[#This Row],[RL_A]]+Table3[[#This Row],[RL_H]]</f>
        <v>19</v>
      </c>
      <c r="AF14">
        <f>Table3[[#This Row],[OTW_A]]+Table3[[#This Row],[OTW_H]]</f>
        <v>4</v>
      </c>
      <c r="AG14">
        <f>Table3[[#This Row],[OTL_A]]+Table3[[#This Row],[OTL_H]]</f>
        <v>2</v>
      </c>
      <c r="AH14">
        <f>Table3[[#This Row],[SOW_A]]+Table3[[#This Row],[SOW_H]]</f>
        <v>1</v>
      </c>
      <c r="AI14">
        <f>Table3[[#This Row],[SOL_A]]+Table3[[#This Row],[SOL_H]]</f>
        <v>1</v>
      </c>
      <c r="AJ14" s="20" t="str">
        <f>_xlfn.CONCAT(TEXT(Table3[[#This Row],[OTW]]+Table3[[#This Row],[SOW]], "0"), "-", TEXT(Table3[[#This Row],[OTL]]+Table3[[#This Row],[SOL]],"0"))</f>
        <v>5-3</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76</v>
      </c>
      <c r="AM14" s="15">
        <f>Table3[[#This Row],[PTS]]/(2*Table3[[#This Row],[GP]])</f>
        <v>0.57291666666666663</v>
      </c>
      <c r="AN14" s="15">
        <f>Table3[[#This Row],[PTS2]]/(3*Table3[[#This Row],[GP]])</f>
        <v>0.52777777777777779</v>
      </c>
      <c r="AO14">
        <f>(2*Table3[[#This Row],[GR]])+Table3[[#This Row],[PTS]]</f>
        <v>123</v>
      </c>
      <c r="AP14">
        <f>(3*Table3[[#This Row],[GR]])+Table3[[#This Row],[PTS2]]</f>
        <v>178</v>
      </c>
      <c r="AQ14">
        <f>Table3[[#This Row],[PTS]]+(2 * Table3[[#This Row],[GR]] * Table3[[#This Row],[PTS%]])</f>
        <v>93.958333333333329</v>
      </c>
      <c r="AR14">
        <f>Table3[[#This Row],[PTS2]]+(3 * Table3[[#This Row],[GR]] * Table3[[#This Row],[PTS%2]])</f>
        <v>129.83333333333334</v>
      </c>
      <c r="AS14" s="20" t="str">
        <f>_xlfn.CONCAT(TEXT(Table3[[#This Row],[W]], "0"), "-", TEXT(Table3[[#This Row],[RL]],"0"), "-", TEXT(Table3[[#This Row],[OTL]]+Table3[[#This Row],[SOL]], "0"))</f>
        <v>26-19-3</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2</v>
      </c>
      <c r="AY14">
        <f>SUMIF(DataRegularSeason20242025!$E$3:$E$1315,$A14,DataRegularSeason20242025!$K$3:$K$1315)</f>
        <v>84</v>
      </c>
      <c r="AZ14">
        <f>SUMIF(DataRegularSeason20242025!$E$3:$E$1315,$A14,DataRegularSeason20242025!$J$3:$J$1315)</f>
        <v>52</v>
      </c>
      <c r="BA14">
        <f>AY14-AZ14</f>
        <v>32</v>
      </c>
      <c r="BB14">
        <f>AU14+AY14</f>
        <v>171</v>
      </c>
      <c r="BC14">
        <f>AV14+AZ14</f>
        <v>136</v>
      </c>
      <c r="BD14">
        <f>BB14-BC14</f>
        <v>35</v>
      </c>
      <c r="BE14" s="17">
        <f>Table3[[#This Row],[GF]]/Table3[[#This Row],[GP]]</f>
        <v>3.5625</v>
      </c>
      <c r="BF14" s="17">
        <f>Table3[[#This Row],[GA]]/Table3[[#This Row],[GP]]</f>
        <v>2.8333333333333335</v>
      </c>
      <c r="BG14" s="17">
        <f>(Table3[[#This Row],[GF]]-Table3[[#This Row],[GA]])/Table3[[#This Row],[GP]]</f>
        <v>0.72916666666666663</v>
      </c>
      <c r="BH14" s="49" t="str">
        <f>_xlfn.CONCAT(TEXT(Table3[[#This Row],[W_H]], "0"), "-", TEXT(Table3[[#This Row],[RL_H]],"0"), "-", TEXT(Table3[[#This Row],[OTL_H]]+Table3[[#This Row],[SOL_H]], "0"))</f>
        <v>15-6-1</v>
      </c>
      <c r="BI14" s="49" t="str">
        <f>_xlfn.CONCAT(TEXT(Table3[[#This Row],[W_A]], "0"), "-", TEXT(Table3[[#This Row],[RL_A]],"0"), "-", TEXT(Table3[[#This Row],[OTL_A]]+Table3[[#This Row],[SOL_A]], "0"))</f>
        <v>11-13-2</v>
      </c>
      <c r="BJ14" s="49">
        <f>((2*(Table3[[#This Row],[W_H]]))+Table3[[#This Row],[OTL_H]]+Table3[[#This Row],[SOL_H]])/(2*Table3[[#This Row],[GP_H]])</f>
        <v>0.70454545454545459</v>
      </c>
      <c r="BK14" s="49">
        <f>((2*(Table3[[#This Row],[W_A]]))+Table3[[#This Row],[OTL_A]]+Table3[[#This Row],[SOL_A]])/(2*Table3[[#This Row],[GP_A]])</f>
        <v>0.46153846153846156</v>
      </c>
      <c r="BL14" s="21">
        <f>(Table3[[#This Row],[W]]*$CG$3)+(Table3[[#This Row],[L]]*$CG$4)+(Table3[[#This Row],[GF]]*$CG$5)+(Table3[[#This Row],[GA]]*$CG$6)</f>
        <v>58.85</v>
      </c>
      <c r="BM14" s="21">
        <f>(82*(((Table3[[#This Row],[PTS%]]*$CG$3)+((1-Table3[[#This Row],[PTS%]])*$CG$4)+(Table3[[#This Row],[GF]]*$CG$5)+(Table3[[#This Row],[GA]]*$CG$6))/Table3[[#This Row],[GP]])) + (Table3[[#This Row],[W]]*$CG$3)+(Table3[[#This Row],[L]]*$CG$4)+(Table3[[#This Row],[GF]]*$CG$5)+(Table3[[#This Row],[GA]]*$CG$6)</f>
        <v>126.6103298611111</v>
      </c>
      <c r="BN14">
        <f>COUNTIFS(DataRegularSeason20242025!$D$3:$D$1315,$A14,DataRegularSeason20242025!$H$3:$H$1315, $A14)</f>
        <v>13</v>
      </c>
      <c r="BO14">
        <f>COUNTIFS(DataRegularSeason20242025!$E$3:$E$1315,$A14,DataRegularSeason20242025!$H$3:$H$1315, $A14)</f>
        <v>13</v>
      </c>
      <c r="BP14">
        <f>BN14+BO14</f>
        <v>26</v>
      </c>
      <c r="BQ14">
        <f>F14-BN14</f>
        <v>13</v>
      </c>
      <c r="BR14">
        <f>H14-BO14</f>
        <v>9</v>
      </c>
      <c r="BS14">
        <f>BQ14+BR14</f>
        <v>22</v>
      </c>
      <c r="BV14">
        <v>2021</v>
      </c>
      <c r="BW14" t="str">
        <f>INDEX(Table2[AwayTeam], Table3[[#This Row],[Column2]])</f>
        <v>LAK</v>
      </c>
      <c r="BX14">
        <f>LARGE((Table2[[#This Row],[AwayTeam]]=Table3[[#This Row],[Teams]]), 1)</f>
        <v>0</v>
      </c>
      <c r="CA14" t="s">
        <v>1799</v>
      </c>
      <c r="CB14">
        <f>CB7+CB8</f>
        <v>158</v>
      </c>
    </row>
    <row r="15" spans="1:95" ht="15.75" thickBot="1" x14ac:dyDescent="0.3">
      <c r="A15" t="s">
        <v>24</v>
      </c>
      <c r="B15" t="s">
        <v>97</v>
      </c>
      <c r="C15" t="s">
        <v>100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0.95833333333333337</v>
      </c>
      <c r="F15">
        <f>COUNTIFS(DataRegularSeason20242025!$N$3:$N$1315,1,DataRegularSeason20242025!$D$3:$D$1315,$A15)</f>
        <v>24</v>
      </c>
      <c r="G15">
        <f>41-Table3[[#This Row],[GP_A]]</f>
        <v>17</v>
      </c>
      <c r="H15">
        <f>COUNTIFS(DataRegularSeason20242025!$E$3:$E$1315,$A15,DataRegularSeason20242025!$N$3:$N$1315,1)</f>
        <v>24</v>
      </c>
      <c r="I15">
        <f>41-Table3[[#This Row],[GP_H]]</f>
        <v>17</v>
      </c>
      <c r="J15">
        <f>F15+H15</f>
        <v>48</v>
      </c>
      <c r="K15">
        <f>82-Table3[[#This Row],[GP]]</f>
        <v>34</v>
      </c>
      <c r="L15">
        <f>COUNTIFS(DataRegularSeason20242025!$D$3:$D$1315,$A15, DataRegularSeason20242025!$L$3:$L$1315, $A15,DataRegularSeason20242025!$N$3:$N$1315,1)</f>
        <v>9</v>
      </c>
      <c r="M15">
        <f>COUNTIFS(DataRegularSeason20242025!$D$3:$D$1315,$A15, DataRegularSeason20242025!$L$3:$L$1315, $A15,DataRegularSeason20242025!$N$3:$N$1315,1,DataRegularSeason20242025!$M$3:$M$1315,"REG")</f>
        <v>6</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11</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12</v>
      </c>
      <c r="V15">
        <f>COUNTIFS(DataRegularSeason20242025!$E$3:$E$1315,$A15, DataRegularSeason20242025!$L$3:$L$1315, $A15,DataRegularSeason20242025!$N$3:$N$1315,1,DataRegularSeason20242025!$M$3:$M$1315,"OT")</f>
        <v>0</v>
      </c>
      <c r="W15">
        <f>COUNTIFS(DataRegularSeason20242025!$E$3:$E$1315,$A15, DataRegularSeason20242025!$L$3:$L$1315, $A15,DataRegularSeason20242025!$N$3:$N$1315,1,DataRegularSeason20242025!$M$3:$M$1315,"SO")</f>
        <v>3</v>
      </c>
      <c r="X15">
        <f>H15-T15</f>
        <v>9</v>
      </c>
      <c r="Y15">
        <f>COUNTIFS(DataRegularSeason20242025!$E$3:$E$1315,$A15, DataRegularSeason20242025!$S$3:$S$1315, $A15,DataRegularSeason20242025!$M$3:$M$1315,"REG")</f>
        <v>6</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24</v>
      </c>
      <c r="AC15">
        <f>Table3[[#This Row],[L_A]]+Table3[[#This Row],[L_H]]</f>
        <v>24</v>
      </c>
      <c r="AD15">
        <f>Table3[[#This Row],[RW_A]]+Table3[[#This Row],[RW_H]]</f>
        <v>18</v>
      </c>
      <c r="AE15">
        <f>Table3[[#This Row],[RL_A]]+Table3[[#This Row],[RL_H]]</f>
        <v>17</v>
      </c>
      <c r="AF15">
        <f>Table3[[#This Row],[OTW_A]]+Table3[[#This Row],[OTW_H]]</f>
        <v>3</v>
      </c>
      <c r="AG15">
        <f>Table3[[#This Row],[OTL_A]]+Table3[[#This Row],[OTL_H]]</f>
        <v>6</v>
      </c>
      <c r="AH15">
        <f>Table3[[#This Row],[SOW_A]]+Table3[[#This Row],[SOW_H]]</f>
        <v>3</v>
      </c>
      <c r="AI15">
        <f>Table3[[#This Row],[SOL_A]]+Table3[[#This Row],[SOL_H]]</f>
        <v>1</v>
      </c>
      <c r="AJ15" s="20" t="str">
        <f>_xlfn.CONCAT(TEXT(Table3[[#This Row],[OTW]]+Table3[[#This Row],[SOW]], "0"), "-", TEXT(Table3[[#This Row],[OTL]]+Table3[[#This Row],[SOL]],"0"))</f>
        <v>6-7</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73</v>
      </c>
      <c r="AM15" s="15">
        <f>Table3[[#This Row],[PTS]]/(2*Table3[[#This Row],[GP]])</f>
        <v>0.57291666666666663</v>
      </c>
      <c r="AN15" s="15">
        <f>Table3[[#This Row],[PTS2]]/(3*Table3[[#This Row],[GP]])</f>
        <v>0.50694444444444442</v>
      </c>
      <c r="AO15">
        <f>(2*Table3[[#This Row],[GR]])+Table3[[#This Row],[PTS]]</f>
        <v>123</v>
      </c>
      <c r="AP15">
        <f>(3*Table3[[#This Row],[GR]])+Table3[[#This Row],[PTS2]]</f>
        <v>175</v>
      </c>
      <c r="AQ15">
        <f>Table3[[#This Row],[PTS]]+(2 * Table3[[#This Row],[GR]] * Table3[[#This Row],[PTS%]])</f>
        <v>93.958333333333329</v>
      </c>
      <c r="AR15">
        <f>Table3[[#This Row],[PTS2]]+(3 * Table3[[#This Row],[GR]] * Table3[[#This Row],[PTS%2]])</f>
        <v>124.70833333333333</v>
      </c>
      <c r="AS15" s="20" t="str">
        <f>_xlfn.CONCAT(TEXT(Table3[[#This Row],[W]], "0"), "-", TEXT(Table3[[#This Row],[RL]],"0"), "-", TEXT(Table3[[#This Row],[OTL]]+Table3[[#This Row],[SOL]], "0"))</f>
        <v>24-17-7</v>
      </c>
      <c r="AT15">
        <f>COUNTIFS(DataRegularSeason20242025!$D$3:$D$1315,Table3[[#This Row],[Teams]],DataRegularSeason20242025!$K$3:$K$1315,0)</f>
        <v>0</v>
      </c>
      <c r="AU15">
        <f>SUMIF(DataRegularSeason20242025!$D$3:$D$1315,$A15, DataRegularSeason20242025!$J$3:$J$1315)</f>
        <v>58</v>
      </c>
      <c r="AV15">
        <f>SUMIF(DataRegularSeason20242025!$D$3:$D$1315,$A15, DataRegularSeason20242025!$K$3:$K$1315)</f>
        <v>80</v>
      </c>
      <c r="AW15">
        <f>AU15-AV15</f>
        <v>-22</v>
      </c>
      <c r="AX15">
        <f>COUNTIFS(DataRegularSeason20242025!$E$3:$E$1315,Table3[[#This Row],[Teams]],DataRegularSeason20242025!$J$3:$J$1315,0)</f>
        <v>4</v>
      </c>
      <c r="AY15">
        <f>SUMIF(DataRegularSeason20242025!$E$3:$E$1315,$A15,DataRegularSeason20242025!$K$3:$K$1315)</f>
        <v>74</v>
      </c>
      <c r="AZ15">
        <f>SUMIF(DataRegularSeason20242025!$E$3:$E$1315,$A15,DataRegularSeason20242025!$J$3:$J$1315)</f>
        <v>63</v>
      </c>
      <c r="BA15">
        <f>AY15-AZ15</f>
        <v>11</v>
      </c>
      <c r="BB15">
        <f>AU15+AY15</f>
        <v>132</v>
      </c>
      <c r="BC15">
        <f>AV15+AZ15</f>
        <v>143</v>
      </c>
      <c r="BD15">
        <f>BB15-BC15</f>
        <v>-11</v>
      </c>
      <c r="BE15" s="17">
        <f>Table3[[#This Row],[GF]]/Table3[[#This Row],[GP]]</f>
        <v>2.75</v>
      </c>
      <c r="BF15" s="17">
        <f>Table3[[#This Row],[GA]]/Table3[[#This Row],[GP]]</f>
        <v>2.9791666666666665</v>
      </c>
      <c r="BG15" s="17">
        <f>(Table3[[#This Row],[GF]]-Table3[[#This Row],[GA]])/Table3[[#This Row],[GP]]</f>
        <v>-0.22916666666666666</v>
      </c>
      <c r="BH15" s="49" t="str">
        <f>_xlfn.CONCAT(TEXT(Table3[[#This Row],[W_H]], "0"), "-", TEXT(Table3[[#This Row],[RL_H]],"0"), "-", TEXT(Table3[[#This Row],[OTL_H]]+Table3[[#This Row],[SOL_H]], "0"))</f>
        <v>15-6-3</v>
      </c>
      <c r="BI15" s="49" t="str">
        <f>_xlfn.CONCAT(TEXT(Table3[[#This Row],[W_A]], "0"), "-", TEXT(Table3[[#This Row],[RL_A]],"0"), "-", TEXT(Table3[[#This Row],[OTL_A]]+Table3[[#This Row],[SOL_A]], "0"))</f>
        <v>9-11-4</v>
      </c>
      <c r="BJ15" s="49">
        <f>((2*(Table3[[#This Row],[W_H]]))+Table3[[#This Row],[OTL_H]]+Table3[[#This Row],[SOL_H]])/(2*Table3[[#This Row],[GP_H]])</f>
        <v>0.6875</v>
      </c>
      <c r="BK15" s="49">
        <f>((2*(Table3[[#This Row],[W_A]]))+Table3[[#This Row],[OTL_A]]+Table3[[#This Row],[SOL_A]])/(2*Table3[[#This Row],[GP_A]])</f>
        <v>0.45833333333333331</v>
      </c>
      <c r="BL15" s="21">
        <f>(Table3[[#This Row],[W]]*$CG$3)+(Table3[[#This Row],[L]]*$CG$4)+(Table3[[#This Row],[GF]]*$CG$5)+(Table3[[#This Row],[GA]]*$CG$6)</f>
        <v>53.3</v>
      </c>
      <c r="BM15" s="21">
        <f>(82*(((Table3[[#This Row],[PTS%]]*$CG$3)+((1-Table3[[#This Row],[PTS%]])*$CG$4)+(Table3[[#This Row],[GF]]*$CG$5)+(Table3[[#This Row],[GA]]*$CG$6))/Table3[[#This Row],[GP]])) + (Table3[[#This Row],[W]]*$CG$3)+(Table3[[#This Row],[L]]*$CG$4)+(Table3[[#This Row],[GF]]*$CG$5)+(Table3[[#This Row],[GA]]*$CG$6)</f>
        <v>112.26241319444445</v>
      </c>
      <c r="BN15">
        <f>COUNTIFS(DataRegularSeason20242025!$D$3:$D$1315,$A15,DataRegularSeason20242025!$H$3:$H$1315, $A15)</f>
        <v>24</v>
      </c>
      <c r="BO15">
        <f>COUNTIFS(DataRegularSeason20242025!$E$3:$E$1315,$A15,DataRegularSeason20242025!$H$3:$H$1315, $A15)</f>
        <v>25</v>
      </c>
      <c r="BP15">
        <f>BN15+BO15</f>
        <v>49</v>
      </c>
      <c r="BQ15">
        <f>F15-BN15</f>
        <v>0</v>
      </c>
      <c r="BR15">
        <f>H15-BO15</f>
        <v>-1</v>
      </c>
      <c r="BS15">
        <f>BQ15+BR15</f>
        <v>-1</v>
      </c>
      <c r="BV15">
        <v>1989</v>
      </c>
      <c r="BW15" t="str">
        <f>INDEX(Table2[AwayTeam], Table3[[#This Row],[Column2]])</f>
        <v>FLA</v>
      </c>
      <c r="BX15">
        <f>LARGE((Table2[[#This Row],[AwayTeam]]=Table3[[#This Row],[Teams]]), 1)</f>
        <v>0</v>
      </c>
      <c r="CA15" t="s">
        <v>1800</v>
      </c>
      <c r="CB15">
        <f>CB14/CB2</f>
        <v>0.1994949494949495</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F16+H16</f>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AY16-AZ16</f>
        <v>11</v>
      </c>
      <c r="BB16">
        <f>AU16+AY16</f>
        <v>137</v>
      </c>
      <c r="BC16">
        <f>AV16+AZ16</f>
        <v>136</v>
      </c>
      <c r="BD16">
        <f>BB16-BC16</f>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10</v>
      </c>
      <c r="BO16">
        <f>COUNTIFS(DataRegularSeason20242025!$E$3:$E$1315,$A16,DataRegularSeason20242025!$H$3:$H$1315, $A16)</f>
        <v>12</v>
      </c>
      <c r="BP16">
        <f>BN16+BO16</f>
        <v>22</v>
      </c>
      <c r="BQ16">
        <f>F16-BN16</f>
        <v>17</v>
      </c>
      <c r="BR16">
        <f>H16-BO16</f>
        <v>11</v>
      </c>
      <c r="BS16">
        <f>BQ16+BR16</f>
        <v>28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36</v>
      </c>
      <c r="B17" t="s">
        <v>98</v>
      </c>
      <c r="C17" t="s">
        <v>99</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0.82</v>
      </c>
      <c r="F17">
        <f>COUNTIFS(DataRegularSeason20242025!$N$3:$N$1315,1,DataRegularSeason20242025!$D$3:$D$1315,$A17)</f>
        <v>25</v>
      </c>
      <c r="G17">
        <f>41-Table3[[#This Row],[GP_A]]</f>
        <v>16</v>
      </c>
      <c r="H17">
        <f>COUNTIFS(DataRegularSeason20242025!$E$3:$E$1315,$A17,DataRegularSeason20242025!$N$3:$N$1315,1)</f>
        <v>25</v>
      </c>
      <c r="I17">
        <f>41-Table3[[#This Row],[GP_H]]</f>
        <v>16</v>
      </c>
      <c r="J17">
        <f>F17+H17</f>
        <v>50</v>
      </c>
      <c r="K17">
        <f>82-Table3[[#This Row],[GP]]</f>
        <v>32</v>
      </c>
      <c r="L17">
        <f>COUNTIFS(DataRegularSeason20242025!$D$3:$D$1315,$A17, DataRegularSeason20242025!$L$3:$L$1315, $A17,DataRegularSeason20242025!$N$3:$N$1315,1)</f>
        <v>7</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0</v>
      </c>
      <c r="O17">
        <f>COUNTIFS(DataRegularSeason20242025!$D$3:$D$1315,$A17, DataRegularSeason20242025!$L$3:$L$1315, $A17,DataRegularSeason20242025!$N$3:$N$1315,1,DataRegularSeason20242025!$M$3:$M$1315,"SO")</f>
        <v>1</v>
      </c>
      <c r="P17">
        <f>F17-L17</f>
        <v>18</v>
      </c>
      <c r="Q17">
        <f>COUNTIFS(DataRegularSeason20242025!$D$3:$D$1315,$A17, DataRegularSeason20242025!$S$3:$S$1315, $A17,DataRegularSeason20242025!$M$3:$M$1315,"REG")</f>
        <v>14</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8</v>
      </c>
      <c r="Y17">
        <f>COUNTIFS(DataRegularSeason20242025!$E$3:$E$1315,$A17, DataRegularSeason20242025!$S$3:$S$1315, $A17,DataRegularSeason20242025!$M$3:$M$1315,"REG")</f>
        <v>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24</v>
      </c>
      <c r="AC17">
        <f>Table3[[#This Row],[L_A]]+Table3[[#This Row],[L_H]]</f>
        <v>26</v>
      </c>
      <c r="AD17">
        <f>Table3[[#This Row],[RW_A]]+Table3[[#This Row],[RW_H]]</f>
        <v>18</v>
      </c>
      <c r="AE17">
        <f>Table3[[#This Row],[RL_A]]+Table3[[#This Row],[RL_H]]</f>
        <v>19</v>
      </c>
      <c r="AF17">
        <f>Table3[[#This Row],[OTW_A]]+Table3[[#This Row],[OTW_H]]</f>
        <v>2</v>
      </c>
      <c r="AG17">
        <f>Table3[[#This Row],[OTL_A]]+Table3[[#This Row],[OTL_H]]</f>
        <v>6</v>
      </c>
      <c r="AH17">
        <f>Table3[[#This Row],[SOW_A]]+Table3[[#This Row],[SOW_H]]</f>
        <v>4</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55</v>
      </c>
      <c r="AL17">
        <f>(3*(Table3[[#This Row],[RW_A]]+Table3[[#This Row],[RW_H]]))+(2*(Table3[[#This Row],[OTW_A]]+Table3[[#This Row],[SOW_A]]+Table3[[#This Row],[OTW_H]]+Table3[[#This Row],[SOW_H]]))+Table3[[#This Row],[OTL_A]]+Table3[[#This Row],[SOL_A]]+Table3[[#This Row],[OTL_H]]+Table3[[#This Row],[SOL_H]]</f>
        <v>73</v>
      </c>
      <c r="AM17" s="15">
        <f>Table3[[#This Row],[PTS]]/(2*Table3[[#This Row],[GP]])</f>
        <v>0.55000000000000004</v>
      </c>
      <c r="AN17" s="15">
        <f>Table3[[#This Row],[PTS2]]/(3*Table3[[#This Row],[GP]])</f>
        <v>0.48666666666666669</v>
      </c>
      <c r="AO17">
        <f>(2*Table3[[#This Row],[GR]])+Table3[[#This Row],[PTS]]</f>
        <v>119</v>
      </c>
      <c r="AP17">
        <f>(3*Table3[[#This Row],[GR]])+Table3[[#This Row],[PTS2]]</f>
        <v>169</v>
      </c>
      <c r="AQ17">
        <f>Table3[[#This Row],[PTS]]+(2 * Table3[[#This Row],[GR]] * Table3[[#This Row],[PTS%]])</f>
        <v>90.2</v>
      </c>
      <c r="AR17">
        <f>Table3[[#This Row],[PTS2]]+(3 * Table3[[#This Row],[GR]] * Table3[[#This Row],[PTS%2]])</f>
        <v>119.72</v>
      </c>
      <c r="AS17" s="20" t="str">
        <f>_xlfn.CONCAT(TEXT(Table3[[#This Row],[W]], "0"), "-", TEXT(Table3[[#This Row],[RL]],"0"), "-", TEXT(Table3[[#This Row],[OTL]]+Table3[[#This Row],[SOL]], "0"))</f>
        <v>24-19-7</v>
      </c>
      <c r="AT17">
        <f>COUNTIFS(DataRegularSeason20242025!$D$3:$D$1315,Table3[[#This Row],[Teams]],DataRegularSeason20242025!$K$3:$K$1315,0)</f>
        <v>0</v>
      </c>
      <c r="AU17">
        <f>SUMIF(DataRegularSeason20242025!$D$3:$D$1315,$A17, DataRegularSeason20242025!$J$3:$J$1315)</f>
        <v>65</v>
      </c>
      <c r="AV17">
        <f>SUMIF(DataRegularSeason20242025!$D$3:$D$1315,$A17, DataRegularSeason20242025!$K$3:$K$1315)</f>
        <v>92</v>
      </c>
      <c r="AW17">
        <f>AU17-AV17</f>
        <v>-27</v>
      </c>
      <c r="AX17">
        <f>COUNTIFS(DataRegularSeason20242025!$E$3:$E$1315,Table3[[#This Row],[Teams]],DataRegularSeason20242025!$J$3:$J$1315,0)</f>
        <v>1</v>
      </c>
      <c r="AY17">
        <f>SUMIF(DataRegularSeason20242025!$E$3:$E$1315,$A17,DataRegularSeason20242025!$K$3:$K$1315)</f>
        <v>104</v>
      </c>
      <c r="AZ17">
        <f>SUMIF(DataRegularSeason20242025!$E$3:$E$1315,$A17,DataRegularSeason20242025!$J$3:$J$1315)</f>
        <v>76</v>
      </c>
      <c r="BA17">
        <f>AY17-AZ17</f>
        <v>28</v>
      </c>
      <c r="BB17">
        <f>AU17+AY17</f>
        <v>169</v>
      </c>
      <c r="BC17">
        <f>AV17+AZ17</f>
        <v>168</v>
      </c>
      <c r="BD17">
        <f>BB17-BC17</f>
        <v>1</v>
      </c>
      <c r="BE17" s="17">
        <f>Table3[[#This Row],[GF]]/Table3[[#This Row],[GP]]</f>
        <v>3.38</v>
      </c>
      <c r="BF17" s="17">
        <f>Table3[[#This Row],[GA]]/Table3[[#This Row],[GP]]</f>
        <v>3.36</v>
      </c>
      <c r="BG17" s="17">
        <f>(Table3[[#This Row],[GF]]-Table3[[#This Row],[GA]])/Table3[[#This Row],[GP]]</f>
        <v>0.02</v>
      </c>
      <c r="BH17" s="49" t="str">
        <f>_xlfn.CONCAT(TEXT(Table3[[#This Row],[W_H]], "0"), "-", TEXT(Table3[[#This Row],[RL_H]],"0"), "-", TEXT(Table3[[#This Row],[OTL_H]]+Table3[[#This Row],[SOL_H]], "0"))</f>
        <v>17-5-3</v>
      </c>
      <c r="BI17" s="49" t="str">
        <f>_xlfn.CONCAT(TEXT(Table3[[#This Row],[W_A]], "0"), "-", TEXT(Table3[[#This Row],[RL_A]],"0"), "-", TEXT(Table3[[#This Row],[OTL_A]]+Table3[[#This Row],[SOL_A]], "0"))</f>
        <v>7-14-4</v>
      </c>
      <c r="BJ17" s="49">
        <f>((2*(Table3[[#This Row],[W_H]]))+Table3[[#This Row],[OTL_H]]+Table3[[#This Row],[SOL_H]])/(2*Table3[[#This Row],[GP_H]])</f>
        <v>0.74</v>
      </c>
      <c r="BK17" s="49">
        <f>((2*(Table3[[#This Row],[W_A]]))+Table3[[#This Row],[OTL_A]]+Table3[[#This Row],[SOL_A]])/(2*Table3[[#This Row],[GP_A]])</f>
        <v>0.36</v>
      </c>
      <c r="BL17" s="21">
        <f>(Table3[[#This Row],[W]]*$CG$3)+(Table3[[#This Row],[L]]*$CG$4)+(Table3[[#This Row],[GF]]*$CG$5)+(Table3[[#This Row],[GA]]*$CG$6)</f>
        <v>61.95</v>
      </c>
      <c r="BM17" s="21">
        <f>(82*(((Table3[[#This Row],[PTS%]]*$CG$3)+((1-Table3[[#This Row],[PTS%]])*$CG$4)+(Table3[[#This Row],[GF]]*$CG$5)+(Table3[[#This Row],[GA]]*$CG$6))/Table3[[#This Row],[GP]])) + (Table3[[#This Row],[W]]*$CG$3)+(Table3[[#This Row],[L]]*$CG$4)+(Table3[[#This Row],[GF]]*$CG$5)+(Table3[[#This Row],[GA]]*$CG$6)</f>
        <v>131.7484</v>
      </c>
      <c r="BN17">
        <f>COUNTIFS(DataRegularSeason20242025!$D$3:$D$1315,$A17,DataRegularSeason20242025!$H$3:$H$1315, $A17)</f>
        <v>8</v>
      </c>
      <c r="BO17">
        <f>COUNTIFS(DataRegularSeason20242025!$E$3:$E$1315,$A17,DataRegularSeason20242025!$H$3:$H$1315, $A17)</f>
        <v>14</v>
      </c>
      <c r="BP17">
        <f>BN17+BO17</f>
        <v>22</v>
      </c>
      <c r="BQ17">
        <f>F17-BN17</f>
        <v>17</v>
      </c>
      <c r="BR17">
        <f>H17-BO17</f>
        <v>11</v>
      </c>
      <c r="BS17">
        <f>BQ17+BR17</f>
        <v>28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16</v>
      </c>
      <c r="B18" t="s">
        <v>98</v>
      </c>
      <c r="C18" t="s">
        <v>81</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25</v>
      </c>
      <c r="G18">
        <f>41-Table3[[#This Row],[GP_A]]</f>
        <v>16</v>
      </c>
      <c r="H18">
        <f>COUNTIFS(DataRegularSeason20242025!$E$3:$E$1315,$A18,DataRegularSeason20242025!$N$3:$N$1315,1)</f>
        <v>26</v>
      </c>
      <c r="I18">
        <f>41-Table3[[#This Row],[GP_H]]</f>
        <v>15</v>
      </c>
      <c r="J18">
        <f>F18+H18</f>
        <v>51</v>
      </c>
      <c r="K18">
        <f>82-Table3[[#This Row],[GP]]</f>
        <v>31</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0</v>
      </c>
      <c r="X18">
        <f>H18-T18</f>
        <v>10</v>
      </c>
      <c r="Y18">
        <f>COUNTIFS(DataRegularSeason20242025!$E$3:$E$1315,$A18, DataRegularSeason20242025!$S$3:$S$1315, $A18,DataRegularSeason20242025!$M$3:$M$1315,"REG")</f>
        <v>7</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25</v>
      </c>
      <c r="AC18">
        <f>Table3[[#This Row],[L_A]]+Table3[[#This Row],[L_H]]</f>
        <v>26</v>
      </c>
      <c r="AD18">
        <f>Table3[[#This Row],[RW_A]]+Table3[[#This Row],[RW_H]]</f>
        <v>18</v>
      </c>
      <c r="AE18">
        <f>Table3[[#This Row],[RL_A]]+Table3[[#This Row],[RL_H]]</f>
        <v>20</v>
      </c>
      <c r="AF18">
        <f>Table3[[#This Row],[OTW_A]]+Table3[[#This Row],[OTW_H]]</f>
        <v>7</v>
      </c>
      <c r="AG18">
        <f>Table3[[#This Row],[OTL_A]]+Table3[[#This Row],[OTL_H]]</f>
        <v>5</v>
      </c>
      <c r="AH18">
        <f>Table3[[#This Row],[SOW_A]]+Table3[[#This Row],[SOW_H]]</f>
        <v>0</v>
      </c>
      <c r="AI18">
        <f>Table3[[#This Row],[SOL_A]]+Table3[[#This Row],[SOL_H]]</f>
        <v>1</v>
      </c>
      <c r="AJ18" s="20" t="str">
        <f>_xlfn.CONCAT(TEXT(Table3[[#This Row],[OTW]]+Table3[[#This Row],[SOW]], "0"), "-", TEXT(Table3[[#This Row],[OTL]]+Table3[[#This Row],[SOL]],"0"))</f>
        <v>7-6</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74</v>
      </c>
      <c r="AM18" s="15">
        <f>Table3[[#This Row],[PTS]]/(2*Table3[[#This Row],[GP]])</f>
        <v>0.5490196078431373</v>
      </c>
      <c r="AN18" s="15">
        <f>Table3[[#This Row],[PTS2]]/(3*Table3[[#This Row],[GP]])</f>
        <v>0.48366013071895425</v>
      </c>
      <c r="AO18">
        <f>(2*Table3[[#This Row],[GR]])+Table3[[#This Row],[PTS]]</f>
        <v>118</v>
      </c>
      <c r="AP18">
        <f>(3*Table3[[#This Row],[GR]])+Table3[[#This Row],[PTS2]]</f>
        <v>167</v>
      </c>
      <c r="AQ18">
        <f>Table3[[#This Row],[PTS]]+(2 * Table3[[#This Row],[GR]] * Table3[[#This Row],[PTS%]])</f>
        <v>90.039215686274503</v>
      </c>
      <c r="AR18">
        <f>Table3[[#This Row],[PTS2]]+(3 * Table3[[#This Row],[GR]] * Table3[[#This Row],[PTS%2]])</f>
        <v>118.98039215686275</v>
      </c>
      <c r="AS18" s="20" t="str">
        <f>_xlfn.CONCAT(TEXT(Table3[[#This Row],[W]], "0"), "-", TEXT(Table3[[#This Row],[RL]],"0"), "-", TEXT(Table3[[#This Row],[OTL]]+Table3[[#This Row],[SOL]], "0"))</f>
        <v>25-20-6</v>
      </c>
      <c r="AT18">
        <f>COUNTIFS(DataRegularSeason20242025!$D$3:$D$1315,Table3[[#This Row],[Teams]],DataRegularSeason20242025!$K$3:$K$1315,0)</f>
        <v>1</v>
      </c>
      <c r="AU18">
        <f>SUMIF(DataRegularSeason20242025!$D$3:$D$1315,$A18, DataRegularSeason20242025!$J$3:$J$1315)</f>
        <v>64</v>
      </c>
      <c r="AV18">
        <f>SUMIF(DataRegularSeason20242025!$D$3:$D$1315,$A18, DataRegularSeason20242025!$K$3:$K$1315)</f>
        <v>97</v>
      </c>
      <c r="AW18">
        <f>AU18-AV18</f>
        <v>-33</v>
      </c>
      <c r="AX18">
        <f>COUNTIFS(DataRegularSeason20242025!$E$3:$E$1315,Table3[[#This Row],[Teams]],DataRegularSeason20242025!$J$3:$J$1315,0)</f>
        <v>4</v>
      </c>
      <c r="AY18">
        <f>SUMIF(DataRegularSeason20242025!$E$3:$E$1315,$A18,DataRegularSeason20242025!$K$3:$K$1315)</f>
        <v>75</v>
      </c>
      <c r="AZ18">
        <f>SUMIF(DataRegularSeason20242025!$E$3:$E$1315,$A18,DataRegularSeason20242025!$J$3:$J$1315)</f>
        <v>62</v>
      </c>
      <c r="BA18">
        <f>AY18-AZ18</f>
        <v>13</v>
      </c>
      <c r="BB18">
        <f>AU18+AY18</f>
        <v>139</v>
      </c>
      <c r="BC18">
        <f>AV18+AZ18</f>
        <v>159</v>
      </c>
      <c r="BD18">
        <f>BB18-BC18</f>
        <v>-20</v>
      </c>
      <c r="BE18" s="17">
        <f>Table3[[#This Row],[GF]]/Table3[[#This Row],[GP]]</f>
        <v>2.7254901960784315</v>
      </c>
      <c r="BF18" s="17">
        <f>Table3[[#This Row],[GA]]/Table3[[#This Row],[GP]]</f>
        <v>3.1176470588235294</v>
      </c>
      <c r="BG18" s="17">
        <f>(Table3[[#This Row],[GF]]-Table3[[#This Row],[GA]])/Table3[[#This Row],[GP]]</f>
        <v>-0.39215686274509803</v>
      </c>
      <c r="BH18" s="49" t="str">
        <f>_xlfn.CONCAT(TEXT(Table3[[#This Row],[W_H]], "0"), "-", TEXT(Table3[[#This Row],[RL_H]],"0"), "-", TEXT(Table3[[#This Row],[OTL_H]]+Table3[[#This Row],[SOL_H]], "0"))</f>
        <v>16-7-3</v>
      </c>
      <c r="BI18" s="49" t="str">
        <f>_xlfn.CONCAT(TEXT(Table3[[#This Row],[W_A]], "0"), "-", TEXT(Table3[[#This Row],[RL_A]],"0"), "-", TEXT(Table3[[#This Row],[OTL_A]]+Table3[[#This Row],[SOL_A]], "0"))</f>
        <v>9-13-3</v>
      </c>
      <c r="BJ18" s="49">
        <f>((2*(Table3[[#This Row],[W_H]]))+Table3[[#This Row],[OTL_H]]+Table3[[#This Row],[SOL_H]])/(2*Table3[[#This Row],[GP_H]])</f>
        <v>0.67307692307692313</v>
      </c>
      <c r="BK18" s="49">
        <f>((2*(Table3[[#This Row],[W_A]]))+Table3[[#This Row],[OTL_A]]+Table3[[#This Row],[SOL_A]])/(2*Table3[[#This Row],[GP_A]])</f>
        <v>0.42</v>
      </c>
      <c r="BL18" s="21">
        <f>(Table3[[#This Row],[W]]*$CG$3)+(Table3[[#This Row],[L]]*$CG$4)+(Table3[[#This Row],[GF]]*$CG$5)+(Table3[[#This Row],[GA]]*$CG$6)</f>
        <v>57.05</v>
      </c>
      <c r="BM18" s="21">
        <f>(82*(((Table3[[#This Row],[PTS%]]*$CG$3)+((1-Table3[[#This Row],[PTS%]])*$CG$4)+(Table3[[#This Row],[GF]]*$CG$5)+(Table3[[#This Row],[GA]]*$CG$6))/Table3[[#This Row],[GP]])) + (Table3[[#This Row],[W]]*$CG$3)+(Table3[[#This Row],[L]]*$CG$4)+(Table3[[#This Row],[GF]]*$CG$5)+(Table3[[#This Row],[GA]]*$CG$6)</f>
        <v>116.79713571703191</v>
      </c>
      <c r="BN18">
        <f>COUNTIFS(DataRegularSeason20242025!$D$3:$D$1315,$A18,DataRegularSeason20242025!$H$3:$H$1315, $A18)</f>
        <v>10</v>
      </c>
      <c r="BO18">
        <f>COUNTIFS(DataRegularSeason20242025!$E$3:$E$1315,$A18,DataRegularSeason20242025!$H$3:$H$1315, $A18)</f>
        <v>12</v>
      </c>
      <c r="BP18">
        <f>BN18+BO18</f>
        <v>22</v>
      </c>
      <c r="BQ18">
        <f>F18-BN18</f>
        <v>15</v>
      </c>
      <c r="BR18">
        <f>H18-BO18</f>
        <v>14</v>
      </c>
      <c r="BS18">
        <f>BQ18+BR18</f>
        <v>29</v>
      </c>
      <c r="BV18">
        <v>2011</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25</v>
      </c>
      <c r="B19" t="s">
        <v>97</v>
      </c>
      <c r="C19" t="s">
        <v>100</v>
      </c>
      <c r="D19">
        <f>COUNTIFS(DataRegularSeason20242025!$D$3:$D$1315,$A19,DataRegularSeason20242025!$R$3:$R$1315,1,DataRegularSeason20242025!$N$3:$N$1315,1) + COUNTIFS(DataRegularSeason20242025!$E$3:$E$1315,$A19,DataRegularSeason20242025!$R$3:$R$1315,1,DataRegularSeason20242025!$N$3:$N$1315,1)</f>
        <v>44</v>
      </c>
      <c r="E19" s="15">
        <f>Table3[[#This Row],[Watched]]/Table3[[#This Row],[GP]]</f>
        <v>0.91666666666666663</v>
      </c>
      <c r="F19">
        <f>COUNTIFS(DataRegularSeason20242025!$N$3:$N$1315,1,DataRegularSeason20242025!$D$3:$D$1315,$A19)</f>
        <v>23</v>
      </c>
      <c r="G19">
        <f>41-Table3[[#This Row],[GP_A]]</f>
        <v>18</v>
      </c>
      <c r="H19">
        <f>COUNTIFS(DataRegularSeason20242025!$E$3:$E$1315,$A19,DataRegularSeason20242025!$N$3:$N$1315,1)</f>
        <v>25</v>
      </c>
      <c r="I19">
        <f>41-Table3[[#This Row],[GP_H]]</f>
        <v>16</v>
      </c>
      <c r="J19">
        <f>F19+H19</f>
        <v>48</v>
      </c>
      <c r="K19">
        <f>82-Table3[[#This Row],[GP]]</f>
        <v>34</v>
      </c>
      <c r="L19">
        <f>COUNTIFS(DataRegularSeason20242025!$D$3:$D$1315,$A19, DataRegularSeason20242025!$L$3:$L$1315, $A19,DataRegularSeason20242025!$N$3:$N$1315,1)</f>
        <v>12</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1</v>
      </c>
      <c r="P19">
        <f>F19-L19</f>
        <v>11</v>
      </c>
      <c r="Q19">
        <f>COUNTIFS(DataRegularSeason20242025!$D$3:$D$1315,$A19, DataRegularSeason20242025!$S$3:$S$1315, $A19,DataRegularSeason20242025!$M$3:$M$1315,"REG")</f>
        <v>7</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9</v>
      </c>
      <c r="U19">
        <f>COUNTIFS(DataRegularSeason20242025!$E$3:$E$1315,$A19, DataRegularSeason20242025!$L$3:$L$1315, $A19,DataRegularSeason20242025!$N$3:$N$1315,1,DataRegularSeason20242025!$M$3:$M$1315,"REG")</f>
        <v>9</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H19-T19</f>
        <v>16</v>
      </c>
      <c r="Y19">
        <f>COUNTIFS(DataRegularSeason20242025!$E$3:$E$1315,$A19, DataRegularSeason20242025!$S$3:$S$1315, $A19,DataRegularSeason20242025!$M$3:$M$1315,"REG")</f>
        <v>10</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21</v>
      </c>
      <c r="AC19">
        <f>Table3[[#This Row],[L_A]]+Table3[[#This Row],[L_H]]</f>
        <v>27</v>
      </c>
      <c r="AD19">
        <f>Table3[[#This Row],[RW_A]]+Table3[[#This Row],[RW_H]]</f>
        <v>17</v>
      </c>
      <c r="AE19">
        <f>Table3[[#This Row],[RL_A]]+Table3[[#This Row],[RL_H]]</f>
        <v>17</v>
      </c>
      <c r="AF19">
        <f>Table3[[#This Row],[OTW_A]]+Table3[[#This Row],[OTW_H]]</f>
        <v>3</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4-10</v>
      </c>
      <c r="AK19">
        <f>(2*(Table3[[#This Row],[W_A]]+Table3[[#This Row],[W_H]]))+Table3[[#This Row],[OTL_A]]+Table3[[#This Row],[SOL_A]]+Table3[[#This Row],[OTL_H]]+Table3[[#This Row],[SOL_H]]</f>
        <v>52</v>
      </c>
      <c r="AL19">
        <f>(3*(Table3[[#This Row],[RW_A]]+Table3[[#This Row],[RW_H]]))+(2*(Table3[[#This Row],[OTW_A]]+Table3[[#This Row],[SOW_A]]+Table3[[#This Row],[OTW_H]]+Table3[[#This Row],[SOW_H]]))+Table3[[#This Row],[OTL_A]]+Table3[[#This Row],[SOL_A]]+Table3[[#This Row],[OTL_H]]+Table3[[#This Row],[SOL_H]]</f>
        <v>69</v>
      </c>
      <c r="AM19" s="15">
        <f>Table3[[#This Row],[PTS]]/(2*Table3[[#This Row],[GP]])</f>
        <v>0.54166666666666663</v>
      </c>
      <c r="AN19" s="15">
        <f>Table3[[#This Row],[PTS2]]/(3*Table3[[#This Row],[GP]])</f>
        <v>0.47916666666666669</v>
      </c>
      <c r="AO19">
        <f>(2*Table3[[#This Row],[GR]])+Table3[[#This Row],[PTS]]</f>
        <v>120</v>
      </c>
      <c r="AP19">
        <f>(3*Table3[[#This Row],[GR]])+Table3[[#This Row],[PTS2]]</f>
        <v>171</v>
      </c>
      <c r="AQ19">
        <f>Table3[[#This Row],[PTS]]+(2 * Table3[[#This Row],[GR]] * Table3[[#This Row],[PTS%]])</f>
        <v>88.833333333333329</v>
      </c>
      <c r="AR19">
        <f>Table3[[#This Row],[PTS2]]+(3 * Table3[[#This Row],[GR]] * Table3[[#This Row],[PTS%2]])</f>
        <v>117.875</v>
      </c>
      <c r="AS19" s="20" t="str">
        <f>_xlfn.CONCAT(TEXT(Table3[[#This Row],[W]], "0"), "-", TEXT(Table3[[#This Row],[RL]],"0"), "-", TEXT(Table3[[#This Row],[OTL]]+Table3[[#This Row],[SOL]], "0"))</f>
        <v>21-17-10</v>
      </c>
      <c r="AT19">
        <f>COUNTIFS(DataRegularSeason20242025!$D$3:$D$1315,Table3[[#This Row],[Teams]],DataRegularSeason20242025!$K$3:$K$1315,0)</f>
        <v>3</v>
      </c>
      <c r="AU19">
        <f>SUMIF(DataRegularSeason20242025!$D$3:$D$1315,$A19, DataRegularSeason20242025!$J$3:$J$1315)</f>
        <v>65</v>
      </c>
      <c r="AV19">
        <f>SUMIF(DataRegularSeason20242025!$D$3:$D$1315,$A19, DataRegularSeason20242025!$K$3:$K$1315)</f>
        <v>65</v>
      </c>
      <c r="AW19">
        <f>AU19-AV19</f>
        <v>0</v>
      </c>
      <c r="AX19">
        <f>COUNTIFS(DataRegularSeason20242025!$E$3:$E$1315,Table3[[#This Row],[Teams]],DataRegularSeason20242025!$J$3:$J$1315,0)</f>
        <v>1</v>
      </c>
      <c r="AY19">
        <f>SUMIF(DataRegularSeason20242025!$E$3:$E$1315,$A19,DataRegularSeason20242025!$K$3:$K$1315)</f>
        <v>70</v>
      </c>
      <c r="AZ19">
        <f>SUMIF(DataRegularSeason20242025!$E$3:$E$1315,$A19,DataRegularSeason20242025!$J$3:$J$1315)</f>
        <v>88</v>
      </c>
      <c r="BA19">
        <f>AY19-AZ19</f>
        <v>-18</v>
      </c>
      <c r="BB19">
        <f>AU19+AY19</f>
        <v>135</v>
      </c>
      <c r="BC19">
        <f>AV19+AZ19</f>
        <v>153</v>
      </c>
      <c r="BD19">
        <f>BB19-BC19</f>
        <v>-18</v>
      </c>
      <c r="BE19" s="17">
        <f>Table3[[#This Row],[GF]]/Table3[[#This Row],[GP]]</f>
        <v>2.8125</v>
      </c>
      <c r="BF19" s="17">
        <f>Table3[[#This Row],[GA]]/Table3[[#This Row],[GP]]</f>
        <v>3.1875</v>
      </c>
      <c r="BG19" s="17">
        <f>(Table3[[#This Row],[GF]]-Table3[[#This Row],[GA]])/Table3[[#This Row],[GP]]</f>
        <v>-0.375</v>
      </c>
      <c r="BH19" s="49" t="str">
        <f>_xlfn.CONCAT(TEXT(Table3[[#This Row],[W_H]], "0"), "-", TEXT(Table3[[#This Row],[RL_H]],"0"), "-", TEXT(Table3[[#This Row],[OTL_H]]+Table3[[#This Row],[SOL_H]], "0"))</f>
        <v>9-10-6</v>
      </c>
      <c r="BI19" s="49" t="str">
        <f>_xlfn.CONCAT(TEXT(Table3[[#This Row],[W_A]], "0"), "-", TEXT(Table3[[#This Row],[RL_A]],"0"), "-", TEXT(Table3[[#This Row],[OTL_A]]+Table3[[#This Row],[SOL_A]], "0"))</f>
        <v>12-7-4</v>
      </c>
      <c r="BJ19" s="49">
        <f>((2*(Table3[[#This Row],[W_H]]))+Table3[[#This Row],[OTL_H]]+Table3[[#This Row],[SOL_H]])/(2*Table3[[#This Row],[GP_H]])</f>
        <v>0.48</v>
      </c>
      <c r="BK19" s="49">
        <f>((2*(Table3[[#This Row],[W_A]]))+Table3[[#This Row],[OTL_A]]+Table3[[#This Row],[SOL_A]])/(2*Table3[[#This Row],[GP_A]])</f>
        <v>0.60869565217391308</v>
      </c>
      <c r="BL19" s="21">
        <f>(Table3[[#This Row],[W]]*$CG$3)+(Table3[[#This Row],[L]]*$CG$4)+(Table3[[#This Row],[GF]]*$CG$5)+(Table3[[#This Row],[GA]]*$CG$6)</f>
        <v>54.150000000000006</v>
      </c>
      <c r="BM19" s="21">
        <f>(82*(((Table3[[#This Row],[PTS%]]*$CG$3)+((1-Table3[[#This Row],[PTS%]])*$CG$4)+(Table3[[#This Row],[GF]]*$CG$5)+(Table3[[#This Row],[GA]]*$CG$6))/Table3[[#This Row],[GP]])) + (Table3[[#This Row],[W]]*$CG$3)+(Table3[[#This Row],[L]]*$CG$4)+(Table3[[#This Row],[GF]]*$CG$5)+(Table3[[#This Row],[GA]]*$CG$6)</f>
        <v>115.57881944444445</v>
      </c>
      <c r="BN19">
        <f>COUNTIFS(DataRegularSeason20242025!$D$3:$D$1315,$A19,DataRegularSeason20242025!$H$3:$H$1315, $A19)</f>
        <v>8</v>
      </c>
      <c r="BO19">
        <f>COUNTIFS(DataRegularSeason20242025!$E$3:$E$1315,$A19,DataRegularSeason20242025!$H$3:$H$1315, $A19)</f>
        <v>12</v>
      </c>
      <c r="BP19">
        <f>BN19+BO19</f>
        <v>20</v>
      </c>
      <c r="BQ19">
        <f>F19-BN19</f>
        <v>15</v>
      </c>
      <c r="BR19">
        <f>H19-BO19</f>
        <v>13</v>
      </c>
      <c r="BS19">
        <f>BQ19+BR19</f>
        <v>28</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0.36734693877551022</v>
      </c>
      <c r="F20">
        <f>COUNTIFS(DataRegularSeason20242025!$N$3:$N$1315,1,DataRegularSeason20242025!$D$3:$D$1315,$A20)</f>
        <v>24</v>
      </c>
      <c r="G20">
        <f>41-Table3[[#This Row],[GP_A]]</f>
        <v>17</v>
      </c>
      <c r="H20">
        <f>COUNTIFS(DataRegularSeason20242025!$E$3:$E$1315,$A20,DataRegularSeason20242025!$N$3:$N$1315,1)</f>
        <v>25</v>
      </c>
      <c r="I20">
        <f>41-Table3[[#This Row],[GP_H]]</f>
        <v>16</v>
      </c>
      <c r="J20">
        <f>F20+H20</f>
        <v>49</v>
      </c>
      <c r="K20">
        <f>82-Table3[[#This Row],[GP]]</f>
        <v>33</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H20-T20</f>
        <v>12</v>
      </c>
      <c r="Y20">
        <f>COUNTIFS(DataRegularSeason20242025!$E$3:$E$1315,$A20, DataRegularSeason20242025!$S$3:$S$1315, $A20,DataRegularSeason20242025!$M$3:$M$1315,"REG")</f>
        <v>8</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25</v>
      </c>
      <c r="AD20">
        <f>Table3[[#This Row],[RW_A]]+Table3[[#This Row],[RW_H]]</f>
        <v>17</v>
      </c>
      <c r="AE20">
        <f>Table3[[#This Row],[RL_A]]+Table3[[#This Row],[RL_H]]</f>
        <v>20</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0.54081632653061229</v>
      </c>
      <c r="AN20" s="15">
        <f>Table3[[#This Row],[PTS2]]/(3*Table3[[#This Row],[GP]])</f>
        <v>0.47619047619047616</v>
      </c>
      <c r="AO20">
        <f>(2*Table3[[#This Row],[GR]])+Table3[[#This Row],[PTS]]</f>
        <v>119</v>
      </c>
      <c r="AP20">
        <f>(3*Table3[[#This Row],[GR]])+Table3[[#This Row],[PTS2]]</f>
        <v>169</v>
      </c>
      <c r="AQ20">
        <f>Table3[[#This Row],[PTS]]+(2 * Table3[[#This Row],[GR]] * Table3[[#This Row],[PTS%]])</f>
        <v>88.693877551020421</v>
      </c>
      <c r="AR20">
        <f>Table3[[#This Row],[PTS2]]+(3 * Table3[[#This Row],[GR]] * Table3[[#This Row],[PTS%2]])</f>
        <v>117.14285714285714</v>
      </c>
      <c r="AS20" s="20" t="str">
        <f>_xlfn.CONCAT(TEXT(Table3[[#This Row],[W]], "0"), "-", TEXT(Table3[[#This Row],[RL]],"0"), "-", TEXT(Table3[[#This Row],[OTL]]+Table3[[#This Row],[SOL]], "0"))</f>
        <v>24-20-5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AU20-AV20</f>
        <v>-8</v>
      </c>
      <c r="AX20">
        <f>COUNTIFS(DataRegularSeason20242025!$E$3:$E$1315,Table3[[#This Row],[Teams]],DataRegularSeason20242025!$J$3:$J$1315,0)</f>
        <v>3</v>
      </c>
      <c r="AY20">
        <f>SUMIF(DataRegularSeason20242025!$E$3:$E$1315,$A20,DataRegularSeason20242025!$K$3:$K$1315)</f>
        <v>75</v>
      </c>
      <c r="AZ20">
        <f>SUMIF(DataRegularSeason20242025!$E$3:$E$1315,$A20,DataRegularSeason20242025!$J$3:$J$1315)</f>
        <v>82</v>
      </c>
      <c r="BA20">
        <f>AY20-AZ20</f>
        <v>-7</v>
      </c>
      <c r="BB20">
        <f>AU20+AY20</f>
        <v>150</v>
      </c>
      <c r="BC20">
        <f>AV20+AZ20</f>
        <v>165</v>
      </c>
      <c r="BD20">
        <f>BB20-BC20</f>
        <v>-15</v>
      </c>
      <c r="BE20" s="17">
        <f>Table3[[#This Row],[GF]]/Table3[[#This Row],[GP]]</f>
        <v>3.0612244897959182</v>
      </c>
      <c r="BF20" s="17">
        <f>Table3[[#This Row],[GA]]/Table3[[#This Row],[GP]]</f>
        <v>3.3673469387755102</v>
      </c>
      <c r="BG20" s="17">
        <f>(Table3[[#This Row],[GF]]-Table3[[#This Row],[GA]])/Table3[[#This Row],[GP]]</f>
        <v>-0.30612244897959184</v>
      </c>
      <c r="BH20" s="49" t="str">
        <f>_xlfn.CONCAT(TEXT(Table3[[#This Row],[W_H]], "0"), "-", TEXT(Table3[[#This Row],[RL_H]],"0"), "-", TEXT(Table3[[#This Row],[OTL_H]]+Table3[[#This Row],[SOL_H]], "0"))</f>
        <v>13-8-4</v>
      </c>
      <c r="BI20" s="49" t="str">
        <f>_xlfn.CONCAT(TEXT(Table3[[#This Row],[W_A]], "0"), "-", TEXT(Table3[[#This Row],[RL_A]],"0"), "-", TEXT(Table3[[#This Row],[OTL_A]]+Table3[[#This Row],[SOL_A]], "0"))</f>
        <v>11-12-1</v>
      </c>
      <c r="BJ20" s="49">
        <f>((2*(Table3[[#This Row],[W_H]]))+Table3[[#This Row],[OTL_H]]+Table3[[#This Row],[SOL_H]])/(2*Table3[[#This Row],[GP_H]])</f>
        <v>0.6</v>
      </c>
      <c r="BK20" s="49">
        <f>((2*(Table3[[#This Row],[W_A]]))+Table3[[#This Row],[OTL_A]]+Table3[[#This Row],[SOL_A]])/(2*Table3[[#This Row],[GP_A]])</f>
        <v>0.47916666666666669</v>
      </c>
      <c r="BL20" s="21">
        <f>(Table3[[#This Row],[W]]*$CG$3)+(Table3[[#This Row],[L]]*$CG$4)+(Table3[[#This Row],[GF]]*$CG$5)+(Table3[[#This Row],[GA]]*$CG$6)</f>
        <v>58.5</v>
      </c>
      <c r="BM20" s="21">
        <f>(82*(((Table3[[#This Row],[PTS%]]*$CG$3)+((1-Table3[[#This Row],[PTS%]])*$CG$4)+(Table3[[#This Row],[GF]]*$CG$5)+(Table3[[#This Row],[GA]]*$CG$6))/Table3[[#This Row],[GP]])) + (Table3[[#This Row],[W]]*$CG$3)+(Table3[[#This Row],[L]]*$CG$4)+(Table3[[#This Row],[GF]]*$CG$5)+(Table3[[#This Row],[GA]]*$CG$6)</f>
        <v>124.44835485214493</v>
      </c>
      <c r="BN20">
        <f>COUNTIFS(DataRegularSeason20242025!$D$3:$D$1315,$A20,DataRegularSeason20242025!$H$3:$H$1315, $A20)</f>
        <v>5</v>
      </c>
      <c r="BO20">
        <f>COUNTIFS(DataRegularSeason20242025!$E$3:$E$1315,$A20,DataRegularSeason20242025!$H$3:$H$1315, $A20)</f>
        <v>11</v>
      </c>
      <c r="BP20">
        <f>BN20+BO20</f>
        <v>16</v>
      </c>
      <c r="BQ20">
        <f>F20-BN20</f>
        <v>19</v>
      </c>
      <c r="BR20">
        <f>H20-BO20</f>
        <v>14</v>
      </c>
      <c r="BS20">
        <f>BQ20+BR20</f>
        <v>33</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20</v>
      </c>
      <c r="B21" t="s">
        <v>98</v>
      </c>
      <c r="C21" t="s">
        <v>99</v>
      </c>
      <c r="D21">
        <f>COUNTIFS(DataRegularSeason20242025!$D$3:$D$1315,$A21,DataRegularSeason20242025!$R$3:$R$1315,1,DataRegularSeason20242025!$N$3:$N$1315,1) + COUNTIFS(DataRegularSeason20242025!$E$3:$E$1315,$A21,DataRegularSeason20242025!$R$3:$R$1315,1,DataRegularSeason20242025!$N$3:$N$1315,1)</f>
        <v>40</v>
      </c>
      <c r="E21" s="15">
        <f>Table3[[#This Row],[Watched]]/Table3[[#This Row],[GP]]</f>
        <v>0.81632653061224492</v>
      </c>
      <c r="F21">
        <f>COUNTIFS(DataRegularSeason20242025!$N$3:$N$1315,1,DataRegularSeason20242025!$D$3:$D$1315,$A21)</f>
        <v>25</v>
      </c>
      <c r="G21">
        <f>41-Table3[[#This Row],[GP_A]]</f>
        <v>16</v>
      </c>
      <c r="H21">
        <f>COUNTIFS(DataRegularSeason20242025!$E$3:$E$1315,$A21,DataRegularSeason20242025!$N$3:$N$1315,1)</f>
        <v>24</v>
      </c>
      <c r="I21">
        <f>41-Table3[[#This Row],[GP_H]]</f>
        <v>17</v>
      </c>
      <c r="J21">
        <f>F21+H21</f>
        <v>49</v>
      </c>
      <c r="K21">
        <f>82-Table3[[#This Row],[GP]]</f>
        <v>33</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12</v>
      </c>
      <c r="N21">
        <f>COUNTIFS(DataRegularSeason20242025!$D$3:$D$1315,$A21, DataRegularSeason20242025!$L$3:$L$1315, $A21,DataRegularSeason20242025!$N$3:$N$1315,1,DataRegularSeason20242025!$M$3:$M$1315,"OT")</f>
        <v>0</v>
      </c>
      <c r="O21">
        <f>COUNTIFS(DataRegularSeason20242025!$D$3:$D$1315,$A21, DataRegularSeason20242025!$L$3:$L$1315, $A21,DataRegularSeason20242025!$N$3:$N$1315,1,DataRegularSeason20242025!$M$3:$M$1315,"SO")</f>
        <v>0</v>
      </c>
      <c r="P21">
        <f>F21-L21</f>
        <v>13</v>
      </c>
      <c r="Q21">
        <f>COUNTIFS(DataRegularSeason20242025!$D$3:$D$1315,$A21, DataRegularSeason20242025!$S$3:$S$1315, $A21,DataRegularSeason20242025!$M$3:$M$1315,"REG")</f>
        <v>11</v>
      </c>
      <c r="R21">
        <f>COUNTIFS(DataRegularSeason20242025!$D$3:$D$1315,$A21, DataRegularSeason20242025!$S$3:$S$1315, $A21,DataRegularSeason20242025!$M$3:$M$1315,"OT")</f>
        <v>2</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H21-T21</f>
        <v>12</v>
      </c>
      <c r="Y21">
        <f>COUNTIFS(DataRegularSeason20242025!$E$3:$E$1315,$A21, DataRegularSeason20242025!$S$3:$S$1315, $A21,DataRegularSeason20242025!$M$3:$M$1315,"REG")</f>
        <v>10</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24</v>
      </c>
      <c r="AC21">
        <f>Table3[[#This Row],[L_A]]+Table3[[#This Row],[L_H]]</f>
        <v>25</v>
      </c>
      <c r="AD21">
        <f>Table3[[#This Row],[RW_A]]+Table3[[#This Row],[RW_H]]</f>
        <v>22</v>
      </c>
      <c r="AE21">
        <f>Table3[[#This Row],[RL_A]]+Table3[[#This Row],[RL_H]]</f>
        <v>21</v>
      </c>
      <c r="AF21">
        <f>Table3[[#This Row],[OTW_A]]+Table3[[#This Row],[OTW_H]]</f>
        <v>1</v>
      </c>
      <c r="AG21">
        <f>Table3[[#This Row],[OTL_A]]+Table3[[#This Row],[OTL_H]]</f>
        <v>4</v>
      </c>
      <c r="AH21">
        <f>Table3[[#This Row],[SOW_A]]+Table3[[#This Row],[SOW_H]]</f>
        <v>1</v>
      </c>
      <c r="AI21">
        <f>Table3[[#This Row],[SOL_A]]+Table3[[#This Row],[SOL_H]]</f>
        <v>0</v>
      </c>
      <c r="AJ21" s="20" t="str">
        <f>_xlfn.CONCAT(TEXT(Table3[[#This Row],[OTW]]+Table3[[#This Row],[SOW]], "0"), "-", TEXT(Table3[[#This Row],[OTL]]+Table3[[#This Row],[SOL]],"0"))</f>
        <v>2-4</v>
      </c>
      <c r="AK21">
        <f>(2*(Table3[[#This Row],[W_A]]+Table3[[#This Row],[W_H]]))+Table3[[#This Row],[OTL_A]]+Table3[[#This Row],[SOL_A]]+Table3[[#This Row],[OTL_H]]+Table3[[#This Row],[SOL_H]]</f>
        <v>52</v>
      </c>
      <c r="AL21">
        <f>(3*(Table3[[#This Row],[RW_A]]+Table3[[#This Row],[RW_H]]))+(2*(Table3[[#This Row],[OTW_A]]+Table3[[#This Row],[SOW_A]]+Table3[[#This Row],[OTW_H]]+Table3[[#This Row],[SOW_H]]))+Table3[[#This Row],[OTL_A]]+Table3[[#This Row],[SOL_A]]+Table3[[#This Row],[OTL_H]]+Table3[[#This Row],[SOL_H]]</f>
        <v>74</v>
      </c>
      <c r="AM21" s="15">
        <f>Table3[[#This Row],[PTS]]/(2*Table3[[#This Row],[GP]])</f>
        <v>0.53061224489795922</v>
      </c>
      <c r="AN21" s="15">
        <f>Table3[[#This Row],[PTS2]]/(3*Table3[[#This Row],[GP]])</f>
        <v>0.50340136054421769</v>
      </c>
      <c r="AO21">
        <f>(2*Table3[[#This Row],[GR]])+Table3[[#This Row],[PTS]]</f>
        <v>118</v>
      </c>
      <c r="AP21">
        <f>(3*Table3[[#This Row],[GR]])+Table3[[#This Row],[PTS2]]</f>
        <v>173</v>
      </c>
      <c r="AQ21">
        <f>Table3[[#This Row],[PTS]]+(2 * Table3[[#This Row],[GR]] * Table3[[#This Row],[PTS%]])</f>
        <v>87.020408163265301</v>
      </c>
      <c r="AR21">
        <f>Table3[[#This Row],[PTS2]]+(3 * Table3[[#This Row],[GR]] * Table3[[#This Row],[PTS%2]])</f>
        <v>123.83673469387756</v>
      </c>
      <c r="AS21" s="20" t="str">
        <f>_xlfn.CONCAT(TEXT(Table3[[#This Row],[W]], "0"), "-", TEXT(Table3[[#This Row],[RL]],"0"), "-", TEXT(Table3[[#This Row],[OTL]]+Table3[[#This Row],[SOL]], "0"))</f>
        <v>24-21-4</v>
      </c>
      <c r="AT21">
        <f>COUNTIFS(DataRegularSeason20242025!$D$3:$D$1315,Table3[[#This Row],[Teams]],DataRegularSeason20242025!$K$3:$K$1315,0)</f>
        <v>3</v>
      </c>
      <c r="AU21">
        <f>SUMIF(DataRegularSeason20242025!$D$3:$D$1315,$A21, DataRegularSeason20242025!$J$3:$J$1315)</f>
        <v>79</v>
      </c>
      <c r="AV21">
        <f>SUMIF(DataRegularSeason20242025!$D$3:$D$1315,$A21, DataRegularSeason20242025!$K$3:$K$1315)</f>
        <v>74</v>
      </c>
      <c r="AW21">
        <f>AU21-AV21</f>
        <v>5</v>
      </c>
      <c r="AX21">
        <f>COUNTIFS(DataRegularSeason20242025!$E$3:$E$1315,Table3[[#This Row],[Teams]],DataRegularSeason20242025!$J$3:$J$1315,0)</f>
        <v>2</v>
      </c>
      <c r="AY21">
        <f>SUMIF(DataRegularSeason20242025!$E$3:$E$1315,$A21,DataRegularSeason20242025!$K$3:$K$1315)</f>
        <v>70</v>
      </c>
      <c r="AZ21">
        <f>SUMIF(DataRegularSeason20242025!$E$3:$E$1315,$A21,DataRegularSeason20242025!$J$3:$J$1315)</f>
        <v>74</v>
      </c>
      <c r="BA21">
        <f>AY21-AZ21</f>
        <v>-4</v>
      </c>
      <c r="BB21">
        <f>AU21+AY21</f>
        <v>149</v>
      </c>
      <c r="BC21">
        <f>AV21+AZ21</f>
        <v>148</v>
      </c>
      <c r="BD21">
        <f>BB21-BC21</f>
        <v>1</v>
      </c>
      <c r="BE21" s="17">
        <f>Table3[[#This Row],[GF]]/Table3[[#This Row],[GP]]</f>
        <v>3.0408163265306123</v>
      </c>
      <c r="BF21" s="17">
        <f>Table3[[#This Row],[GA]]/Table3[[#This Row],[GP]]</f>
        <v>3.0204081632653059</v>
      </c>
      <c r="BG21" s="17">
        <f>(Table3[[#This Row],[GF]]-Table3[[#This Row],[GA]])/Table3[[#This Row],[GP]]</f>
        <v>2.0408163265306121E-2</v>
      </c>
      <c r="BH21" s="49" t="str">
        <f>_xlfn.CONCAT(TEXT(Table3[[#This Row],[W_H]], "0"), "-", TEXT(Table3[[#This Row],[RL_H]],"0"), "-", TEXT(Table3[[#This Row],[OTL_H]]+Table3[[#This Row],[SOL_H]], "0"))</f>
        <v>12-10-2</v>
      </c>
      <c r="BI21" s="49" t="str">
        <f>_xlfn.CONCAT(TEXT(Table3[[#This Row],[W_A]], "0"), "-", TEXT(Table3[[#This Row],[RL_A]],"0"), "-", TEXT(Table3[[#This Row],[OTL_A]]+Table3[[#This Row],[SOL_A]], "0"))</f>
        <v>12-11-2</v>
      </c>
      <c r="BJ21" s="49">
        <f>((2*(Table3[[#This Row],[W_H]]))+Table3[[#This Row],[OTL_H]]+Table3[[#This Row],[SOL_H]])/(2*Table3[[#This Row],[GP_H]])</f>
        <v>0.54166666666666663</v>
      </c>
      <c r="BK21" s="49">
        <f>((2*(Table3[[#This Row],[W_A]]))+Table3[[#This Row],[OTL_A]]+Table3[[#This Row],[SOL_A]])/(2*Table3[[#This Row],[GP_A]])</f>
        <v>0.52</v>
      </c>
      <c r="BL21" s="21">
        <f>(Table3[[#This Row],[W]]*$CG$3)+(Table3[[#This Row],[L]]*$CG$4)+(Table3[[#This Row],[GF]]*$CG$5)+(Table3[[#This Row],[GA]]*$CG$6)</f>
        <v>56.649999999999991</v>
      </c>
      <c r="BM21" s="21">
        <f>(82*(((Table3[[#This Row],[PTS%]]*$CG$3)+((1-Table3[[#This Row],[PTS%]])*$CG$4)+(Table3[[#This Row],[GF]]*$CG$5)+(Table3[[#This Row],[GA]]*$CG$6))/Table3[[#This Row],[GP]])) + (Table3[[#This Row],[W]]*$CG$3)+(Table3[[#This Row],[L]]*$CG$4)+(Table3[[#This Row],[GF]]*$CG$5)+(Table3[[#This Row],[GA]]*$CG$6)</f>
        <v>119.49902124114952</v>
      </c>
      <c r="BN21">
        <f>COUNTIFS(DataRegularSeason20242025!$D$3:$D$1315,$A21,DataRegularSeason20242025!$H$3:$H$1315, $A21)</f>
        <v>10</v>
      </c>
      <c r="BO21">
        <f>COUNTIFS(DataRegularSeason20242025!$E$3:$E$1315,$A21,DataRegularSeason20242025!$H$3:$H$1315, $A21)</f>
        <v>16</v>
      </c>
      <c r="BP21">
        <f>BN21+BO21</f>
        <v>26</v>
      </c>
      <c r="BQ21">
        <f>F21-BN21</f>
        <v>15</v>
      </c>
      <c r="BR21">
        <f>H21-BO21</f>
        <v>8</v>
      </c>
      <c r="BS21">
        <f>BQ21+BR21</f>
        <v>23</v>
      </c>
      <c r="BV21">
        <v>1994</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31</v>
      </c>
      <c r="B22" t="s">
        <v>98</v>
      </c>
      <c r="C22" t="s">
        <v>81</v>
      </c>
      <c r="D22">
        <f>COUNTIFS(DataRegularSeason20242025!$D$3:$D$1315,$A22,DataRegularSeason20242025!$R$3:$R$1315,1,DataRegularSeason20242025!$N$3:$N$1315,1) + COUNTIFS(DataRegularSeason20242025!$E$3:$E$1315,$A22,DataRegularSeason20242025!$R$3:$R$1315,1,DataRegularSeason20242025!$N$3:$N$1315,1)</f>
        <v>39</v>
      </c>
      <c r="E22" s="15">
        <f>Table3[[#This Row],[Watched]]/Table3[[#This Row],[GP]]</f>
        <v>0.79591836734693877</v>
      </c>
      <c r="F22">
        <f>COUNTIFS(DataRegularSeason20242025!$N$3:$N$1315,1,DataRegularSeason20242025!$D$3:$D$1315,$A22)</f>
        <v>22</v>
      </c>
      <c r="G22">
        <f>41-Table3[[#This Row],[GP_A]]</f>
        <v>19</v>
      </c>
      <c r="H22">
        <f>COUNTIFS(DataRegularSeason20242025!$E$3:$E$1315,$A22,DataRegularSeason20242025!$N$3:$N$1315,1)</f>
        <v>27</v>
      </c>
      <c r="I22">
        <f>41-Table3[[#This Row],[GP_H]]</f>
        <v>14</v>
      </c>
      <c r="J22">
        <f>F22+H22</f>
        <v>49</v>
      </c>
      <c r="K22">
        <f>82-Table3[[#This Row],[GP]]</f>
        <v>33</v>
      </c>
      <c r="L22">
        <f>COUNTIFS(DataRegularSeason20242025!$D$3:$D$1315,$A22, DataRegularSeason20242025!$L$3:$L$1315, $A22,DataRegularSeason20242025!$N$3:$N$1315,1)</f>
        <v>9</v>
      </c>
      <c r="M22">
        <f>COUNTIFS(DataRegularSeason20242025!$D$3:$D$1315,$A22, DataRegularSeason20242025!$L$3:$L$1315, $A22,DataRegularSeason20242025!$N$3:$N$1315,1,DataRegularSeason20242025!$M$3:$M$1315,"REG")</f>
        <v>7</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1</v>
      </c>
      <c r="P22">
        <f>F22-L22</f>
        <v>13</v>
      </c>
      <c r="Q22">
        <f>COUNTIFS(DataRegularSeason20242025!$D$3:$D$1315,$A22, DataRegularSeason20242025!$S$3:$S$1315, $A22,DataRegularSeason20242025!$M$3:$M$1315,"REG")</f>
        <v>10</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23</v>
      </c>
      <c r="AC22">
        <f>Table3[[#This Row],[L_A]]+Table3[[#This Row],[L_H]]</f>
        <v>26</v>
      </c>
      <c r="AD22">
        <f>Table3[[#This Row],[RW_A]]+Table3[[#This Row],[RW_H]]</f>
        <v>19</v>
      </c>
      <c r="AE22">
        <f>Table3[[#This Row],[RL_A]]+Table3[[#This Row],[RL_H]]</f>
        <v>21</v>
      </c>
      <c r="AF22">
        <f>Table3[[#This Row],[OTW_A]]+Table3[[#This Row],[OTW_H]]</f>
        <v>3</v>
      </c>
      <c r="AG22">
        <f>Table3[[#This Row],[OTL_A]]+Table3[[#This Row],[OTL_H]]</f>
        <v>5</v>
      </c>
      <c r="AH22">
        <f>Table3[[#This Row],[SOW_A]]+Table3[[#This Row],[SOW_H]]</f>
        <v>1</v>
      </c>
      <c r="AI22">
        <f>Table3[[#This Row],[SOL_A]]+Table3[[#This Row],[SOL_H]]</f>
        <v>0</v>
      </c>
      <c r="AJ22" s="20" t="str">
        <f>_xlfn.CONCAT(TEXT(Table3[[#This Row],[OTW]]+Table3[[#This Row],[SOW]], "0"), "-", TEXT(Table3[[#This Row],[OTL]]+Table3[[#This Row],[SOL]],"0"))</f>
        <v>4-5</v>
      </c>
      <c r="AK22">
        <f>(2*(Table3[[#This Row],[W_A]]+Table3[[#This Row],[W_H]]))+Table3[[#This Row],[OTL_A]]+Table3[[#This Row],[SOL_A]]+Table3[[#This Row],[OTL_H]]+Table3[[#This Row],[SOL_H]]</f>
        <v>51</v>
      </c>
      <c r="AL22">
        <f>(3*(Table3[[#This Row],[RW_A]]+Table3[[#This Row],[RW_H]]))+(2*(Table3[[#This Row],[OTW_A]]+Table3[[#This Row],[SOW_A]]+Table3[[#This Row],[OTW_H]]+Table3[[#This Row],[SOW_H]]))+Table3[[#This Row],[OTL_A]]+Table3[[#This Row],[SOL_A]]+Table3[[#This Row],[OTL_H]]+Table3[[#This Row],[SOL_H]]</f>
        <v>70</v>
      </c>
      <c r="AM22" s="15">
        <f>Table3[[#This Row],[PTS]]/(2*Table3[[#This Row],[GP]])</f>
        <v>0.52040816326530615</v>
      </c>
      <c r="AN22" s="15">
        <f>Table3[[#This Row],[PTS2]]/(3*Table3[[#This Row],[GP]])</f>
        <v>0.47619047619047616</v>
      </c>
      <c r="AO22">
        <f>(2*Table3[[#This Row],[GR]])+Table3[[#This Row],[PTS]]</f>
        <v>117</v>
      </c>
      <c r="AP22">
        <f>(3*Table3[[#This Row],[GR]])+Table3[[#This Row],[PTS2]]</f>
        <v>169</v>
      </c>
      <c r="AQ22">
        <f>Table3[[#This Row],[PTS]]+(2 * Table3[[#This Row],[GR]] * Table3[[#This Row],[PTS%]])</f>
        <v>85.34693877551021</v>
      </c>
      <c r="AR22">
        <f>Table3[[#This Row],[PTS2]]+(3 * Table3[[#This Row],[GR]] * Table3[[#This Row],[PTS%2]])</f>
        <v>117.14285714285714</v>
      </c>
      <c r="AS22" s="20" t="str">
        <f>_xlfn.CONCAT(TEXT(Table3[[#This Row],[W]], "0"), "-", TEXT(Table3[[#This Row],[RL]],"0"), "-", TEXT(Table3[[#This Row],[OTL]]+Table3[[#This Row],[SOL]], "0"))</f>
        <v>23-21-5</v>
      </c>
      <c r="AT22">
        <f>COUNTIFS(DataRegularSeason20242025!$D$3:$D$1315,Table3[[#This Row],[Teams]],DataRegularSeason20242025!$K$3:$K$1315,0)</f>
        <v>1</v>
      </c>
      <c r="AU22">
        <f>SUMIF(DataRegularSeason20242025!$D$3:$D$1315,$A22, DataRegularSeason20242025!$J$3:$J$1315)</f>
        <v>59</v>
      </c>
      <c r="AV22">
        <f>SUMIF(DataRegularSeason20242025!$D$3:$D$1315,$A22, DataRegularSeason20242025!$K$3:$K$1315)</f>
        <v>72</v>
      </c>
      <c r="AW22">
        <f>AU22-AV22</f>
        <v>-13</v>
      </c>
      <c r="AX22">
        <f>COUNTIFS(DataRegularSeason20242025!$E$3:$E$1315,Table3[[#This Row],[Teams]],DataRegularSeason20242025!$J$3:$J$1315,0)</f>
        <v>3</v>
      </c>
      <c r="AY22">
        <f>SUMIF(DataRegularSeason20242025!$E$3:$E$1315,$A22,DataRegularSeason20242025!$K$3:$K$1315)</f>
        <v>79</v>
      </c>
      <c r="AZ22">
        <f>SUMIF(DataRegularSeason20242025!$E$3:$E$1315,$A22,DataRegularSeason20242025!$J$3:$J$1315)</f>
        <v>82</v>
      </c>
      <c r="BA22">
        <f>AY22-AZ22</f>
        <v>-3</v>
      </c>
      <c r="BB22">
        <f>AU22+AY22</f>
        <v>138</v>
      </c>
      <c r="BC22">
        <f>AV22+AZ22</f>
        <v>154</v>
      </c>
      <c r="BD22">
        <f>BB22-BC22</f>
        <v>-16</v>
      </c>
      <c r="BE22" s="17">
        <f>Table3[[#This Row],[GF]]/Table3[[#This Row],[GP]]</f>
        <v>2.8163265306122449</v>
      </c>
      <c r="BF22" s="17">
        <f>Table3[[#This Row],[GA]]/Table3[[#This Row],[GP]]</f>
        <v>3.1428571428571428</v>
      </c>
      <c r="BG22" s="17">
        <f>(Table3[[#This Row],[GF]]-Table3[[#This Row],[GA]])/Table3[[#This Row],[GP]]</f>
        <v>-0.32653061224489793</v>
      </c>
      <c r="BH22" s="49" t="str">
        <f>_xlfn.CONCAT(TEXT(Table3[[#This Row],[W_H]], "0"), "-", TEXT(Table3[[#This Row],[RL_H]],"0"), "-", TEXT(Table3[[#This Row],[OTL_H]]+Table3[[#This Row],[SOL_H]], "0"))</f>
        <v>14-11-2</v>
      </c>
      <c r="BI22" s="49" t="str">
        <f>_xlfn.CONCAT(TEXT(Table3[[#This Row],[W_A]], "0"), "-", TEXT(Table3[[#This Row],[RL_A]],"0"), "-", TEXT(Table3[[#This Row],[OTL_A]]+Table3[[#This Row],[SOL_A]], "0"))</f>
        <v>9-10-3</v>
      </c>
      <c r="BJ22" s="49">
        <f>((2*(Table3[[#This Row],[W_H]]))+Table3[[#This Row],[OTL_H]]+Table3[[#This Row],[SOL_H]])/(2*Table3[[#This Row],[GP_H]])</f>
        <v>0.55555555555555558</v>
      </c>
      <c r="BK22" s="49">
        <f>((2*(Table3[[#This Row],[W_A]]))+Table3[[#This Row],[OTL_A]]+Table3[[#This Row],[SOL_A]])/(2*Table3[[#This Row],[GP_A]])</f>
        <v>0.47727272727272729</v>
      </c>
      <c r="BL22" s="21">
        <f>(Table3[[#This Row],[W]]*$CG$3)+(Table3[[#This Row],[L]]*$CG$4)+(Table3[[#This Row],[GF]]*$CG$5)+(Table3[[#This Row],[GA]]*$CG$6)</f>
        <v>55.4</v>
      </c>
      <c r="BM22" s="21">
        <f>(82*(((Table3[[#This Row],[PTS%]]*$CG$3)+((1-Table3[[#This Row],[PTS%]])*$CG$4)+(Table3[[#This Row],[GF]]*$CG$5)+(Table3[[#This Row],[GA]]*$CG$6))/Table3[[#This Row],[GP]])) + (Table3[[#This Row],[W]]*$CG$3)+(Table3[[#This Row],[L]]*$CG$4)+(Table3[[#This Row],[GF]]*$CG$5)+(Table3[[#This Row],[GA]]*$CG$6)</f>
        <v>116.48846314035819</v>
      </c>
      <c r="BN22">
        <f>COUNTIFS(DataRegularSeason20242025!$D$3:$D$1315,$A22,DataRegularSeason20242025!$H$3:$H$1315, $A22)</f>
        <v>6</v>
      </c>
      <c r="BO22">
        <f>COUNTIFS(DataRegularSeason20242025!$E$3:$E$1315,$A22,DataRegularSeason20242025!$H$3:$H$1315, $A22)</f>
        <v>9</v>
      </c>
      <c r="BP22">
        <f>BN22+BO22</f>
        <v>15</v>
      </c>
      <c r="BQ22">
        <f>F22-BN22</f>
        <v>16</v>
      </c>
      <c r="BR22">
        <f>H22-BO22</f>
        <v>18</v>
      </c>
      <c r="BS22">
        <f>BQ22+BR22</f>
        <v>34</v>
      </c>
      <c r="BV22">
        <v>2008</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33</v>
      </c>
      <c r="B23" t="s">
        <v>98</v>
      </c>
      <c r="C23" t="s">
        <v>99</v>
      </c>
      <c r="D23">
        <f>COUNTIFS(DataRegularSeason20242025!$D$3:$D$1315,$A23,DataRegularSeason20242025!$R$3:$R$1315,1,DataRegularSeason20242025!$N$3:$N$1315,1) + COUNTIFS(DataRegularSeason20242025!$E$3:$E$1315,$A23,DataRegularSeason20242025!$R$3:$R$1315,1,DataRegularSeason20242025!$N$3:$N$1315,1)</f>
        <v>37</v>
      </c>
      <c r="E23" s="15">
        <f>Table3[[#This Row],[Watched]]/Table3[[#This Row],[GP]]</f>
        <v>0.77083333333333337</v>
      </c>
      <c r="F23">
        <f>COUNTIFS(DataRegularSeason20242025!$N$3:$N$1315,1,DataRegularSeason20242025!$D$3:$D$1315,$A23)</f>
        <v>24</v>
      </c>
      <c r="G23">
        <f>41-Table3[[#This Row],[GP_A]]</f>
        <v>17</v>
      </c>
      <c r="H23">
        <f>COUNTIFS(DataRegularSeason20242025!$E$3:$E$1315,$A23,DataRegularSeason20242025!$N$3:$N$1315,1)</f>
        <v>24</v>
      </c>
      <c r="I23">
        <f>41-Table3[[#This Row],[GP_H]]</f>
        <v>17</v>
      </c>
      <c r="J23">
        <f>F23+H23</f>
        <v>48</v>
      </c>
      <c r="K23">
        <f>82-Table3[[#This Row],[GP]]</f>
        <v>34</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9</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11</v>
      </c>
      <c r="U23">
        <f>COUNTIFS(DataRegularSeason20242025!$E$3:$E$1315,$A23, DataRegularSeason20242025!$L$3:$L$1315, $A23,DataRegularSeason20242025!$N$3:$N$1315,1,DataRegularSeason20242025!$M$3:$M$1315,"REG")</f>
        <v>8</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21</v>
      </c>
      <c r="AC23">
        <f>Table3[[#This Row],[L_A]]+Table3[[#This Row],[L_H]]</f>
        <v>27</v>
      </c>
      <c r="AD23">
        <f>Table3[[#This Row],[RW_A]]+Table3[[#This Row],[RW_H]]</f>
        <v>16</v>
      </c>
      <c r="AE23">
        <f>Table3[[#This Row],[RL_A]]+Table3[[#This Row],[RL_H]]</f>
        <v>20</v>
      </c>
      <c r="AF23">
        <f>Table3[[#This Row],[OTW_A]]+Table3[[#This Row],[OTW_H]]</f>
        <v>3</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5-7</v>
      </c>
      <c r="AK23">
        <f>(2*(Table3[[#This Row],[W_A]]+Table3[[#This Row],[W_H]]))+Table3[[#This Row],[OTL_A]]+Table3[[#This Row],[SOL_A]]+Table3[[#This Row],[OTL_H]]+Table3[[#This Row],[SOL_H]]</f>
        <v>49</v>
      </c>
      <c r="AL23">
        <f>(3*(Table3[[#This Row],[RW_A]]+Table3[[#This Row],[RW_H]]))+(2*(Table3[[#This Row],[OTW_A]]+Table3[[#This Row],[SOW_A]]+Table3[[#This Row],[OTW_H]]+Table3[[#This Row],[SOW_H]]))+Table3[[#This Row],[OTL_A]]+Table3[[#This Row],[SOL_A]]+Table3[[#This Row],[OTL_H]]+Table3[[#This Row],[SOL_H]]</f>
        <v>65</v>
      </c>
      <c r="AM23" s="15">
        <f>Table3[[#This Row],[PTS]]/(2*Table3[[#This Row],[GP]])</f>
        <v>0.51041666666666663</v>
      </c>
      <c r="AN23" s="15">
        <f>Table3[[#This Row],[PTS2]]/(3*Table3[[#This Row],[GP]])</f>
        <v>0.4513888888888889</v>
      </c>
      <c r="AO23">
        <f>(2*Table3[[#This Row],[GR]])+Table3[[#This Row],[PTS]]</f>
        <v>117</v>
      </c>
      <c r="AP23">
        <f>(3*Table3[[#This Row],[GR]])+Table3[[#This Row],[PTS2]]</f>
        <v>167</v>
      </c>
      <c r="AQ23">
        <f>Table3[[#This Row],[PTS]]+(2 * Table3[[#This Row],[GR]] * Table3[[#This Row],[PTS%]])</f>
        <v>83.708333333333329</v>
      </c>
      <c r="AR23">
        <f>Table3[[#This Row],[PTS2]]+(3 * Table3[[#This Row],[GR]] * Table3[[#This Row],[PTS%2]])</f>
        <v>111.04166666666666</v>
      </c>
      <c r="AS23" s="20" t="str">
        <f>_xlfn.CONCAT(TEXT(Table3[[#This Row],[W]], "0"), "-", TEXT(Table3[[#This Row],[RL]],"0"), "-", TEXT(Table3[[#This Row],[OTL]]+Table3[[#This Row],[SOL]], "0"))</f>
        <v>21-20-7</v>
      </c>
      <c r="AT23">
        <f>COUNTIFS(DataRegularSeason20242025!$D$3:$D$1315,Table3[[#This Row],[Teams]],DataRegularSeason20242025!$K$3:$K$1315,0)</f>
        <v>1</v>
      </c>
      <c r="AU23">
        <f>SUMIF(DataRegularSeason20242025!$D$3:$D$1315,$A23, DataRegularSeason20242025!$J$3:$J$1315)</f>
        <v>64</v>
      </c>
      <c r="AV23">
        <f>SUMIF(DataRegularSeason20242025!$D$3:$D$1315,$A23, DataRegularSeason20242025!$K$3:$K$1315)</f>
        <v>66</v>
      </c>
      <c r="AW23">
        <f>AU23-AV23</f>
        <v>-2</v>
      </c>
      <c r="AX23">
        <f>COUNTIFS(DataRegularSeason20242025!$E$3:$E$1315,Table3[[#This Row],[Teams]],DataRegularSeason20242025!$J$3:$J$1315,0)</f>
        <v>1</v>
      </c>
      <c r="AY23">
        <f>SUMIF(DataRegularSeason20242025!$E$3:$E$1315,$A23,DataRegularSeason20242025!$K$3:$K$1315)</f>
        <v>66</v>
      </c>
      <c r="AZ23">
        <f>SUMIF(DataRegularSeason20242025!$E$3:$E$1315,$A23,DataRegularSeason20242025!$J$3:$J$1315)</f>
        <v>75</v>
      </c>
      <c r="BA23">
        <f>AY23-AZ23</f>
        <v>-9</v>
      </c>
      <c r="BB23">
        <f>AU23+AY23</f>
        <v>130</v>
      </c>
      <c r="BC23">
        <f>AV23+AZ23</f>
        <v>141</v>
      </c>
      <c r="BD23">
        <f>BB23-BC23</f>
        <v>-11</v>
      </c>
      <c r="BE23" s="17">
        <f>Table3[[#This Row],[GF]]/Table3[[#This Row],[GP]]</f>
        <v>2.7083333333333335</v>
      </c>
      <c r="BF23" s="17">
        <f>Table3[[#This Row],[GA]]/Table3[[#This Row],[GP]]</f>
        <v>2.9375</v>
      </c>
      <c r="BG23" s="17">
        <f>(Table3[[#This Row],[GF]]-Table3[[#This Row],[GA]])/Table3[[#This Row],[GP]]</f>
        <v>-0.22916666666666666</v>
      </c>
      <c r="BH23" s="49" t="str">
        <f>_xlfn.CONCAT(TEXT(Table3[[#This Row],[W_H]], "0"), "-", TEXT(Table3[[#This Row],[RL_H]],"0"), "-", TEXT(Table3[[#This Row],[OTL_H]]+Table3[[#This Row],[SOL_H]], "0"))</f>
        <v>11-11-2</v>
      </c>
      <c r="BI23" s="49" t="str">
        <f>_xlfn.CONCAT(TEXT(Table3[[#This Row],[W_A]], "0"), "-", TEXT(Table3[[#This Row],[RL_A]],"0"), "-", TEXT(Table3[[#This Row],[OTL_A]]+Table3[[#This Row],[SOL_A]], "0"))</f>
        <v>10-9-5</v>
      </c>
      <c r="BJ23" s="49">
        <f>((2*(Table3[[#This Row],[W_H]]))+Table3[[#This Row],[OTL_H]]+Table3[[#This Row],[SOL_H]])/(2*Table3[[#This Row],[GP_H]])</f>
        <v>0.5</v>
      </c>
      <c r="BK23" s="49">
        <f>((2*(Table3[[#This Row],[W_A]]))+Table3[[#This Row],[OTL_A]]+Table3[[#This Row],[SOL_A]])/(2*Table3[[#This Row],[GP_A]])</f>
        <v>0.52083333333333337</v>
      </c>
      <c r="BL23" s="21">
        <f>(Table3[[#This Row],[W]]*$CG$3)+(Table3[[#This Row],[L]]*$CG$4)+(Table3[[#This Row],[GF]]*$CG$5)+(Table3[[#This Row],[GA]]*$CG$6)</f>
        <v>52.2</v>
      </c>
      <c r="BM23" s="21">
        <f>(82*(((Table3[[#This Row],[PTS%]]*$CG$3)+((1-Table3[[#This Row],[PTS%]])*$CG$4)+(Table3[[#This Row],[GF]]*$CG$5)+(Table3[[#This Row],[GA]]*$CG$6))/Table3[[#This Row],[GP]])) + (Table3[[#This Row],[W]]*$CG$3)+(Table3[[#This Row],[L]]*$CG$4)+(Table3[[#This Row],[GF]]*$CG$5)+(Table3[[#This Row],[GA]]*$CG$6)</f>
        <v>110.28689236111111</v>
      </c>
      <c r="BN23">
        <f>COUNTIFS(DataRegularSeason20242025!$D$3:$D$1315,$A23,DataRegularSeason20242025!$H$3:$H$1315, $A23)</f>
        <v>5</v>
      </c>
      <c r="BO23">
        <f>COUNTIFS(DataRegularSeason20242025!$E$3:$E$1315,$A23,DataRegularSeason20242025!$H$3:$H$1315, $A23)</f>
        <v>9</v>
      </c>
      <c r="BP23">
        <f>BN23+BO23</f>
        <v>14</v>
      </c>
      <c r="BQ23">
        <f>F23-BN23</f>
        <v>19</v>
      </c>
      <c r="BR23">
        <f>H23-BO23</f>
        <v>15</v>
      </c>
      <c r="BS23">
        <f>BQ23+BR23</f>
        <v>34</v>
      </c>
      <c r="BV23">
        <v>1983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41</v>
      </c>
      <c r="E24" s="15">
        <f>Table3[[#This Row],[Watched]]/Table3[[#This Row],[GP]]</f>
        <v>0.83673469387755106</v>
      </c>
      <c r="F24">
        <f>COUNTIFS(DataRegularSeason20242025!$N$3:$N$1315,1,DataRegularSeason20242025!$D$3:$D$1315,$A24)</f>
        <v>26</v>
      </c>
      <c r="G24">
        <f>41-Table3[[#This Row],[GP_A]]</f>
        <v>15</v>
      </c>
      <c r="H24">
        <f>COUNTIFS(DataRegularSeason20242025!$E$3:$E$1315,$A24,DataRegularSeason20242025!$N$3:$N$1315,1)</f>
        <v>23</v>
      </c>
      <c r="I24">
        <f>41-Table3[[#This Row],[GP_H]]</f>
        <v>18</v>
      </c>
      <c r="J24">
        <f>F24+H24</f>
        <v>49</v>
      </c>
      <c r="K24">
        <f>82-Table3[[#This Row],[GP]]</f>
        <v>33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H24-T24</f>
        <v>15</v>
      </c>
      <c r="Y24">
        <f>COUNTIFS(DataRegularSeason20242025!$E$3:$E$1315,$A24, DataRegularSeason20242025!$S$3:$S$1315, $A24,DataRegularSeason20242025!$M$3:$M$1315,"REG")</f>
        <v>11</v>
      </c>
      <c r="Z24">
        <f>COUNTIFS(DataRegularSeason20242025!$E$3:$E$1315,$A24, DataRegularSeason20242025!$S$3:$S$1315, $A24,DataRegularSeason20242025!$M$3:$M$1315,"OT")</f>
        <v>2</v>
      </c>
      <c r="AA24">
        <f>COUNTIFS(DataRegularSeason20242025!$E$3:$E$1315,$A24, DataRegularSeason20242025!$S$3:$S$1315, $A24,DataRegularSeason20242025!$M$3:$M$1315,"SO")</f>
        <v>2</v>
      </c>
      <c r="AB24">
        <f>Table3[[#This Row],[W_A]]+Table3[[#This Row],[W_H]]</f>
        <v>21</v>
      </c>
      <c r="AC24">
        <f>Table3[[#This Row],[L_A]]+Table3[[#This Row],[L_H]]</f>
        <v>28</v>
      </c>
      <c r="AD24">
        <f>Table3[[#This Row],[RW_A]]+Table3[[#This Row],[RW_H]]</f>
        <v>16</v>
      </c>
      <c r="AE24">
        <f>Table3[[#This Row],[RL_A]]+Table3[[#This Row],[RL_H]]</f>
        <v>21</v>
      </c>
      <c r="AF24">
        <f>Table3[[#This Row],[OTW_A]]+Table3[[#This Row],[OTW_H]]</f>
        <v>5</v>
      </c>
      <c r="AG24">
        <f>Table3[[#This Row],[OTL_A]]+Table3[[#This Row],[OTL_H]]</f>
        <v>5</v>
      </c>
      <c r="AH24">
        <f>Table3[[#This Row],[SOW_A]]+Table3[[#This Row],[SOW_H]]</f>
        <v>0</v>
      </c>
      <c r="AI24">
        <f>Table3[[#This Row],[SOL_A]]+Table3[[#This Row],[SOL_H]]</f>
        <v>2</v>
      </c>
      <c r="AJ24" s="20" t="str">
        <f>_xlfn.CONCAT(TEXT(Table3[[#This Row],[OTW]]+Table3[[#This Row],[SOW]], "0"), "-", TEXT(Table3[[#This Row],[OTL]]+Table3[[#This Row],[SOL]],"0"))</f>
        <v>5-7</v>
      </c>
      <c r="AK24">
        <f>(2*(Table3[[#This Row],[W_A]]+Table3[[#This Row],[W_H]]))+Table3[[#This Row],[OTL_A]]+Table3[[#This Row],[SOL_A]]+Table3[[#This Row],[OTL_H]]+Table3[[#This Row],[SOL_H]]</f>
        <v>49</v>
      </c>
      <c r="AL24">
        <f>(3*(Table3[[#This Row],[RW_A]]+Table3[[#This Row],[RW_H]]))+(2*(Table3[[#This Row],[OTW_A]]+Table3[[#This Row],[SOW_A]]+Table3[[#This Row],[OTW_H]]+Table3[[#This Row],[SOW_H]]))+Table3[[#This Row],[OTL_A]]+Table3[[#This Row],[SOL_A]]+Table3[[#This Row],[OTL_H]]+Table3[[#This Row],[SOL_H]]</f>
        <v>65</v>
      </c>
      <c r="AM24" s="15">
        <f>Table3[[#This Row],[PTS]]/(2*Table3[[#This Row],[GP]])</f>
        <v>0.5</v>
      </c>
      <c r="AN24" s="15">
        <f>Table3[[#This Row],[PTS2]]/(3*Table3[[#This Row],[GP]])</f>
        <v>0.44217687074829931</v>
      </c>
      <c r="AO24">
        <f>(2*Table3[[#This Row],[GR]])+Table3[[#This Row],[PTS]]</f>
        <v>115</v>
      </c>
      <c r="AP24">
        <f>(3*Table3[[#This Row],[GR]])+Table3[[#This Row],[PTS2]]</f>
        <v>164</v>
      </c>
      <c r="AQ24">
        <f>Table3[[#This Row],[PTS]]+(2 * Table3[[#This Row],[GR]] * Table3[[#This Row],[PTS%]])</f>
        <v>82</v>
      </c>
      <c r="AR24">
        <f>Table3[[#This Row],[PTS2]]+(3 * Table3[[#This Row],[GR]] * Table3[[#This Row],[PTS%2]])</f>
        <v>108.77551020408163</v>
      </c>
      <c r="AS24" s="20" t="str">
        <f>_xlfn.CONCAT(TEXT(Table3[[#This Row],[W]], "0"), "-", TEXT(Table3[[#This Row],[RL]],"0"), "-", TEXT(Table3[[#This Row],[OTL]]+Table3[[#This Row],[SOL]], "0"))</f>
        <v>21-21-7</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62</v>
      </c>
      <c r="AZ24">
        <f>SUMIF(DataRegularSeason20242025!$E$3:$E$1315,$A24,DataRegularSeason20242025!$J$3:$J$1315)</f>
        <v>75</v>
      </c>
      <c r="BA24">
        <f>AY24-AZ24</f>
        <v>-13</v>
      </c>
      <c r="BB24">
        <f>AU24+AY24</f>
        <v>139</v>
      </c>
      <c r="BC24">
        <f>AV24+AZ24</f>
        <v>147</v>
      </c>
      <c r="BD24">
        <f>BB24-BC24</f>
        <v>-8</v>
      </c>
      <c r="BE24" s="17">
        <f>Table3[[#This Row],[GF]]/Table3[[#This Row],[GP]]</f>
        <v>2.8367346938775508</v>
      </c>
      <c r="BF24" s="17">
        <f>Table3[[#This Row],[GA]]/Table3[[#This Row],[GP]]</f>
        <v>3</v>
      </c>
      <c r="BG24" s="17">
        <f>(Table3[[#This Row],[GF]]-Table3[[#This Row],[GA]])/Table3[[#This Row],[GP]]</f>
        <v>-0.16326530612244897</v>
      </c>
      <c r="BH24" s="49" t="str">
        <f>_xlfn.CONCAT(TEXT(Table3[[#This Row],[W_H]], "0"), "-", TEXT(Table3[[#This Row],[RL_H]],"0"), "-", TEXT(Table3[[#This Row],[OTL_H]]+Table3[[#This Row],[SOL_H]], "0"))</f>
        <v>8-11-4</v>
      </c>
      <c r="BI24" s="49" t="str">
        <f>_xlfn.CONCAT(TEXT(Table3[[#This Row],[W_A]], "0"), "-", TEXT(Table3[[#This Row],[RL_A]],"0"), "-", TEXT(Table3[[#This Row],[OTL_A]]+Table3[[#This Row],[SOL_A]], "0"))</f>
        <v>13-10-3</v>
      </c>
      <c r="BJ24" s="49">
        <f>((2*(Table3[[#This Row],[W_H]]))+Table3[[#This Row],[OTL_H]]+Table3[[#This Row],[SOL_H]])/(2*Table3[[#This Row],[GP_H]])</f>
        <v>0.43478260869565216</v>
      </c>
      <c r="BK24" s="49">
        <f>((2*(Table3[[#This Row],[W_A]]))+Table3[[#This Row],[OTL_A]]+Table3[[#This Row],[SOL_A]])/(2*Table3[[#This Row],[GP_A]])</f>
        <v>0.55769230769230771</v>
      </c>
      <c r="BL24" s="21">
        <f>(Table3[[#This Row],[W]]*$CG$3)+(Table3[[#This Row],[L]]*$CG$4)+(Table3[[#This Row],[GF]]*$CG$5)+(Table3[[#This Row],[GA]]*$CG$6)</f>
        <v>54.45</v>
      </c>
      <c r="BM24" s="21">
        <f>(82*(((Table3[[#This Row],[PTS%]]*$CG$3)+((1-Table3[[#This Row],[PTS%]])*$CG$4)+(Table3[[#This Row],[GF]]*$CG$5)+(Table3[[#This Row],[GA]]*$CG$6))/Table3[[#This Row],[GP]])) + (Table3[[#This Row],[W]]*$CG$3)+(Table3[[#This Row],[L]]*$CG$4)+(Table3[[#This Row],[GF]]*$CG$5)+(Table3[[#This Row],[GA]]*$CG$6)</f>
        <v>114.61122448979592</v>
      </c>
      <c r="BN24">
        <f>COUNTIFS(DataRegularSeason20242025!$D$3:$D$1315,$A24,DataRegularSeason20242025!$H$3:$H$1315, $A24)</f>
        <v>8</v>
      </c>
      <c r="BO24">
        <f>COUNTIFS(DataRegularSeason20242025!$E$3:$E$1315,$A24,DataRegularSeason20242025!$H$3:$H$1315, $A24)</f>
        <v>6</v>
      </c>
      <c r="BP24">
        <f>BN24+BO24</f>
        <v>14</v>
      </c>
      <c r="BQ24">
        <f>F24-BN24</f>
        <v>18</v>
      </c>
      <c r="BR24">
        <f>H24-BO24</f>
        <v>17</v>
      </c>
      <c r="BS24">
        <f>BQ24+BR24</f>
        <v>35</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42</v>
      </c>
      <c r="E25" s="15">
        <f>Table3[[#This Row],[Watched]]/Table3[[#This Row],[GP]]</f>
        <v>0.84</v>
      </c>
      <c r="F25">
        <f>COUNTIFS(DataRegularSeason20242025!$N$3:$N$1315,1,DataRegularSeason20242025!$D$3:$D$1315,$A25)</f>
        <v>26</v>
      </c>
      <c r="G25">
        <f>41-Table3[[#This Row],[GP_A]]</f>
        <v>15</v>
      </c>
      <c r="H25">
        <f>COUNTIFS(DataRegularSeason20242025!$E$3:$E$1315,$A25,DataRegularSeason20242025!$N$3:$N$1315,1)</f>
        <v>24</v>
      </c>
      <c r="I25">
        <f>41-Table3[[#This Row],[GP_H]]</f>
        <v>17</v>
      </c>
      <c r="J25">
        <f>F25+H25</f>
        <v>50</v>
      </c>
      <c r="K25">
        <f>82-Table3[[#This Row],[GP]]</f>
        <v>32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1</v>
      </c>
      <c r="AA25">
        <f>COUNTIFS(DataRegularSeason20242025!$E$3:$E$1315,$A25, DataRegularSeason20242025!$S$3:$S$1315, $A25,DataRegularSeason20242025!$M$3:$M$1315,"SO")</f>
        <v>0</v>
      </c>
      <c r="AB25">
        <f>Table3[[#This Row],[W_A]]+Table3[[#This Row],[W_H]]</f>
        <v>23</v>
      </c>
      <c r="AC25">
        <f>Table3[[#This Row],[L_A]]+Table3[[#This Row],[L_H]]</f>
        <v>27</v>
      </c>
      <c r="AD25">
        <f>Table3[[#This Row],[RW_A]]+Table3[[#This Row],[RW_H]]</f>
        <v>16</v>
      </c>
      <c r="AE25">
        <f>Table3[[#This Row],[RL_A]]+Table3[[#This Row],[RL_H]]</f>
        <v>23</v>
      </c>
      <c r="AF25">
        <f>Table3[[#This Row],[OTW_A]]+Table3[[#This Row],[OTW_H]]</f>
        <v>5</v>
      </c>
      <c r="AG25">
        <f>Table3[[#This Row],[OTL_A]]+Table3[[#This Row],[OTL_H]]</f>
        <v>4</v>
      </c>
      <c r="AH25">
        <f>Table3[[#This Row],[SOW_A]]+Table3[[#This Row],[SOW_H]]</f>
        <v>2</v>
      </c>
      <c r="AI25">
        <f>Table3[[#This Row],[SOL_A]]+Table3[[#This Row],[SOL_H]]</f>
        <v>0</v>
      </c>
      <c r="AJ25" s="20" t="str">
        <f>_xlfn.CONCAT(TEXT(Table3[[#This Row],[OTW]]+Table3[[#This Row],[SOW]], "0"), "-", TEXT(Table3[[#This Row],[OTL]]+Table3[[#This Row],[SOL]],"0"))</f>
        <v>7-4</v>
      </c>
      <c r="AK25">
        <f>(2*(Table3[[#This Row],[W_A]]+Table3[[#This Row],[W_H]]))+Table3[[#This Row],[OTL_A]]+Table3[[#This Row],[SOL_A]]+Table3[[#This Row],[OTL_H]]+Table3[[#This Row],[SOL_H]]</f>
        <v>50</v>
      </c>
      <c r="AL25">
        <f>(3*(Table3[[#This Row],[RW_A]]+Table3[[#This Row],[RW_H]]))+(2*(Table3[[#This Row],[OTW_A]]+Table3[[#This Row],[SOW_A]]+Table3[[#This Row],[OTW_H]]+Table3[[#This Row],[SOW_H]]))+Table3[[#This Row],[OTL_A]]+Table3[[#This Row],[SOL_A]]+Table3[[#This Row],[OTL_H]]+Table3[[#This Row],[SOL_H]]</f>
        <v>66</v>
      </c>
      <c r="AM25" s="15">
        <f>Table3[[#This Row],[PTS]]/(2*Table3[[#This Row],[GP]])</f>
        <v>0.5</v>
      </c>
      <c r="AN25" s="15">
        <f>Table3[[#This Row],[PTS2]]/(3*Table3[[#This Row],[GP]])</f>
        <v>0.44</v>
      </c>
      <c r="AO25">
        <f>(2*Table3[[#This Row],[GR]])+Table3[[#This Row],[PTS]]</f>
        <v>114</v>
      </c>
      <c r="AP25">
        <f>(3*Table3[[#This Row],[GR]])+Table3[[#This Row],[PTS2]]</f>
        <v>162</v>
      </c>
      <c r="AQ25">
        <f>Table3[[#This Row],[PTS]]+(2 * Table3[[#This Row],[GR]] * Table3[[#This Row],[PTS%]])</f>
        <v>82</v>
      </c>
      <c r="AR25">
        <f>Table3[[#This Row],[PTS2]]+(3 * Table3[[#This Row],[GR]] * Table3[[#This Row],[PTS%2]])</f>
        <v>108.24000000000001</v>
      </c>
      <c r="AS25" s="20" t="str">
        <f>_xlfn.CONCAT(TEXT(Table3[[#This Row],[W]], "0"), "-", TEXT(Table3[[#This Row],[RL]],"0"), "-", TEXT(Table3[[#This Row],[OTL]]+Table3[[#This Row],[SOL]], "0"))</f>
        <v>23-23-4</v>
      </c>
      <c r="AT25">
        <f>COUNTIFS(DataRegularSeason20242025!$D$3:$D$1315,Table3[[#This Row],[Teams]],DataRegularSeason20242025!$K$3:$K$1315,0)</f>
        <v>2</v>
      </c>
      <c r="AU25">
        <f>SUMIF(DataRegularSeason20242025!$D$3:$D$1315,$A25, DataRegularSeason20242025!$J$3:$J$1315)</f>
        <v>78</v>
      </c>
      <c r="AV25">
        <f>SUMIF(DataRegularSeason20242025!$D$3:$D$1315,$A25, DataRegularSeason20242025!$K$3:$K$1315)</f>
        <v>81</v>
      </c>
      <c r="AW25">
        <f>AU25-AV25</f>
        <v>-3</v>
      </c>
      <c r="AX25">
        <f>COUNTIFS(DataRegularSeason20242025!$E$3:$E$1315,Table3[[#This Row],[Teams]],DataRegularSeason20242025!$J$3:$J$1315,0)</f>
        <v>2</v>
      </c>
      <c r="AY25">
        <f>SUMIF(DataRegularSeason20242025!$E$3:$E$1315,$A25,DataRegularSeason20242025!$K$3:$K$1315)</f>
        <v>62</v>
      </c>
      <c r="AZ25">
        <f>SUMIF(DataRegularSeason20242025!$E$3:$E$1315,$A25,DataRegularSeason20242025!$J$3:$J$1315)</f>
        <v>68</v>
      </c>
      <c r="BA25">
        <f>AY25-AZ25</f>
        <v>-6</v>
      </c>
      <c r="BB25">
        <f>AU25+AY25</f>
        <v>140</v>
      </c>
      <c r="BC25">
        <f>AV25+AZ25</f>
        <v>149</v>
      </c>
      <c r="BD25">
        <f>BB25-BC25</f>
        <v>-9</v>
      </c>
      <c r="BE25" s="17">
        <f>Table3[[#This Row],[GF]]/Table3[[#This Row],[GP]]</f>
        <v>2.8</v>
      </c>
      <c r="BF25" s="17">
        <f>Table3[[#This Row],[GA]]/Table3[[#This Row],[GP]]</f>
        <v>2.98</v>
      </c>
      <c r="BG25" s="17">
        <f>(Table3[[#This Row],[GF]]-Table3[[#This Row],[GA]])/Table3[[#This Row],[GP]]</f>
        <v>-0.18</v>
      </c>
      <c r="BH25" s="49" t="str">
        <f>_xlfn.CONCAT(TEXT(Table3[[#This Row],[W_H]], "0"), "-", TEXT(Table3[[#This Row],[RL_H]],"0"), "-", TEXT(Table3[[#This Row],[OTL_H]]+Table3[[#This Row],[SOL_H]], "0"))</f>
        <v>11-12-1</v>
      </c>
      <c r="BI25" s="49" t="str">
        <f>_xlfn.CONCAT(TEXT(Table3[[#This Row],[W_A]], "0"), "-", TEXT(Table3[[#This Row],[RL_A]],"0"), "-", TEXT(Table3[[#This Row],[OTL_A]]+Table3[[#This Row],[SOL_A]], "0"))</f>
        <v>12-11-3</v>
      </c>
      <c r="BJ25" s="49">
        <f>((2*(Table3[[#This Row],[W_H]]))+Table3[[#This Row],[OTL_H]]+Table3[[#This Row],[SOL_H]])/(2*Table3[[#This Row],[GP_H]])</f>
        <v>0.47916666666666669</v>
      </c>
      <c r="BK25" s="49">
        <f>((2*(Table3[[#This Row],[W_A]]))+Table3[[#This Row],[OTL_A]]+Table3[[#This Row],[SOL_A]])/(2*Table3[[#This Row],[GP_A]])</f>
        <v>0.51923076923076927</v>
      </c>
      <c r="BL25" s="21">
        <f>(Table3[[#This Row],[W]]*$CG$3)+(Table3[[#This Row],[L]]*$CG$4)+(Table3[[#This Row],[GF]]*$CG$5)+(Table3[[#This Row],[GA]]*$CG$6)</f>
        <v>55.5</v>
      </c>
      <c r="BM25" s="21">
        <f>(82*(((Table3[[#This Row],[PTS%]]*$CG$3)+((1-Table3[[#This Row],[PTS%]])*$CG$4)+(Table3[[#This Row],[GF]]*$CG$5)+(Table3[[#This Row],[GA]]*$CG$6))/Table3[[#This Row],[GP]])) + (Table3[[#This Row],[W]]*$CG$3)+(Table3[[#This Row],[L]]*$CG$4)+(Table3[[#This Row],[GF]]*$CG$5)+(Table3[[#This Row],[GA]]*$CG$6)</f>
        <v>115.032</v>
      </c>
      <c r="BN25">
        <f>COUNTIFS(DataRegularSeason20242025!$D$3:$D$1315,$A25,DataRegularSeason20242025!$H$3:$H$1315, $A25)</f>
        <v>11</v>
      </c>
      <c r="BO25">
        <f>COUNTIFS(DataRegularSeason20242025!$E$3:$E$1315,$A25,DataRegularSeason20242025!$H$3:$H$1315, $A25)</f>
        <v>13</v>
      </c>
      <c r="BP25">
        <f>BN25+BO25</f>
        <v>24</v>
      </c>
      <c r="BQ25">
        <f>F25-BN25</f>
        <v>15</v>
      </c>
      <c r="BR25">
        <f>H25-BO25</f>
        <v>11</v>
      </c>
      <c r="BS25">
        <f>BQ25+BR25</f>
        <v>26</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45</v>
      </c>
      <c r="B26" t="s">
        <v>98</v>
      </c>
      <c r="C26" t="s">
        <v>99</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0.88</v>
      </c>
      <c r="F26">
        <f>COUNTIFS(DataRegularSeason20242025!$N$3:$N$1315,1,DataRegularSeason20242025!$D$3:$D$1315,$A26)</f>
        <v>27</v>
      </c>
      <c r="G26">
        <f>41-Table3[[#This Row],[GP_A]]</f>
        <v>14</v>
      </c>
      <c r="H26">
        <f>COUNTIFS(DataRegularSeason20242025!$E$3:$E$1315,$A26,DataRegularSeason20242025!$N$3:$N$1315,1)</f>
        <v>23</v>
      </c>
      <c r="I26">
        <f>41-Table3[[#This Row],[GP_H]]</f>
        <v>18</v>
      </c>
      <c r="J26">
        <f>F26+H26</f>
        <v>50</v>
      </c>
      <c r="K26">
        <f>82-Table3[[#This Row],[GP]]</f>
        <v>32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16</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7</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12</v>
      </c>
      <c r="Y26">
        <f>COUNTIFS(DataRegularSeason20242025!$E$3:$E$1315,$A26, DataRegularSeason20242025!$S$3:$S$1315, $A26,DataRegularSeason20242025!$M$3:$M$1315,"REG")</f>
        <v>11</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22</v>
      </c>
      <c r="AC26">
        <f>Table3[[#This Row],[L_A]]+Table3[[#This Row],[L_H]]</f>
        <v>28</v>
      </c>
      <c r="AD26">
        <f>Table3[[#This Row],[RW_A]]+Table3[[#This Row],[RW_H]]</f>
        <v>13</v>
      </c>
      <c r="AE26">
        <f>Table3[[#This Row],[RL_A]]+Table3[[#This Row],[RL_H]]</f>
        <v>22</v>
      </c>
      <c r="AF26">
        <f>Table3[[#This Row],[OTW_A]]+Table3[[#This Row],[OTW_H]]</f>
        <v>6</v>
      </c>
      <c r="AG26">
        <f>Table3[[#This Row],[OTL_A]]+Table3[[#This Row],[OTL_H]]</f>
        <v>3</v>
      </c>
      <c r="AH26">
        <f>Table3[[#This Row],[SOW_A]]+Table3[[#This Row],[SOW_H]]</f>
        <v>3</v>
      </c>
      <c r="AI26">
        <f>Table3[[#This Row],[SOL_A]]+Table3[[#This Row],[SOL_H]]</f>
        <v>3</v>
      </c>
      <c r="AJ26" s="20" t="str">
        <f>_xlfn.CONCAT(TEXT(Table3[[#This Row],[OTW]]+Table3[[#This Row],[SOW]], "0"), "-", TEXT(Table3[[#This Row],[OTL]]+Table3[[#This Row],[SOL]],"0"))</f>
        <v>9-6</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63</v>
      </c>
      <c r="AM26" s="15">
        <f>Table3[[#This Row],[PTS]]/(2*Table3[[#This Row],[GP]])</f>
        <v>0.5</v>
      </c>
      <c r="AN26" s="15">
        <f>Table3[[#This Row],[PTS2]]/(3*Table3[[#This Row],[GP]])</f>
        <v>0.42</v>
      </c>
      <c r="AO26">
        <f>(2*Table3[[#This Row],[GR]])+Table3[[#This Row],[PTS]]</f>
        <v>114</v>
      </c>
      <c r="AP26">
        <f>(3*Table3[[#This Row],[GR]])+Table3[[#This Row],[PTS2]]</f>
        <v>159</v>
      </c>
      <c r="AQ26">
        <f>Table3[[#This Row],[PTS]]+(2 * Table3[[#This Row],[GR]] * Table3[[#This Row],[PTS%]])</f>
        <v>82</v>
      </c>
      <c r="AR26">
        <f>Table3[[#This Row],[PTS2]]+(3 * Table3[[#This Row],[GR]] * Table3[[#This Row],[PTS%2]])</f>
        <v>103.32</v>
      </c>
      <c r="AS26" s="20" t="str">
        <f>_xlfn.CONCAT(TEXT(Table3[[#This Row],[W]], "0"), "-", TEXT(Table3[[#This Row],[RL]],"0"), "-", TEXT(Table3[[#This Row],[OTL]]+Table3[[#This Row],[SOL]], "0"))</f>
        <v>22-22-6</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97</v>
      </c>
      <c r="AW26">
        <f>AU26-AV26</f>
        <v>-16</v>
      </c>
      <c r="AX26">
        <f>COUNTIFS(DataRegularSeason20242025!$E$3:$E$1315,Table3[[#This Row],[Teams]],DataRegularSeason20242025!$J$3:$J$1315,0)</f>
        <v>1</v>
      </c>
      <c r="AY26">
        <f>SUMIF(DataRegularSeason20242025!$E$3:$E$1315,$A26,DataRegularSeason20242025!$K$3:$K$1315)</f>
        <v>69</v>
      </c>
      <c r="AZ26">
        <f>SUMIF(DataRegularSeason20242025!$E$3:$E$1315,$A26,DataRegularSeason20242025!$J$3:$J$1315)</f>
        <v>74</v>
      </c>
      <c r="BA26">
        <f>AY26-AZ26</f>
        <v>-5</v>
      </c>
      <c r="BB26">
        <f>AU26+AY26</f>
        <v>150</v>
      </c>
      <c r="BC26">
        <f>AV26+AZ26</f>
        <v>171</v>
      </c>
      <c r="BD26">
        <f>BB26-BC26</f>
        <v>-21</v>
      </c>
      <c r="BE26" s="17">
        <f>Table3[[#This Row],[GF]]/Table3[[#This Row],[GP]]</f>
        <v>3</v>
      </c>
      <c r="BF26" s="17">
        <f>Table3[[#This Row],[GA]]/Table3[[#This Row],[GP]]</f>
        <v>3.42</v>
      </c>
      <c r="BG26" s="17">
        <f>(Table3[[#This Row],[GF]]-Table3[[#This Row],[GA]])/Table3[[#This Row],[GP]]</f>
        <v>-0.42</v>
      </c>
      <c r="BH26" s="49" t="str">
        <f>_xlfn.CONCAT(TEXT(Table3[[#This Row],[W_H]], "0"), "-", TEXT(Table3[[#This Row],[RL_H]],"0"), "-", TEXT(Table3[[#This Row],[OTL_H]]+Table3[[#This Row],[SOL_H]], "0"))</f>
        <v>11-11-1</v>
      </c>
      <c r="BI26" s="49" t="str">
        <f>_xlfn.CONCAT(TEXT(Table3[[#This Row],[W_A]], "0"), "-", TEXT(Table3[[#This Row],[RL_A]],"0"), "-", TEXT(Table3[[#This Row],[OTL_A]]+Table3[[#This Row],[SOL_A]], "0"))</f>
        <v>11-11-5</v>
      </c>
      <c r="BJ26" s="49">
        <f>((2*(Table3[[#This Row],[W_H]]))+Table3[[#This Row],[OTL_H]]+Table3[[#This Row],[SOL_H]])/(2*Table3[[#This Row],[GP_H]])</f>
        <v>0.5</v>
      </c>
      <c r="BK26" s="49">
        <f>((2*(Table3[[#This Row],[W_A]]))+Table3[[#This Row],[OTL_A]]+Table3[[#This Row],[SOL_A]])/(2*Table3[[#This Row],[GP_A]])</f>
        <v>0.5</v>
      </c>
      <c r="BL26" s="21">
        <f>(Table3[[#This Row],[W]]*$CG$3)+(Table3[[#This Row],[L]]*$CG$4)+(Table3[[#This Row],[GF]]*$CG$5)+(Table3[[#This Row],[GA]]*$CG$6)</f>
        <v>59</v>
      </c>
      <c r="BM26" s="21">
        <f>(82*(((Table3[[#This Row],[PTS%]]*$CG$3)+((1-Table3[[#This Row],[PTS%]])*$CG$4)+(Table3[[#This Row],[GF]]*$CG$5)+(Table3[[#This Row],[GA]]*$CG$6))/Table3[[#This Row],[GP]])) + (Table3[[#This Row],[W]]*$CG$3)+(Table3[[#This Row],[L]]*$CG$4)+(Table3[[#This Row],[GF]]*$CG$5)+(Table3[[#This Row],[GA]]*$CG$6)</f>
        <v>124.60000000000002</v>
      </c>
      <c r="BN26">
        <f>COUNTIFS(DataRegularSeason20242025!$D$3:$D$1315,$A26,DataRegularSeason20242025!$H$3:$H$1315, $A26)</f>
        <v>6</v>
      </c>
      <c r="BO26">
        <f>COUNTIFS(DataRegularSeason20242025!$E$3:$E$1315,$A26,DataRegularSeason20242025!$H$3:$H$1315, $A26)</f>
        <v>6</v>
      </c>
      <c r="BP26">
        <f>BN26+BO26</f>
        <v>12</v>
      </c>
      <c r="BQ26">
        <f>F26-BN26</f>
        <v>21</v>
      </c>
      <c r="BR26">
        <f>H26-BO26</f>
        <v>17</v>
      </c>
      <c r="BS26">
        <f>BQ26+BR26</f>
        <v>38</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46</v>
      </c>
      <c r="E27" s="15">
        <f>Table3[[#This Row],[Watched]]/Table3[[#This Row],[GP]]</f>
        <v>0.90196078431372551</v>
      </c>
      <c r="F27">
        <f>COUNTIFS(DataRegularSeason20242025!$N$3:$N$1315,1,DataRegularSeason20242025!$D$3:$D$1315,$A27)</f>
        <v>26</v>
      </c>
      <c r="G27">
        <f>41-Table3[[#This Row],[GP_A]]</f>
        <v>15</v>
      </c>
      <c r="H27">
        <f>COUNTIFS(DataRegularSeason20242025!$E$3:$E$1315,$A27,DataRegularSeason20242025!$N$3:$N$1315,1)</f>
        <v>25</v>
      </c>
      <c r="I27">
        <f>41-Table3[[#This Row],[GP_H]]</f>
        <v>16</v>
      </c>
      <c r="J27">
        <f>F27+H27</f>
        <v>51</v>
      </c>
      <c r="K27">
        <f>82-Table3[[#This Row],[GP]]</f>
        <v>31</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31</v>
      </c>
      <c r="AD27">
        <f>Table3[[#This Row],[RW_A]]+Table3[[#This Row],[RW_H]]</f>
        <v>14</v>
      </c>
      <c r="AE27">
        <f>Table3[[#This Row],[RL_A]]+Table3[[#This Row],[RL_H]]</f>
        <v>23</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0.47058823529411764</v>
      </c>
      <c r="AN27" s="15">
        <f>Table3[[#This Row],[PTS2]]/(3*Table3[[#This Row],[GP]])</f>
        <v>0.40522875816993464</v>
      </c>
      <c r="AO27">
        <f>(2*Table3[[#This Row],[GR]])+Table3[[#This Row],[PTS]]</f>
        <v>110</v>
      </c>
      <c r="AP27">
        <f>(3*Table3[[#This Row],[GR]])+Table3[[#This Row],[PTS2]]</f>
        <v>155</v>
      </c>
      <c r="AQ27">
        <f>Table3[[#This Row],[PTS]]+(2 * Table3[[#This Row],[GR]] * Table3[[#This Row],[PTS%]])</f>
        <v>77.17647058823529</v>
      </c>
      <c r="AR27">
        <f>Table3[[#This Row],[PTS2]]+(3 * Table3[[#This Row],[GR]] * Table3[[#This Row],[PTS%2]])</f>
        <v>99.686274509803923</v>
      </c>
      <c r="AS27" s="20" t="str">
        <f>_xlfn.CONCAT(TEXT(Table3[[#This Row],[W]], "0"), "-", TEXT(Table3[[#This Row],[RL]],"0"), "-", TEXT(Table3[[#This Row],[OTL]]+Table3[[#This Row],[SOL]], "0"))</f>
        <v>20-23-8</v>
      </c>
      <c r="AT27">
        <f>COUNTIFS(DataRegularSeason20242025!$D$3:$D$1315,Table3[[#This Row],[Teams]],DataRegularSeason20242025!$K$3:$K$1315,0)</f>
        <v>0</v>
      </c>
      <c r="AU27">
        <f>SUMIF(DataRegularSeason20242025!$D$3:$D$1315,$A27, DataRegularSeason20242025!$J$3:$J$1315)</f>
        <v>76</v>
      </c>
      <c r="AV27">
        <f>SUMIF(DataRegularSeason20242025!$D$3:$D$1315,$A27, DataRegularSeason20242025!$K$3:$K$1315)</f>
        <v>95</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150</v>
      </c>
      <c r="BC27">
        <f>AV27+AZ27</f>
        <v>189</v>
      </c>
      <c r="BD27">
        <f>BB27-BC27</f>
        <v>-39</v>
      </c>
      <c r="BE27" s="17">
        <f>Table3[[#This Row],[GF]]/Table3[[#This Row],[GP]]</f>
        <v>2.9411764705882355</v>
      </c>
      <c r="BF27" s="17">
        <f>Table3[[#This Row],[GA]]/Table3[[#This Row],[GP]]</f>
        <v>3.7058823529411766</v>
      </c>
      <c r="BG27" s="17">
        <f>(Table3[[#This Row],[GF]]-Table3[[#This Row],[GA]])/Table3[[#This Row],[GP]]</f>
        <v>-0.76470588235294112</v>
      </c>
      <c r="BH27" s="49" t="str">
        <f>_xlfn.CONCAT(TEXT(Table3[[#This Row],[W_H]], "0"), "-", TEXT(Table3[[#This Row],[RL_H]],"0"), "-", TEXT(Table3[[#This Row],[OTL_H]]+Table3[[#This Row],[SOL_H]], "0"))</f>
        <v>12-10-3</v>
      </c>
      <c r="BI27" s="49" t="str">
        <f>_xlfn.CONCAT(TEXT(Table3[[#This Row],[W_A]], "0"), "-", TEXT(Table3[[#This Row],[RL_A]],"0"), "-", TEXT(Table3[[#This Row],[OTL_A]]+Table3[[#This Row],[SOL_A]], "0"))</f>
        <v>8-13-5</v>
      </c>
      <c r="BJ27" s="49">
        <f>((2*(Table3[[#This Row],[W_H]]))+Table3[[#This Row],[OTL_H]]+Table3[[#This Row],[SOL_H]])/(2*Table3[[#This Row],[GP_H]])</f>
        <v>0.54</v>
      </c>
      <c r="BK27" s="49">
        <f>((2*(Table3[[#This Row],[W_A]]))+Table3[[#This Row],[OTL_A]]+Table3[[#This Row],[SOL_A]])/(2*Table3[[#This Row],[GP_A]])</f>
        <v>0.40384615384615385</v>
      </c>
      <c r="BL27" s="21">
        <f>(Table3[[#This Row],[W]]*$CG$3)+(Table3[[#This Row],[L]]*$CG$4)+(Table3[[#This Row],[GF]]*$CG$5)+(Table3[[#This Row],[GA]]*$CG$6)</f>
        <v>60.7</v>
      </c>
      <c r="BM27" s="21">
        <f>(82*(((Table3[[#This Row],[PTS%]]*$CG$3)+((1-Table3[[#This Row],[PTS%]])*$CG$4)+(Table3[[#This Row],[GF]]*$CG$5)+(Table3[[#This Row],[GA]]*$CG$6))/Table3[[#This Row],[GP]])) + (Table3[[#This Row],[W]]*$CG$3)+(Table3[[#This Row],[L]]*$CG$4)+(Table3[[#This Row],[GF]]*$CG$5)+(Table3[[#This Row],[GA]]*$CG$6)</f>
        <v>127.89838523644752</v>
      </c>
      <c r="BN27">
        <f>COUNTIFS(DataRegularSeason20242025!$D$3:$D$1315,$A27,DataRegularSeason20242025!$H$3:$H$1315, $A27)</f>
        <v>15</v>
      </c>
      <c r="BO27">
        <f>COUNTIFS(DataRegularSeason20242025!$E$3:$E$1315,$A27,DataRegularSeason20242025!$H$3:$H$1315, $A27)</f>
        <v>11</v>
      </c>
      <c r="BP27">
        <f>BN27+BO27</f>
        <v>26</v>
      </c>
      <c r="BQ27">
        <f>F27-BN27</f>
        <v>11</v>
      </c>
      <c r="BR27">
        <f>H27-BO27</f>
        <v>14</v>
      </c>
      <c r="BS27">
        <f>BQ27+BR27</f>
        <v>25</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F28+H28</f>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F28-L28</f>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H28-T28</f>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AU28-AV28</f>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AY28-AZ28</f>
        <v>-1</v>
      </c>
      <c r="BB28">
        <f>AU28+AY28</f>
        <v>147</v>
      </c>
      <c r="BC28">
        <f>AV28+AZ28</f>
        <v>158</v>
      </c>
      <c r="BD28">
        <f>BB28-BC28</f>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9</v>
      </c>
      <c r="BP28">
        <f>BN28+BO28</f>
        <v>16</v>
      </c>
      <c r="BQ28">
        <f>F28-BN28</f>
        <v>17</v>
      </c>
      <c r="BR28">
        <f>H28-BO28</f>
        <v>17</v>
      </c>
      <c r="BS28">
        <f>BQ28+BR28</f>
        <v>34</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47</v>
      </c>
      <c r="B29" t="s">
        <v>97</v>
      </c>
      <c r="C29" t="s">
        <v>100</v>
      </c>
      <c r="D29">
        <f>COUNTIFS(DataRegularSeason20242025!$D$3:$D$1315,$A29,DataRegularSeason20242025!$R$3:$R$1315,1,DataRegularSeason20242025!$N$3:$N$1315,1) + COUNTIFS(DataRegularSeason20242025!$E$3:$E$1315,$A29,DataRegularSeason20242025!$R$3:$R$1315,1,DataRegularSeason20242025!$N$3:$N$1315,1)</f>
        <v>40</v>
      </c>
      <c r="E29" s="15">
        <f>Table3[[#This Row],[Watched]]/Table3[[#This Row],[GP]]</f>
        <v>0.81632653061224492</v>
      </c>
      <c r="F29">
        <f>COUNTIFS(DataRegularSeason20242025!$N$3:$N$1315,1,DataRegularSeason20242025!$D$3:$D$1315,$A29)</f>
        <v>24</v>
      </c>
      <c r="G29">
        <f>41-Table3[[#This Row],[GP_A]]</f>
        <v>17</v>
      </c>
      <c r="H29">
        <f>COUNTIFS(DataRegularSeason20242025!$E$3:$E$1315,$A29,DataRegularSeason20242025!$N$3:$N$1315,1)</f>
        <v>25</v>
      </c>
      <c r="I29">
        <f>41-Table3[[#This Row],[GP_H]]</f>
        <v>16</v>
      </c>
      <c r="J29">
        <f>F29+H29</f>
        <v>49</v>
      </c>
      <c r="K29">
        <f>82-Table3[[#This Row],[GP]]</f>
        <v>33</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5</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11</v>
      </c>
      <c r="R29">
        <f>COUNTIFS(DataRegularSeason20242025!$D$3:$D$1315,$A29, DataRegularSeason20242025!$S$3:$S$1315, $A29,DataRegularSeason20242025!$M$3:$M$1315,"OT")</f>
        <v>2</v>
      </c>
      <c r="S29">
        <f>COUNTIFS(DataRegularSeason20242025!$D$3:$D$1315,$A29, DataRegularSeason20242025!$S$3:$S$1315, $A29,DataRegularSeason20242025!$M$3:$M$1315,"SO")</f>
        <v>2</v>
      </c>
      <c r="T29">
        <f>COUNTIFS(DataRegularSeason20242025!$E$3:$E$1315,$A29, DataRegularSeason20242025!$L$3:$L$1315, $A29, DataRegularSeason20242025!$N$3:$N$1315,1)</f>
        <v>11</v>
      </c>
      <c r="U29">
        <f>COUNTIFS(DataRegularSeason20242025!$E$3:$E$1315,$A29, DataRegularSeason20242025!$L$3:$L$1315, $A29,DataRegularSeason20242025!$N$3:$N$1315,1,DataRegularSeason20242025!$M$3:$M$1315,"REG")</f>
        <v>9</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20</v>
      </c>
      <c r="AC29">
        <f>Table3[[#This Row],[L_A]]+Table3[[#This Row],[L_H]]</f>
        <v>29</v>
      </c>
      <c r="AD29">
        <f>Table3[[#This Row],[RW_A]]+Table3[[#This Row],[RW_H]]</f>
        <v>14</v>
      </c>
      <c r="AE29">
        <f>Table3[[#This Row],[RL_A]]+Table3[[#This Row],[RL_H]]</f>
        <v>23</v>
      </c>
      <c r="AF29">
        <f>Table3[[#This Row],[OTW_A]]+Table3[[#This Row],[OTW_H]]</f>
        <v>4</v>
      </c>
      <c r="AG29">
        <f>Table3[[#This Row],[OTL_A]]+Table3[[#This Row],[OTL_H]]</f>
        <v>4</v>
      </c>
      <c r="AH29">
        <f>Table3[[#This Row],[SOW_A]]+Table3[[#This Row],[SOW_H]]</f>
        <v>2</v>
      </c>
      <c r="AI29">
        <f>Table3[[#This Row],[SOL_A]]+Table3[[#This Row],[SOL_H]]</f>
        <v>2</v>
      </c>
      <c r="AJ29" s="20" t="str">
        <f>_xlfn.CONCAT(TEXT(Table3[[#This Row],[OTW]]+Table3[[#This Row],[SOW]], "0"), "-", TEXT(Table3[[#This Row],[OTL]]+Table3[[#This Row],[SOL]],"0"))</f>
        <v>6-6</v>
      </c>
      <c r="AK29">
        <f>(2*(Table3[[#This Row],[W_A]]+Table3[[#This Row],[W_H]]))+Table3[[#This Row],[OTL_A]]+Table3[[#This Row],[SOL_A]]+Table3[[#This Row],[OTL_H]]+Table3[[#This Row],[SOL_H]]</f>
        <v>46</v>
      </c>
      <c r="AL29">
        <f>(3*(Table3[[#This Row],[RW_A]]+Table3[[#This Row],[RW_H]]))+(2*(Table3[[#This Row],[OTW_A]]+Table3[[#This Row],[SOW_A]]+Table3[[#This Row],[OTW_H]]+Table3[[#This Row],[SOW_H]]))+Table3[[#This Row],[OTL_A]]+Table3[[#This Row],[SOL_A]]+Table3[[#This Row],[OTL_H]]+Table3[[#This Row],[SOL_H]]</f>
        <v>60</v>
      </c>
      <c r="AM29" s="15">
        <f>Table3[[#This Row],[PTS]]/(2*Table3[[#This Row],[GP]])</f>
        <v>0.46938775510204084</v>
      </c>
      <c r="AN29" s="15">
        <f>Table3[[#This Row],[PTS2]]/(3*Table3[[#This Row],[GP]])</f>
        <v>0.40816326530612246</v>
      </c>
      <c r="AO29">
        <f>(2*Table3[[#This Row],[GR]])+Table3[[#This Row],[PTS]]</f>
        <v>112</v>
      </c>
      <c r="AP29">
        <f>(3*Table3[[#This Row],[GR]])+Table3[[#This Row],[PTS2]]</f>
        <v>159</v>
      </c>
      <c r="AQ29">
        <f>Table3[[#This Row],[PTS]]+(2 * Table3[[#This Row],[GR]] * Table3[[#This Row],[PTS%]])</f>
        <v>76.979591836734699</v>
      </c>
      <c r="AR29">
        <f>Table3[[#This Row],[PTS2]]+(3 * Table3[[#This Row],[GR]] * Table3[[#This Row],[PTS%2]])</f>
        <v>100.40816326530611</v>
      </c>
      <c r="AS29" s="20" t="str">
        <f>_xlfn.CONCAT(TEXT(Table3[[#This Row],[W]], "0"), "-", TEXT(Table3[[#This Row],[RL]],"0"), "-", TEXT(Table3[[#This Row],[OTL]]+Table3[[#This Row],[SOL]], "0"))</f>
        <v>20-23-6</v>
      </c>
      <c r="AT29">
        <f>COUNTIFS(DataRegularSeason20242025!$D$3:$D$1315,Table3[[#This Row],[Teams]],DataRegularSeason20242025!$K$3:$K$1315,0)</f>
        <v>1</v>
      </c>
      <c r="AU29">
        <f>SUMIF(DataRegularSeason20242025!$D$3:$D$1315,$A29, DataRegularSeason20242025!$J$3:$J$1315)</f>
        <v>54</v>
      </c>
      <c r="AV29">
        <f>SUMIF(DataRegularSeason20242025!$D$3:$D$1315,$A29, DataRegularSeason20242025!$K$3:$K$1315)</f>
        <v>75</v>
      </c>
      <c r="AW29">
        <f>AU29-AV29</f>
        <v>-21</v>
      </c>
      <c r="AX29">
        <f>COUNTIFS(DataRegularSeason20242025!$E$3:$E$1315,Table3[[#This Row],[Teams]],DataRegularSeason20242025!$J$3:$J$1315,0)</f>
        <v>0</v>
      </c>
      <c r="AY29">
        <f>SUMIF(DataRegularSeason20242025!$E$3:$E$1315,$A29,DataRegularSeason20242025!$K$3:$K$1315)</f>
        <v>69</v>
      </c>
      <c r="AZ29">
        <f>SUMIF(DataRegularSeason20242025!$E$3:$E$1315,$A29,DataRegularSeason20242025!$J$3:$J$1315)</f>
        <v>78</v>
      </c>
      <c r="BA29">
        <f>AY29-AZ29</f>
        <v>-9</v>
      </c>
      <c r="BB29">
        <f>AU29+AY29</f>
        <v>123</v>
      </c>
      <c r="BC29">
        <f>AV29+AZ29</f>
        <v>153</v>
      </c>
      <c r="BD29">
        <f>BB29-BC29</f>
        <v>-30</v>
      </c>
      <c r="BE29" s="17">
        <f>Table3[[#This Row],[GF]]/Table3[[#This Row],[GP]]</f>
        <v>2.510204081632653</v>
      </c>
      <c r="BF29" s="17">
        <f>Table3[[#This Row],[GA]]/Table3[[#This Row],[GP]]</f>
        <v>3.1224489795918369</v>
      </c>
      <c r="BG29" s="17">
        <f>(Table3[[#This Row],[GF]]-Table3[[#This Row],[GA]])/Table3[[#This Row],[GP]]</f>
        <v>-0.61224489795918369</v>
      </c>
      <c r="BH29" s="49" t="str">
        <f>_xlfn.CONCAT(TEXT(Table3[[#This Row],[W_H]], "0"), "-", TEXT(Table3[[#This Row],[RL_H]],"0"), "-", TEXT(Table3[[#This Row],[OTL_H]]+Table3[[#This Row],[SOL_H]], "0"))</f>
        <v>11-12-2</v>
      </c>
      <c r="BI29" s="49" t="str">
        <f>_xlfn.CONCAT(TEXT(Table3[[#This Row],[W_A]], "0"), "-", TEXT(Table3[[#This Row],[RL_A]],"0"), "-", TEXT(Table3[[#This Row],[OTL_A]]+Table3[[#This Row],[SOL_A]], "0"))</f>
        <v>9-11-4</v>
      </c>
      <c r="BJ29" s="49">
        <f>((2*(Table3[[#This Row],[W_H]]))+Table3[[#This Row],[OTL_H]]+Table3[[#This Row],[SOL_H]])/(2*Table3[[#This Row],[GP_H]])</f>
        <v>0.48</v>
      </c>
      <c r="BK29" s="49">
        <f>((2*(Table3[[#This Row],[W_A]]))+Table3[[#This Row],[OTL_A]]+Table3[[#This Row],[SOL_A]])/(2*Table3[[#This Row],[GP_A]])</f>
        <v>0.45833333333333331</v>
      </c>
      <c r="BL29" s="21">
        <f>(Table3[[#This Row],[W]]*$CG$3)+(Table3[[#This Row],[L]]*$CG$4)+(Table3[[#This Row],[GF]]*$CG$5)+(Table3[[#This Row],[GA]]*$CG$6)</f>
        <v>52.45</v>
      </c>
      <c r="BM29" s="21">
        <f>(82*(((Table3[[#This Row],[PTS%]]*$CG$3)+((1-Table3[[#This Row],[PTS%]])*$CG$4)+(Table3[[#This Row],[GF]]*$CG$5)+(Table3[[#This Row],[GA]]*$CG$6))/Table3[[#This Row],[GP]])) + (Table3[[#This Row],[W]]*$CG$3)+(Table3[[#This Row],[L]]*$CG$4)+(Table3[[#This Row],[GF]]*$CG$5)+(Table3[[#This Row],[GA]]*$CG$6)</f>
        <v>109.5887338608913</v>
      </c>
      <c r="BN29">
        <f>COUNTIFS(DataRegularSeason20242025!$D$3:$D$1315,$A29,DataRegularSeason20242025!$H$3:$H$1315, $A29)</f>
        <v>8</v>
      </c>
      <c r="BO29">
        <f>COUNTIFS(DataRegularSeason20242025!$E$3:$E$1315,$A29,DataRegularSeason20242025!$H$3:$H$1315, $A29)</f>
        <v>7</v>
      </c>
      <c r="BP29">
        <f>BN29+BO29</f>
        <v>15</v>
      </c>
      <c r="BQ29">
        <f>F29-BN29</f>
        <v>16</v>
      </c>
      <c r="BR29">
        <f>H29-BO29</f>
        <v>18</v>
      </c>
      <c r="BS29">
        <f>BQ29+BR29</f>
        <v>34</v>
      </c>
      <c r="BT29" s="6">
        <f>(BQ29+BN29)</f>
        <v>24</v>
      </c>
      <c r="BU29" s="6"/>
      <c r="BV29">
        <v>2007</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14</v>
      </c>
      <c r="BP30">
        <f>BN30+BO30</f>
        <v>21</v>
      </c>
      <c r="BQ30">
        <f>F30-BN30</f>
        <v>18</v>
      </c>
      <c r="BR30">
        <f>H30-BO30</f>
        <v>9</v>
      </c>
      <c r="BS30">
        <f>BQ30+BR30</f>
        <v>27</v>
      </c>
      <c r="BW30" t="str">
        <f>INDEX(Table2[AwayTeam], Table3[[#This Row],[Column2]])</f>
        <v>NJD</v>
      </c>
      <c r="BX30">
        <f>LARGE((Table2[[#This Row],[AwayTeam]]=Table3[[#This Row],[Teams]]), 1)</f>
        <v>1</v>
      </c>
      <c r="CD30" s="66"/>
      <c r="CE30" s="135" t="s">
        <v>24</v>
      </c>
      <c r="CF30" s="13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37</v>
      </c>
      <c r="E31" s="15">
        <f>Table3[[#This Row],[Watched]]/Table3[[#This Row],[GP]]</f>
        <v>0.75510204081632648</v>
      </c>
      <c r="F31">
        <f>COUNTIFS(DataRegularSeason20242025!$N$3:$N$1315,1,DataRegularSeason20242025!$D$3:$D$1315,$A31)</f>
        <v>25</v>
      </c>
      <c r="G31">
        <f>41-Table3[[#This Row],[GP_A]]</f>
        <v>16</v>
      </c>
      <c r="H31">
        <f>COUNTIFS(DataRegularSeason20242025!$E$3:$E$1315,$A31,DataRegularSeason20242025!$N$3:$N$1315,1)</f>
        <v>24</v>
      </c>
      <c r="I31">
        <f>41-Table3[[#This Row],[GP_H]]</f>
        <v>17</v>
      </c>
      <c r="J31">
        <f>F31+H31</f>
        <v>49</v>
      </c>
      <c r="K31">
        <f>82-Table3[[#This Row],[GP]]</f>
        <v>33</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6</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18</v>
      </c>
      <c r="AC31">
        <f>Table3[[#This Row],[L_A]]+Table3[[#This Row],[L_H]]</f>
        <v>31</v>
      </c>
      <c r="AD31">
        <f>Table3[[#This Row],[RW_A]]+Table3[[#This Row],[RW_H]]</f>
        <v>14</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41</v>
      </c>
      <c r="AL31">
        <f>(3*(Table3[[#This Row],[RW_A]]+Table3[[#This Row],[RW_H]]))+(2*(Table3[[#This Row],[OTW_A]]+Table3[[#This Row],[SOW_A]]+Table3[[#This Row],[OTW_H]]+Table3[[#This Row],[SOW_H]]))+Table3[[#This Row],[OTL_A]]+Table3[[#This Row],[SOL_A]]+Table3[[#This Row],[OTL_H]]+Table3[[#This Row],[SOL_H]]</f>
        <v>55</v>
      </c>
      <c r="AM31" s="15">
        <f>Table3[[#This Row],[PTS]]/(2*Table3[[#This Row],[GP]])</f>
        <v>0.41836734693877553</v>
      </c>
      <c r="AN31" s="15">
        <f>Table3[[#This Row],[PTS2]]/(3*Table3[[#This Row],[GP]])</f>
        <v>0.37414965986394561</v>
      </c>
      <c r="AO31">
        <f>(2*Table3[[#This Row],[GR]])+Table3[[#This Row],[PTS]]</f>
        <v>107</v>
      </c>
      <c r="AP31">
        <f>(3*Table3[[#This Row],[GR]])+Table3[[#This Row],[PTS2]]</f>
        <v>154</v>
      </c>
      <c r="AQ31">
        <f>Table3[[#This Row],[PTS]]+(2 * Table3[[#This Row],[GR]] * Table3[[#This Row],[PTS%]])</f>
        <v>68.612244897959187</v>
      </c>
      <c r="AR31">
        <f>Table3[[#This Row],[PTS2]]+(3 * Table3[[#This Row],[GR]] * Table3[[#This Row],[PTS%2]])</f>
        <v>92.040816326530617</v>
      </c>
      <c r="AS31" s="20" t="str">
        <f>_xlfn.CONCAT(TEXT(Table3[[#This Row],[W]], "0"), "-", TEXT(Table3[[#This Row],[RL]],"0"), "-", TEXT(Table3[[#This Row],[OTL]]+Table3[[#This Row],[SOL]], "0"))</f>
        <v>18-26-5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77</v>
      </c>
      <c r="AZ31">
        <f>SUMIF(DataRegularSeason20242025!$E$3:$E$1315,$A31,DataRegularSeason20242025!$J$3:$J$1315)</f>
        <v>87</v>
      </c>
      <c r="BA31">
        <f>AY31-AZ31</f>
        <v>-10</v>
      </c>
      <c r="BB31">
        <f>AU31+AY31</f>
        <v>149</v>
      </c>
      <c r="BC31">
        <f>AV31+AZ31</f>
        <v>169</v>
      </c>
      <c r="BD31">
        <f>BB31-BC31</f>
        <v>-20</v>
      </c>
      <c r="BE31" s="17">
        <f>Table3[[#This Row],[GF]]/Table3[[#This Row],[GP]]</f>
        <v>3.0408163265306123</v>
      </c>
      <c r="BF31" s="17">
        <f>Table3[[#This Row],[GA]]/Table3[[#This Row],[GP]]</f>
        <v>3.4489795918367347</v>
      </c>
      <c r="BG31" s="17">
        <f>(Table3[[#This Row],[GF]]-Table3[[#This Row],[GA]])/Table3[[#This Row],[GP]]</f>
        <v>-0.40816326530612246</v>
      </c>
      <c r="BH31" s="49" t="str">
        <f>_xlfn.CONCAT(TEXT(Table3[[#This Row],[W_H]], "0"), "-", TEXT(Table3[[#This Row],[RL_H]],"0"), "-", TEXT(Table3[[#This Row],[OTL_H]]+Table3[[#This Row],[SOL_H]], "0"))</f>
        <v>9-12-3</v>
      </c>
      <c r="BI31" s="49" t="str">
        <f>_xlfn.CONCAT(TEXT(Table3[[#This Row],[W_A]], "0"), "-", TEXT(Table3[[#This Row],[RL_A]],"0"), "-", TEXT(Table3[[#This Row],[OTL_A]]+Table3[[#This Row],[SOL_A]], "0"))</f>
        <v>9-14-2</v>
      </c>
      <c r="BJ31" s="49">
        <f>((2*(Table3[[#This Row],[W_H]]))+Table3[[#This Row],[OTL_H]]+Table3[[#This Row],[SOL_H]])/(2*Table3[[#This Row],[GP_H]])</f>
        <v>0.4375</v>
      </c>
      <c r="BK31" s="49">
        <f>((2*(Table3[[#This Row],[W_A]]))+Table3[[#This Row],[OTL_A]]+Table3[[#This Row],[SOL_A]])/(2*Table3[[#This Row],[GP_A]])</f>
        <v>0.4</v>
      </c>
      <c r="BL31" s="21">
        <f>(Table3[[#This Row],[W]]*$CG$3)+(Table3[[#This Row],[L]]*$CG$4)+(Table3[[#This Row],[GF]]*$CG$5)+(Table3[[#This Row],[GA]]*$CG$6)</f>
        <v>57.55</v>
      </c>
      <c r="BM31" s="21">
        <f>(82*(((Table3[[#This Row],[PTS%]]*$CG$3)+((1-Table3[[#This Row],[PTS%]])*$CG$4)+(Table3[[#This Row],[GF]]*$CG$5)+(Table3[[#This Row],[GA]]*$CG$6))/Table3[[#This Row],[GP]])) + (Table3[[#This Row],[W]]*$CG$3)+(Table3[[#This Row],[L]]*$CG$4)+(Table3[[#This Row],[GF]]*$CG$5)+(Table3[[#This Row],[GA]]*$CG$6)</f>
        <v>123.87573927530197</v>
      </c>
      <c r="BN31">
        <f>COUNTIFS(DataRegularSeason20242025!$D$3:$D$1315,$A31,DataRegularSeason20242025!$H$3:$H$1315, $A31)</f>
        <v>10</v>
      </c>
      <c r="BO31">
        <f>COUNTIFS(DataRegularSeason20242025!$E$3:$E$1315,$A31,DataRegularSeason20242025!$H$3:$H$1315, $A31)</f>
        <v>9</v>
      </c>
      <c r="BP31">
        <f>BN31+BO31</f>
        <v>19</v>
      </c>
      <c r="BQ31">
        <f>F31-BN31</f>
        <v>15</v>
      </c>
      <c r="BR31">
        <f>H31-BO31</f>
        <v>15</v>
      </c>
      <c r="BS31">
        <f>BQ31+BR31</f>
        <v>30</v>
      </c>
      <c r="BW31" t="str">
        <f>INDEX(Table2[AwayTeam], Table3[[#This Row],[Column2]])</f>
        <v>CAR</v>
      </c>
      <c r="BX31">
        <f>LARGE((Table2[[#This Row],[AwayTeam]]=Table3[[#This Row],[Teams]]), 1)</f>
        <v>0</v>
      </c>
      <c r="CE31" s="137"/>
      <c r="CF31" s="13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43</v>
      </c>
      <c r="E32" s="15">
        <f>Table3[[#This Row],[Watched]]/Table3[[#This Row],[GP]]</f>
        <v>0.87755102040816324</v>
      </c>
      <c r="F32">
        <f>COUNTIFS(DataRegularSeason20242025!$N$3:$N$1315,1,DataRegularSeason20242025!$D$3:$D$1315,$A32)</f>
        <v>23</v>
      </c>
      <c r="G32">
        <f>41-Table3[[#This Row],[GP_A]]</f>
        <v>18</v>
      </c>
      <c r="H32">
        <f>COUNTIFS(DataRegularSeason20242025!$E$3:$E$1315,$A32,DataRegularSeason20242025!$N$3:$N$1315,1)</f>
        <v>26</v>
      </c>
      <c r="I32">
        <f>41-Table3[[#This Row],[GP_H]]</f>
        <v>15</v>
      </c>
      <c r="J32">
        <f>F32+H32</f>
        <v>49</v>
      </c>
      <c r="K32">
        <f>82-Table3[[#This Row],[GP]]</f>
        <v>33</v>
      </c>
      <c r="L32">
        <f>COUNTIFS(DataRegularSeason20242025!$D$3:$D$1315,$A32, DataRegularSeason20242025!$L$3:$L$1315, $A32,DataRegularSeason20242025!$N$3:$N$1315,1)</f>
        <v>5</v>
      </c>
      <c r="M32">
        <f>COUNTIFS(DataRegularSeason20242025!$D$3:$D$1315,$A32, DataRegularSeason20242025!$L$3:$L$1315, $A32,DataRegularSeason20242025!$N$3:$N$1315,1,DataRegularSeason20242025!$M$3:$M$1315,"REG")</f>
        <v>4</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15</v>
      </c>
      <c r="AC32">
        <f>Table3[[#This Row],[L_A]]+Table3[[#This Row],[L_H]]</f>
        <v>34</v>
      </c>
      <c r="AD32">
        <f>Table3[[#This Row],[RW_A]]+Table3[[#This Row],[RW_H]]</f>
        <v>13</v>
      </c>
      <c r="AE32">
        <f>Table3[[#This Row],[RL_A]]+Table3[[#This Row],[RL_H]]</f>
        <v>29</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35</v>
      </c>
      <c r="AL32">
        <f>(3*(Table3[[#This Row],[RW_A]]+Table3[[#This Row],[RW_H]]))+(2*(Table3[[#This Row],[OTW_A]]+Table3[[#This Row],[SOW_A]]+Table3[[#This Row],[OTW_H]]+Table3[[#This Row],[SOW_H]]))+Table3[[#This Row],[OTL_A]]+Table3[[#This Row],[SOL_A]]+Table3[[#This Row],[OTL_H]]+Table3[[#This Row],[SOL_H]]</f>
        <v>48</v>
      </c>
      <c r="AM32" s="15">
        <f>Table3[[#This Row],[PTS]]/(2*Table3[[#This Row],[GP]])</f>
        <v>0.35714285714285715</v>
      </c>
      <c r="AN32" s="15">
        <f>Table3[[#This Row],[PTS2]]/(3*Table3[[#This Row],[GP]])</f>
        <v>0.32653061224489793</v>
      </c>
      <c r="AO32">
        <f>(2*Table3[[#This Row],[GR]])+Table3[[#This Row],[PTS]]</f>
        <v>101</v>
      </c>
      <c r="AP32">
        <f>(3*Table3[[#This Row],[GR]])+Table3[[#This Row],[PTS2]]</f>
        <v>147</v>
      </c>
      <c r="AQ32">
        <f>Table3[[#This Row],[PTS]]+(2 * Table3[[#This Row],[GR]] * Table3[[#This Row],[PTS%]])</f>
        <v>58.571428571428569</v>
      </c>
      <c r="AR32">
        <f>Table3[[#This Row],[PTS2]]+(3 * Table3[[#This Row],[GR]] * Table3[[#This Row],[PTS%2]])</f>
        <v>80.326530612244895</v>
      </c>
      <c r="AS32" s="20" t="str">
        <f>_xlfn.CONCAT(TEXT(Table3[[#This Row],[W]], "0"), "-", TEXT(Table3[[#This Row],[RL]],"0"), "-", TEXT(Table3[[#This Row],[OTL]]+Table3[[#This Row],[SOL]], "0"))</f>
        <v>15-29-5</v>
      </c>
      <c r="AT32">
        <f>COUNTIFS(DataRegularSeason20242025!$D$3:$D$1315,Table3[[#This Row],[Teams]],DataRegularSeason20242025!$K$3:$K$1315,0)</f>
        <v>0</v>
      </c>
      <c r="AU32">
        <f>SUMIF(DataRegularSeason20242025!$D$3:$D$1315,$A32, DataRegularSeason20242025!$J$3:$J$1315)</f>
        <v>55</v>
      </c>
      <c r="AV32">
        <f>SUMIF(DataRegularSeason20242025!$D$3:$D$1315,$A32, DataRegularSeason20242025!$K$3:$K$1315)</f>
        <v>80</v>
      </c>
      <c r="AW32">
        <f>AU32-AV32</f>
        <v>-25</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128</v>
      </c>
      <c r="BC32">
        <f>AV32+AZ32</f>
        <v>170</v>
      </c>
      <c r="BD32">
        <f>BB32-BC32</f>
        <v>-42</v>
      </c>
      <c r="BE32" s="17">
        <f>Table3[[#This Row],[GF]]/Table3[[#This Row],[GP]]</f>
        <v>2.6122448979591835</v>
      </c>
      <c r="BF32" s="17">
        <f>Table3[[#This Row],[GA]]/Table3[[#This Row],[GP]]</f>
        <v>3.4693877551020407</v>
      </c>
      <c r="BG32" s="17">
        <f>(Table3[[#This Row],[GF]]-Table3[[#This Row],[GA]])/Table3[[#This Row],[GP]]</f>
        <v>-0.8571428571428571</v>
      </c>
      <c r="BH32" s="49" t="str">
        <f>_xlfn.CONCAT(TEXT(Table3[[#This Row],[W_H]], "0"), "-", TEXT(Table3[[#This Row],[RL_H]],"0"), "-", TEXT(Table3[[#This Row],[OTL_H]]+Table3[[#This Row],[SOL_H]], "0"))</f>
        <v>10-14-2</v>
      </c>
      <c r="BI32" s="49" t="str">
        <f>_xlfn.CONCAT(TEXT(Table3[[#This Row],[W_A]], "0"), "-", TEXT(Table3[[#This Row],[RL_A]],"0"), "-", TEXT(Table3[[#This Row],[OTL_A]]+Table3[[#This Row],[SOL_A]], "0"))</f>
        <v>5-15-3</v>
      </c>
      <c r="BJ32" s="49">
        <f>((2*(Table3[[#This Row],[W_H]]))+Table3[[#This Row],[OTL_H]]+Table3[[#This Row],[SOL_H]])/(2*Table3[[#This Row],[GP_H]])</f>
        <v>0.42307692307692307</v>
      </c>
      <c r="BK32" s="49">
        <f>((2*(Table3[[#This Row],[W_A]]))+Table3[[#This Row],[OTL_A]]+Table3[[#This Row],[SOL_A]])/(2*Table3[[#This Row],[GP_A]])</f>
        <v>0.28260869565217389</v>
      </c>
      <c r="BL32" s="21">
        <f>(Table3[[#This Row],[W]]*$CG$3)+(Table3[[#This Row],[L]]*$CG$4)+(Table3[[#This Row],[GF]]*$CG$5)+(Table3[[#This Row],[GA]]*$CG$6)</f>
        <v>53.9</v>
      </c>
      <c r="BM32" s="21">
        <f>(82*(((Table3[[#This Row],[PTS%]]*$CG$3)+((1-Table3[[#This Row],[PTS%]])*$CG$4)+(Table3[[#This Row],[GF]]*$CG$5)+(Table3[[#This Row],[GA]]*$CG$6))/Table3[[#This Row],[GP]])) + (Table3[[#This Row],[W]]*$CG$3)+(Table3[[#This Row],[L]]*$CG$4)+(Table3[[#This Row],[GF]]*$CG$5)+(Table3[[#This Row],[GA]]*$CG$6)</f>
        <v>115.10116618075801</v>
      </c>
      <c r="BN32">
        <f>COUNTIFS(DataRegularSeason20242025!$D$3:$D$1315,$A32,DataRegularSeason20242025!$H$3:$H$1315, $A32)</f>
        <v>2</v>
      </c>
      <c r="BO32">
        <f>COUNTIFS(DataRegularSeason20242025!$E$3:$E$1315,$A32,DataRegularSeason20242025!$H$3:$H$1315, $A32)</f>
        <v>6</v>
      </c>
      <c r="BP32">
        <f>BN32+BO32</f>
        <v>8</v>
      </c>
      <c r="BQ32">
        <f>F32-BN32</f>
        <v>21</v>
      </c>
      <c r="BR32">
        <f>H32-BO32</f>
        <v>20</v>
      </c>
      <c r="BS32">
        <f>BQ32+BR32</f>
        <v>41</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43</v>
      </c>
      <c r="E33" s="15">
        <f>Table3[[#This Row],[Watched]]/Table3[[#This Row],[GP]]</f>
        <v>0.82692307692307687</v>
      </c>
      <c r="F33">
        <f>COUNTIFS(DataRegularSeason20242025!$N$3:$N$1315,1,DataRegularSeason20242025!$D$3:$D$1315,$A33)</f>
        <v>27</v>
      </c>
      <c r="G33">
        <f>41-Table3[[#This Row],[GP_A]]</f>
        <v>14</v>
      </c>
      <c r="H33">
        <f>COUNTIFS(DataRegularSeason20242025!$E$3:$E$1315,$A33,DataRegularSeason20242025!$N$3:$N$1315,1)</f>
        <v>25</v>
      </c>
      <c r="I33">
        <f>41-Table3[[#This Row],[GP_H]]</f>
        <v>16</v>
      </c>
      <c r="J33">
        <f>F33+H33</f>
        <v>52</v>
      </c>
      <c r="K33">
        <f>82-Table3[[#This Row],[GP]]</f>
        <v>30</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38</v>
      </c>
      <c r="AD33">
        <f>Table3[[#This Row],[RW_A]]+Table3[[#This Row],[RW_H]]</f>
        <v>10</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0.32692307692307693</v>
      </c>
      <c r="AN33" s="15">
        <f>Table3[[#This Row],[PTS2]]/(3*Table3[[#This Row],[GP]])</f>
        <v>0.28205128205128205</v>
      </c>
      <c r="AO33">
        <f>(2*Table3[[#This Row],[GR]])+Table3[[#This Row],[PTS]]</f>
        <v>94</v>
      </c>
      <c r="AP33">
        <f>(3*Table3[[#This Row],[GR]])+Table3[[#This Row],[PTS2]]</f>
        <v>134</v>
      </c>
      <c r="AQ33">
        <f>Table3[[#This Row],[PTS]]+(2 * Table3[[#This Row],[GR]] * Table3[[#This Row],[PTS%]])</f>
        <v>53.615384615384613</v>
      </c>
      <c r="AR33">
        <f>Table3[[#This Row],[PTS2]]+(3 * Table3[[#This Row],[GR]] * Table3[[#This Row],[PTS%2]])</f>
        <v>69.384615384615387</v>
      </c>
      <c r="AS33" s="20" t="str">
        <f>_xlfn.CONCAT(TEXT(Table3[[#This Row],[W]], "0"), "-", TEXT(Table3[[#This Row],[RL]],"0"), "-", TEXT(Table3[[#This Row],[OTL]]+Table3[[#This Row],[SOL]], "0"))</f>
        <v>14-32-6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70</v>
      </c>
      <c r="AZ33">
        <f>SUMIF(DataRegularSeason20242025!$E$3:$E$1315,$A33,DataRegularSeason20242025!$J$3:$J$1315)</f>
        <v>91</v>
      </c>
      <c r="BA33">
        <f>AY33-AZ33</f>
        <v>-21</v>
      </c>
      <c r="BB33">
        <f>AU33+AY33</f>
        <v>137</v>
      </c>
      <c r="BC33">
        <f>AV33+AZ33</f>
        <v>195</v>
      </c>
      <c r="BD33">
        <f>BB33-BC33</f>
        <v>-58</v>
      </c>
      <c r="BE33" s="17">
        <f>Table3[[#This Row],[GF]]/Table3[[#This Row],[GP]]</f>
        <v>2.6346153846153846</v>
      </c>
      <c r="BF33" s="17">
        <f>Table3[[#This Row],[GA]]/Table3[[#This Row],[GP]]</f>
        <v>3.75</v>
      </c>
      <c r="BG33" s="17">
        <f>(Table3[[#This Row],[GF]]-Table3[[#This Row],[GA]])/Table3[[#This Row],[GP]]</f>
        <v>-1.1153846153846154</v>
      </c>
      <c r="BH33" s="49" t="str">
        <f>_xlfn.CONCAT(TEXT(Table3[[#This Row],[W_H]], "0"), "-", TEXT(Table3[[#This Row],[RL_H]],"0"), "-", TEXT(Table3[[#This Row],[OTL_H]]+Table3[[#This Row],[SOL_H]], "0"))</f>
        <v>8-16-1</v>
      </c>
      <c r="BI33" s="49" t="str">
        <f>_xlfn.CONCAT(TEXT(Table3[[#This Row],[W_A]], "0"), "-", TEXT(Table3[[#This Row],[RL_A]],"0"), "-", TEXT(Table3[[#This Row],[OTL_A]]+Table3[[#This Row],[SOL_A]], "0"))</f>
        <v>6-16-5</v>
      </c>
      <c r="BJ33" s="49">
        <f>((2*(Table3[[#This Row],[W_H]]))+Table3[[#This Row],[OTL_H]]+Table3[[#This Row],[SOL_H]])/(2*Table3[[#This Row],[GP_H]])</f>
        <v>0.34</v>
      </c>
      <c r="BK33" s="49">
        <f>((2*(Table3[[#This Row],[W_A]]))+Table3[[#This Row],[OTL_A]]+Table3[[#This Row],[SOL_A]])/(2*Table3[[#This Row],[GP_A]])</f>
        <v>0.31481481481481483</v>
      </c>
      <c r="BL33" s="21">
        <f>(Table3[[#This Row],[W]]*$CG$3)+(Table3[[#This Row],[L]]*$CG$4)+(Table3[[#This Row],[GF]]*$CG$5)+(Table3[[#This Row],[GA]]*$CG$6)</f>
        <v>58.45</v>
      </c>
      <c r="BM33" s="21">
        <f>(82*(((Table3[[#This Row],[PTS%]]*$CG$3)+((1-Table3[[#This Row],[PTS%]])*$CG$4)+(Table3[[#This Row],[GF]]*$CG$5)+(Table3[[#This Row],[GA]]*$CG$6))/Table3[[#This Row],[GP]])) + (Table3[[#This Row],[W]]*$CG$3)+(Table3[[#This Row],[L]]*$CG$4)+(Table3[[#This Row],[GF]]*$CG$5)+(Table3[[#This Row],[GA]]*$CG$6)</f>
        <v>122.1819526627219</v>
      </c>
      <c r="BN33">
        <f>COUNTIFS(DataRegularSeason20242025!$D$3:$D$1315,$A33,DataRegularSeason20242025!$H$3:$H$1315, $A33)</f>
        <v>4</v>
      </c>
      <c r="BO33">
        <f>COUNTIFS(DataRegularSeason20242025!$E$3:$E$1315,$A33,DataRegularSeason20242025!$H$3:$H$1315, $A33)</f>
        <v>6</v>
      </c>
      <c r="BP33">
        <f>BN33+BO33</f>
        <v>10</v>
      </c>
      <c r="BQ33">
        <f>F33-BN33</f>
        <v>23</v>
      </c>
      <c r="BR33">
        <f>H33-BO33</f>
        <v>19</v>
      </c>
      <c r="BS33">
        <f>BQ33+BR33</f>
        <v>42</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1310</v>
      </c>
      <c r="E35">
        <f t="shared" ref="E35:BU35" si="2">SUM(E$2:E$33)</f>
        <v>26.460461883750153</v>
      </c>
      <c r="F35">
        <f t="shared" si="2"/>
        <v>792</v>
      </c>
      <c r="G35">
        <f t="shared" si="2"/>
        <v>520</v>
      </c>
      <c r="H35">
        <f t="shared" si="2"/>
        <v>792</v>
      </c>
      <c r="I35">
        <f t="shared" si="2"/>
        <v>520</v>
      </c>
      <c r="J35">
        <f t="shared" si="2"/>
        <v>1584</v>
      </c>
      <c r="K35">
        <f t="shared" si="2"/>
        <v>1040</v>
      </c>
      <c r="L35">
        <f t="shared" si="2"/>
        <v>357</v>
      </c>
      <c r="M35">
        <f t="shared" si="2"/>
        <v>285</v>
      </c>
      <c r="N35">
        <f t="shared" si="2"/>
        <v>56</v>
      </c>
      <c r="O35">
        <f t="shared" si="2"/>
        <v>16</v>
      </c>
      <c r="P35">
        <f t="shared" si="2"/>
        <v>435</v>
      </c>
      <c r="Q35">
        <f t="shared" si="2"/>
        <v>349</v>
      </c>
      <c r="R35">
        <f t="shared" si="2"/>
        <v>63</v>
      </c>
      <c r="S35">
        <f t="shared" si="2"/>
        <v>23</v>
      </c>
      <c r="T35">
        <f t="shared" si="2"/>
        <v>435</v>
      </c>
      <c r="U35">
        <f t="shared" si="2"/>
        <v>349</v>
      </c>
      <c r="V35">
        <f t="shared" si="2"/>
        <v>63</v>
      </c>
      <c r="W35">
        <f t="shared" si="2"/>
        <v>23</v>
      </c>
      <c r="X35">
        <f t="shared" si="2"/>
        <v>357</v>
      </c>
      <c r="Y35">
        <f t="shared" si="2"/>
        <v>285</v>
      </c>
      <c r="Z35">
        <f t="shared" si="2"/>
        <v>56</v>
      </c>
      <c r="AA35">
        <f t="shared" si="2"/>
        <v>16</v>
      </c>
      <c r="AB35">
        <f t="shared" si="2"/>
        <v>792</v>
      </c>
      <c r="AC35">
        <f t="shared" si="2"/>
        <v>792</v>
      </c>
      <c r="AD35">
        <f t="shared" si="2"/>
        <v>634</v>
      </c>
      <c r="AE35">
        <f t="shared" si="2"/>
        <v>634</v>
      </c>
      <c r="AF35">
        <f t="shared" si="2"/>
        <v>119</v>
      </c>
      <c r="AG35">
        <f t="shared" si="2"/>
        <v>119</v>
      </c>
      <c r="AH35">
        <f t="shared" si="2"/>
        <v>39</v>
      </c>
      <c r="AI35">
        <f t="shared" si="2"/>
        <v>39</v>
      </c>
      <c r="AK35">
        <f t="shared" si="2"/>
        <v>1742</v>
      </c>
      <c r="AL35">
        <f t="shared" si="2"/>
        <v>2376</v>
      </c>
      <c r="AM35">
        <f t="shared" si="2"/>
        <v>17.600342053209246</v>
      </c>
      <c r="AN35">
        <f t="shared" si="2"/>
        <v>16.00461652553998</v>
      </c>
      <c r="AO35">
        <f t="shared" si="2"/>
        <v>3822</v>
      </c>
      <c r="AP35">
        <f t="shared" si="2"/>
        <v>5496</v>
      </c>
      <c r="AQ35">
        <f t="shared" si="2"/>
        <v>2886.456096726316</v>
      </c>
      <c r="AR35">
        <f t="shared" si="2"/>
        <v>3937.1356652828349</v>
      </c>
      <c r="AT35">
        <f t="shared" si="2"/>
        <v>40</v>
      </c>
      <c r="AU35">
        <f t="shared" si="2"/>
        <v>2308</v>
      </c>
      <c r="AV35">
        <f t="shared" si="2"/>
        <v>2468</v>
      </c>
      <c r="AW35">
        <f t="shared" si="2"/>
        <v>-160</v>
      </c>
      <c r="AX35">
        <f t="shared" si="2"/>
        <v>55</v>
      </c>
      <c r="AY35">
        <f t="shared" si="2"/>
        <v>2468</v>
      </c>
      <c r="AZ35">
        <f t="shared" si="2"/>
        <v>2308</v>
      </c>
      <c r="BA35">
        <f t="shared" si="2"/>
        <v>160</v>
      </c>
      <c r="BB35">
        <f t="shared" si="2"/>
        <v>4776</v>
      </c>
      <c r="BC35">
        <f t="shared" si="2"/>
        <v>4776</v>
      </c>
      <c r="BD35">
        <f t="shared" si="2"/>
        <v>0</v>
      </c>
      <c r="BE35">
        <f t="shared" si="2"/>
        <v>96.448274674418258</v>
      </c>
      <c r="BF35">
        <f t="shared" si="2"/>
        <v>96.41891213006943</v>
      </c>
      <c r="BG35">
        <f t="shared" si="2"/>
        <v>2.9362544348841002E-2</v>
      </c>
      <c r="BL35">
        <f t="shared" si="2"/>
        <v>1827.6000000000006</v>
      </c>
      <c r="BN35">
        <f t="shared" si="2"/>
        <v>365</v>
      </c>
      <c r="BO35">
        <f t="shared" si="2"/>
        <v>446</v>
      </c>
      <c r="BP35">
        <f t="shared" si="2"/>
        <v>811</v>
      </c>
      <c r="BQ35">
        <f t="shared" si="2"/>
        <v>427</v>
      </c>
      <c r="BR35">
        <f t="shared" si="2"/>
        <v>346</v>
      </c>
      <c r="BS35">
        <f t="shared" si="2"/>
        <v>773</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40.9375</v>
      </c>
      <c r="E36">
        <f t="shared" ref="E36:BU36" si="3">AVERAGE(E$2:E$33)</f>
        <v>0.82688943386719227</v>
      </c>
      <c r="F36">
        <f t="shared" si="3"/>
        <v>24.75</v>
      </c>
      <c r="G36">
        <f t="shared" si="3"/>
        <v>16.25</v>
      </c>
      <c r="H36">
        <f t="shared" si="3"/>
        <v>24.75</v>
      </c>
      <c r="I36">
        <f t="shared" si="3"/>
        <v>16.25</v>
      </c>
      <c r="J36">
        <f t="shared" si="3"/>
        <v>49.5</v>
      </c>
      <c r="K36">
        <f t="shared" si="3"/>
        <v>32.5</v>
      </c>
      <c r="L36">
        <f t="shared" si="3"/>
        <v>11.15625</v>
      </c>
      <c r="M36">
        <f t="shared" si="3"/>
        <v>8.90625</v>
      </c>
      <c r="N36">
        <f t="shared" si="3"/>
        <v>1.75</v>
      </c>
      <c r="O36">
        <f t="shared" si="3"/>
        <v>0.5</v>
      </c>
      <c r="P36">
        <f t="shared" si="3"/>
        <v>13.59375</v>
      </c>
      <c r="Q36">
        <f t="shared" si="3"/>
        <v>10.90625</v>
      </c>
      <c r="R36">
        <f t="shared" si="3"/>
        <v>1.96875</v>
      </c>
      <c r="S36">
        <f t="shared" si="3"/>
        <v>0.71875</v>
      </c>
      <c r="T36">
        <f t="shared" si="3"/>
        <v>13.59375</v>
      </c>
      <c r="U36">
        <f t="shared" si="3"/>
        <v>10.90625</v>
      </c>
      <c r="V36">
        <f t="shared" si="3"/>
        <v>1.96875</v>
      </c>
      <c r="W36">
        <f t="shared" si="3"/>
        <v>0.71875</v>
      </c>
      <c r="X36">
        <f t="shared" si="3"/>
        <v>11.15625</v>
      </c>
      <c r="Y36">
        <f t="shared" si="3"/>
        <v>8.90625</v>
      </c>
      <c r="Z36">
        <f t="shared" si="3"/>
        <v>1.75</v>
      </c>
      <c r="AA36">
        <f t="shared" si="3"/>
        <v>0.5</v>
      </c>
      <c r="AB36">
        <f t="shared" si="3"/>
        <v>24.75</v>
      </c>
      <c r="AC36">
        <f t="shared" si="3"/>
        <v>24.75</v>
      </c>
      <c r="AD36">
        <f t="shared" si="3"/>
        <v>19.8125</v>
      </c>
      <c r="AE36">
        <f t="shared" si="3"/>
        <v>19.8125</v>
      </c>
      <c r="AF36">
        <f t="shared" si="3"/>
        <v>3.71875</v>
      </c>
      <c r="AG36">
        <f t="shared" si="3"/>
        <v>3.71875</v>
      </c>
      <c r="AH36">
        <f t="shared" si="3"/>
        <v>1.21875</v>
      </c>
      <c r="AI36">
        <f t="shared" si="3"/>
        <v>1.21875</v>
      </c>
      <c r="AK36">
        <f t="shared" si="3"/>
        <v>54.4375</v>
      </c>
      <c r="AL36">
        <f t="shared" si="3"/>
        <v>74.25</v>
      </c>
      <c r="AM36">
        <f t="shared" si="3"/>
        <v>0.55001068916278895</v>
      </c>
      <c r="AN36">
        <f t="shared" si="3"/>
        <v>0.50014426642312437</v>
      </c>
      <c r="AO36">
        <f t="shared" si="3"/>
        <v>119.4375</v>
      </c>
      <c r="AP36">
        <f t="shared" si="3"/>
        <v>171.75</v>
      </c>
      <c r="AQ36">
        <f t="shared" si="3"/>
        <v>90.201753022697375</v>
      </c>
      <c r="AR36">
        <f t="shared" si="3"/>
        <v>123.03548954008859</v>
      </c>
      <c r="AT36">
        <f t="shared" si="3"/>
        <v>1.25</v>
      </c>
      <c r="AU36">
        <f t="shared" si="3"/>
        <v>72.125</v>
      </c>
      <c r="AV36">
        <f t="shared" si="3"/>
        <v>77.125</v>
      </c>
      <c r="AW36">
        <f t="shared" si="3"/>
        <v>-5</v>
      </c>
      <c r="AX36">
        <f t="shared" si="3"/>
        <v>1.71875</v>
      </c>
      <c r="AY36">
        <f t="shared" si="3"/>
        <v>77.125</v>
      </c>
      <c r="AZ36">
        <f t="shared" si="3"/>
        <v>72.125</v>
      </c>
      <c r="BA36">
        <f t="shared" si="3"/>
        <v>5</v>
      </c>
      <c r="BB36">
        <f t="shared" si="3"/>
        <v>149.25</v>
      </c>
      <c r="BC36">
        <f t="shared" si="3"/>
        <v>149.25</v>
      </c>
      <c r="BD36">
        <f t="shared" si="3"/>
        <v>0</v>
      </c>
      <c r="BE36">
        <f t="shared" si="3"/>
        <v>3.0140085835755706</v>
      </c>
      <c r="BF36">
        <f t="shared" si="3"/>
        <v>3.0130910040646697</v>
      </c>
      <c r="BG36">
        <f t="shared" si="3"/>
        <v>9.1757951090128131E-4</v>
      </c>
      <c r="BL36">
        <f t="shared" si="3"/>
        <v>57.112500000000018</v>
      </c>
      <c r="BN36">
        <f t="shared" si="3"/>
        <v>11.40625</v>
      </c>
      <c r="BO36">
        <f t="shared" si="3"/>
        <v>13.9375</v>
      </c>
      <c r="BP36">
        <f t="shared" si="3"/>
        <v>25.34375</v>
      </c>
      <c r="BQ36">
        <f t="shared" si="3"/>
        <v>13.34375</v>
      </c>
      <c r="BR36">
        <f t="shared" si="3"/>
        <v>10.8125</v>
      </c>
      <c r="BS36">
        <f t="shared" si="3"/>
        <v>24.15625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7.1016613373210076</v>
      </c>
      <c r="E37">
        <f t="shared" ref="E37:BU37" si="4">_xlfn.STDEV.P(E$2:E$33)</f>
        <v>0.14081310507682793</v>
      </c>
      <c r="F37">
        <f t="shared" si="4"/>
        <v>1.5206906325745548</v>
      </c>
      <c r="G37">
        <f t="shared" si="4"/>
        <v>1.5206906325745548</v>
      </c>
      <c r="H37">
        <f t="shared" si="4"/>
        <v>1.8027756377319946</v>
      </c>
      <c r="I37">
        <f t="shared" si="4"/>
        <v>1.8027756377319946</v>
      </c>
      <c r="J37">
        <f t="shared" si="4"/>
        <v>1.2247448713915889</v>
      </c>
      <c r="K37">
        <f t="shared" si="4"/>
        <v>1.2247448713915889</v>
      </c>
      <c r="L37">
        <f t="shared" si="4"/>
        <v>3.0527587421052456</v>
      </c>
      <c r="M37">
        <f t="shared" si="4"/>
        <v>2.9828611998381689</v>
      </c>
      <c r="N37">
        <f t="shared" si="4"/>
        <v>1.1726039399558574</v>
      </c>
      <c r="O37">
        <f t="shared" si="4"/>
        <v>0.66143782776614768</v>
      </c>
      <c r="P37">
        <f t="shared" si="4"/>
        <v>3.2678296983625081</v>
      </c>
      <c r="Q37">
        <f t="shared" si="4"/>
        <v>2.5903592294313156</v>
      </c>
      <c r="R37">
        <f t="shared" si="4"/>
        <v>1.3106385609694231</v>
      </c>
      <c r="S37">
        <f t="shared" si="4"/>
        <v>0.97578093724974968</v>
      </c>
      <c r="T37">
        <f t="shared" si="4"/>
        <v>3.3152995245527968</v>
      </c>
      <c r="U37">
        <f t="shared" si="4"/>
        <v>3.4311020004511672</v>
      </c>
      <c r="V37">
        <f t="shared" si="4"/>
        <v>1.2370422133055929</v>
      </c>
      <c r="W37">
        <f t="shared" si="4"/>
        <v>0.87444178622707636</v>
      </c>
      <c r="X37">
        <f t="shared" si="4"/>
        <v>3.1435387602986542</v>
      </c>
      <c r="Y37">
        <f t="shared" si="4"/>
        <v>2.9933193844793777</v>
      </c>
      <c r="Z37">
        <f t="shared" si="4"/>
        <v>1.1989578808281798</v>
      </c>
      <c r="AA37">
        <f t="shared" si="4"/>
        <v>0.61237243569579447</v>
      </c>
      <c r="AB37">
        <f t="shared" si="4"/>
        <v>5.024937810560445</v>
      </c>
      <c r="AC37">
        <f t="shared" si="4"/>
        <v>5.018714974971183</v>
      </c>
      <c r="AD37">
        <f t="shared" si="4"/>
        <v>5.0462702811086126</v>
      </c>
      <c r="AE37">
        <f t="shared" si="4"/>
        <v>4.3260656201680527</v>
      </c>
      <c r="AF37">
        <f t="shared" si="4"/>
        <v>1.5458487757539545</v>
      </c>
      <c r="AG37">
        <f t="shared" si="4"/>
        <v>1.824047268439061</v>
      </c>
      <c r="AH37">
        <f t="shared" si="4"/>
        <v>1.1383753500054365</v>
      </c>
      <c r="AI37">
        <f t="shared" si="4"/>
        <v>1.0820806058237991</v>
      </c>
      <c r="AK37">
        <f t="shared" si="4"/>
        <v>9.0517177237251492</v>
      </c>
      <c r="AL37">
        <f t="shared" si="4"/>
        <v>13.869931506680198</v>
      </c>
      <c r="AM37">
        <f t="shared" si="4"/>
        <v>9.0546219086227772E-2</v>
      </c>
      <c r="AN37">
        <f t="shared" si="4"/>
        <v>9.262420864445986E-2</v>
      </c>
      <c r="AO37">
        <f t="shared" si="4"/>
        <v>9.1683473837982383</v>
      </c>
      <c r="AP37">
        <f t="shared" si="4"/>
        <v>14.097872179871684</v>
      </c>
      <c r="AQ37">
        <f t="shared" si="4"/>
        <v>14.849579930141452</v>
      </c>
      <c r="AR37">
        <f t="shared" si="4"/>
        <v>22.785555326537096</v>
      </c>
      <c r="AT37">
        <f t="shared" si="4"/>
        <v>1.2247448713915889</v>
      </c>
      <c r="AU37">
        <f t="shared" si="4"/>
        <v>9.9867099186869339</v>
      </c>
      <c r="AV37">
        <f t="shared" si="4"/>
        <v>11.263186716023135</v>
      </c>
      <c r="AW37">
        <f t="shared" si="4"/>
        <v>15.966762351835765</v>
      </c>
      <c r="AX37">
        <f t="shared" si="4"/>
        <v>1.3517205471176355</v>
      </c>
      <c r="AY37">
        <f t="shared" si="4"/>
        <v>11.081375140297345</v>
      </c>
      <c r="AZ37">
        <f t="shared" si="4"/>
        <v>12.195670338279893</v>
      </c>
      <c r="BA37">
        <f t="shared" si="4"/>
        <v>17.776388834631177</v>
      </c>
      <c r="BB37">
        <f t="shared" si="4"/>
        <v>15.198684153570664</v>
      </c>
      <c r="BC37">
        <f t="shared" si="4"/>
        <v>18.559027452967463</v>
      </c>
      <c r="BD37">
        <f t="shared" si="4"/>
        <v>26.933946981458178</v>
      </c>
      <c r="BE37">
        <f t="shared" si="4"/>
        <v>0.28635313755283959</v>
      </c>
      <c r="BF37">
        <f t="shared" si="4"/>
        <v>0.34764502258918306</v>
      </c>
      <c r="BG37">
        <f t="shared" si="4"/>
        <v>0.54012540801355358</v>
      </c>
      <c r="BL37">
        <f t="shared" si="4"/>
        <v>3.0815479064911515</v>
      </c>
      <c r="BN37">
        <f t="shared" si="4"/>
        <v>5.1287143552258785</v>
      </c>
      <c r="BO37">
        <f t="shared" si="4"/>
        <v>5.6009904258086358</v>
      </c>
      <c r="BP37">
        <f t="shared" si="4"/>
        <v>10.291408355395291</v>
      </c>
      <c r="BQ37">
        <f t="shared" si="4"/>
        <v>5.3712741446978853</v>
      </c>
      <c r="BR37">
        <f t="shared" si="4"/>
        <v>5.2107910867736775</v>
      </c>
      <c r="BS37">
        <f t="shared" si="4"/>
        <v>10.176902079586892</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row>
    <row r="4" spans="1:69" ht="12"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row>
    <row r="5" spans="1:69" ht="12"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28">
        <f t="shared" ref="BP5" si="1">BO5+BO6</f>
        <v>48</v>
      </c>
      <c r="BQ5" s="124">
        <f t="shared" ref="BQ5" si="2">82-BP5</f>
        <v>34</v>
      </c>
    </row>
    <row r="6" spans="1:69" ht="12"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28"/>
      <c r="BQ6" s="124"/>
    </row>
    <row r="7" spans="1:69" ht="12"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28">
        <f t="shared" ref="BP7" si="3">BO7+BO8</f>
        <v>49</v>
      </c>
      <c r="BQ7" s="124">
        <f t="shared" ref="BQ7" si="4">82-BP7</f>
        <v>33</v>
      </c>
    </row>
    <row r="8" spans="1:69" ht="12"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28"/>
      <c r="BQ8" s="124"/>
    </row>
    <row r="9" spans="1:69" ht="12"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28">
        <f t="shared" ref="BP9" si="5">BO9+BO10</f>
        <v>46</v>
      </c>
      <c r="BQ9" s="124">
        <f t="shared" ref="BQ9" si="6">82-BP9</f>
        <v>36</v>
      </c>
    </row>
    <row r="10" spans="1:69" ht="12"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28"/>
      <c r="BQ10" s="124"/>
    </row>
    <row r="11" spans="1:69" ht="12"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28">
        <f t="shared" ref="BP11" si="7">BO11+BO12</f>
        <v>50</v>
      </c>
      <c r="BQ11" s="124">
        <f t="shared" ref="BQ11" si="8">82-BP11</f>
        <v>32</v>
      </c>
    </row>
    <row r="12" spans="1:69" ht="12"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28"/>
      <c r="BQ12" s="124"/>
    </row>
    <row r="13" spans="1:69" ht="12"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28">
        <f t="shared" ref="BP13" si="9">BO13+BO14</f>
        <v>52</v>
      </c>
      <c r="BQ13" s="124">
        <f t="shared" ref="BQ13" si="10">82-BP13</f>
        <v>30</v>
      </c>
    </row>
    <row r="14" spans="1:69" ht="12"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25</v>
      </c>
      <c r="BP14" s="128"/>
      <c r="BQ14" s="124"/>
    </row>
    <row r="15" spans="1:69" ht="12"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28">
        <f t="shared" ref="BP15" si="11">BO15+BO16</f>
        <v>48</v>
      </c>
      <c r="BQ15" s="124">
        <f t="shared" ref="BQ15" si="12">82-BP15</f>
        <v>34</v>
      </c>
    </row>
    <row r="16" spans="1:69" ht="12"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28"/>
      <c r="BQ16" s="124"/>
    </row>
    <row r="17" spans="1:69" ht="12"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28">
        <f t="shared" ref="BP17" si="13">BO17+BO18</f>
        <v>50</v>
      </c>
      <c r="BQ17" s="124">
        <f t="shared" ref="BQ17" si="14">82-BP17</f>
        <v>32</v>
      </c>
    </row>
    <row r="18" spans="1:69" ht="12"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26</v>
      </c>
      <c r="BP18" s="128"/>
      <c r="BQ18" s="124"/>
    </row>
    <row r="19" spans="1:69" ht="12"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28">
        <f t="shared" ref="BP19" si="15">BO19+BO20</f>
        <v>49</v>
      </c>
      <c r="BQ19" s="124">
        <f t="shared" ref="BQ19" si="16">82-BP19</f>
        <v>33</v>
      </c>
    </row>
    <row r="20" spans="1:69" ht="12"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28"/>
      <c r="BQ20" s="124"/>
    </row>
    <row r="21" spans="1:69" ht="12"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25</v>
      </c>
      <c r="BP21" s="128">
        <f t="shared" ref="BP21" si="17">BO21+BO22</f>
        <v>51</v>
      </c>
      <c r="BQ21" s="124">
        <f t="shared" ref="BQ21" si="18">82-BP21</f>
        <v>31</v>
      </c>
    </row>
    <row r="22" spans="1:69" ht="12"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28"/>
      <c r="BQ22" s="124"/>
    </row>
    <row r="23" spans="1:69" ht="12"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28">
        <f t="shared" ref="BP23" si="19">BO23+BO24</f>
        <v>49</v>
      </c>
      <c r="BQ23" s="124">
        <f t="shared" ref="BQ23" si="20">82-BP23</f>
        <v>33</v>
      </c>
    </row>
    <row r="24" spans="1:69" ht="12"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28"/>
      <c r="BQ24" s="124"/>
    </row>
    <row r="25" spans="1:69" ht="12"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26</v>
      </c>
      <c r="BP25" s="128">
        <f t="shared" ref="BP25" si="21">BO25+BO26</f>
        <v>50</v>
      </c>
      <c r="BQ25" s="124">
        <f t="shared" ref="BQ25" si="22">82-BP25</f>
        <v>32</v>
      </c>
    </row>
    <row r="26" spans="1:69" ht="12"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28"/>
      <c r="BQ26" s="124"/>
    </row>
    <row r="27" spans="1:69" ht="12"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28">
        <f t="shared" ref="BP27" si="23">BO27+BO28</f>
        <v>48</v>
      </c>
      <c r="BQ27" s="124">
        <f t="shared" ref="BQ27" si="24">82-BP27</f>
        <v>34</v>
      </c>
    </row>
    <row r="28" spans="1:69" ht="12"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28"/>
      <c r="BQ28" s="124"/>
    </row>
    <row r="29" spans="1:69" ht="12"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28">
        <f t="shared" ref="BP29" si="25">BO29+BO30</f>
        <v>50</v>
      </c>
      <c r="BQ29" s="124">
        <f t="shared" ref="BQ29" si="26">82-BP29</f>
        <v>32</v>
      </c>
    </row>
    <row r="30" spans="1:69" ht="12"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28"/>
      <c r="BQ30" s="124"/>
    </row>
    <row r="31" spans="1:69" ht="12"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28">
        <f t="shared" ref="BP31" si="27">BO31+BO32</f>
        <v>49</v>
      </c>
      <c r="BQ31" s="124">
        <f t="shared" ref="BQ31" si="28">82-BP31</f>
        <v>33</v>
      </c>
    </row>
    <row r="32" spans="1:69" ht="12"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28"/>
      <c r="BQ32" s="124"/>
    </row>
    <row r="33" spans="1:69" ht="12"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28">
        <f t="shared" ref="BP33" si="29">BO33+BO34</f>
        <v>51</v>
      </c>
      <c r="BQ33" s="124">
        <f t="shared" ref="BQ33" si="30">82-BP33</f>
        <v>31</v>
      </c>
    </row>
    <row r="34" spans="1:69" ht="12"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28"/>
      <c r="BQ34" s="124"/>
    </row>
    <row r="35" spans="1:69" ht="12"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28">
        <f t="shared" ref="BP35" si="31">BO35+BO36</f>
        <v>50</v>
      </c>
      <c r="BQ35" s="124">
        <f t="shared" ref="BQ35" si="32">82-BP35</f>
        <v>32</v>
      </c>
    </row>
    <row r="36" spans="1:69" ht="12"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28"/>
      <c r="BQ36" s="124"/>
    </row>
    <row r="37" spans="1:69" ht="12"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28">
        <f t="shared" ref="BP37" si="33">BO37+BO38</f>
        <v>50</v>
      </c>
      <c r="BQ37" s="124">
        <f t="shared" ref="BQ37" si="34">82-BP37</f>
        <v>32</v>
      </c>
    </row>
    <row r="38" spans="1:69" ht="12"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28"/>
      <c r="BQ38" s="124"/>
    </row>
    <row r="39" spans="1:69" ht="12"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28">
        <f t="shared" ref="BP39" si="35">BO39+BO40</f>
        <v>51</v>
      </c>
      <c r="BQ39" s="124">
        <f t="shared" ref="BQ39" si="36">82-BP39</f>
        <v>31</v>
      </c>
    </row>
    <row r="40" spans="1:69" ht="12"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28"/>
      <c r="BQ40" s="124"/>
    </row>
    <row r="41" spans="1:69" ht="12"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28">
        <f t="shared" ref="BP41" si="37">BO41+BO42</f>
        <v>48</v>
      </c>
      <c r="BQ41" s="124">
        <f t="shared" ref="BQ41" si="38">82-BP41</f>
        <v>34</v>
      </c>
    </row>
    <row r="42" spans="1:69" ht="12"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28"/>
      <c r="BQ42" s="124"/>
    </row>
    <row r="43" spans="1:69" ht="12"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28">
        <f t="shared" ref="BP43" si="39">BO43+BO44</f>
        <v>49</v>
      </c>
      <c r="BQ43" s="124">
        <f t="shared" ref="BQ43" si="40">82-BP43</f>
        <v>33</v>
      </c>
    </row>
    <row r="44" spans="1:69" ht="12"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24</v>
      </c>
      <c r="BP44" s="128"/>
      <c r="BQ44" s="124"/>
    </row>
    <row r="45" spans="1:69" ht="12"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28">
        <f t="shared" ref="BP45" si="41">BO45+BO46</f>
        <v>50</v>
      </c>
      <c r="BQ45" s="124">
        <f t="shared" ref="BQ45" si="42">82-BP45</f>
        <v>32</v>
      </c>
    </row>
    <row r="46" spans="1:69" ht="12"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28"/>
      <c r="BQ46" s="124"/>
    </row>
    <row r="47" spans="1:69" ht="12"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28">
        <f t="shared" ref="BP47" si="43">BO47+BO48</f>
        <v>51</v>
      </c>
      <c r="BQ47" s="124">
        <f t="shared" ref="BQ47" si="44">82-BP47</f>
        <v>31</v>
      </c>
    </row>
    <row r="48" spans="1:69" ht="12"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28"/>
      <c r="BQ48" s="124"/>
    </row>
    <row r="49" spans="1:69" ht="12"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28">
        <f t="shared" ref="BP49" si="45">BO49+BO50</f>
        <v>49</v>
      </c>
      <c r="BQ49" s="124">
        <f t="shared" ref="BQ49" si="46">82-BP49</f>
        <v>33</v>
      </c>
    </row>
    <row r="50" spans="1:69" ht="12"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28"/>
      <c r="BQ50" s="124"/>
    </row>
    <row r="51" spans="1:69" ht="12"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28">
        <f t="shared" ref="BP51" si="47">BO51+BO52</f>
        <v>51</v>
      </c>
      <c r="BQ51" s="124">
        <f t="shared" ref="BQ51" si="48">82-BP51</f>
        <v>31</v>
      </c>
    </row>
    <row r="52" spans="1:69" ht="12"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28"/>
      <c r="BQ52" s="124"/>
    </row>
    <row r="53" spans="1:69" ht="12"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28">
        <f t="shared" ref="BP53" si="49">BO53+BO54</f>
        <v>49</v>
      </c>
      <c r="BQ53" s="124">
        <f t="shared" ref="BQ53" si="50">82-BP53</f>
        <v>33</v>
      </c>
    </row>
    <row r="54" spans="1:69" ht="12"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28"/>
      <c r="BQ54" s="124"/>
    </row>
    <row r="55" spans="1:69" ht="12"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28">
        <f t="shared" ref="BP55" si="51">BO55+BO56</f>
        <v>49</v>
      </c>
      <c r="BQ55" s="124">
        <f t="shared" ref="BQ55" si="52">82-BP55</f>
        <v>33</v>
      </c>
    </row>
    <row r="56" spans="1:69" ht="12"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28"/>
      <c r="BQ56" s="124"/>
    </row>
    <row r="57" spans="1:69" ht="12"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28">
        <f t="shared" ref="BP57" si="53">BO57+BO58</f>
        <v>51</v>
      </c>
      <c r="BQ57" s="124">
        <f t="shared" ref="BQ57" si="54">82-BP57</f>
        <v>31</v>
      </c>
    </row>
    <row r="58" spans="1:69" ht="12"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28"/>
      <c r="BQ58" s="124"/>
    </row>
    <row r="59" spans="1:69" ht="12"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28">
        <f t="shared" ref="BP59" si="55">BO59+BO60</f>
        <v>49</v>
      </c>
      <c r="BQ59" s="124">
        <f t="shared" ref="BQ59" si="56">82-BP59</f>
        <v>33</v>
      </c>
    </row>
    <row r="60" spans="1:69" ht="12"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28"/>
      <c r="BQ60" s="124"/>
    </row>
    <row r="61" spans="1:69" ht="12"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28">
        <f t="shared" ref="BP61" si="57">BO61+BO62</f>
        <v>50</v>
      </c>
      <c r="BQ61" s="124">
        <f t="shared" ref="BQ61" si="58">82-BP61</f>
        <v>32</v>
      </c>
    </row>
    <row r="62" spans="1:69" ht="12"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28"/>
      <c r="BQ62" s="124"/>
    </row>
    <row r="63" spans="1:69" ht="12"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28">
        <f t="shared" ref="BP63" si="59">BO63+BO64</f>
        <v>48</v>
      </c>
      <c r="BQ63" s="124">
        <f t="shared" ref="BQ63" si="60">82-BP63</f>
        <v>34</v>
      </c>
    </row>
    <row r="64" spans="1:69" ht="12"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28"/>
      <c r="BQ64" s="124"/>
    </row>
    <row r="65" spans="1:69" ht="12"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28">
        <f t="shared" ref="BP65" si="61">BO65+BO66</f>
        <v>50</v>
      </c>
      <c r="BQ65" s="124">
        <f t="shared" ref="BQ65" si="62">82-BP65</f>
        <v>32</v>
      </c>
    </row>
    <row r="66" spans="1:69" ht="12"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792</v>
      </c>
      <c r="BQ67" s="34">
        <f>SUM(BQ3:BQ66)/2</f>
        <v>520</v>
      </c>
    </row>
    <row r="68" spans="1:69" x14ac:dyDescent="0.25">
      <c r="BP68" s="50">
        <f>2*BP67/SUM(BP3:BQ66)</f>
        <v>0.60365853658536583</v>
      </c>
      <c r="BQ68" s="50">
        <f>2*BQ67/SUM(BP3:BQ66)</f>
        <v>0.39634146341463417</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35" workbookViewId="0">
      <selection activeCell="AJ55" sqref="AJ55:AJ60"/>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49" t="s">
        <v>1855</v>
      </c>
      <c r="AI36" s="149" t="s">
        <v>1856</v>
      </c>
      <c r="AJ36" s="152" t="s">
        <v>1857</v>
      </c>
      <c r="AK36" s="152" t="s">
        <v>1858</v>
      </c>
      <c r="AL36" s="152" t="s">
        <v>1859</v>
      </c>
      <c r="AM36" s="152" t="s">
        <v>1860</v>
      </c>
    </row>
    <row r="37" spans="1:39" ht="15.75" thickTop="1" x14ac:dyDescent="0.25">
      <c r="A37" s="66" t="s">
        <v>47</v>
      </c>
      <c r="B37" s="14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141">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0.75</v>
      </c>
      <c r="G37" s="140">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s="140">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50">
        <f>AVERAGE($R37:$AG37)</f>
        <v>0.41666666666666669</v>
      </c>
      <c r="AI37" s="150">
        <f>AVERAGE($B37:$Q37)</f>
        <v>0.55000000000000004</v>
      </c>
      <c r="AJ37" s="153">
        <f>AVERAGE($Z37:$AG37)</f>
        <v>0.35714285714285715</v>
      </c>
      <c r="AK37" s="153">
        <f>AVERAGE($R37:$Y37)</f>
        <v>0.46875</v>
      </c>
      <c r="AL37" s="153">
        <f>AVERAGE($J37:$Q37)</f>
        <v>0.59375</v>
      </c>
      <c r="AM37" s="153">
        <f>AVERAGE($B37:$I37)</f>
        <v>0.5</v>
      </c>
    </row>
    <row r="38" spans="1:39" x14ac:dyDescent="0.25">
      <c r="A38" s="66" t="s">
        <v>24</v>
      </c>
      <c r="B38" s="141">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1</v>
      </c>
      <c r="C38" s="14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s="140">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s="140">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t="str">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50">
        <f t="shared" ref="AH38:AH68" si="0">AVERAGE($R38:$AG38)</f>
        <v>0.48214285714285715</v>
      </c>
      <c r="AI38" s="150">
        <f t="shared" ref="AI38:AI68" si="1">AVERAGE($B38:$Q38)</f>
        <v>0.5178571428571429</v>
      </c>
      <c r="AJ38" s="153">
        <f t="shared" ref="AJ38:AJ68" si="2">AVERAGE($Z38:$AG38)</f>
        <v>0.5357142857142857</v>
      </c>
      <c r="AK38" s="153">
        <f t="shared" ref="AK38:AK68" si="3">AVERAGE($R38:$Y38)</f>
        <v>0.42857142857142855</v>
      </c>
      <c r="AL38" s="153">
        <f t="shared" ref="AL38:AL68" si="4">AVERAGE($J38:$Q38)</f>
        <v>0.42857142857142849</v>
      </c>
      <c r="AM38" s="153">
        <f t="shared" ref="AM38:AM68" si="5">AVERAGE($B38:$I38)</f>
        <v>0.6071428571428571</v>
      </c>
    </row>
    <row r="39" spans="1:39" x14ac:dyDescent="0.25">
      <c r="A39" s="66" t="s">
        <v>23</v>
      </c>
      <c r="B39" s="141">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141">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4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1</v>
      </c>
      <c r="G39" s="140">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s="140">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1</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50">
        <f t="shared" si="0"/>
        <v>0.5</v>
      </c>
      <c r="AI39" s="150">
        <f t="shared" si="1"/>
        <v>0.6</v>
      </c>
      <c r="AJ39" s="153">
        <f t="shared" si="2"/>
        <v>0.5625</v>
      </c>
      <c r="AK39" s="153">
        <f t="shared" si="3"/>
        <v>0.4375</v>
      </c>
      <c r="AL39" s="153">
        <f t="shared" si="4"/>
        <v>0.64583333333333337</v>
      </c>
      <c r="AM39" s="153">
        <f t="shared" si="5"/>
        <v>0.54761904761904767</v>
      </c>
    </row>
    <row r="40" spans="1:39" x14ac:dyDescent="0.25">
      <c r="A40" s="66" t="s">
        <v>28</v>
      </c>
      <c r="B40" s="141">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141">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4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s="1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s="1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50">
        <f t="shared" si="0"/>
        <v>0.55000000000000004</v>
      </c>
      <c r="AI40" s="150">
        <f t="shared" si="1"/>
        <v>0.45833333333333337</v>
      </c>
      <c r="AJ40" s="153">
        <f t="shared" si="2"/>
        <v>0.53125</v>
      </c>
      <c r="AK40" s="153">
        <f t="shared" si="3"/>
        <v>0.5714285714285714</v>
      </c>
      <c r="AL40" s="153">
        <f t="shared" si="4"/>
        <v>0.5357142857142857</v>
      </c>
      <c r="AM40" s="153">
        <f t="shared" si="5"/>
        <v>0.38095238095238099</v>
      </c>
    </row>
    <row r="41" spans="1:39" x14ac:dyDescent="0.25">
      <c r="A41" s="66" t="s">
        <v>12</v>
      </c>
      <c r="B41" s="141">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0.75</v>
      </c>
      <c r="C41" s="141">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4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s="140">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0.25</v>
      </c>
      <c r="H41" s="140">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50">
        <f t="shared" si="0"/>
        <v>0.484375</v>
      </c>
      <c r="AI41" s="150">
        <f t="shared" si="1"/>
        <v>0.44444444444444442</v>
      </c>
      <c r="AJ41" s="153">
        <f t="shared" si="2"/>
        <v>0.40625</v>
      </c>
      <c r="AK41" s="153">
        <f t="shared" si="3"/>
        <v>0.5625</v>
      </c>
      <c r="AL41" s="153">
        <f t="shared" si="4"/>
        <v>0.42708333333333331</v>
      </c>
      <c r="AM41" s="153">
        <f t="shared" si="5"/>
        <v>0.4642857142857143</v>
      </c>
    </row>
    <row r="42" spans="1:39" x14ac:dyDescent="0.25">
      <c r="A42" s="66" t="s">
        <v>38</v>
      </c>
      <c r="B42" s="141">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141">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0.75</v>
      </c>
      <c r="G42" s="14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s="140">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50">
        <f t="shared" si="0"/>
        <v>0.375</v>
      </c>
      <c r="AI42" s="150">
        <f t="shared" si="1"/>
        <v>0.40555555555555556</v>
      </c>
      <c r="AJ42" s="153">
        <f t="shared" si="2"/>
        <v>0.375</v>
      </c>
      <c r="AK42" s="153">
        <f t="shared" si="3"/>
        <v>0.375</v>
      </c>
      <c r="AL42" s="153">
        <f t="shared" si="4"/>
        <v>0.39583333333333331</v>
      </c>
      <c r="AM42" s="153">
        <f t="shared" si="5"/>
        <v>0.41666666666666663</v>
      </c>
    </row>
    <row r="43" spans="1:39" x14ac:dyDescent="0.25">
      <c r="A43" s="66" t="s">
        <v>25</v>
      </c>
      <c r="B43" s="141">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141">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s="140">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4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t="str">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0.5</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50">
        <f t="shared" si="0"/>
        <v>0.59375</v>
      </c>
      <c r="AI43" s="150">
        <f t="shared" si="1"/>
        <v>0.51190476190476186</v>
      </c>
      <c r="AJ43" s="153">
        <f t="shared" si="2"/>
        <v>0.71875</v>
      </c>
      <c r="AK43" s="153">
        <f t="shared" si="3"/>
        <v>0.46875</v>
      </c>
      <c r="AL43" s="153">
        <f t="shared" si="4"/>
        <v>0.4642857142857143</v>
      </c>
      <c r="AM43" s="153">
        <f t="shared" si="5"/>
        <v>0.55952380952380953</v>
      </c>
    </row>
    <row r="44" spans="1:39" ht="15.75" thickBot="1" x14ac:dyDescent="0.3">
      <c r="A44" s="68" t="s">
        <v>27</v>
      </c>
      <c r="B44" s="142">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43">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144">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144">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4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0.25</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t="str">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51">
        <f t="shared" si="0"/>
        <v>0.43181818181818182</v>
      </c>
      <c r="AI44" s="151">
        <f t="shared" si="1"/>
        <v>0.49444444444444452</v>
      </c>
      <c r="AJ44" s="154">
        <f t="shared" si="2"/>
        <v>0.41666666666666669</v>
      </c>
      <c r="AK44" s="154">
        <f t="shared" si="3"/>
        <v>0.45</v>
      </c>
      <c r="AL44" s="154">
        <f t="shared" si="4"/>
        <v>0.44791666666666663</v>
      </c>
      <c r="AM44" s="154">
        <f t="shared" si="5"/>
        <v>0.54761904761904767</v>
      </c>
    </row>
    <row r="45" spans="1:39" ht="15.75" thickTop="1" x14ac:dyDescent="0.25">
      <c r="A45" s="66" t="s">
        <v>17</v>
      </c>
      <c r="B45" s="141">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141">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s="140">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s="140">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4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50">
        <f t="shared" si="0"/>
        <v>0.39285714285714285</v>
      </c>
      <c r="AI45" s="150">
        <f t="shared" si="1"/>
        <v>0.44444444444444442</v>
      </c>
      <c r="AJ45" s="153">
        <f t="shared" si="2"/>
        <v>0.35714285714285715</v>
      </c>
      <c r="AK45" s="153">
        <f t="shared" si="3"/>
        <v>0.42857142857142855</v>
      </c>
      <c r="AL45" s="153">
        <f t="shared" si="4"/>
        <v>0.39285714285714285</v>
      </c>
      <c r="AM45" s="153">
        <f t="shared" si="5"/>
        <v>0.48958333333333331</v>
      </c>
    </row>
    <row r="46" spans="1:39" x14ac:dyDescent="0.25">
      <c r="A46" s="66" t="s">
        <v>26</v>
      </c>
      <c r="B46" s="141">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141"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s="140">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s="140">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4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t="str">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50">
        <f t="shared" si="0"/>
        <v>0.65</v>
      </c>
      <c r="AI46" s="150">
        <f t="shared" si="1"/>
        <v>0.48717948717948711</v>
      </c>
      <c r="AJ46" s="153">
        <f t="shared" si="2"/>
        <v>0.5714285714285714</v>
      </c>
      <c r="AK46" s="153">
        <f t="shared" si="3"/>
        <v>0.71875</v>
      </c>
      <c r="AL46" s="153">
        <f t="shared" si="4"/>
        <v>0.44444444444444442</v>
      </c>
      <c r="AM46" s="153">
        <f t="shared" si="5"/>
        <v>0.52380952380952384</v>
      </c>
    </row>
    <row r="47" spans="1:39" x14ac:dyDescent="0.25">
      <c r="A47" s="66" t="s">
        <v>34</v>
      </c>
      <c r="B47" s="141">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141">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s="140">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s="140" t="str">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0.25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4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50">
        <f t="shared" si="0"/>
        <v>0.5892857142857143</v>
      </c>
      <c r="AI47" s="150">
        <f t="shared" si="1"/>
        <v>0.48809523809523808</v>
      </c>
      <c r="AJ47" s="153">
        <f t="shared" si="2"/>
        <v>0.5625</v>
      </c>
      <c r="AK47" s="153">
        <f t="shared" si="3"/>
        <v>0.625</v>
      </c>
      <c r="AL47" s="153">
        <f t="shared" si="4"/>
        <v>0.58333333333333337</v>
      </c>
      <c r="AM47" s="153">
        <f t="shared" si="5"/>
        <v>0.39285714285714285</v>
      </c>
    </row>
    <row r="48" spans="1:39" x14ac:dyDescent="0.25">
      <c r="A48" s="66" t="s">
        <v>37</v>
      </c>
      <c r="B48" s="141">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141">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s="140">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s="140">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4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0.5</v>
      </c>
      <c r="AH48" s="150">
        <f t="shared" si="0"/>
        <v>0.72727272727272729</v>
      </c>
      <c r="AI48" s="150">
        <f t="shared" si="1"/>
        <v>0.5972222222222221</v>
      </c>
      <c r="AJ48" s="153">
        <f t="shared" si="2"/>
        <v>0.66666666666666663</v>
      </c>
      <c r="AK48" s="153">
        <f t="shared" si="3"/>
        <v>0.8</v>
      </c>
      <c r="AL48" s="153">
        <f t="shared" si="4"/>
        <v>0.61309523809523814</v>
      </c>
      <c r="AM48" s="153">
        <f t="shared" si="5"/>
        <v>0.58333333333333326</v>
      </c>
    </row>
    <row r="49" spans="1:39" x14ac:dyDescent="0.25">
      <c r="A49" s="66" t="s">
        <v>35</v>
      </c>
      <c r="B49" s="141">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141">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s="140">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s="140">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1</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4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t="str">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50">
        <f t="shared" si="0"/>
        <v>0.2857142857142857</v>
      </c>
      <c r="AI49" s="150">
        <f t="shared" si="1"/>
        <v>0.45555555555555555</v>
      </c>
      <c r="AJ49" s="153">
        <f t="shared" si="2"/>
        <v>0.17857142857142858</v>
      </c>
      <c r="AK49" s="153">
        <f t="shared" si="3"/>
        <v>0.39285714285714285</v>
      </c>
      <c r="AL49" s="153">
        <f t="shared" si="4"/>
        <v>0.40476190476190471</v>
      </c>
      <c r="AM49" s="153">
        <f t="shared" si="5"/>
        <v>0.5</v>
      </c>
    </row>
    <row r="50" spans="1:39" x14ac:dyDescent="0.25">
      <c r="A50" s="66" t="s">
        <v>13</v>
      </c>
      <c r="B50" s="141">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141">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s="14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s="14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1</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t="str">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4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50">
        <f t="shared" si="0"/>
        <v>0.46666666666666667</v>
      </c>
      <c r="AI50" s="150">
        <f t="shared" si="1"/>
        <v>0.58974358974358965</v>
      </c>
      <c r="AJ50" s="153">
        <f t="shared" si="2"/>
        <v>0.5</v>
      </c>
      <c r="AK50" s="153">
        <f t="shared" si="3"/>
        <v>0.42857142857142855</v>
      </c>
      <c r="AL50" s="153">
        <f t="shared" si="4"/>
        <v>0.55555555555555547</v>
      </c>
      <c r="AM50" s="153">
        <f t="shared" si="5"/>
        <v>0.61904761904761896</v>
      </c>
    </row>
    <row r="51" spans="1:39" x14ac:dyDescent="0.25">
      <c r="A51" s="66" t="s">
        <v>15</v>
      </c>
      <c r="B51" s="141">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141">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s="140">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s="140">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4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t="str">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1</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50">
        <f t="shared" si="0"/>
        <v>0.55769230769230771</v>
      </c>
      <c r="AI51" s="150">
        <f t="shared" si="1"/>
        <v>0.45</v>
      </c>
      <c r="AJ51" s="153">
        <f t="shared" si="2"/>
        <v>0.45833333333333331</v>
      </c>
      <c r="AK51" s="153">
        <f t="shared" si="3"/>
        <v>0.6428571428571429</v>
      </c>
      <c r="AL51" s="153">
        <f t="shared" si="4"/>
        <v>0.48809523809523808</v>
      </c>
      <c r="AM51" s="153">
        <f t="shared" si="5"/>
        <v>0.41666666666666663</v>
      </c>
    </row>
    <row r="52" spans="1:39" ht="15.75" thickBot="1" x14ac:dyDescent="0.3">
      <c r="A52" s="68" t="s">
        <v>22</v>
      </c>
      <c r="B52" s="142">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43">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144">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144">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4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51">
        <f t="shared" si="0"/>
        <v>0.63636363636363635</v>
      </c>
      <c r="AI52" s="151">
        <f t="shared" si="1"/>
        <v>0.53333333333333333</v>
      </c>
      <c r="AJ52" s="154">
        <f t="shared" si="2"/>
        <v>0.5625</v>
      </c>
      <c r="AK52" s="154">
        <f t="shared" si="3"/>
        <v>0.83333333333333337</v>
      </c>
      <c r="AL52" s="154">
        <f t="shared" si="4"/>
        <v>0.51190476190476197</v>
      </c>
      <c r="AM52" s="154">
        <f t="shared" si="5"/>
        <v>0.55208333333333326</v>
      </c>
    </row>
    <row r="53" spans="1:39" ht="15.75" thickTop="1" x14ac:dyDescent="0.25">
      <c r="A53" s="66" t="s">
        <v>44</v>
      </c>
      <c r="B53" s="141">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141">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s="140">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s="140">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1</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4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0.75</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50">
        <f t="shared" si="0"/>
        <v>0.44230769230769229</v>
      </c>
      <c r="AI53" s="150">
        <f>AVERAGE($B53:$Q53)</f>
        <v>0.5714285714285714</v>
      </c>
      <c r="AJ53" s="153">
        <f t="shared" si="2"/>
        <v>0.375</v>
      </c>
      <c r="AK53" s="153">
        <f t="shared" si="3"/>
        <v>0.49999999999999994</v>
      </c>
      <c r="AL53" s="153">
        <f t="shared" si="4"/>
        <v>0.39285714285714285</v>
      </c>
      <c r="AM53" s="153">
        <f t="shared" si="5"/>
        <v>0.75</v>
      </c>
    </row>
    <row r="54" spans="1:39" x14ac:dyDescent="0.25">
      <c r="A54" s="66" t="s">
        <v>36</v>
      </c>
      <c r="B54" s="141">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141">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s="140">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s="140">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t="str">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t="str">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4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50">
        <f t="shared" si="0"/>
        <v>0.45238095238095238</v>
      </c>
      <c r="AI54" s="150">
        <f t="shared" si="1"/>
        <v>0.46153846153846156</v>
      </c>
      <c r="AJ54" s="153">
        <f t="shared" si="2"/>
        <v>0.47619047619047622</v>
      </c>
      <c r="AK54" s="153">
        <f t="shared" si="3"/>
        <v>0.42857142857142855</v>
      </c>
      <c r="AL54" s="153">
        <f t="shared" si="4"/>
        <v>0.70833333333333337</v>
      </c>
      <c r="AM54" s="153">
        <f t="shared" si="5"/>
        <v>0.25</v>
      </c>
    </row>
    <row r="55" spans="1:39" x14ac:dyDescent="0.25">
      <c r="A55" s="66" t="s">
        <v>32</v>
      </c>
      <c r="B55" s="141">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141">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s="140">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s="140">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4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50">
        <f t="shared" si="0"/>
        <v>0.55555555555555547</v>
      </c>
      <c r="AI55" s="150">
        <f t="shared" si="1"/>
        <v>0.52083333333333337</v>
      </c>
      <c r="AJ55" s="153">
        <f t="shared" si="2"/>
        <v>0.61458333333333337</v>
      </c>
      <c r="AK55" s="153">
        <f t="shared" si="3"/>
        <v>0.48809523809523808</v>
      </c>
      <c r="AL55" s="153">
        <f t="shared" si="4"/>
        <v>0.55000000000000004</v>
      </c>
      <c r="AM55" s="153">
        <f t="shared" si="5"/>
        <v>0.5</v>
      </c>
    </row>
    <row r="56" spans="1:39" x14ac:dyDescent="0.25">
      <c r="A56" s="66" t="s">
        <v>33</v>
      </c>
      <c r="B56" s="141">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141">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s="140">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s="140">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1</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4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0.5</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50">
        <f t="shared" si="0"/>
        <v>0.4821428571428571</v>
      </c>
      <c r="AI56" s="150">
        <f t="shared" si="1"/>
        <v>0.55769230769230771</v>
      </c>
      <c r="AJ56" s="153">
        <f t="shared" si="2"/>
        <v>0.58333333333333337</v>
      </c>
      <c r="AK56" s="153">
        <f t="shared" si="3"/>
        <v>0.38095238095238093</v>
      </c>
      <c r="AL56" s="153">
        <f t="shared" si="4"/>
        <v>0.5</v>
      </c>
      <c r="AM56" s="153">
        <f t="shared" si="5"/>
        <v>0.59375</v>
      </c>
    </row>
    <row r="57" spans="1:39" x14ac:dyDescent="0.25">
      <c r="A57" s="66" t="s">
        <v>20</v>
      </c>
      <c r="B57" s="141">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141">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s="140">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s="140">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0.25</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4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4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50">
        <f t="shared" si="0"/>
        <v>0.47222222222222221</v>
      </c>
      <c r="AI57" s="150">
        <f t="shared" si="1"/>
        <v>0.51666666666666672</v>
      </c>
      <c r="AJ57" s="153">
        <f t="shared" si="2"/>
        <v>0.5625</v>
      </c>
      <c r="AK57" s="153">
        <f t="shared" si="3"/>
        <v>0.36904761904761901</v>
      </c>
      <c r="AL57" s="153">
        <f t="shared" si="4"/>
        <v>0.5</v>
      </c>
      <c r="AM57" s="153">
        <f t="shared" si="5"/>
        <v>0.53125</v>
      </c>
    </row>
    <row r="58" spans="1:39" x14ac:dyDescent="0.25">
      <c r="A58" s="66" t="s">
        <v>45</v>
      </c>
      <c r="B58" s="141">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141">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s="140">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s="140">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1</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4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50">
        <f t="shared" si="0"/>
        <v>0.52777777777777779</v>
      </c>
      <c r="AI58" s="150">
        <f t="shared" si="1"/>
        <v>0.48333333333333334</v>
      </c>
      <c r="AJ58" s="153">
        <f t="shared" si="2"/>
        <v>0.625</v>
      </c>
      <c r="AK58" s="153">
        <f t="shared" si="3"/>
        <v>0.41666666666666663</v>
      </c>
      <c r="AL58" s="153">
        <f t="shared" si="4"/>
        <v>0.5714285714285714</v>
      </c>
      <c r="AM58" s="153">
        <f t="shared" si="5"/>
        <v>0.40625</v>
      </c>
    </row>
    <row r="59" spans="1:39" x14ac:dyDescent="0.25">
      <c r="A59" s="66" t="s">
        <v>21</v>
      </c>
      <c r="B59" s="141">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141">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s="140">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0.5</v>
      </c>
      <c r="H59" s="140">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4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50">
        <f t="shared" si="0"/>
        <v>0.46666666666666662</v>
      </c>
      <c r="AI59" s="150">
        <f t="shared" si="1"/>
        <v>0.46153846153846156</v>
      </c>
      <c r="AJ59" s="153">
        <f t="shared" si="2"/>
        <v>0.60416666666666674</v>
      </c>
      <c r="AK59" s="153">
        <f t="shared" si="3"/>
        <v>0.30952380952380948</v>
      </c>
      <c r="AL59" s="153">
        <f t="shared" si="4"/>
        <v>0.54166666666666663</v>
      </c>
      <c r="AM59" s="153">
        <f t="shared" si="5"/>
        <v>0.39285714285714285</v>
      </c>
    </row>
    <row r="60" spans="1:39" ht="15.75" thickBot="1" x14ac:dyDescent="0.3">
      <c r="A60" s="68" t="s">
        <v>46</v>
      </c>
      <c r="B60" s="142">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43" t="str">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144">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144">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4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1</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51">
        <f t="shared" si="0"/>
        <v>0.58333333333333337</v>
      </c>
      <c r="AI60" s="151">
        <f t="shared" si="1"/>
        <v>0.625</v>
      </c>
      <c r="AJ60" s="154">
        <f t="shared" si="2"/>
        <v>0.59375</v>
      </c>
      <c r="AK60" s="154">
        <f t="shared" si="3"/>
        <v>0.5714285714285714</v>
      </c>
      <c r="AL60" s="154">
        <f t="shared" si="4"/>
        <v>0.6071428571428571</v>
      </c>
      <c r="AM60" s="154">
        <f t="shared" si="5"/>
        <v>0.6428571428571429</v>
      </c>
    </row>
    <row r="61" spans="1:39" ht="15.75" thickTop="1" x14ac:dyDescent="0.25">
      <c r="A61" s="66" t="s">
        <v>16</v>
      </c>
      <c r="B61" s="141"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141">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s="140">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s="140">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4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50">
        <f t="shared" si="0"/>
        <v>0.37777777777777782</v>
      </c>
      <c r="AI61" s="150">
        <f t="shared" si="1"/>
        <v>0.5</v>
      </c>
      <c r="AJ61" s="153">
        <f t="shared" si="2"/>
        <v>0.45238095238095238</v>
      </c>
      <c r="AK61" s="153">
        <f t="shared" si="3"/>
        <v>0.3125</v>
      </c>
      <c r="AL61" s="153">
        <f t="shared" si="4"/>
        <v>0.4642857142857143</v>
      </c>
      <c r="AM61" s="153">
        <f t="shared" si="5"/>
        <v>0.54166666666666663</v>
      </c>
    </row>
    <row r="62" spans="1:39" x14ac:dyDescent="0.25">
      <c r="A62" s="66" t="s">
        <v>29</v>
      </c>
      <c r="B62" s="141">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141">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s="140">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s="140">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t="str">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v>
      </c>
      <c r="AA62" s="14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50">
        <f t="shared" si="0"/>
        <v>0.34523809523809529</v>
      </c>
      <c r="AI62" s="150">
        <f t="shared" si="1"/>
        <v>0.51666666666666672</v>
      </c>
      <c r="AJ62" s="153">
        <f t="shared" si="2"/>
        <v>0.34722222222222215</v>
      </c>
      <c r="AK62" s="153">
        <f t="shared" si="3"/>
        <v>0.34375</v>
      </c>
      <c r="AL62" s="153">
        <f t="shared" si="4"/>
        <v>0.5357142857142857</v>
      </c>
      <c r="AM62" s="153">
        <f t="shared" si="5"/>
        <v>0.5</v>
      </c>
    </row>
    <row r="63" spans="1:39" x14ac:dyDescent="0.25">
      <c r="A63" s="66" t="s">
        <v>31</v>
      </c>
      <c r="B63" s="141">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141">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s="140">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s="140">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4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50">
        <f t="shared" si="0"/>
        <v>0.52380952380952384</v>
      </c>
      <c r="AI63" s="150">
        <f t="shared" si="1"/>
        <v>0.44230769230769229</v>
      </c>
      <c r="AJ63" s="153">
        <f t="shared" si="2"/>
        <v>0.45238095238095244</v>
      </c>
      <c r="AK63" s="153">
        <f t="shared" si="3"/>
        <v>0.59523809523809523</v>
      </c>
      <c r="AL63" s="153">
        <f t="shared" si="4"/>
        <v>0.54166666666666663</v>
      </c>
      <c r="AM63" s="153">
        <f t="shared" si="5"/>
        <v>0.35714285714285715</v>
      </c>
    </row>
    <row r="64" spans="1:39" x14ac:dyDescent="0.25">
      <c r="A64" s="66" t="s">
        <v>14</v>
      </c>
      <c r="B64" s="141">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141">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s="140">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s="140">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4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50">
        <f t="shared" si="0"/>
        <v>0.6</v>
      </c>
      <c r="AI64" s="150">
        <f t="shared" si="1"/>
        <v>0.5</v>
      </c>
      <c r="AJ64" s="153">
        <f t="shared" si="2"/>
        <v>0.48809523809523808</v>
      </c>
      <c r="AK64" s="153">
        <f t="shared" si="3"/>
        <v>0.69791666666666663</v>
      </c>
      <c r="AL64" s="153">
        <f t="shared" si="4"/>
        <v>0.5</v>
      </c>
      <c r="AM64" s="153">
        <f t="shared" si="5"/>
        <v>0.5</v>
      </c>
    </row>
    <row r="65" spans="1:39" x14ac:dyDescent="0.25">
      <c r="A65" s="66" t="s">
        <v>19</v>
      </c>
      <c r="B65" s="141">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141">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s="140"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s="140">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4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50">
        <f t="shared" si="0"/>
        <v>0.51785714285714279</v>
      </c>
      <c r="AI65" s="150">
        <f t="shared" si="1"/>
        <v>0.48333333333333334</v>
      </c>
      <c r="AJ65" s="153">
        <f t="shared" si="2"/>
        <v>0.54761904761904767</v>
      </c>
      <c r="AK65" s="153">
        <f t="shared" si="3"/>
        <v>0.48809523809523808</v>
      </c>
      <c r="AL65" s="153">
        <f t="shared" si="4"/>
        <v>0.4375</v>
      </c>
      <c r="AM65" s="153">
        <f t="shared" si="5"/>
        <v>0.5357142857142857</v>
      </c>
    </row>
    <row r="66" spans="1:39" x14ac:dyDescent="0.25">
      <c r="A66" s="66" t="s">
        <v>30</v>
      </c>
      <c r="B66" s="141">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141">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s="140">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s="140">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4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50">
        <f t="shared" si="0"/>
        <v>0.47619047619047616</v>
      </c>
      <c r="AI66" s="150">
        <f t="shared" si="1"/>
        <v>0.48333333333333334</v>
      </c>
      <c r="AJ66" s="153">
        <f t="shared" si="2"/>
        <v>0.42857142857142855</v>
      </c>
      <c r="AK66" s="153">
        <f t="shared" si="3"/>
        <v>0.52380952380952384</v>
      </c>
      <c r="AL66" s="153">
        <f t="shared" si="4"/>
        <v>0.39285714285714285</v>
      </c>
      <c r="AM66" s="153">
        <f t="shared" si="5"/>
        <v>0.5625</v>
      </c>
    </row>
    <row r="67" spans="1:39" x14ac:dyDescent="0.25">
      <c r="A67" s="66" t="s">
        <v>43</v>
      </c>
      <c r="B67" s="141">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141">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s="140">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s="140">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1</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4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50">
        <f t="shared" si="0"/>
        <v>0.46794871794871795</v>
      </c>
      <c r="AI67" s="150">
        <f t="shared" si="1"/>
        <v>0.5</v>
      </c>
      <c r="AJ67" s="153">
        <f t="shared" si="2"/>
        <v>0.27777777777777779</v>
      </c>
      <c r="AK67" s="153">
        <f t="shared" si="3"/>
        <v>0.63095238095238082</v>
      </c>
      <c r="AL67" s="153">
        <f t="shared" si="4"/>
        <v>0.5357142857142857</v>
      </c>
      <c r="AM67" s="153">
        <f t="shared" si="5"/>
        <v>0.46875</v>
      </c>
    </row>
    <row r="68" spans="1:39" ht="15.75" thickBot="1" x14ac:dyDescent="0.3">
      <c r="A68" s="68" t="s">
        <v>18</v>
      </c>
      <c r="B68" s="143">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43"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144"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144">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4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51">
        <f t="shared" si="0"/>
        <v>0.47222222222222221</v>
      </c>
      <c r="AI68" s="151">
        <f t="shared" si="1"/>
        <v>0.51923076923076927</v>
      </c>
      <c r="AJ68" s="154">
        <f t="shared" si="2"/>
        <v>0.45238095238095238</v>
      </c>
      <c r="AK68" s="154">
        <f t="shared" si="3"/>
        <v>0.48958333333333331</v>
      </c>
      <c r="AL68" s="154">
        <f t="shared" si="4"/>
        <v>0.5357142857142857</v>
      </c>
      <c r="AM68" s="154">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2025-01-29T23:53:24Z</dcterms:modified>
</cp:coreProperties>
</file>