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764EA45D-4B0D-4C89-82E6-2D191D57928E}"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N34" i="2" l="1" a="1"/>
  <c r="BN34" i="2" s="1"/>
  <c r="BN39" i="2"/>
  <c r="BN44" i="2"/>
  <c r="BN45" i="2"/>
  <c r="BN50" i="2"/>
  <c r="BN51" i="2"/>
  <c r="BN56" i="2"/>
  <c r="BN57" i="2"/>
  <c r="BN63" i="2"/>
  <c r="BT4" i="5"/>
  <c r="BT3" i="5"/>
  <c r="AT29" i="2"/>
  <c r="AT4" i="2"/>
  <c r="AT6" i="2"/>
  <c r="AT8" i="2"/>
  <c r="AT16" i="2"/>
  <c r="AT11" i="2"/>
  <c r="AT22" i="2"/>
  <c r="AT5" i="2"/>
  <c r="AT15" i="2"/>
  <c r="AT21" i="2"/>
  <c r="AT25" i="2"/>
  <c r="AT30" i="2"/>
  <c r="AT19" i="2"/>
  <c r="AT24" i="2"/>
  <c r="AT26" i="2"/>
  <c r="AT20" i="2"/>
  <c r="AT31" i="2"/>
  <c r="AT10" i="2"/>
  <c r="AT27" i="2"/>
  <c r="AT2" i="2"/>
  <c r="AT7" i="2"/>
  <c r="AT9" i="2"/>
  <c r="AT28" i="2"/>
  <c r="AT3" i="2"/>
  <c r="AT14" i="2"/>
  <c r="AT12" i="2"/>
  <c r="AT18" i="2"/>
  <c r="AT13" i="2"/>
  <c r="AT23" i="2"/>
  <c r="AT32" i="2"/>
  <c r="AT33" i="2"/>
  <c r="AT17" i="2"/>
  <c r="AP29" i="2"/>
  <c r="AP4" i="2"/>
  <c r="AP6" i="2"/>
  <c r="AP8" i="2"/>
  <c r="AP16" i="2"/>
  <c r="AP11" i="2"/>
  <c r="AP22" i="2"/>
  <c r="AP5" i="2"/>
  <c r="AP15" i="2"/>
  <c r="AP21" i="2"/>
  <c r="AP25" i="2"/>
  <c r="AP30" i="2"/>
  <c r="AP19" i="2"/>
  <c r="AP24" i="2"/>
  <c r="AP26" i="2"/>
  <c r="AP20" i="2"/>
  <c r="AP31" i="2"/>
  <c r="AP10" i="2"/>
  <c r="AP27" i="2"/>
  <c r="AP2" i="2"/>
  <c r="AP7" i="2"/>
  <c r="AP9" i="2"/>
  <c r="AP28" i="2"/>
  <c r="AP3" i="2"/>
  <c r="AP14" i="2"/>
  <c r="AP12" i="2"/>
  <c r="AP18" i="2"/>
  <c r="AP13" i="2"/>
  <c r="AP23" i="2"/>
  <c r="AP32" i="2"/>
  <c r="AP33" i="2"/>
  <c r="AP1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16" i="2"/>
  <c r="AR16" i="2"/>
  <c r="AU16" i="2"/>
  <c r="AV16" i="2"/>
  <c r="AQ24" i="2"/>
  <c r="AR24" i="2"/>
  <c r="AU24" i="2"/>
  <c r="AV24" i="2"/>
  <c r="AQ25" i="2"/>
  <c r="AR25" i="2"/>
  <c r="AU25" i="2"/>
  <c r="AV25" i="2"/>
  <c r="AQ28" i="2"/>
  <c r="AR28" i="2"/>
  <c r="AU28" i="2"/>
  <c r="AV28" i="2"/>
  <c r="AQ6" i="2"/>
  <c r="AR6" i="2"/>
  <c r="AU6" i="2"/>
  <c r="AV6" i="2"/>
  <c r="AQ22" i="2"/>
  <c r="AR22" i="2"/>
  <c r="AU22" i="2"/>
  <c r="AV22" i="2"/>
  <c r="AQ30" i="2"/>
  <c r="AR30" i="2"/>
  <c r="AU30" i="2"/>
  <c r="AV30" i="2"/>
  <c r="AQ3" i="2"/>
  <c r="AR3" i="2"/>
  <c r="AU3" i="2"/>
  <c r="AV3" i="2"/>
  <c r="AQ27" i="2"/>
  <c r="AR27" i="2"/>
  <c r="AU27" i="2"/>
  <c r="AV27" i="2"/>
  <c r="AQ29" i="2"/>
  <c r="AR29" i="2"/>
  <c r="AU29" i="2"/>
  <c r="AV29" i="2"/>
  <c r="AQ8" i="2"/>
  <c r="AR8" i="2"/>
  <c r="AU8" i="2"/>
  <c r="AV8" i="2"/>
  <c r="AQ10" i="2"/>
  <c r="AR10" i="2"/>
  <c r="AU10" i="2"/>
  <c r="AV10" i="2"/>
  <c r="AQ9" i="2"/>
  <c r="AR9" i="2"/>
  <c r="AU9" i="2"/>
  <c r="AV9" i="2"/>
  <c r="AQ23" i="2"/>
  <c r="AR23" i="2"/>
  <c r="AU23" i="2"/>
  <c r="AV23" i="2"/>
  <c r="AQ2" i="2"/>
  <c r="AR2" i="2"/>
  <c r="AU2" i="2"/>
  <c r="AV2" i="2"/>
  <c r="AQ33" i="2"/>
  <c r="AR33" i="2"/>
  <c r="AU33" i="2"/>
  <c r="AV33" i="2"/>
  <c r="AQ20" i="2"/>
  <c r="AR20" i="2"/>
  <c r="AU20" i="2"/>
  <c r="AV20" i="2"/>
  <c r="AQ5" i="2"/>
  <c r="AR5" i="2"/>
  <c r="AU5" i="2"/>
  <c r="AV5" i="2"/>
  <c r="AQ18" i="2"/>
  <c r="AR18" i="2"/>
  <c r="AU18" i="2"/>
  <c r="AV18" i="2"/>
  <c r="AQ31" i="2"/>
  <c r="AR31" i="2"/>
  <c r="AU31" i="2"/>
  <c r="AV31" i="2"/>
  <c r="AQ19" i="2"/>
  <c r="AR19" i="2"/>
  <c r="AU19" i="2"/>
  <c r="AV19" i="2"/>
  <c r="AQ12" i="2"/>
  <c r="AR12" i="2"/>
  <c r="AU12" i="2"/>
  <c r="AV12" i="2"/>
  <c r="AQ32" i="2"/>
  <c r="AR32" i="2"/>
  <c r="AU32" i="2"/>
  <c r="AV32" i="2"/>
  <c r="AQ13" i="2"/>
  <c r="AR13" i="2"/>
  <c r="AU13" i="2"/>
  <c r="AV13" i="2"/>
  <c r="AQ15" i="2"/>
  <c r="AR15" i="2"/>
  <c r="AU15" i="2"/>
  <c r="AV15" i="2"/>
  <c r="AQ7" i="2"/>
  <c r="AR7" i="2"/>
  <c r="AU7" i="2"/>
  <c r="AV7" i="2"/>
  <c r="AQ11" i="2"/>
  <c r="AR11" i="2"/>
  <c r="AU11" i="2"/>
  <c r="AV11" i="2"/>
  <c r="AQ21" i="2"/>
  <c r="AR21" i="2"/>
  <c r="AU21" i="2"/>
  <c r="AV21" i="2"/>
  <c r="AQ14" i="2"/>
  <c r="AR14" i="2"/>
  <c r="AU14" i="2"/>
  <c r="AV14" i="2"/>
  <c r="AQ4" i="2"/>
  <c r="AR4" i="2"/>
  <c r="AU4" i="2"/>
  <c r="AV4" i="2"/>
  <c r="AQ17" i="2"/>
  <c r="AR17" i="2"/>
  <c r="AU17" i="2"/>
  <c r="AV17" i="2"/>
  <c r="AV26" i="2"/>
  <c r="AU26" i="2"/>
  <c r="AR26" i="2"/>
  <c r="AQ26"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G34" i="5" s="1"/>
  <c r="N5" i="1"/>
  <c r="N6" i="1"/>
  <c r="N7" i="1"/>
  <c r="N8" i="1"/>
  <c r="N9" i="1"/>
  <c r="N10" i="1"/>
  <c r="N11" i="1"/>
  <c r="N12" i="1"/>
  <c r="N13" i="1"/>
  <c r="N14" i="1"/>
  <c r="AA8" i="5" s="1"/>
  <c r="N15" i="1"/>
  <c r="N16" i="1"/>
  <c r="N17" i="1"/>
  <c r="N18" i="1"/>
  <c r="N19" i="1"/>
  <c r="N20" i="1"/>
  <c r="K30" i="5" s="1"/>
  <c r="N21" i="1"/>
  <c r="N22" i="1"/>
  <c r="N23" i="1"/>
  <c r="N24" i="1"/>
  <c r="N25" i="1"/>
  <c r="N26" i="1"/>
  <c r="AA6" i="5" s="1"/>
  <c r="N27" i="1"/>
  <c r="N28" i="1"/>
  <c r="N29" i="1"/>
  <c r="N30" i="1"/>
  <c r="N31" i="1"/>
  <c r="I54" i="5" s="1"/>
  <c r="N32" i="1"/>
  <c r="N33" i="1"/>
  <c r="N34" i="1"/>
  <c r="N35" i="1"/>
  <c r="N36" i="1"/>
  <c r="K18" i="5" s="1"/>
  <c r="N37" i="1"/>
  <c r="N38" i="1"/>
  <c r="N39" i="1"/>
  <c r="N40" i="1"/>
  <c r="N41" i="1"/>
  <c r="N42" i="1"/>
  <c r="N43" i="1"/>
  <c r="N44" i="1"/>
  <c r="N45" i="1"/>
  <c r="N46" i="1"/>
  <c r="N47" i="1"/>
  <c r="N48" i="1"/>
  <c r="N49" i="1"/>
  <c r="N50" i="1"/>
  <c r="N51" i="1"/>
  <c r="N52" i="1"/>
  <c r="N53" i="1"/>
  <c r="N54" i="1"/>
  <c r="N55" i="1"/>
  <c r="N56" i="1"/>
  <c r="N57" i="1"/>
  <c r="N58" i="1"/>
  <c r="N59" i="1"/>
  <c r="N60" i="1"/>
  <c r="N61" i="1"/>
  <c r="R5" i="5" s="1"/>
  <c r="N62" i="1"/>
  <c r="BE4" i="5" s="1"/>
  <c r="N63" i="1"/>
  <c r="N64" i="1"/>
  <c r="N65" i="1"/>
  <c r="N66" i="1"/>
  <c r="N67" i="1"/>
  <c r="N68" i="1"/>
  <c r="N69" i="1"/>
  <c r="N70" i="1"/>
  <c r="N71" i="1"/>
  <c r="N72" i="1"/>
  <c r="N73" i="1"/>
  <c r="N74" i="1"/>
  <c r="AT9" i="5" s="1"/>
  <c r="N75" i="1"/>
  <c r="N76" i="1"/>
  <c r="N77" i="1"/>
  <c r="N78" i="1"/>
  <c r="U36" i="5" s="1"/>
  <c r="N79" i="1"/>
  <c r="N80" i="1"/>
  <c r="N81" i="1"/>
  <c r="N82" i="1"/>
  <c r="D17" i="2" s="1"/>
  <c r="N83" i="1"/>
  <c r="N84" i="1"/>
  <c r="N85" i="1"/>
  <c r="L29" i="5" s="1"/>
  <c r="N86" i="1"/>
  <c r="I52" i="5" s="1"/>
  <c r="N87" i="1"/>
  <c r="G16" i="5" s="1"/>
  <c r="N88" i="1"/>
  <c r="N89" i="1"/>
  <c r="N90" i="1"/>
  <c r="N91" i="1"/>
  <c r="N92" i="1"/>
  <c r="N93" i="1"/>
  <c r="N94" i="1"/>
  <c r="N95" i="1"/>
  <c r="N96" i="1"/>
  <c r="N97" i="1"/>
  <c r="H19" i="5" s="1"/>
  <c r="N98" i="1"/>
  <c r="N99" i="1"/>
  <c r="L55" i="5" s="1"/>
  <c r="N100" i="1"/>
  <c r="N101" i="1"/>
  <c r="N102" i="1"/>
  <c r="N103" i="1"/>
  <c r="N104" i="1"/>
  <c r="N105" i="1"/>
  <c r="I24" i="5" s="1"/>
  <c r="N106" i="1"/>
  <c r="N107" i="1"/>
  <c r="N108" i="1"/>
  <c r="N109" i="1"/>
  <c r="N110" i="1"/>
  <c r="N111" i="1"/>
  <c r="N112" i="1"/>
  <c r="N113" i="1"/>
  <c r="N114" i="1"/>
  <c r="N115" i="1"/>
  <c r="N116" i="1"/>
  <c r="I14" i="5" s="1"/>
  <c r="N117" i="1"/>
  <c r="N118" i="1"/>
  <c r="N119" i="1"/>
  <c r="N120" i="1"/>
  <c r="N121" i="1"/>
  <c r="N122" i="1"/>
  <c r="N123" i="1"/>
  <c r="N124" i="1"/>
  <c r="N125" i="1"/>
  <c r="N126" i="1"/>
  <c r="N127" i="1"/>
  <c r="N128" i="1"/>
  <c r="N129" i="1"/>
  <c r="N130" i="1"/>
  <c r="N131" i="1"/>
  <c r="N132" i="1"/>
  <c r="N133" i="1"/>
  <c r="K36" i="5" s="1"/>
  <c r="N134" i="1"/>
  <c r="N135" i="1"/>
  <c r="N136" i="1"/>
  <c r="N137" i="1"/>
  <c r="I48" i="5" s="1"/>
  <c r="N138" i="1"/>
  <c r="N139" i="1"/>
  <c r="N140" i="1"/>
  <c r="N141" i="1"/>
  <c r="N142" i="1"/>
  <c r="N143" i="1"/>
  <c r="L23" i="5" s="1"/>
  <c r="N144" i="1"/>
  <c r="N145" i="1"/>
  <c r="N146" i="1"/>
  <c r="N147" i="1"/>
  <c r="N148" i="1"/>
  <c r="I60" i="5" s="1"/>
  <c r="N149" i="1"/>
  <c r="N150" i="1"/>
  <c r="N151" i="1"/>
  <c r="N152" i="1"/>
  <c r="N153" i="1"/>
  <c r="N154" i="1"/>
  <c r="N155" i="1"/>
  <c r="N156" i="1"/>
  <c r="N157" i="1"/>
  <c r="N158" i="1"/>
  <c r="N159" i="1"/>
  <c r="N160" i="1"/>
  <c r="N161" i="1"/>
  <c r="N162" i="1"/>
  <c r="N163" i="1"/>
  <c r="N164" i="1"/>
  <c r="N165" i="1"/>
  <c r="N166" i="1"/>
  <c r="N167" i="1"/>
  <c r="N168" i="1"/>
  <c r="N169" i="1"/>
  <c r="N170" i="1"/>
  <c r="N171" i="1"/>
  <c r="H37" i="5" s="1"/>
  <c r="N172" i="1"/>
  <c r="N173" i="1"/>
  <c r="N174" i="1"/>
  <c r="N175" i="1"/>
  <c r="N176" i="1"/>
  <c r="N177" i="1"/>
  <c r="AR5" i="5" s="1"/>
  <c r="N178" i="1"/>
  <c r="N179" i="1"/>
  <c r="N180" i="1"/>
  <c r="N181" i="1"/>
  <c r="N182" i="1"/>
  <c r="N183" i="1"/>
  <c r="N184" i="1"/>
  <c r="N185" i="1"/>
  <c r="N186" i="1"/>
  <c r="N187" i="1"/>
  <c r="N188" i="1"/>
  <c r="N189" i="1"/>
  <c r="N190" i="1"/>
  <c r="N191" i="1"/>
  <c r="N192" i="1"/>
  <c r="N193" i="1"/>
  <c r="N194" i="1"/>
  <c r="N195" i="1"/>
  <c r="N196" i="1"/>
  <c r="N197" i="1"/>
  <c r="N198" i="1"/>
  <c r="N199" i="1"/>
  <c r="J43" i="5" s="1"/>
  <c r="N200" i="1"/>
  <c r="N201" i="1"/>
  <c r="N202" i="1"/>
  <c r="N203" i="1"/>
  <c r="N204" i="1"/>
  <c r="N205" i="1"/>
  <c r="N206" i="1"/>
  <c r="K50" i="5" s="1"/>
  <c r="N207" i="1"/>
  <c r="N208" i="1"/>
  <c r="N209" i="1"/>
  <c r="N210" i="1"/>
  <c r="F13" i="5" s="1"/>
  <c r="N211" i="1"/>
  <c r="N212" i="1"/>
  <c r="N213" i="1"/>
  <c r="N214" i="1"/>
  <c r="G40" i="5" s="1"/>
  <c r="N215" i="1"/>
  <c r="N216" i="1"/>
  <c r="N217" i="1"/>
  <c r="N218" i="1"/>
  <c r="N219" i="1"/>
  <c r="N220" i="1"/>
  <c r="N221" i="1"/>
  <c r="N222" i="1"/>
  <c r="N223" i="1"/>
  <c r="N224" i="1"/>
  <c r="N225" i="1"/>
  <c r="N226" i="1"/>
  <c r="M8" i="5" s="1"/>
  <c r="N227" i="1"/>
  <c r="N228" i="1"/>
  <c r="N229" i="1"/>
  <c r="N230" i="1"/>
  <c r="N231" i="1"/>
  <c r="N232" i="1"/>
  <c r="N233" i="1"/>
  <c r="N234" i="1"/>
  <c r="N235" i="1"/>
  <c r="I18" i="5" s="1"/>
  <c r="N236" i="1"/>
  <c r="K28" i="5" s="1"/>
  <c r="N237" i="1"/>
  <c r="N238" i="1"/>
  <c r="N239" i="1"/>
  <c r="N240" i="1"/>
  <c r="K4" i="5" s="1"/>
  <c r="N241" i="1"/>
  <c r="N242" i="1"/>
  <c r="N243" i="1"/>
  <c r="N244" i="1"/>
  <c r="N245" i="1"/>
  <c r="N246" i="1"/>
  <c r="I62" i="5" s="1"/>
  <c r="N247" i="1"/>
  <c r="N248" i="1"/>
  <c r="N249" i="1"/>
  <c r="N250" i="1"/>
  <c r="N251" i="1"/>
  <c r="N252" i="1"/>
  <c r="N253" i="1"/>
  <c r="K48" i="5" s="1"/>
  <c r="N254" i="1"/>
  <c r="N255" i="1"/>
  <c r="N256" i="1"/>
  <c r="I58" i="5" s="1"/>
  <c r="N257" i="1"/>
  <c r="N258" i="1"/>
  <c r="N259" i="1"/>
  <c r="N260" i="1"/>
  <c r="N261" i="1"/>
  <c r="N262" i="1"/>
  <c r="N263" i="1"/>
  <c r="H51" i="5" s="1"/>
  <c r="N264" i="1"/>
  <c r="E20" i="5" s="1"/>
  <c r="N265" i="1"/>
  <c r="N266" i="1"/>
  <c r="N267" i="1"/>
  <c r="N268" i="1"/>
  <c r="N269" i="1"/>
  <c r="L45" i="5" s="1"/>
  <c r="N270" i="1"/>
  <c r="N271" i="1"/>
  <c r="N272" i="1"/>
  <c r="N273" i="1"/>
  <c r="U4" i="5" s="1"/>
  <c r="N274" i="1"/>
  <c r="AY6" i="5" s="1"/>
  <c r="N275" i="1"/>
  <c r="N276" i="1"/>
  <c r="N277" i="1"/>
  <c r="K32" i="5" s="1"/>
  <c r="N278" i="1"/>
  <c r="N279" i="1"/>
  <c r="N280" i="1"/>
  <c r="N281" i="1"/>
  <c r="N282" i="1"/>
  <c r="N283" i="1"/>
  <c r="N284" i="1"/>
  <c r="N285" i="1"/>
  <c r="N286" i="1"/>
  <c r="J51" i="5" s="1"/>
  <c r="N287" i="1"/>
  <c r="N288" i="1"/>
  <c r="N289" i="1"/>
  <c r="N290" i="1"/>
  <c r="N291" i="1"/>
  <c r="N292" i="1"/>
  <c r="N293" i="1"/>
  <c r="N294" i="1"/>
  <c r="N295" i="1"/>
  <c r="N296" i="1"/>
  <c r="N297" i="1"/>
  <c r="N298" i="1"/>
  <c r="N299" i="1"/>
  <c r="N300" i="1"/>
  <c r="N301" i="1"/>
  <c r="N302" i="1"/>
  <c r="N303" i="1"/>
  <c r="N304" i="1"/>
  <c r="N305" i="1"/>
  <c r="N306" i="1"/>
  <c r="N307" i="1"/>
  <c r="G28" i="5" s="1"/>
  <c r="N308" i="1"/>
  <c r="N309" i="1"/>
  <c r="N310" i="1"/>
  <c r="N311" i="1"/>
  <c r="N312" i="1"/>
  <c r="N313" i="1"/>
  <c r="L53" i="5" s="1"/>
  <c r="N314" i="1"/>
  <c r="N315" i="1"/>
  <c r="N316" i="1"/>
  <c r="N317" i="1"/>
  <c r="N318" i="1"/>
  <c r="N319" i="1"/>
  <c r="D7" i="4" s="1"/>
  <c r="N320" i="1"/>
  <c r="N321" i="1"/>
  <c r="N322" i="1"/>
  <c r="N323" i="1"/>
  <c r="N324" i="1"/>
  <c r="N325" i="1"/>
  <c r="N326" i="1"/>
  <c r="N327" i="1"/>
  <c r="N328" i="1"/>
  <c r="N329" i="1"/>
  <c r="N330" i="1"/>
  <c r="N331" i="1"/>
  <c r="N332" i="1"/>
  <c r="N333" i="1"/>
  <c r="G50" i="5" s="1"/>
  <c r="N334" i="1"/>
  <c r="N335" i="1"/>
  <c r="N336" i="1"/>
  <c r="N337" i="1"/>
  <c r="N338" i="1"/>
  <c r="N339" i="1"/>
  <c r="N340" i="1"/>
  <c r="N341" i="1"/>
  <c r="J19" i="5" s="1"/>
  <c r="N342" i="1"/>
  <c r="N343" i="1"/>
  <c r="N344" i="1"/>
  <c r="N345" i="1"/>
  <c r="N346" i="1"/>
  <c r="N347" i="1"/>
  <c r="N348" i="1"/>
  <c r="N349" i="1"/>
  <c r="H29" i="5" s="1"/>
  <c r="N350" i="1"/>
  <c r="N351" i="1"/>
  <c r="N352" i="1"/>
  <c r="M22" i="5" s="1"/>
  <c r="N353" i="1"/>
  <c r="N354" i="1"/>
  <c r="N355" i="1"/>
  <c r="N356" i="1"/>
  <c r="N357" i="1"/>
  <c r="N358" i="1"/>
  <c r="N359" i="1"/>
  <c r="N360" i="1"/>
  <c r="N361" i="1"/>
  <c r="N362" i="1"/>
  <c r="N363" i="1"/>
  <c r="N364" i="1"/>
  <c r="N365" i="1"/>
  <c r="N366" i="1"/>
  <c r="H59" i="5" s="1"/>
  <c r="N367" i="1"/>
  <c r="N368" i="1"/>
  <c r="N369" i="1"/>
  <c r="J25" i="5" s="1"/>
  <c r="N370" i="1"/>
  <c r="L13" i="5" s="1"/>
  <c r="N371" i="1"/>
  <c r="N372" i="1"/>
  <c r="N373" i="1"/>
  <c r="N374" i="1"/>
  <c r="N375" i="1"/>
  <c r="N376" i="1"/>
  <c r="N377" i="1"/>
  <c r="N378" i="1"/>
  <c r="N379" i="1"/>
  <c r="N380" i="1"/>
  <c r="N381" i="1"/>
  <c r="N382" i="1"/>
  <c r="M46" i="5" s="1"/>
  <c r="N383" i="1"/>
  <c r="N384" i="1"/>
  <c r="N385" i="1"/>
  <c r="N386" i="1"/>
  <c r="N387" i="1"/>
  <c r="N388" i="1"/>
  <c r="N389" i="1"/>
  <c r="N390" i="1"/>
  <c r="N391" i="1"/>
  <c r="N392" i="1"/>
  <c r="K16" i="5" s="1"/>
  <c r="N393" i="1"/>
  <c r="N394" i="1"/>
  <c r="N395" i="1"/>
  <c r="N396" i="1"/>
  <c r="N397" i="1"/>
  <c r="N398" i="1"/>
  <c r="N399" i="1"/>
  <c r="H17" i="5" s="1"/>
  <c r="N400" i="1"/>
  <c r="N401" i="1"/>
  <c r="N402" i="1"/>
  <c r="N403" i="1"/>
  <c r="J47" i="5" s="1"/>
  <c r="N404" i="1"/>
  <c r="N405" i="1"/>
  <c r="N406" i="1"/>
  <c r="K14" i="5" s="1"/>
  <c r="N407" i="1"/>
  <c r="N408" i="1"/>
  <c r="N409" i="1"/>
  <c r="N410" i="1"/>
  <c r="N411" i="1"/>
  <c r="N412" i="1"/>
  <c r="N413" i="1"/>
  <c r="N414" i="1"/>
  <c r="N415" i="1"/>
  <c r="N416" i="1"/>
  <c r="N417" i="1"/>
  <c r="J17" i="5" s="1"/>
  <c r="N418" i="1"/>
  <c r="N419" i="1"/>
  <c r="N420" i="1"/>
  <c r="K24" i="5" s="1"/>
  <c r="N421" i="1"/>
  <c r="N422" i="1"/>
  <c r="N423" i="1"/>
  <c r="N424" i="1"/>
  <c r="K60" i="5" s="1"/>
  <c r="N425" i="1"/>
  <c r="N426" i="1"/>
  <c r="N427" i="1"/>
  <c r="N428" i="1"/>
  <c r="H57" i="5" s="1"/>
  <c r="N429" i="1"/>
  <c r="N430" i="1"/>
  <c r="N431" i="1"/>
  <c r="N432" i="1"/>
  <c r="N433" i="1"/>
  <c r="N434" i="1"/>
  <c r="N435" i="1"/>
  <c r="N436" i="1"/>
  <c r="N437" i="1"/>
  <c r="N438" i="1"/>
  <c r="N439" i="1"/>
  <c r="N440" i="1"/>
  <c r="N441" i="1"/>
  <c r="N442" i="1"/>
  <c r="N443" i="1"/>
  <c r="N444" i="1"/>
  <c r="N445" i="1"/>
  <c r="N446" i="1"/>
  <c r="N447" i="1"/>
  <c r="N448" i="1"/>
  <c r="N449" i="1"/>
  <c r="N450" i="1"/>
  <c r="J49" i="5" s="1"/>
  <c r="N451" i="1"/>
  <c r="N452" i="1"/>
  <c r="N453" i="1"/>
  <c r="M36" i="5" s="1"/>
  <c r="N454" i="1"/>
  <c r="N455" i="1"/>
  <c r="N456" i="1"/>
  <c r="N457" i="1"/>
  <c r="N458" i="1"/>
  <c r="N459" i="1"/>
  <c r="N460" i="1"/>
  <c r="N461" i="1"/>
  <c r="N462" i="1"/>
  <c r="N463" i="1"/>
  <c r="N464" i="1"/>
  <c r="N465" i="1"/>
  <c r="N466" i="1"/>
  <c r="N467" i="1"/>
  <c r="N468" i="1"/>
  <c r="N469" i="1"/>
  <c r="N470" i="1"/>
  <c r="N471" i="1"/>
  <c r="N472" i="1"/>
  <c r="N473" i="1"/>
  <c r="N474" i="1"/>
  <c r="E48" i="5" s="1"/>
  <c r="N475" i="1"/>
  <c r="N476" i="1"/>
  <c r="N477" i="1"/>
  <c r="N478" i="1"/>
  <c r="N479" i="1"/>
  <c r="N480" i="1"/>
  <c r="N481" i="1"/>
  <c r="N482" i="1"/>
  <c r="N483" i="1"/>
  <c r="C12" i="5" s="1"/>
  <c r="N484" i="1"/>
  <c r="N485" i="1"/>
  <c r="N486" i="1"/>
  <c r="N487" i="1"/>
  <c r="N488" i="1"/>
  <c r="N489" i="1"/>
  <c r="N490" i="1"/>
  <c r="N491" i="1"/>
  <c r="N492" i="1"/>
  <c r="G56" i="5" s="1"/>
  <c r="N493" i="1"/>
  <c r="N494" i="1"/>
  <c r="N495" i="1"/>
  <c r="N496" i="1"/>
  <c r="N497" i="1"/>
  <c r="N498" i="1"/>
  <c r="N499" i="1"/>
  <c r="N500" i="1"/>
  <c r="N501" i="1"/>
  <c r="N502" i="1"/>
  <c r="N503" i="1"/>
  <c r="N504" i="1"/>
  <c r="N505" i="1"/>
  <c r="N506" i="1"/>
  <c r="E14" i="4" s="1"/>
  <c r="N507" i="1"/>
  <c r="N508" i="1"/>
  <c r="N509" i="1"/>
  <c r="N510" i="1"/>
  <c r="N511" i="1"/>
  <c r="N512" i="1"/>
  <c r="N513" i="1"/>
  <c r="D63" i="5" s="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I36" i="5" s="1"/>
  <c r="N556" i="1"/>
  <c r="N557" i="1"/>
  <c r="N558" i="1"/>
  <c r="N559" i="1"/>
  <c r="N560" i="1"/>
  <c r="H15" i="5" s="1"/>
  <c r="N561" i="1"/>
  <c r="N562" i="1"/>
  <c r="N563" i="1"/>
  <c r="E12" i="4" s="1"/>
  <c r="N564" i="1"/>
  <c r="N565" i="1"/>
  <c r="N566" i="1"/>
  <c r="N567" i="1"/>
  <c r="N568" i="1"/>
  <c r="N569" i="1"/>
  <c r="N570" i="1"/>
  <c r="D43" i="5" s="1"/>
  <c r="N571" i="1"/>
  <c r="N572" i="1"/>
  <c r="N573" i="1"/>
  <c r="N574" i="1"/>
  <c r="N575" i="1"/>
  <c r="N576" i="1"/>
  <c r="N577" i="1"/>
  <c r="N578" i="1"/>
  <c r="N579" i="1"/>
  <c r="G52" i="5" s="1"/>
  <c r="N580" i="1"/>
  <c r="N581" i="1"/>
  <c r="N582" i="1"/>
  <c r="N583" i="1"/>
  <c r="N584" i="1"/>
  <c r="N585" i="1"/>
  <c r="N586" i="1"/>
  <c r="N587" i="1"/>
  <c r="N588" i="1"/>
  <c r="N589" i="1"/>
  <c r="N590" i="1"/>
  <c r="N591" i="1"/>
  <c r="E66" i="5" s="1"/>
  <c r="N592" i="1"/>
  <c r="N593" i="1"/>
  <c r="N594" i="1"/>
  <c r="N595" i="1"/>
  <c r="N596" i="1"/>
  <c r="N597" i="1"/>
  <c r="G20" i="5" s="1"/>
  <c r="N598" i="1"/>
  <c r="N599" i="1"/>
  <c r="N600" i="1"/>
  <c r="D33" i="5" s="1"/>
  <c r="N601" i="1"/>
  <c r="N602" i="1"/>
  <c r="N603" i="1"/>
  <c r="N604" i="1"/>
  <c r="N605" i="1"/>
  <c r="N606" i="1"/>
  <c r="N607" i="1"/>
  <c r="N608" i="1"/>
  <c r="N609" i="1"/>
  <c r="N610" i="1"/>
  <c r="N611" i="1"/>
  <c r="N612" i="1"/>
  <c r="G18" i="5" s="1"/>
  <c r="N613" i="1"/>
  <c r="N614" i="1"/>
  <c r="N615" i="1"/>
  <c r="N616" i="1"/>
  <c r="N617" i="1"/>
  <c r="N618" i="1"/>
  <c r="N619" i="1"/>
  <c r="N620" i="1"/>
  <c r="N621" i="1"/>
  <c r="N622" i="1"/>
  <c r="N623" i="1"/>
  <c r="N624" i="1"/>
  <c r="N625" i="1"/>
  <c r="N626" i="1"/>
  <c r="J29" i="5" s="1"/>
  <c r="N627" i="1"/>
  <c r="N628" i="1"/>
  <c r="N629" i="1"/>
  <c r="N630" i="1"/>
  <c r="N631" i="1"/>
  <c r="N632" i="1"/>
  <c r="G62" i="5" s="1"/>
  <c r="N633" i="1"/>
  <c r="N634" i="1"/>
  <c r="N635" i="1"/>
  <c r="N636" i="1"/>
  <c r="N637" i="1"/>
  <c r="N638" i="1"/>
  <c r="D53" i="5" s="1"/>
  <c r="N639" i="1"/>
  <c r="H65" i="5" s="1"/>
  <c r="N640" i="1"/>
  <c r="N641" i="1"/>
  <c r="N642" i="1"/>
  <c r="N643" i="1"/>
  <c r="N644" i="1"/>
  <c r="N645" i="1"/>
  <c r="N646" i="1"/>
  <c r="N647" i="1"/>
  <c r="N648" i="1"/>
  <c r="N649" i="1"/>
  <c r="N650" i="1"/>
  <c r="N651" i="1"/>
  <c r="N652" i="1"/>
  <c r="N653" i="1"/>
  <c r="N654" i="1"/>
  <c r="N655" i="1"/>
  <c r="M28" i="5" s="1"/>
  <c r="N656" i="1"/>
  <c r="N657" i="1"/>
  <c r="N658" i="1"/>
  <c r="N659" i="1"/>
  <c r="N660" i="1"/>
  <c r="N661" i="1"/>
  <c r="L47" i="5" s="1"/>
  <c r="N662" i="1"/>
  <c r="N663" i="1"/>
  <c r="N664" i="1"/>
  <c r="N665" i="1"/>
  <c r="N666" i="1"/>
  <c r="N667" i="1"/>
  <c r="N668" i="1"/>
  <c r="J59" i="5" s="1"/>
  <c r="N669" i="1"/>
  <c r="N670" i="1"/>
  <c r="N671" i="1"/>
  <c r="N672" i="1"/>
  <c r="H47" i="5" s="1"/>
  <c r="N673" i="1"/>
  <c r="N674" i="1"/>
  <c r="N675" i="1"/>
  <c r="N676" i="1"/>
  <c r="N677" i="1"/>
  <c r="N678" i="1"/>
  <c r="N679" i="1"/>
  <c r="K52" i="5" s="1"/>
  <c r="N680" i="1"/>
  <c r="N681" i="1"/>
  <c r="N682" i="1"/>
  <c r="N683" i="1"/>
  <c r="N684" i="1"/>
  <c r="N685" i="1"/>
  <c r="N686" i="1"/>
  <c r="N687" i="1"/>
  <c r="N688" i="1"/>
  <c r="N689" i="1"/>
  <c r="J3" i="5" s="1"/>
  <c r="N690" i="1"/>
  <c r="N691" i="1"/>
  <c r="N692" i="1"/>
  <c r="M16" i="5" s="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J61" i="5" s="1"/>
  <c r="N724" i="1"/>
  <c r="N725" i="1"/>
  <c r="N726" i="1"/>
  <c r="N727" i="1"/>
  <c r="N728" i="1"/>
  <c r="N729" i="1"/>
  <c r="N730" i="1"/>
  <c r="N731" i="1"/>
  <c r="N732" i="1"/>
  <c r="N733" i="1"/>
  <c r="N734" i="1"/>
  <c r="N735" i="1"/>
  <c r="N736" i="1"/>
  <c r="N737" i="1"/>
  <c r="N738" i="1"/>
  <c r="N739" i="1"/>
  <c r="N740" i="1"/>
  <c r="N741" i="1"/>
  <c r="N742" i="1"/>
  <c r="F49" i="5" s="1"/>
  <c r="N743" i="1"/>
  <c r="N744" i="1"/>
  <c r="G48" i="5" s="1"/>
  <c r="N745" i="1"/>
  <c r="N746" i="1"/>
  <c r="N747" i="1"/>
  <c r="N748" i="1"/>
  <c r="I16" i="5" s="1"/>
  <c r="N749" i="1"/>
  <c r="N750" i="1"/>
  <c r="N751" i="1"/>
  <c r="N752" i="1"/>
  <c r="N753" i="1"/>
  <c r="N754" i="1"/>
  <c r="N755" i="1"/>
  <c r="N756" i="1"/>
  <c r="N757" i="1"/>
  <c r="G60" i="5" s="1"/>
  <c r="N758" i="1"/>
  <c r="D25" i="5" s="1"/>
  <c r="N759" i="1"/>
  <c r="N760" i="1"/>
  <c r="N761" i="1"/>
  <c r="N762" i="1"/>
  <c r="N763" i="1"/>
  <c r="N764" i="1"/>
  <c r="N765" i="1"/>
  <c r="N766" i="1"/>
  <c r="N767" i="1"/>
  <c r="N768" i="1"/>
  <c r="N769" i="1"/>
  <c r="G14" i="5" s="1"/>
  <c r="N770" i="1"/>
  <c r="N771" i="1"/>
  <c r="D45" i="5" s="1"/>
  <c r="N772" i="1"/>
  <c r="N773" i="1"/>
  <c r="N774" i="1"/>
  <c r="N775" i="1"/>
  <c r="N776" i="1"/>
  <c r="N777" i="1"/>
  <c r="N778" i="1"/>
  <c r="F17" i="5" s="1"/>
  <c r="N779" i="1"/>
  <c r="N780" i="1"/>
  <c r="N781" i="1"/>
  <c r="N782" i="1"/>
  <c r="N783" i="1"/>
  <c r="N784" i="1"/>
  <c r="L27" i="5" s="1"/>
  <c r="N785" i="1"/>
  <c r="N786" i="1"/>
  <c r="M30" i="5" s="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F63" i="5" s="1"/>
  <c r="N815" i="1"/>
  <c r="N816" i="1"/>
  <c r="N817" i="1"/>
  <c r="N818" i="1"/>
  <c r="J15" i="5" s="1"/>
  <c r="N819" i="1"/>
  <c r="N820" i="1"/>
  <c r="N821" i="1"/>
  <c r="N822" i="1"/>
  <c r="K62" i="5" s="1"/>
  <c r="N823" i="1"/>
  <c r="N824" i="1"/>
  <c r="H35" i="5" s="1"/>
  <c r="N825" i="1"/>
  <c r="N826" i="1"/>
  <c r="N827" i="1"/>
  <c r="N828" i="1"/>
  <c r="N829" i="1"/>
  <c r="F39" i="5" s="1"/>
  <c r="N830" i="1"/>
  <c r="N831" i="1"/>
  <c r="N832" i="1"/>
  <c r="N833" i="1"/>
  <c r="N834" i="1"/>
  <c r="J27" i="5" s="1"/>
  <c r="N835" i="1"/>
  <c r="N836" i="1"/>
  <c r="N837" i="1"/>
  <c r="N838" i="1"/>
  <c r="N839" i="1"/>
  <c r="N840" i="1"/>
  <c r="N841" i="1"/>
  <c r="N842" i="1"/>
  <c r="K20" i="5" s="1"/>
  <c r="N843" i="1"/>
  <c r="N844" i="1"/>
  <c r="N845" i="1"/>
  <c r="N846" i="1"/>
  <c r="N847" i="1"/>
  <c r="F29" i="5" s="1"/>
  <c r="N848" i="1"/>
  <c r="H11" i="5" s="1"/>
  <c r="N849" i="1"/>
  <c r="N850" i="1"/>
  <c r="N851" i="1"/>
  <c r="N852" i="1"/>
  <c r="N853" i="1"/>
  <c r="N854" i="1"/>
  <c r="I64" i="5" s="1"/>
  <c r="N855" i="1"/>
  <c r="N856" i="1"/>
  <c r="N857" i="1"/>
  <c r="N858" i="1"/>
  <c r="N859" i="1"/>
  <c r="D19" i="5" s="1"/>
  <c r="N860" i="1"/>
  <c r="N861" i="1"/>
  <c r="N862" i="1"/>
  <c r="N863" i="1"/>
  <c r="N864" i="1"/>
  <c r="N865" i="1"/>
  <c r="N866" i="1"/>
  <c r="N867" i="1"/>
  <c r="N868" i="1"/>
  <c r="I30" i="5" s="1"/>
  <c r="N869" i="1"/>
  <c r="N870" i="1"/>
  <c r="N871" i="1"/>
  <c r="N872" i="1"/>
  <c r="N873" i="1"/>
  <c r="N874" i="1"/>
  <c r="N875" i="1"/>
  <c r="N876" i="1"/>
  <c r="N877" i="1"/>
  <c r="N878" i="1"/>
  <c r="N879" i="1"/>
  <c r="N880" i="1"/>
  <c r="J57" i="5" s="1"/>
  <c r="N881" i="1"/>
  <c r="N882" i="1"/>
  <c r="N883" i="1"/>
  <c r="N884" i="1"/>
  <c r="N885" i="1"/>
  <c r="N886" i="1"/>
  <c r="N887" i="1"/>
  <c r="N888" i="1"/>
  <c r="N889" i="1"/>
  <c r="N890" i="1"/>
  <c r="N891" i="1"/>
  <c r="N892" i="1"/>
  <c r="N893" i="1"/>
  <c r="N894" i="1"/>
  <c r="N895" i="1"/>
  <c r="N896" i="1"/>
  <c r="N897" i="1"/>
  <c r="N898" i="1"/>
  <c r="N899" i="1"/>
  <c r="N900" i="1"/>
  <c r="N901" i="1"/>
  <c r="N902" i="1"/>
  <c r="I56" i="5" s="1"/>
  <c r="N903" i="1"/>
  <c r="N904" i="1"/>
  <c r="L15" i="5" s="1"/>
  <c r="N905" i="1"/>
  <c r="N906" i="1"/>
  <c r="N907" i="1"/>
  <c r="N908" i="1"/>
  <c r="N909" i="1"/>
  <c r="N910" i="1"/>
  <c r="N911" i="1"/>
  <c r="N912" i="1"/>
  <c r="N913" i="1"/>
  <c r="N914" i="1"/>
  <c r="N915" i="1"/>
  <c r="N916" i="1"/>
  <c r="N917" i="1"/>
  <c r="N918" i="1"/>
  <c r="N919" i="1"/>
  <c r="N920" i="1"/>
  <c r="N921" i="1"/>
  <c r="H3" i="5" s="1"/>
  <c r="N922" i="1"/>
  <c r="N923" i="1"/>
  <c r="N924" i="1"/>
  <c r="N925" i="1"/>
  <c r="L19" i="5" s="1"/>
  <c r="N926" i="1"/>
  <c r="N927" i="1"/>
  <c r="N928" i="1"/>
  <c r="N929" i="1"/>
  <c r="N930" i="1"/>
  <c r="N931" i="1"/>
  <c r="N932" i="1"/>
  <c r="N933" i="1"/>
  <c r="N934" i="1"/>
  <c r="N935" i="1"/>
  <c r="N936" i="1"/>
  <c r="N937" i="1"/>
  <c r="K22" i="5" s="1"/>
  <c r="N938" i="1"/>
  <c r="N939" i="1"/>
  <c r="N940" i="1"/>
  <c r="N941" i="1"/>
  <c r="N942" i="1"/>
  <c r="N943" i="1"/>
  <c r="N944" i="1"/>
  <c r="N945" i="1"/>
  <c r="N946" i="1"/>
  <c r="N947" i="1"/>
  <c r="N948" i="1"/>
  <c r="N949" i="1"/>
  <c r="N950" i="1"/>
  <c r="N951" i="1"/>
  <c r="N952" i="1"/>
  <c r="N953" i="1"/>
  <c r="N954" i="1"/>
  <c r="N955" i="1"/>
  <c r="N956" i="1"/>
  <c r="N957" i="1"/>
  <c r="J23" i="5" s="1"/>
  <c r="N958" i="1"/>
  <c r="N959" i="1"/>
  <c r="N960" i="1"/>
  <c r="N961" i="1"/>
  <c r="O4" i="4" s="1"/>
  <c r="N962" i="1"/>
  <c r="N963" i="1"/>
  <c r="N964" i="1"/>
  <c r="E30" i="5" s="1"/>
  <c r="N965" i="1"/>
  <c r="N966" i="1"/>
  <c r="N967" i="1"/>
  <c r="N968" i="1"/>
  <c r="N969" i="1"/>
  <c r="N970" i="1"/>
  <c r="N971" i="1"/>
  <c r="N972" i="1"/>
  <c r="N973" i="1"/>
  <c r="N974" i="1"/>
  <c r="N975" i="1"/>
  <c r="F35" i="5" s="1"/>
  <c r="N976" i="1"/>
  <c r="H49" i="5" s="1"/>
  <c r="N977" i="1"/>
  <c r="N978" i="1"/>
  <c r="N979" i="1"/>
  <c r="N980" i="1"/>
  <c r="N981" i="1"/>
  <c r="N982" i="1"/>
  <c r="N983" i="1"/>
  <c r="N984" i="1"/>
  <c r="N985" i="1"/>
  <c r="N986" i="1"/>
  <c r="N987" i="1"/>
  <c r="N988" i="1"/>
  <c r="N989" i="1"/>
  <c r="N990" i="1"/>
  <c r="N991" i="1"/>
  <c r="N992" i="1"/>
  <c r="K26" i="5" s="1"/>
  <c r="N993" i="1"/>
  <c r="N994" i="1"/>
  <c r="N995" i="1"/>
  <c r="N996" i="1"/>
  <c r="N997" i="1"/>
  <c r="N998" i="1"/>
  <c r="N999" i="1"/>
  <c r="N1000" i="1"/>
  <c r="N1001" i="1"/>
  <c r="N1002" i="1"/>
  <c r="N1003" i="1"/>
  <c r="N1004" i="1"/>
  <c r="D51" i="5" s="1"/>
  <c r="N1005" i="1"/>
  <c r="N1006" i="1"/>
  <c r="N1007" i="1"/>
  <c r="N1008" i="1"/>
  <c r="N1009" i="1"/>
  <c r="N1010" i="1"/>
  <c r="N31" i="5" s="1"/>
  <c r="N1011" i="1"/>
  <c r="N1012" i="1"/>
  <c r="N1013" i="1"/>
  <c r="N1014" i="1"/>
  <c r="N1015" i="1"/>
  <c r="N1016" i="1"/>
  <c r="N1017" i="1"/>
  <c r="N1018" i="1"/>
  <c r="J63" i="5" s="1"/>
  <c r="N1019" i="1"/>
  <c r="N1020" i="1"/>
  <c r="N1021" i="1"/>
  <c r="N1022" i="1"/>
  <c r="D37" i="5" s="1"/>
  <c r="N1023" i="1"/>
  <c r="H23" i="5" s="1"/>
  <c r="N1024" i="1"/>
  <c r="N1025" i="1"/>
  <c r="N1026" i="1"/>
  <c r="N1027" i="1"/>
  <c r="N1028" i="1"/>
  <c r="K34" i="5" s="1"/>
  <c r="N1029" i="1"/>
  <c r="N1030" i="1"/>
  <c r="N1031" i="1"/>
  <c r="N1032" i="1"/>
  <c r="N1033" i="1"/>
  <c r="N1034" i="1"/>
  <c r="N1035" i="1"/>
  <c r="D65" i="5" s="1"/>
  <c r="N1036" i="1"/>
  <c r="N1037" i="1"/>
  <c r="N1038" i="1"/>
  <c r="N1039" i="1"/>
  <c r="N1040" i="1"/>
  <c r="N1041" i="1"/>
  <c r="N1042" i="1"/>
  <c r="N1043" i="1"/>
  <c r="N1044" i="1"/>
  <c r="N1045" i="1"/>
  <c r="N1046" i="1"/>
  <c r="L61" i="5" s="1"/>
  <c r="N1047" i="1"/>
  <c r="N1048" i="1"/>
  <c r="N1049" i="1"/>
  <c r="N1050" i="1"/>
  <c r="N1051" i="1"/>
  <c r="J21" i="5" s="1"/>
  <c r="N1052" i="1"/>
  <c r="N1053" i="1"/>
  <c r="N1054" i="1"/>
  <c r="N1055" i="1"/>
  <c r="N1056" i="1"/>
  <c r="N1057" i="1"/>
  <c r="H61" i="5" s="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M40" i="5" s="1"/>
  <c r="N1082" i="1"/>
  <c r="N1083" i="1"/>
  <c r="N1084" i="1"/>
  <c r="N1085" i="1"/>
  <c r="N1086" i="1"/>
  <c r="N1087" i="1"/>
  <c r="N1088" i="1"/>
  <c r="N1089" i="1"/>
  <c r="N1090" i="1"/>
  <c r="N1091" i="1"/>
  <c r="N1092" i="1"/>
  <c r="M34" i="5" s="1"/>
  <c r="N1093" i="1"/>
  <c r="N1094" i="1"/>
  <c r="N1095" i="1"/>
  <c r="N1096" i="1"/>
  <c r="N1097" i="1"/>
  <c r="N1098" i="1"/>
  <c r="N1099" i="1"/>
  <c r="N1100" i="1"/>
  <c r="N1101" i="1"/>
  <c r="N1102" i="1"/>
  <c r="G58" i="5" s="1"/>
  <c r="N1103" i="1"/>
  <c r="N1104" i="1"/>
  <c r="I50" i="5" s="1"/>
  <c r="N1105" i="1"/>
  <c r="N1106" i="1"/>
  <c r="N1107" i="1"/>
  <c r="N1108" i="1"/>
  <c r="G30" i="5" s="1"/>
  <c r="N1109" i="1"/>
  <c r="N1110" i="1"/>
  <c r="N1111" i="1"/>
  <c r="I28" i="5" s="1"/>
  <c r="N1112" i="1"/>
  <c r="N1113" i="1"/>
  <c r="N1114" i="1"/>
  <c r="N1115" i="1"/>
  <c r="N1116" i="1"/>
  <c r="N1117" i="1"/>
  <c r="N1118" i="1"/>
  <c r="N1119" i="1"/>
  <c r="E50" i="5" s="1"/>
  <c r="N1120" i="1"/>
  <c r="N1121" i="1"/>
  <c r="N1122" i="1"/>
  <c r="N1123" i="1"/>
  <c r="N1124" i="1"/>
  <c r="N1125" i="1"/>
  <c r="D9" i="5" s="1"/>
  <c r="N1126" i="1"/>
  <c r="E28" i="5" s="1"/>
  <c r="N1127" i="1"/>
  <c r="N1128" i="1"/>
  <c r="N1129" i="1"/>
  <c r="N1130" i="1"/>
  <c r="N1131" i="1"/>
  <c r="N1132" i="1"/>
  <c r="N1133" i="1"/>
  <c r="N1134" i="1"/>
  <c r="J35" i="5" s="1"/>
  <c r="N1135" i="1"/>
  <c r="N1136" i="1"/>
  <c r="N1137" i="1"/>
  <c r="N1138" i="1"/>
  <c r="N1139" i="1"/>
  <c r="N1140" i="1"/>
  <c r="N1141" i="1"/>
  <c r="N1142" i="1"/>
  <c r="N1143" i="1"/>
  <c r="N1144" i="1"/>
  <c r="E4" i="5" s="1"/>
  <c r="N1145" i="1"/>
  <c r="N1146" i="1"/>
  <c r="N1147" i="1"/>
  <c r="N1148" i="1"/>
  <c r="N1149" i="1"/>
  <c r="N1150" i="1"/>
  <c r="N1151" i="1"/>
  <c r="N1152" i="1"/>
  <c r="N1153" i="1"/>
  <c r="N1154" i="1"/>
  <c r="N1155" i="1"/>
  <c r="N1156" i="1"/>
  <c r="J31" i="5" s="1"/>
  <c r="N1157" i="1"/>
  <c r="N1158" i="1"/>
  <c r="N1159" i="1"/>
  <c r="N1160" i="1"/>
  <c r="D39" i="5" s="1"/>
  <c r="N1161" i="1"/>
  <c r="N1162" i="1"/>
  <c r="N1163" i="1"/>
  <c r="N1164" i="1"/>
  <c r="N1165" i="1"/>
  <c r="N1166" i="1"/>
  <c r="N1167" i="1"/>
  <c r="N1168" i="1"/>
  <c r="N1169" i="1"/>
  <c r="N1170" i="1"/>
  <c r="N1171" i="1"/>
  <c r="N1172" i="1"/>
  <c r="N1173" i="1"/>
  <c r="N1174" i="1"/>
  <c r="N1175" i="1"/>
  <c r="N1176" i="1"/>
  <c r="N1177" i="1"/>
  <c r="N1178" i="1"/>
  <c r="D55" i="5" s="1"/>
  <c r="N1179" i="1"/>
  <c r="N1180" i="1"/>
  <c r="N1181" i="1"/>
  <c r="N1182" i="1"/>
  <c r="M18" i="5" s="1"/>
  <c r="N1183" i="1"/>
  <c r="N1184" i="1"/>
  <c r="N1185" i="1"/>
  <c r="N1186" i="1"/>
  <c r="N1187" i="1"/>
  <c r="N1188" i="1"/>
  <c r="N1189" i="1"/>
  <c r="N1190" i="1"/>
  <c r="N1191" i="1"/>
  <c r="N1192" i="1"/>
  <c r="N1193" i="1"/>
  <c r="N1194" i="1"/>
  <c r="N1195" i="1"/>
  <c r="N1196" i="1"/>
  <c r="N1197" i="1"/>
  <c r="N1198" i="1"/>
  <c r="N1199" i="1"/>
  <c r="N1200" i="1"/>
  <c r="N1201" i="1"/>
  <c r="L17" i="5" s="1"/>
  <c r="N1202" i="1"/>
  <c r="N1203" i="1"/>
  <c r="N1204" i="1"/>
  <c r="N1205" i="1"/>
  <c r="N1206" i="1"/>
  <c r="N1207" i="1"/>
  <c r="N1208" i="1"/>
  <c r="N1209" i="1"/>
  <c r="N1210" i="1"/>
  <c r="N1211" i="1"/>
  <c r="N1212" i="1"/>
  <c r="N1213" i="1"/>
  <c r="N1214" i="1"/>
  <c r="N1215" i="1"/>
  <c r="N1216" i="1"/>
  <c r="F9" i="5" s="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F15" i="5" s="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F33" i="5" s="1"/>
  <c r="N1294" i="1"/>
  <c r="N1295" i="1"/>
  <c r="N1296" i="1"/>
  <c r="N1297" i="1"/>
  <c r="N1298" i="1"/>
  <c r="N1299" i="1"/>
  <c r="N1300" i="1"/>
  <c r="N1301" i="1"/>
  <c r="N1302" i="1"/>
  <c r="N1303" i="1"/>
  <c r="N1304" i="1"/>
  <c r="N1305" i="1"/>
  <c r="N1306" i="1"/>
  <c r="N1307" i="1"/>
  <c r="N1308" i="1"/>
  <c r="N1309" i="1"/>
  <c r="H43" i="5" s="1"/>
  <c r="N1310" i="1"/>
  <c r="N1311" i="1"/>
  <c r="I42" i="5"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87"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O55" i="1" s="1"/>
  <c r="H56" i="1"/>
  <c r="H57" i="1"/>
  <c r="O57" i="1" s="1"/>
  <c r="H58" i="1"/>
  <c r="H59" i="1"/>
  <c r="H60" i="1"/>
  <c r="O60" i="1" s="1"/>
  <c r="H62" i="1"/>
  <c r="H63" i="1"/>
  <c r="O63" i="1" s="1"/>
  <c r="H64" i="1"/>
  <c r="O64" i="1" s="1"/>
  <c r="H65" i="1"/>
  <c r="O65" i="1" s="1"/>
  <c r="H66" i="1"/>
  <c r="O66" i="1" s="1"/>
  <c r="H67" i="1"/>
  <c r="O67" i="1" s="1"/>
  <c r="H68" i="1"/>
  <c r="O68" i="1" s="1"/>
  <c r="H69" i="1"/>
  <c r="O69" i="1" s="1"/>
  <c r="H70" i="1"/>
  <c r="O70" i="1" s="1"/>
  <c r="H71" i="1"/>
  <c r="O71" i="1" s="1"/>
  <c r="H72" i="1"/>
  <c r="O72" i="1" s="1"/>
  <c r="H73" i="1"/>
  <c r="O73" i="1" s="1"/>
  <c r="H74" i="1"/>
  <c r="O74" i="1" s="1"/>
  <c r="H75" i="1"/>
  <c r="O75" i="1" s="1"/>
  <c r="H76" i="1"/>
  <c r="O76" i="1" s="1"/>
  <c r="H77" i="1"/>
  <c r="O77" i="1" s="1"/>
  <c r="H78" i="1"/>
  <c r="O78" i="1" s="1"/>
  <c r="H79" i="1"/>
  <c r="O79" i="1" s="1"/>
  <c r="H80" i="1"/>
  <c r="O80" i="1" s="1"/>
  <c r="H81" i="1"/>
  <c r="O81" i="1" s="1"/>
  <c r="H82" i="1"/>
  <c r="O82" i="1" s="1"/>
  <c r="H83" i="1"/>
  <c r="O83" i="1" s="1"/>
  <c r="H84" i="1"/>
  <c r="O84" i="1" s="1"/>
  <c r="H85" i="1"/>
  <c r="O85" i="1" s="1"/>
  <c r="H86" i="1"/>
  <c r="O86" i="1" s="1"/>
  <c r="H87" i="1"/>
  <c r="H88" i="1"/>
  <c r="O88" i="1" s="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O47" i="1" s="1"/>
  <c r="H39" i="1"/>
  <c r="H38" i="1"/>
  <c r="O38" i="1" s="1"/>
  <c r="H37" i="1"/>
  <c r="O37" i="1" s="1"/>
  <c r="H36" i="1"/>
  <c r="H35" i="1"/>
  <c r="O35" i="1" s="1"/>
  <c r="H34" i="1"/>
  <c r="H33" i="1"/>
  <c r="H32" i="1"/>
  <c r="H31" i="1"/>
  <c r="H30" i="1"/>
  <c r="H29" i="1"/>
  <c r="H28" i="1"/>
  <c r="H27" i="1"/>
  <c r="H26" i="1"/>
  <c r="H25" i="1"/>
  <c r="H24" i="1"/>
  <c r="H23" i="1"/>
  <c r="O23" i="1" s="1"/>
  <c r="H22" i="1"/>
  <c r="H5" i="1"/>
  <c r="H6" i="1"/>
  <c r="H7" i="1"/>
  <c r="H8" i="1"/>
  <c r="H9" i="1"/>
  <c r="H10" i="1"/>
  <c r="H11" i="1"/>
  <c r="H12" i="1"/>
  <c r="H13" i="1"/>
  <c r="H14" i="1"/>
  <c r="H15" i="1"/>
  <c r="H16" i="1"/>
  <c r="H17" i="1"/>
  <c r="H18" i="1"/>
  <c r="H19" i="1"/>
  <c r="H20" i="1"/>
  <c r="H21" i="1"/>
  <c r="BN62" i="2" l="1"/>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Z7" i="5"/>
  <c r="I12" i="5"/>
  <c r="BI4" i="5"/>
  <c r="AQ6" i="5"/>
  <c r="F7" i="5"/>
  <c r="L33" i="5"/>
  <c r="J5" i="5"/>
  <c r="BF13" i="5"/>
  <c r="E8" i="5"/>
  <c r="K38" i="5"/>
  <c r="BB5" i="5"/>
  <c r="BM6" i="5"/>
  <c r="AR11" i="5"/>
  <c r="Y8" i="5"/>
  <c r="AP11" i="5"/>
  <c r="AM12" i="5"/>
  <c r="BC10" i="5"/>
  <c r="AP7" i="5"/>
  <c r="D13" i="5"/>
  <c r="BB11" i="5"/>
  <c r="BN7" i="5"/>
  <c r="V5" i="5"/>
  <c r="K6" i="5"/>
  <c r="L7" i="5"/>
  <c r="BB7" i="5"/>
  <c r="I40" i="5"/>
  <c r="AF7" i="5"/>
  <c r="J11" i="5"/>
  <c r="AQ12" i="5"/>
  <c r="G38" i="5"/>
  <c r="Z9" i="5"/>
  <c r="BG4" i="5"/>
  <c r="BC6" i="5"/>
  <c r="AE6" i="5"/>
  <c r="AO6" i="5"/>
  <c r="AW4" i="5"/>
  <c r="Z5" i="5"/>
  <c r="O42" i="5"/>
  <c r="AP15" i="5"/>
  <c r="AI58" i="5"/>
  <c r="BF35" i="5"/>
  <c r="L41" i="5"/>
  <c r="AO12" i="5"/>
  <c r="P45" i="5"/>
  <c r="AS16" i="5"/>
  <c r="H53" i="5"/>
  <c r="BA8" i="5"/>
  <c r="E32" i="5"/>
  <c r="AF5" i="5"/>
  <c r="L35" i="5"/>
  <c r="AI12" i="5"/>
  <c r="AI44" i="5"/>
  <c r="AR35" i="5"/>
  <c r="L59" i="5"/>
  <c r="BG12" i="5"/>
  <c r="N19" i="5"/>
  <c r="S14" i="5"/>
  <c r="AS54" i="5"/>
  <c r="BB45" i="5"/>
  <c r="AH59" i="5"/>
  <c r="BG34" i="5"/>
  <c r="G64" i="5"/>
  <c r="BL7" i="5"/>
  <c r="E62" i="5"/>
  <c r="BJ5" i="5"/>
  <c r="Q42" i="5"/>
  <c r="AP17" i="5"/>
  <c r="BE60" i="5"/>
  <c r="BH57" i="5"/>
  <c r="AB65" i="5"/>
  <c r="BM28" i="5"/>
  <c r="X19" i="5"/>
  <c r="S24" i="5"/>
  <c r="P57" i="5"/>
  <c r="BE16" i="5"/>
  <c r="AB51" i="5"/>
  <c r="AY28" i="5"/>
  <c r="I22" i="5"/>
  <c r="V9" i="5"/>
  <c r="M10" i="5"/>
  <c r="J13" i="5"/>
  <c r="AA52" i="5"/>
  <c r="AZ27" i="5"/>
  <c r="E46" i="5"/>
  <c r="AT5" i="5"/>
  <c r="AN55" i="5"/>
  <c r="BC40" i="5"/>
  <c r="J7" i="5"/>
  <c r="G10" i="5"/>
  <c r="Y36" i="5"/>
  <c r="AJ25" i="5"/>
  <c r="AU54" i="5"/>
  <c r="BB47" i="5"/>
  <c r="S34" i="5"/>
  <c r="AH19" i="5"/>
  <c r="G36" i="5"/>
  <c r="AJ7" i="5"/>
  <c r="F61" i="5"/>
  <c r="BI6" i="5"/>
  <c r="Y52" i="5"/>
  <c r="AZ25" i="5"/>
  <c r="AB31" i="5"/>
  <c r="AE28" i="5"/>
  <c r="Y66" i="5"/>
  <c r="BN25" i="5"/>
  <c r="D31" i="5"/>
  <c r="AE4" i="5"/>
  <c r="BN63" i="5"/>
  <c r="BK66" i="5"/>
  <c r="K58" i="5"/>
  <c r="BF11" i="5"/>
  <c r="U24" i="5"/>
  <c r="X21" i="5"/>
  <c r="AC32" i="5"/>
  <c r="AF29" i="5"/>
  <c r="AC56" i="5"/>
  <c r="BD29" i="5"/>
  <c r="O54" i="5"/>
  <c r="BB15" i="5"/>
  <c r="AG44" i="5"/>
  <c r="AR33" i="5"/>
  <c r="Q40" i="5"/>
  <c r="AN17" i="5"/>
  <c r="S52" i="5"/>
  <c r="AZ19" i="5"/>
  <c r="G24" i="5"/>
  <c r="X7" i="5"/>
  <c r="AI50" i="5"/>
  <c r="AX35" i="5"/>
  <c r="AZ61" i="5"/>
  <c r="BI52" i="5"/>
  <c r="I20" i="5"/>
  <c r="T9" i="5"/>
  <c r="BK58" i="5"/>
  <c r="BF63" i="5"/>
  <c r="R29" i="5"/>
  <c r="AC18" i="5"/>
  <c r="E42" i="5"/>
  <c r="AP5" i="5"/>
  <c r="AM58" i="5"/>
  <c r="BF39" i="5"/>
  <c r="L49" i="5"/>
  <c r="AW12" i="5"/>
  <c r="I8" i="5"/>
  <c r="H9" i="5"/>
  <c r="AL41" i="5"/>
  <c r="AO38" i="5"/>
  <c r="S56" i="5"/>
  <c r="BD19" i="5"/>
  <c r="AR3" i="5"/>
  <c r="C44" i="5"/>
  <c r="AK62" i="5"/>
  <c r="BJ37" i="5"/>
  <c r="S44" i="5"/>
  <c r="AR19" i="5"/>
  <c r="P17" i="5"/>
  <c r="Q16" i="5"/>
  <c r="AR55" i="5"/>
  <c r="BC44" i="5"/>
  <c r="Y18" i="5"/>
  <c r="R25" i="5"/>
  <c r="F37" i="5"/>
  <c r="U64" i="5"/>
  <c r="BL21" i="5"/>
  <c r="Z45" i="5"/>
  <c r="AS26" i="5"/>
  <c r="C64" i="5"/>
  <c r="BL3" i="5"/>
  <c r="R63" i="5"/>
  <c r="BK18" i="5"/>
  <c r="AE62" i="5"/>
  <c r="BJ31" i="5"/>
  <c r="AB43" i="5"/>
  <c r="AQ28" i="5"/>
  <c r="V65" i="5"/>
  <c r="BM22" i="5"/>
  <c r="AU60" i="5"/>
  <c r="BH47" i="5"/>
  <c r="AW60" i="5"/>
  <c r="BH49" i="5"/>
  <c r="Z53" i="5"/>
  <c r="BA26" i="5"/>
  <c r="BH41" i="4"/>
  <c r="AO60" i="5"/>
  <c r="BH41" i="5"/>
  <c r="T39" i="5"/>
  <c r="AM20" i="5"/>
  <c r="BJ59" i="5"/>
  <c r="BG62" i="5"/>
  <c r="V43" i="5"/>
  <c r="AQ22" i="5"/>
  <c r="AG52" i="5"/>
  <c r="AZ33" i="5"/>
  <c r="X25" i="5"/>
  <c r="Y24" i="5"/>
  <c r="P37" i="5"/>
  <c r="AK16" i="5"/>
  <c r="T51" i="5"/>
  <c r="AY20" i="5"/>
  <c r="Y60" i="5"/>
  <c r="BH25" i="5"/>
  <c r="C56" i="4"/>
  <c r="C56" i="5"/>
  <c r="BD3" i="5"/>
  <c r="X53" i="5"/>
  <c r="BA24" i="5"/>
  <c r="Q46" i="5"/>
  <c r="AT17" i="5"/>
  <c r="AR57" i="5"/>
  <c r="BE44" i="5"/>
  <c r="X51" i="5"/>
  <c r="AY24" i="5"/>
  <c r="AW26" i="4"/>
  <c r="Z49" i="5"/>
  <c r="AW26" i="5"/>
  <c r="S62" i="5"/>
  <c r="BJ19" i="5"/>
  <c r="N51" i="5"/>
  <c r="AY14" i="5"/>
  <c r="AF35" i="5"/>
  <c r="AI32" i="5"/>
  <c r="W62" i="5"/>
  <c r="BJ23" i="5"/>
  <c r="Y46" i="5"/>
  <c r="AT25" i="5"/>
  <c r="AG40" i="5"/>
  <c r="AN33" i="5"/>
  <c r="AV49" i="5"/>
  <c r="AW48" i="5"/>
  <c r="AQ52" i="4"/>
  <c r="AQ52" i="5"/>
  <c r="AZ43" i="5"/>
  <c r="W58" i="5"/>
  <c r="BF23" i="5"/>
  <c r="AJ53" i="5"/>
  <c r="BA36" i="5"/>
  <c r="O30" i="5"/>
  <c r="AD15" i="5"/>
  <c r="S16" i="5"/>
  <c r="P19" i="5"/>
  <c r="F59" i="4"/>
  <c r="F59" i="5"/>
  <c r="BD57" i="5"/>
  <c r="BE56" i="5"/>
  <c r="Z17" i="5"/>
  <c r="Q26" i="5"/>
  <c r="X29" i="5"/>
  <c r="AC24" i="5"/>
  <c r="I34" i="5"/>
  <c r="BL25" i="4"/>
  <c r="Y64" i="5"/>
  <c r="BL25" i="5"/>
  <c r="T3" i="5"/>
  <c r="C20" i="5"/>
  <c r="BM62" i="4"/>
  <c r="BJ65" i="5"/>
  <c r="BM62" i="5"/>
  <c r="AW46" i="5"/>
  <c r="AT49" i="5"/>
  <c r="AK48" i="5"/>
  <c r="AV37" i="5"/>
  <c r="R27" i="5"/>
  <c r="AA18" i="5"/>
  <c r="X37" i="5"/>
  <c r="AK24" i="5"/>
  <c r="R35" i="5"/>
  <c r="AI18" i="5"/>
  <c r="AC16" i="5"/>
  <c r="P29" i="5"/>
  <c r="AG38" i="5"/>
  <c r="AL33" i="5"/>
  <c r="Z43" i="5"/>
  <c r="AQ26" i="5"/>
  <c r="AX29" i="5"/>
  <c r="AC50" i="5"/>
  <c r="J45" i="5"/>
  <c r="X61" i="5"/>
  <c r="BI24" i="5"/>
  <c r="BL57" i="5"/>
  <c r="BE64" i="5"/>
  <c r="E56" i="5"/>
  <c r="AD55" i="5"/>
  <c r="BC30" i="5"/>
  <c r="BE62" i="5"/>
  <c r="BJ57" i="5"/>
  <c r="K66" i="5"/>
  <c r="BK12" i="4"/>
  <c r="L63" i="5"/>
  <c r="BK12" i="5"/>
  <c r="AB61" i="5"/>
  <c r="BI28" i="5"/>
  <c r="AM66" i="5"/>
  <c r="BN39" i="5"/>
  <c r="M62" i="5"/>
  <c r="BJ13" i="5"/>
  <c r="N63" i="5"/>
  <c r="BK14" i="5"/>
  <c r="AC44" i="5"/>
  <c r="AR29" i="5"/>
  <c r="AB49" i="5"/>
  <c r="AW28" i="5"/>
  <c r="V33" i="5"/>
  <c r="AG22" i="5"/>
  <c r="N45" i="5"/>
  <c r="AS14" i="5"/>
  <c r="AZ63" i="5"/>
  <c r="BK52" i="5"/>
  <c r="Z29" i="5"/>
  <c r="AC26" i="5"/>
  <c r="M48" i="5"/>
  <c r="AV13" i="5"/>
  <c r="AE38" i="5"/>
  <c r="AL31" i="5"/>
  <c r="AP53" i="5"/>
  <c r="D18" i="2"/>
  <c r="D29" i="2"/>
  <c r="D33" i="2"/>
  <c r="W36" i="5"/>
  <c r="AJ23" i="5"/>
  <c r="BI54" i="5"/>
  <c r="BB61" i="5"/>
  <c r="AT7" i="4"/>
  <c r="D24" i="2"/>
  <c r="G46" i="5"/>
  <c r="D28" i="2"/>
  <c r="L25" i="5"/>
  <c r="D27" i="2"/>
  <c r="U40" i="5"/>
  <c r="AN21" i="5"/>
  <c r="T47" i="5"/>
  <c r="AU20" i="5"/>
  <c r="AD47" i="5"/>
  <c r="AU30" i="5"/>
  <c r="AF41" i="5"/>
  <c r="AO32" i="5"/>
  <c r="BL15" i="4"/>
  <c r="O64" i="5"/>
  <c r="BL15" i="5"/>
  <c r="AH55" i="5"/>
  <c r="D2" i="2"/>
  <c r="D7" i="2"/>
  <c r="BC34" i="5"/>
  <c r="M60" i="5"/>
  <c r="D6" i="2"/>
  <c r="BH13" i="5"/>
  <c r="D12" i="2"/>
  <c r="D13" i="2"/>
  <c r="AV51" i="5"/>
  <c r="AY48" i="5"/>
  <c r="S56" i="1"/>
  <c r="S50" i="1"/>
  <c r="G4" i="5"/>
  <c r="S4" i="5"/>
  <c r="AQ4" i="5"/>
  <c r="BC4" i="5"/>
  <c r="D5" i="5"/>
  <c r="AD5" i="5"/>
  <c r="BN5" i="5"/>
  <c r="O6" i="5"/>
  <c r="AM6" i="5"/>
  <c r="BK6" i="5"/>
  <c r="N7" i="5"/>
  <c r="AL7" i="5"/>
  <c r="AX7" i="5"/>
  <c r="BJ7" i="5"/>
  <c r="K8" i="5"/>
  <c r="W8" i="5"/>
  <c r="AI8" i="5"/>
  <c r="AU8" i="5"/>
  <c r="BG8" i="5"/>
  <c r="AH9" i="5"/>
  <c r="BF9" i="5"/>
  <c r="E10" i="5"/>
  <c r="S10" i="5"/>
  <c r="AE10" i="5"/>
  <c r="AQ10" i="5"/>
  <c r="D11" i="5"/>
  <c r="R11" i="5"/>
  <c r="AD11" i="5"/>
  <c r="BN11" i="5"/>
  <c r="O12" i="5"/>
  <c r="AA12" i="5"/>
  <c r="BA12" i="5"/>
  <c r="H13" i="5"/>
  <c r="AB13" i="5"/>
  <c r="AD3" i="5"/>
  <c r="C30" i="5"/>
  <c r="S22" i="5"/>
  <c r="V19" i="5"/>
  <c r="AI62" i="5"/>
  <c r="BJ35" i="5"/>
  <c r="R59" i="5"/>
  <c r="BG18" i="5"/>
  <c r="N61" i="5"/>
  <c r="BI14" i="5"/>
  <c r="AL29" i="5"/>
  <c r="AC38" i="5"/>
  <c r="AA58" i="5"/>
  <c r="BF27" i="5"/>
  <c r="AH29" i="5"/>
  <c r="AC34" i="5"/>
  <c r="AD65" i="5"/>
  <c r="BM30" i="5"/>
  <c r="R21" i="5"/>
  <c r="U18" i="5"/>
  <c r="P43" i="5"/>
  <c r="AQ16" i="5"/>
  <c r="Q32" i="5"/>
  <c r="AF17" i="5"/>
  <c r="M56" i="5"/>
  <c r="BD13" i="5"/>
  <c r="AI28" i="5"/>
  <c r="AB35" i="5"/>
  <c r="AD39" i="5"/>
  <c r="AM30" i="5"/>
  <c r="Y56" i="5"/>
  <c r="BD25" i="5"/>
  <c r="AK28" i="5"/>
  <c r="AB37" i="5"/>
  <c r="AT61" i="5"/>
  <c r="BI46" i="5"/>
  <c r="AR47" i="5"/>
  <c r="AU44" i="5"/>
  <c r="U66" i="5"/>
  <c r="BN21" i="5"/>
  <c r="BH3" i="5"/>
  <c r="C60" i="5"/>
  <c r="R45" i="5"/>
  <c r="AS18" i="5"/>
  <c r="AQ64" i="5"/>
  <c r="BL43" i="5"/>
  <c r="M26" i="5"/>
  <c r="Z13" i="5"/>
  <c r="AY66" i="5"/>
  <c r="BN51" i="5"/>
  <c r="AU52" i="5"/>
  <c r="AZ47" i="5"/>
  <c r="I32" i="5"/>
  <c r="N49" i="5"/>
  <c r="AW14" i="5"/>
  <c r="V3" i="5"/>
  <c r="C22" i="5"/>
  <c r="Z47" i="5"/>
  <c r="AU26" i="5"/>
  <c r="BE66" i="5"/>
  <c r="BN57" i="5"/>
  <c r="BH55" i="5"/>
  <c r="BC60" i="5"/>
  <c r="AK64" i="5"/>
  <c r="BL37" i="5"/>
  <c r="BF43" i="5"/>
  <c r="AQ58" i="5"/>
  <c r="AG46" i="5"/>
  <c r="AT33" i="5"/>
  <c r="U60" i="5"/>
  <c r="BH21" i="5"/>
  <c r="R43" i="5"/>
  <c r="AQ18" i="5"/>
  <c r="AI46" i="5"/>
  <c r="AT35" i="5"/>
  <c r="R51" i="5"/>
  <c r="AY18" i="5"/>
  <c r="N3" i="5"/>
  <c r="C14" i="5"/>
  <c r="AF63" i="5"/>
  <c r="BK32" i="5"/>
  <c r="V27" i="5"/>
  <c r="AA22" i="5"/>
  <c r="Y50" i="5"/>
  <c r="AX25" i="5"/>
  <c r="AV65" i="5"/>
  <c r="BM48" i="5"/>
  <c r="K56" i="5"/>
  <c r="AJ49" i="5"/>
  <c r="AW36" i="5"/>
  <c r="AY58" i="5"/>
  <c r="BF51" i="5"/>
  <c r="K40" i="5"/>
  <c r="AH43" i="5"/>
  <c r="AQ34" i="5"/>
  <c r="BL47" i="4"/>
  <c r="AU64" i="5"/>
  <c r="BL47" i="5"/>
  <c r="U26" i="5"/>
  <c r="Z21" i="5"/>
  <c r="BF31" i="4"/>
  <c r="AE58" i="5"/>
  <c r="BF31" i="5"/>
  <c r="Y34" i="5"/>
  <c r="AH25" i="5"/>
  <c r="F53" i="5"/>
  <c r="AK58" i="4"/>
  <c r="AK58" i="5"/>
  <c r="BF37" i="5"/>
  <c r="Q30" i="5"/>
  <c r="AD17" i="5"/>
  <c r="BN59" i="4"/>
  <c r="BN59" i="5"/>
  <c r="BG66" i="5"/>
  <c r="K46" i="5"/>
  <c r="AF59" i="5"/>
  <c r="BG32" i="5"/>
  <c r="P39" i="5"/>
  <c r="AM16" i="5"/>
  <c r="R31" i="5"/>
  <c r="AE18" i="5"/>
  <c r="AX53" i="5"/>
  <c r="BA50" i="5"/>
  <c r="T41" i="5"/>
  <c r="AO20" i="5"/>
  <c r="AB33" i="5"/>
  <c r="AG28" i="5"/>
  <c r="D23" i="5"/>
  <c r="BB39" i="4"/>
  <c r="AM54" i="5"/>
  <c r="BB39" i="5"/>
  <c r="Z31" i="5"/>
  <c r="AE26" i="5"/>
  <c r="V51" i="5"/>
  <c r="AY22" i="5"/>
  <c r="BF3" i="5"/>
  <c r="C58" i="5"/>
  <c r="X49" i="5"/>
  <c r="AW24" i="5"/>
  <c r="I66" i="5"/>
  <c r="E24" i="4"/>
  <c r="E24" i="5"/>
  <c r="BB51" i="4"/>
  <c r="AY54" i="5"/>
  <c r="BB51" i="5"/>
  <c r="BK50" i="4"/>
  <c r="AX63" i="5"/>
  <c r="BK50" i="5"/>
  <c r="J37" i="5"/>
  <c r="BM20" i="4"/>
  <c r="T65" i="5"/>
  <c r="BM20" i="5"/>
  <c r="AV53" i="4"/>
  <c r="AV53" i="5"/>
  <c r="BA48" i="5"/>
  <c r="AE64" i="4"/>
  <c r="AE64" i="5"/>
  <c r="BL31" i="5"/>
  <c r="AD43" i="5"/>
  <c r="AQ30" i="5"/>
  <c r="N53" i="5"/>
  <c r="BA14" i="5"/>
  <c r="O38" i="5"/>
  <c r="AL15" i="5"/>
  <c r="C42" i="4"/>
  <c r="AP3" i="5"/>
  <c r="C42" i="5"/>
  <c r="E64" i="4"/>
  <c r="E64" i="5"/>
  <c r="Q34" i="5"/>
  <c r="AH17" i="5"/>
  <c r="AC28" i="5"/>
  <c r="AB29" i="5"/>
  <c r="I38" i="5"/>
  <c r="AU38" i="5"/>
  <c r="AL47" i="5"/>
  <c r="BK8" i="4"/>
  <c r="H63" i="5"/>
  <c r="AF37" i="5"/>
  <c r="AK32" i="5"/>
  <c r="D41" i="4"/>
  <c r="D41" i="5"/>
  <c r="Q20" i="5"/>
  <c r="T17" i="5"/>
  <c r="AM44" i="5"/>
  <c r="AR39" i="5"/>
  <c r="AJ43" i="5"/>
  <c r="AQ36" i="5"/>
  <c r="AR61" i="4"/>
  <c r="AR61" i="5"/>
  <c r="BI44" i="5"/>
  <c r="X39" i="5"/>
  <c r="AM24" i="5"/>
  <c r="BE46" i="4"/>
  <c r="BE46" i="5"/>
  <c r="AT57" i="5"/>
  <c r="AB47" i="5"/>
  <c r="AU28" i="5"/>
  <c r="N39" i="5"/>
  <c r="AM14" i="5"/>
  <c r="V37" i="5"/>
  <c r="AK22" i="5"/>
  <c r="I44" i="5"/>
  <c r="W32" i="5"/>
  <c r="AF23" i="5"/>
  <c r="G44" i="5"/>
  <c r="F51" i="4"/>
  <c r="F51" i="5"/>
  <c r="AV15" i="4"/>
  <c r="O48" i="5"/>
  <c r="AV15" i="5"/>
  <c r="AN49" i="5"/>
  <c r="AW40" i="5"/>
  <c r="AZ5" i="4"/>
  <c r="E52" i="5"/>
  <c r="N27" i="5"/>
  <c r="AA14" i="5"/>
  <c r="AH49" i="5"/>
  <c r="AW34" i="5"/>
  <c r="S64" i="5"/>
  <c r="BL19" i="5"/>
  <c r="AB59" i="5"/>
  <c r="BG28" i="5"/>
  <c r="P21" i="5"/>
  <c r="U16" i="5"/>
  <c r="AA30" i="5"/>
  <c r="AD27" i="5"/>
  <c r="H41" i="5"/>
  <c r="J65" i="5"/>
  <c r="Q36" i="5"/>
  <c r="AJ17" i="5"/>
  <c r="O28" i="5"/>
  <c r="AB15" i="5"/>
  <c r="AN41" i="5"/>
  <c r="AO40" i="5"/>
  <c r="AE66" i="5"/>
  <c r="BN31" i="5"/>
  <c r="M58" i="5"/>
  <c r="AC46" i="5"/>
  <c r="AT29" i="5"/>
  <c r="BJ49" i="4"/>
  <c r="AW62" i="5"/>
  <c r="BJ49" i="5"/>
  <c r="C40" i="4"/>
  <c r="AN3" i="5"/>
  <c r="C40" i="5"/>
  <c r="H21" i="5"/>
  <c r="AV63" i="5"/>
  <c r="BK48" i="5"/>
  <c r="AY56" i="5"/>
  <c r="BD51" i="5"/>
  <c r="AO58" i="5"/>
  <c r="BF41" i="5"/>
  <c r="U38" i="5"/>
  <c r="AL21" i="5"/>
  <c r="AR65" i="5"/>
  <c r="BM44" i="5"/>
  <c r="E58" i="4"/>
  <c r="E58" i="5"/>
  <c r="AH65" i="5"/>
  <c r="BM34" i="5"/>
  <c r="C18" i="4"/>
  <c r="R3" i="5"/>
  <c r="C18" i="5"/>
  <c r="AK52" i="5"/>
  <c r="AZ37" i="5"/>
  <c r="AG42" i="5"/>
  <c r="AP33" i="5"/>
  <c r="X43" i="5"/>
  <c r="AQ24" i="5"/>
  <c r="J33" i="5"/>
  <c r="BE34" i="4"/>
  <c r="BE34" i="5"/>
  <c r="AH57" i="5"/>
  <c r="AC64" i="5"/>
  <c r="D9" i="2"/>
  <c r="BL29" i="5"/>
  <c r="T37" i="5"/>
  <c r="AK20" i="5"/>
  <c r="AS56" i="5"/>
  <c r="BD45" i="5"/>
  <c r="D15" i="2"/>
  <c r="J53" i="5"/>
  <c r="V45" i="5"/>
  <c r="AS22" i="5"/>
  <c r="D4" i="2"/>
  <c r="X63" i="5"/>
  <c r="BK24" i="5"/>
  <c r="S22" i="1"/>
  <c r="S16" i="1"/>
  <c r="S10" i="1"/>
  <c r="S31" i="1"/>
  <c r="I4" i="5"/>
  <c r="AG4" i="5"/>
  <c r="AS4" i="5"/>
  <c r="H5" i="5"/>
  <c r="T5" i="5"/>
  <c r="BD5" i="5"/>
  <c r="C6" i="5"/>
  <c r="Q6" i="5"/>
  <c r="AC6" i="5"/>
  <c r="BA6" i="5"/>
  <c r="P7" i="5"/>
  <c r="AB7" i="5"/>
  <c r="AN7" i="5"/>
  <c r="AZ7" i="5"/>
  <c r="AK8" i="5"/>
  <c r="AW8" i="5"/>
  <c r="BI8" i="5"/>
  <c r="L9" i="5"/>
  <c r="X9" i="5"/>
  <c r="AJ9" i="5"/>
  <c r="AV9" i="5"/>
  <c r="BH9" i="5"/>
  <c r="U10" i="5"/>
  <c r="AG10" i="5"/>
  <c r="AS10" i="5"/>
  <c r="BE10" i="5"/>
  <c r="F11" i="5"/>
  <c r="T11" i="5"/>
  <c r="AF11" i="5"/>
  <c r="BD11" i="5"/>
  <c r="Q12" i="5"/>
  <c r="AC12" i="5"/>
  <c r="BC12" i="5"/>
  <c r="AD13" i="5"/>
  <c r="E14" i="5"/>
  <c r="U34" i="5"/>
  <c r="AH21" i="5"/>
  <c r="O32" i="5"/>
  <c r="AF15" i="5"/>
  <c r="Q28" i="5"/>
  <c r="AB17" i="5"/>
  <c r="AU58" i="5"/>
  <c r="BF47" i="5"/>
  <c r="V25" i="5"/>
  <c r="Y22" i="5"/>
  <c r="O66" i="5"/>
  <c r="BN15" i="5"/>
  <c r="AB55" i="5"/>
  <c r="BC28" i="5"/>
  <c r="Z57" i="5"/>
  <c r="BE26" i="5"/>
  <c r="BL65" i="5"/>
  <c r="BM64" i="5"/>
  <c r="BA58" i="5"/>
  <c r="BF53" i="5"/>
  <c r="T43" i="5"/>
  <c r="AQ20" i="5"/>
  <c r="Q56" i="5"/>
  <c r="BD17" i="5"/>
  <c r="W40" i="5"/>
  <c r="AN23" i="5"/>
  <c r="AX65" i="5"/>
  <c r="BM50" i="5"/>
  <c r="W34" i="5"/>
  <c r="AH23" i="5"/>
  <c r="AE48" i="5"/>
  <c r="AV31" i="5"/>
  <c r="AR41" i="5"/>
  <c r="AO44" i="5"/>
  <c r="AD45" i="5"/>
  <c r="AS30" i="5"/>
  <c r="AM42" i="5"/>
  <c r="AP39" i="5"/>
  <c r="AH63" i="5"/>
  <c r="BK34" i="5"/>
  <c r="AR63" i="5"/>
  <c r="BK44" i="5"/>
  <c r="BC62" i="5"/>
  <c r="BJ55" i="5"/>
  <c r="AG20" i="5"/>
  <c r="T33" i="5"/>
  <c r="AO66" i="5"/>
  <c r="BN41" i="5"/>
  <c r="BA66" i="5"/>
  <c r="BN53" i="5"/>
  <c r="O62" i="5"/>
  <c r="BJ15" i="5"/>
  <c r="R33" i="5"/>
  <c r="AG18" i="5"/>
  <c r="AL39" i="5"/>
  <c r="AM38" i="5"/>
  <c r="S38" i="5"/>
  <c r="AL19" i="5"/>
  <c r="AP31" i="5"/>
  <c r="AE42" i="5"/>
  <c r="AB3" i="5"/>
  <c r="C28" i="5"/>
  <c r="O52" i="5"/>
  <c r="AZ15" i="5"/>
  <c r="L57" i="5"/>
  <c r="BE12" i="5"/>
  <c r="N55" i="5"/>
  <c r="BC14" i="5"/>
  <c r="AO54" i="5"/>
  <c r="BB41" i="5"/>
  <c r="AK54" i="5"/>
  <c r="BB37" i="5"/>
  <c r="T59" i="5"/>
  <c r="BG20" i="5"/>
  <c r="AK44" i="5"/>
  <c r="AR37" i="5"/>
  <c r="AS58" i="5"/>
  <c r="BF45" i="5"/>
  <c r="Y62" i="5"/>
  <c r="BJ25" i="5"/>
  <c r="D35" i="5"/>
  <c r="V53" i="5"/>
  <c r="BA22" i="5"/>
  <c r="AN43" i="5"/>
  <c r="AQ40" i="5"/>
  <c r="E34" i="5"/>
  <c r="T21" i="5"/>
  <c r="U20" i="5"/>
  <c r="AJ29" i="5"/>
  <c r="AC36" i="5"/>
  <c r="U54" i="5"/>
  <c r="BB21" i="5"/>
  <c r="T31" i="5"/>
  <c r="AE20" i="5"/>
  <c r="BB3" i="5"/>
  <c r="C54" i="5"/>
  <c r="R39" i="5"/>
  <c r="AM18" i="5"/>
  <c r="X27" i="5"/>
  <c r="AA24" i="5"/>
  <c r="S42" i="5"/>
  <c r="AP19" i="5"/>
  <c r="AJ65" i="5"/>
  <c r="BM36" i="5"/>
  <c r="S32" i="5"/>
  <c r="AF19" i="5"/>
  <c r="AA64" i="5"/>
  <c r="BL27" i="5"/>
  <c r="AZ3" i="5"/>
  <c r="C52" i="5"/>
  <c r="E54" i="5"/>
  <c r="S40" i="5"/>
  <c r="AN19" i="5"/>
  <c r="W48" i="5"/>
  <c r="AV23" i="5"/>
  <c r="L51" i="5"/>
  <c r="AY12" i="5"/>
  <c r="AV59" i="5"/>
  <c r="BG48" i="5"/>
  <c r="BC38" i="5"/>
  <c r="AL55" i="5"/>
  <c r="X57" i="5"/>
  <c r="BE24" i="5"/>
  <c r="AX61" i="5"/>
  <c r="BI50" i="5"/>
  <c r="F65" i="5"/>
  <c r="AA66" i="5"/>
  <c r="BN27" i="5"/>
  <c r="K44" i="5"/>
  <c r="Z51" i="5"/>
  <c r="AY26" i="5"/>
  <c r="N41" i="5"/>
  <c r="AO14" i="5"/>
  <c r="AO48" i="5"/>
  <c r="AV41" i="5"/>
  <c r="AA46" i="5"/>
  <c r="AT27" i="5"/>
  <c r="AD61" i="5"/>
  <c r="BI30" i="5"/>
  <c r="AX57" i="5"/>
  <c r="BE50" i="5"/>
  <c r="C12" i="4"/>
  <c r="L3" i="5"/>
  <c r="AA40" i="5"/>
  <c r="AN27" i="5"/>
  <c r="R57" i="5"/>
  <c r="BE18" i="5"/>
  <c r="L65" i="5"/>
  <c r="H39" i="5"/>
  <c r="C32" i="4"/>
  <c r="AF3" i="5"/>
  <c r="C32" i="5"/>
  <c r="BL11" i="4"/>
  <c r="K64" i="5"/>
  <c r="AT55" i="5"/>
  <c r="BC46" i="5"/>
  <c r="P63" i="5"/>
  <c r="BK16" i="5"/>
  <c r="AS40" i="5"/>
  <c r="AN45" i="5"/>
  <c r="S28" i="5"/>
  <c r="AB19" i="5"/>
  <c r="AY64" i="5"/>
  <c r="BL51" i="5"/>
  <c r="T63" i="5"/>
  <c r="BK20" i="5"/>
  <c r="R23" i="5"/>
  <c r="W18" i="5"/>
  <c r="BJ63" i="5"/>
  <c r="BK62" i="5"/>
  <c r="AX41" i="5"/>
  <c r="AO50" i="5"/>
  <c r="L31" i="5"/>
  <c r="J39" i="5"/>
  <c r="D47" i="4"/>
  <c r="D47" i="5"/>
  <c r="AY40" i="5"/>
  <c r="AN51" i="5"/>
  <c r="S54" i="5"/>
  <c r="BB19" i="5"/>
  <c r="N29" i="5"/>
  <c r="AC14" i="5"/>
  <c r="Y16" i="5"/>
  <c r="P25" i="5"/>
  <c r="AP61" i="5"/>
  <c r="BI42" i="5"/>
  <c r="BD61" i="4"/>
  <c r="BD61" i="5"/>
  <c r="BI56" i="5"/>
  <c r="AT53" i="5"/>
  <c r="BA46" i="5"/>
  <c r="Q44" i="5"/>
  <c r="AR17" i="5"/>
  <c r="O60" i="5"/>
  <c r="BH15" i="5"/>
  <c r="Z63" i="5"/>
  <c r="BK26" i="5"/>
  <c r="D21" i="4"/>
  <c r="D21" i="5"/>
  <c r="AK60" i="5"/>
  <c r="BH37" i="5"/>
  <c r="BN55" i="4"/>
  <c r="BC66" i="5"/>
  <c r="BN55" i="5"/>
  <c r="Z33" i="5"/>
  <c r="AG26" i="5"/>
  <c r="S46" i="5"/>
  <c r="AT19" i="5"/>
  <c r="W60" i="5"/>
  <c r="BH23" i="5"/>
  <c r="BM52" i="4"/>
  <c r="AZ65" i="5"/>
  <c r="BM52" i="5"/>
  <c r="AV61" i="5"/>
  <c r="BI48" i="5"/>
  <c r="Q64" i="5"/>
  <c r="BL17" i="5"/>
  <c r="AH31" i="5"/>
  <c r="AE34" i="5"/>
  <c r="BN35" i="4"/>
  <c r="AI66" i="5"/>
  <c r="BN35" i="5"/>
  <c r="BA52" i="5"/>
  <c r="AZ53" i="5"/>
  <c r="X33" i="5"/>
  <c r="AG24" i="5"/>
  <c r="F47" i="4"/>
  <c r="F47" i="5"/>
  <c r="AZ55" i="4"/>
  <c r="AZ55" i="5"/>
  <c r="BC52" i="5"/>
  <c r="E44" i="4"/>
  <c r="E44" i="5"/>
  <c r="C46" i="4"/>
  <c r="AT3" i="5"/>
  <c r="C46" i="5"/>
  <c r="BA18" i="4"/>
  <c r="R53" i="5"/>
  <c r="BA18" i="5"/>
  <c r="C38" i="4"/>
  <c r="AL3" i="5"/>
  <c r="C38" i="5"/>
  <c r="AW58" i="5"/>
  <c r="BF49" i="5"/>
  <c r="R41" i="5"/>
  <c r="AO18" i="5"/>
  <c r="AS60" i="5"/>
  <c r="BH45" i="5"/>
  <c r="BB65" i="5"/>
  <c r="BM54" i="5"/>
  <c r="X45" i="5"/>
  <c r="AS24" i="5"/>
  <c r="Q58" i="5"/>
  <c r="BF17" i="5"/>
  <c r="F19" i="4"/>
  <c r="F19" i="5"/>
  <c r="BA56" i="5"/>
  <c r="BD53" i="5"/>
  <c r="AM56" i="5"/>
  <c r="BD39" i="5"/>
  <c r="D32" i="2"/>
  <c r="AW64" i="5"/>
  <c r="BL49" i="5"/>
  <c r="D5" i="2"/>
  <c r="V39" i="5"/>
  <c r="AM22" i="5"/>
  <c r="AF27" i="5"/>
  <c r="AA32" i="5"/>
  <c r="N15" i="5"/>
  <c r="O14" i="5"/>
  <c r="BN61" i="4"/>
  <c r="BI66" i="5"/>
  <c r="BN61" i="5"/>
  <c r="AA42" i="5"/>
  <c r="AP27" i="5"/>
  <c r="C50" i="4"/>
  <c r="AX3" i="5"/>
  <c r="C50" i="5"/>
  <c r="AG66" i="5"/>
  <c r="BN33" i="5"/>
  <c r="D8" i="2"/>
  <c r="H25" i="5"/>
  <c r="AX51" i="5"/>
  <c r="AY50" i="5"/>
  <c r="Y42" i="5"/>
  <c r="AP25" i="5"/>
  <c r="AT39" i="5"/>
  <c r="AM46" i="5"/>
  <c r="H33" i="5"/>
  <c r="S15" i="1"/>
  <c r="R8" i="2" s="1"/>
  <c r="S9" i="1"/>
  <c r="S30" i="1"/>
  <c r="AA27" i="2" s="1"/>
  <c r="W4" i="5"/>
  <c r="AI4" i="5"/>
  <c r="AU4" i="5"/>
  <c r="AH5" i="5"/>
  <c r="BF5" i="5"/>
  <c r="G6" i="5"/>
  <c r="S6" i="5"/>
  <c r="D7" i="5"/>
  <c r="R7" i="5"/>
  <c r="AD7" i="5"/>
  <c r="O8" i="5"/>
  <c r="AM8" i="5"/>
  <c r="AY8" i="5"/>
  <c r="BK8" i="5"/>
  <c r="N9" i="5"/>
  <c r="AL9" i="5"/>
  <c r="AX9" i="5"/>
  <c r="BJ9" i="5"/>
  <c r="K10" i="5"/>
  <c r="W10" i="5"/>
  <c r="AI10" i="5"/>
  <c r="AU10" i="5"/>
  <c r="BG10" i="5"/>
  <c r="V11" i="5"/>
  <c r="AH11" i="5"/>
  <c r="AT11" i="5"/>
  <c r="E12" i="5"/>
  <c r="S12" i="5"/>
  <c r="AE12" i="5"/>
  <c r="P13" i="5"/>
  <c r="AH13" i="5"/>
  <c r="AN53" i="5"/>
  <c r="BA40" i="5"/>
  <c r="AZ45" i="5"/>
  <c r="AS52" i="5"/>
  <c r="K42" i="5"/>
  <c r="AX55" i="5"/>
  <c r="BC50" i="5"/>
  <c r="P33" i="5"/>
  <c r="AG16" i="5"/>
  <c r="U58" i="5"/>
  <c r="BF21" i="5"/>
  <c r="BA62" i="5"/>
  <c r="BJ53" i="5"/>
  <c r="AN59" i="5"/>
  <c r="BG40" i="5"/>
  <c r="BK60" i="5"/>
  <c r="BH63" i="5"/>
  <c r="W38" i="5"/>
  <c r="AL23" i="5"/>
  <c r="AE60" i="5"/>
  <c r="BH31" i="5"/>
  <c r="AU66" i="5"/>
  <c r="BN47" i="5"/>
  <c r="P41" i="5"/>
  <c r="AO16" i="5"/>
  <c r="AL63" i="5"/>
  <c r="BK38" i="5"/>
  <c r="P27" i="5"/>
  <c r="AA16" i="5"/>
  <c r="AG62" i="5"/>
  <c r="BJ33" i="5"/>
  <c r="AP49" i="5"/>
  <c r="AW42" i="5"/>
  <c r="AL35" i="5"/>
  <c r="AI38" i="5"/>
  <c r="M54" i="5"/>
  <c r="BB13" i="5"/>
  <c r="AP63" i="5"/>
  <c r="BK42" i="5"/>
  <c r="W54" i="5"/>
  <c r="BB23" i="5"/>
  <c r="P55" i="5"/>
  <c r="BC16" i="5"/>
  <c r="W66" i="5"/>
  <c r="BN23" i="5"/>
  <c r="AT65" i="5"/>
  <c r="BM46" i="5"/>
  <c r="S50" i="5"/>
  <c r="AX19" i="5"/>
  <c r="L39" i="5"/>
  <c r="AE50" i="5"/>
  <c r="AX31" i="5"/>
  <c r="U14" i="5"/>
  <c r="N21" i="5"/>
  <c r="AC42" i="5"/>
  <c r="AP29" i="5"/>
  <c r="AJ59" i="5"/>
  <c r="BG36" i="5"/>
  <c r="N65" i="5"/>
  <c r="BM14" i="5"/>
  <c r="AX45" i="5"/>
  <c r="AS50" i="5"/>
  <c r="BH65" i="5"/>
  <c r="BM60" i="5"/>
  <c r="AP55" i="5"/>
  <c r="BC42" i="5"/>
  <c r="P53" i="5"/>
  <c r="BA16" i="5"/>
  <c r="X59" i="5"/>
  <c r="BG24" i="5"/>
  <c r="P61" i="5"/>
  <c r="BI16" i="5"/>
  <c r="H45" i="5"/>
  <c r="O36" i="5"/>
  <c r="AJ15" i="5"/>
  <c r="AP65" i="5"/>
  <c r="BM42" i="5"/>
  <c r="BL59" i="5"/>
  <c r="BG64" i="5"/>
  <c r="BN3" i="5"/>
  <c r="C66" i="5"/>
  <c r="V47" i="5"/>
  <c r="AU22" i="5"/>
  <c r="BD59" i="5"/>
  <c r="BG56" i="5"/>
  <c r="J55" i="5"/>
  <c r="G42" i="5"/>
  <c r="V41" i="5"/>
  <c r="AO22" i="5"/>
  <c r="X3" i="5"/>
  <c r="C24" i="5"/>
  <c r="AQ62" i="5"/>
  <c r="BJ43" i="5"/>
  <c r="L21" i="5"/>
  <c r="N59" i="5"/>
  <c r="BG14" i="5"/>
  <c r="AV57" i="5"/>
  <c r="BE48" i="5"/>
  <c r="AO30" i="4"/>
  <c r="AD41" i="5"/>
  <c r="AO30" i="5"/>
  <c r="M50" i="5"/>
  <c r="AX13" i="5"/>
  <c r="BK56" i="4"/>
  <c r="BD63" i="5"/>
  <c r="BK56" i="5"/>
  <c r="Y54" i="5"/>
  <c r="BB25" i="5"/>
  <c r="AH45" i="5"/>
  <c r="AS34" i="5"/>
  <c r="V31" i="5"/>
  <c r="AE22" i="5"/>
  <c r="P47" i="5"/>
  <c r="AU16" i="5"/>
  <c r="BF59" i="5"/>
  <c r="BG58" i="5"/>
  <c r="K54" i="5"/>
  <c r="AM52" i="5"/>
  <c r="AZ39" i="5"/>
  <c r="E60" i="4"/>
  <c r="E60" i="5"/>
  <c r="G66" i="5"/>
  <c r="O34" i="5"/>
  <c r="AH15" i="5"/>
  <c r="W30" i="5"/>
  <c r="AD23" i="5"/>
  <c r="U44" i="5"/>
  <c r="AR21" i="5"/>
  <c r="Y48" i="5"/>
  <c r="AV25" i="5"/>
  <c r="AA38" i="4"/>
  <c r="AA38" i="5"/>
  <c r="AL27" i="5"/>
  <c r="O40" i="5"/>
  <c r="AN15" i="5"/>
  <c r="Q22" i="5"/>
  <c r="V17" i="5"/>
  <c r="AH47" i="5"/>
  <c r="AU34" i="5"/>
  <c r="Y44" i="5"/>
  <c r="AR25" i="5"/>
  <c r="BG30" i="4"/>
  <c r="AD59" i="5"/>
  <c r="BG30" i="5"/>
  <c r="F21" i="4"/>
  <c r="F21" i="5"/>
  <c r="AI30" i="5"/>
  <c r="AD35" i="5"/>
  <c r="BB55" i="5"/>
  <c r="BC54" i="5"/>
  <c r="F45" i="4"/>
  <c r="F45" i="5"/>
  <c r="BN37" i="4"/>
  <c r="AK66" i="5"/>
  <c r="BN37" i="5"/>
  <c r="AV3" i="5"/>
  <c r="C48" i="5"/>
  <c r="AT59" i="5"/>
  <c r="BG46" i="5"/>
  <c r="AH51" i="5"/>
  <c r="AY34" i="5"/>
  <c r="BK30" i="4"/>
  <c r="AD63" i="5"/>
  <c r="BK30" i="5"/>
  <c r="AH35" i="5"/>
  <c r="AI34" i="5"/>
  <c r="AL51" i="5"/>
  <c r="AY38" i="5"/>
  <c r="E22" i="5"/>
  <c r="O44" i="5"/>
  <c r="AR15" i="5"/>
  <c r="AZ49" i="5"/>
  <c r="AW52" i="5"/>
  <c r="F57" i="4"/>
  <c r="F57" i="5"/>
  <c r="BH39" i="4"/>
  <c r="AM60" i="5"/>
  <c r="BH39" i="5"/>
  <c r="W42" i="5"/>
  <c r="AP23" i="5"/>
  <c r="U28" i="5"/>
  <c r="AB21" i="5"/>
  <c r="AG54" i="5"/>
  <c r="BB33" i="5"/>
  <c r="BF61" i="5"/>
  <c r="BI58" i="5"/>
  <c r="X35" i="5"/>
  <c r="AI24" i="5"/>
  <c r="BK54" i="4"/>
  <c r="BB63" i="5"/>
  <c r="BK54" i="5"/>
  <c r="U46" i="5"/>
  <c r="AT21" i="5"/>
  <c r="BK40" i="4"/>
  <c r="AN63" i="5"/>
  <c r="BK40" i="5"/>
  <c r="AW44" i="5"/>
  <c r="AR49" i="5"/>
  <c r="D29" i="5"/>
  <c r="Z35" i="5"/>
  <c r="AI26" i="5"/>
  <c r="AL45" i="5"/>
  <c r="AS38" i="5"/>
  <c r="AJ27" i="5"/>
  <c r="AA36" i="5"/>
  <c r="BL53" i="4"/>
  <c r="BA64" i="5"/>
  <c r="BL53" i="5"/>
  <c r="AE46" i="5"/>
  <c r="AT31" i="5"/>
  <c r="Z19" i="5"/>
  <c r="S26" i="5"/>
  <c r="T25" i="5"/>
  <c r="Y20" i="5"/>
  <c r="AY44" i="4"/>
  <c r="AY44" i="5"/>
  <c r="AR51" i="5"/>
  <c r="BK22" i="4"/>
  <c r="V63" i="5"/>
  <c r="BK22" i="5"/>
  <c r="AY42" i="5"/>
  <c r="AP51" i="5"/>
  <c r="R15" i="5"/>
  <c r="O18" i="5"/>
  <c r="AE44" i="5"/>
  <c r="AR31" i="5"/>
  <c r="T15" i="5"/>
  <c r="O20" i="5"/>
  <c r="AF51" i="5"/>
  <c r="AY32" i="5"/>
  <c r="P35" i="5"/>
  <c r="AI16" i="5"/>
  <c r="AQ66" i="5"/>
  <c r="BN43" i="5"/>
  <c r="E36" i="4"/>
  <c r="E36" i="5"/>
  <c r="AF39" i="5"/>
  <c r="AM32" i="5"/>
  <c r="D27" i="5"/>
  <c r="BI26" i="4"/>
  <c r="Z61" i="5"/>
  <c r="BI26" i="5"/>
  <c r="D25" i="2"/>
  <c r="I46" i="5"/>
  <c r="D57" i="4"/>
  <c r="D57" i="5"/>
  <c r="T49" i="5"/>
  <c r="AW20" i="5"/>
  <c r="BG54" i="4"/>
  <c r="BG54" i="5"/>
  <c r="D21" i="2"/>
  <c r="BB59" i="5"/>
  <c r="F25" i="5"/>
  <c r="O24" i="5"/>
  <c r="X15" i="5"/>
  <c r="AN57" i="5"/>
  <c r="BE40" i="5"/>
  <c r="F27" i="4"/>
  <c r="F27" i="5"/>
  <c r="D10" i="2"/>
  <c r="H27" i="5"/>
  <c r="AF55" i="5"/>
  <c r="BC32" i="5"/>
  <c r="S3" i="1"/>
  <c r="R2" i="2" s="1"/>
  <c r="S14" i="1"/>
  <c r="S8" i="1"/>
  <c r="S71" i="1"/>
  <c r="S47" i="1"/>
  <c r="R27" i="2" s="1"/>
  <c r="S35" i="1"/>
  <c r="S29" i="1"/>
  <c r="M4" i="5"/>
  <c r="Y4" i="5"/>
  <c r="AK4" i="5"/>
  <c r="L5" i="5"/>
  <c r="X5" i="5"/>
  <c r="AJ5" i="5"/>
  <c r="AV5" i="5"/>
  <c r="BH5" i="5"/>
  <c r="I6" i="5"/>
  <c r="U6" i="5"/>
  <c r="AG6" i="5"/>
  <c r="AS6" i="5"/>
  <c r="BE6" i="5"/>
  <c r="T7" i="5"/>
  <c r="AR7" i="5"/>
  <c r="BD7" i="5"/>
  <c r="C8" i="5"/>
  <c r="Q8" i="5"/>
  <c r="AC8" i="5"/>
  <c r="AO8" i="5"/>
  <c r="BM8" i="5"/>
  <c r="P9" i="5"/>
  <c r="AB9" i="5"/>
  <c r="AN9" i="5"/>
  <c r="AZ9" i="5"/>
  <c r="BL9" i="5"/>
  <c r="Y10" i="5"/>
  <c r="AK10" i="5"/>
  <c r="AW10" i="5"/>
  <c r="BI10" i="5"/>
  <c r="X11" i="5"/>
  <c r="AJ11" i="5"/>
  <c r="AV11" i="5"/>
  <c r="BH11" i="5"/>
  <c r="G12" i="5"/>
  <c r="U12" i="5"/>
  <c r="AG12" i="5"/>
  <c r="AS12" i="5"/>
  <c r="BI12" i="5"/>
  <c r="R13" i="5"/>
  <c r="AJ13" i="5"/>
  <c r="AE14" i="5"/>
  <c r="AD49" i="5"/>
  <c r="AW30" i="5"/>
  <c r="AJ37" i="5"/>
  <c r="AK36" i="5"/>
  <c r="BH61" i="5"/>
  <c r="BI60" i="5"/>
  <c r="AQ32" i="5"/>
  <c r="AF43" i="5"/>
  <c r="T45" i="5"/>
  <c r="AS20" i="5"/>
  <c r="W50" i="5"/>
  <c r="AX23" i="5"/>
  <c r="U52" i="5"/>
  <c r="AZ21" i="5"/>
  <c r="S48" i="5"/>
  <c r="AV19" i="5"/>
  <c r="BB57" i="5"/>
  <c r="BE54" i="5"/>
  <c r="AL59" i="5"/>
  <c r="BG38" i="5"/>
  <c r="AE52" i="5"/>
  <c r="AZ31" i="5"/>
  <c r="U62" i="5"/>
  <c r="BJ21" i="5"/>
  <c r="T53" i="5"/>
  <c r="BA20" i="5"/>
  <c r="AT51" i="5"/>
  <c r="AY46" i="5"/>
  <c r="AM64" i="5"/>
  <c r="BL39" i="5"/>
  <c r="S60" i="5"/>
  <c r="BH19" i="5"/>
  <c r="R55" i="5"/>
  <c r="BC18" i="5"/>
  <c r="AS62" i="5"/>
  <c r="BJ45" i="5"/>
  <c r="R49" i="5"/>
  <c r="AW18" i="5"/>
  <c r="G54" i="5"/>
  <c r="AN65" i="5"/>
  <c r="BM40" i="5"/>
  <c r="M44" i="5"/>
  <c r="AR13" i="5"/>
  <c r="AW56" i="5"/>
  <c r="BD49" i="5"/>
  <c r="AN35" i="5"/>
  <c r="AI40" i="5"/>
  <c r="AG36" i="5"/>
  <c r="AJ33" i="5"/>
  <c r="W44" i="5"/>
  <c r="AR23" i="5"/>
  <c r="N47" i="5"/>
  <c r="AU14" i="5"/>
  <c r="AR45" i="5"/>
  <c r="AS44" i="5"/>
  <c r="BC48" i="5"/>
  <c r="AV55" i="5"/>
  <c r="AH61" i="5"/>
  <c r="BI34" i="5"/>
  <c r="W52" i="5"/>
  <c r="AZ23" i="5"/>
  <c r="AN61" i="5"/>
  <c r="BI40" i="5"/>
  <c r="X55" i="5"/>
  <c r="BC24" i="5"/>
  <c r="BB27" i="5"/>
  <c r="AA54" i="5"/>
  <c r="Q38" i="5"/>
  <c r="AL17" i="5"/>
  <c r="X47" i="5"/>
  <c r="AU24" i="5"/>
  <c r="AG32" i="5"/>
  <c r="AF33" i="5"/>
  <c r="T61" i="5"/>
  <c r="BI20" i="5"/>
  <c r="AF53" i="5"/>
  <c r="BA32" i="5"/>
  <c r="AO34" i="5"/>
  <c r="AH41" i="5"/>
  <c r="AL49" i="5"/>
  <c r="AW38" i="5"/>
  <c r="Z3" i="5"/>
  <c r="C26" i="5"/>
  <c r="BH27" i="4"/>
  <c r="AA60" i="5"/>
  <c r="BH27" i="5"/>
  <c r="AG56" i="5"/>
  <c r="BD33" i="5"/>
  <c r="AJ61" i="5"/>
  <c r="BI36" i="5"/>
  <c r="AT47" i="5"/>
  <c r="AU46" i="5"/>
  <c r="AT41" i="5"/>
  <c r="AO46" i="5"/>
  <c r="F23" i="4"/>
  <c r="F23" i="5"/>
  <c r="AQ56" i="5"/>
  <c r="BD43" i="5"/>
  <c r="AB53" i="5"/>
  <c r="BA28" i="5"/>
  <c r="AZ41" i="4"/>
  <c r="AO52" i="5"/>
  <c r="AZ41" i="5"/>
  <c r="N57" i="5"/>
  <c r="BE14" i="5"/>
  <c r="BN29" i="4"/>
  <c r="AC66" i="5"/>
  <c r="BN29" i="5"/>
  <c r="AX43" i="5"/>
  <c r="AQ50" i="5"/>
  <c r="AI64" i="5"/>
  <c r="BL35" i="5"/>
  <c r="AK46" i="5"/>
  <c r="AT37" i="5"/>
  <c r="W28" i="5"/>
  <c r="AB23" i="5"/>
  <c r="T29" i="5"/>
  <c r="AC20" i="5"/>
  <c r="AM34" i="5"/>
  <c r="AH39" i="5"/>
  <c r="AF21" i="5"/>
  <c r="U32" i="5"/>
  <c r="D17" i="5"/>
  <c r="H55" i="5"/>
  <c r="AJ45" i="5"/>
  <c r="AS36" i="5"/>
  <c r="Y30" i="5"/>
  <c r="AD25" i="5"/>
  <c r="BM16" i="4"/>
  <c r="P65" i="5"/>
  <c r="BM16" i="5"/>
  <c r="G32" i="5"/>
  <c r="N25" i="5"/>
  <c r="Y14" i="5"/>
  <c r="V55" i="5"/>
  <c r="BC22" i="5"/>
  <c r="BL61" i="4"/>
  <c r="BI64" i="5"/>
  <c r="BL61" i="5"/>
  <c r="AA34" i="5"/>
  <c r="AH27" i="5"/>
  <c r="BH51" i="4"/>
  <c r="AY60" i="5"/>
  <c r="BH51" i="5"/>
  <c r="L43" i="5"/>
  <c r="BH53" i="4"/>
  <c r="BA60" i="5"/>
  <c r="BH53" i="5"/>
  <c r="AI42" i="5"/>
  <c r="AP35" i="5"/>
  <c r="BM56" i="5"/>
  <c r="BD65" i="5"/>
  <c r="BB49" i="5"/>
  <c r="AW54" i="5"/>
  <c r="E16" i="4"/>
  <c r="E16" i="5"/>
  <c r="S58" i="5"/>
  <c r="BF19" i="5"/>
  <c r="I26" i="5"/>
  <c r="AU50" i="5"/>
  <c r="AX47" i="5"/>
  <c r="AB63" i="5"/>
  <c r="BK28" i="5"/>
  <c r="E38" i="4"/>
  <c r="E38" i="5"/>
  <c r="BM26" i="4"/>
  <c r="Z65" i="5"/>
  <c r="BM26" i="5"/>
  <c r="AJ63" i="5"/>
  <c r="BK36" i="5"/>
  <c r="BG42" i="4"/>
  <c r="AP59" i="5"/>
  <c r="BG42" i="5"/>
  <c r="N37" i="5"/>
  <c r="AK14" i="5"/>
  <c r="U50" i="5"/>
  <c r="AX21" i="5"/>
  <c r="AI60" i="5"/>
  <c r="BH35" i="5"/>
  <c r="S30" i="5"/>
  <c r="AD19" i="5"/>
  <c r="N35" i="5"/>
  <c r="AI14" i="5"/>
  <c r="AD31" i="5"/>
  <c r="AE30" i="5"/>
  <c r="AP43" i="5"/>
  <c r="AQ42" i="5"/>
  <c r="AO56" i="5"/>
  <c r="BD41" i="5"/>
  <c r="H31" i="5"/>
  <c r="AE56" i="5"/>
  <c r="BD31" i="5"/>
  <c r="AS66" i="5"/>
  <c r="BN45" i="5"/>
  <c r="AZ57" i="5"/>
  <c r="BE52" i="5"/>
  <c r="AK42" i="5"/>
  <c r="AP37" i="5"/>
  <c r="D59" i="5"/>
  <c r="D15" i="5"/>
  <c r="AK40" i="5"/>
  <c r="AN37" i="5"/>
  <c r="G22" i="5"/>
  <c r="N33" i="5"/>
  <c r="AG14" i="5"/>
  <c r="O50" i="5"/>
  <c r="AX15" i="5"/>
  <c r="BD47" i="4"/>
  <c r="BD47" i="5"/>
  <c r="AU56" i="5"/>
  <c r="L37" i="5"/>
  <c r="AF47" i="5"/>
  <c r="AU32" i="5"/>
  <c r="BL55" i="4"/>
  <c r="BC64" i="5"/>
  <c r="BL55" i="5"/>
  <c r="C34" i="4"/>
  <c r="AH3" i="5"/>
  <c r="C34" i="5"/>
  <c r="F55" i="5"/>
  <c r="AH37" i="5"/>
  <c r="AK34" i="5"/>
  <c r="Y40" i="5"/>
  <c r="AN25" i="5"/>
  <c r="AA62" i="5"/>
  <c r="BJ27" i="5"/>
  <c r="Q48" i="5"/>
  <c r="AV17" i="5"/>
  <c r="Q50" i="5"/>
  <c r="AX17" i="5"/>
  <c r="D3" i="2"/>
  <c r="W20" i="5"/>
  <c r="T23" i="5"/>
  <c r="AQ48" i="5"/>
  <c r="AV43" i="5"/>
  <c r="BN19" i="4"/>
  <c r="S66" i="5"/>
  <c r="BN19" i="5"/>
  <c r="E18" i="4"/>
  <c r="E18" i="5"/>
  <c r="AJ47" i="5"/>
  <c r="AU36" i="5"/>
  <c r="D30" i="2"/>
  <c r="D20" i="2"/>
  <c r="R37" i="5"/>
  <c r="AK18" i="5"/>
  <c r="D14" i="2"/>
  <c r="BJ3" i="5"/>
  <c r="C62" i="5"/>
  <c r="D26" i="2"/>
  <c r="D31" i="2"/>
  <c r="N43" i="5"/>
  <c r="AY62" i="5"/>
  <c r="BJ51" i="5"/>
  <c r="S36" i="5"/>
  <c r="AJ19" i="5"/>
  <c r="F31" i="5"/>
  <c r="O58" i="5"/>
  <c r="D22" i="2"/>
  <c r="BF15" i="5"/>
  <c r="S13" i="1"/>
  <c r="R23" i="2" s="1"/>
  <c r="S7" i="1"/>
  <c r="Q22" i="2" s="1"/>
  <c r="S82" i="1"/>
  <c r="Q17" i="2" s="1"/>
  <c r="S40" i="1"/>
  <c r="Z4" i="2" s="1"/>
  <c r="S34" i="1"/>
  <c r="Q20" i="2" s="1"/>
  <c r="O4" i="5"/>
  <c r="AA4" i="5"/>
  <c r="AM4" i="5"/>
  <c r="AY4" i="5"/>
  <c r="BK4" i="5"/>
  <c r="N5" i="5"/>
  <c r="AL5" i="5"/>
  <c r="AX5" i="5"/>
  <c r="W6" i="5"/>
  <c r="AI6" i="5"/>
  <c r="AU6" i="5"/>
  <c r="BG6" i="5"/>
  <c r="V7" i="5"/>
  <c r="AH7" i="5"/>
  <c r="AT7" i="5"/>
  <c r="BF7" i="5"/>
  <c r="S8" i="5"/>
  <c r="AE8" i="5"/>
  <c r="AQ8" i="5"/>
  <c r="BC8" i="5"/>
  <c r="R9" i="5"/>
  <c r="AD9" i="5"/>
  <c r="AP9" i="5"/>
  <c r="BB9" i="5"/>
  <c r="BN9" i="5"/>
  <c r="O10" i="5"/>
  <c r="AA10" i="5"/>
  <c r="AM10" i="5"/>
  <c r="AY10" i="5"/>
  <c r="BK10" i="5"/>
  <c r="N11" i="5"/>
  <c r="Z11" i="5"/>
  <c r="AL11" i="5"/>
  <c r="AX11" i="5"/>
  <c r="BJ11" i="5"/>
  <c r="W12" i="5"/>
  <c r="AU12" i="5"/>
  <c r="BM12" i="5"/>
  <c r="V13" i="5"/>
  <c r="AN13" i="5"/>
  <c r="AQ14" i="5"/>
  <c r="W64" i="5"/>
  <c r="BL23" i="5"/>
  <c r="O46" i="5"/>
  <c r="AT15" i="5"/>
  <c r="AJ31" i="5"/>
  <c r="AE36" i="5"/>
  <c r="AL65" i="5"/>
  <c r="BM38" i="5"/>
  <c r="AC40" i="5"/>
  <c r="AN29" i="5"/>
  <c r="AL53" i="5"/>
  <c r="BA38" i="5"/>
  <c r="AM50" i="5"/>
  <c r="AX39" i="5"/>
  <c r="AD33" i="5"/>
  <c r="AG30" i="5"/>
  <c r="AG64" i="5"/>
  <c r="BL33" i="5"/>
  <c r="AM28" i="5"/>
  <c r="AB39" i="5"/>
  <c r="AJ55" i="5"/>
  <c r="BC36" i="5"/>
  <c r="M38" i="5"/>
  <c r="AL13" i="5"/>
  <c r="AJ3" i="5"/>
  <c r="C36" i="5"/>
  <c r="AJ51" i="5"/>
  <c r="AY36" i="5"/>
  <c r="V61" i="5"/>
  <c r="BI22" i="5"/>
  <c r="Y32" i="5"/>
  <c r="AF25" i="5"/>
  <c r="BA44" i="5"/>
  <c r="AR53" i="5"/>
  <c r="BF55" i="5"/>
  <c r="BC58" i="5"/>
  <c r="AK50" i="5"/>
  <c r="AX37" i="5"/>
  <c r="G26" i="5"/>
  <c r="AC60" i="5"/>
  <c r="BH29" i="5"/>
  <c r="X31" i="5"/>
  <c r="AE24" i="5"/>
  <c r="V57" i="5"/>
  <c r="BE22" i="5"/>
  <c r="AC48" i="5"/>
  <c r="AV29" i="5"/>
  <c r="AG58" i="5"/>
  <c r="BF33" i="5"/>
  <c r="T27" i="5"/>
  <c r="AA20" i="5"/>
  <c r="W26" i="5"/>
  <c r="Z23" i="5"/>
  <c r="AF49" i="5"/>
  <c r="AW32" i="5"/>
  <c r="U30" i="5"/>
  <c r="AD21" i="5"/>
  <c r="M66" i="5"/>
  <c r="BN13" i="5"/>
  <c r="Q52" i="5"/>
  <c r="AZ17" i="5"/>
  <c r="V29" i="5"/>
  <c r="AC22" i="5"/>
  <c r="AK30" i="5"/>
  <c r="AD37" i="5"/>
  <c r="Z41" i="5"/>
  <c r="AO26" i="5"/>
  <c r="X17" i="5"/>
  <c r="Q24" i="5"/>
  <c r="N17" i="5"/>
  <c r="Q14" i="5"/>
  <c r="U48" i="5"/>
  <c r="AV21" i="5"/>
  <c r="AL61" i="5"/>
  <c r="BI38" i="5"/>
  <c r="AJ41" i="5"/>
  <c r="AO36" i="5"/>
  <c r="AK26" i="5"/>
  <c r="Z37" i="5"/>
  <c r="Z15" i="5"/>
  <c r="O26" i="5"/>
  <c r="AA26" i="5"/>
  <c r="Z27" i="5"/>
  <c r="AZ59" i="5"/>
  <c r="BG52" i="5"/>
  <c r="AP57" i="5"/>
  <c r="BE42" i="5"/>
  <c r="AV45" i="5"/>
  <c r="AS48" i="5"/>
  <c r="Y28" i="5"/>
  <c r="AB25" i="5"/>
  <c r="X65" i="5"/>
  <c r="BM24" i="5"/>
  <c r="AB45" i="5"/>
  <c r="AS28" i="5"/>
  <c r="AA48" i="5"/>
  <c r="AV27" i="5"/>
  <c r="M64" i="5"/>
  <c r="BL13" i="5"/>
  <c r="R19" i="5"/>
  <c r="S18" i="5"/>
  <c r="AL43" i="5"/>
  <c r="AQ38" i="5"/>
  <c r="M52" i="5"/>
  <c r="AZ13" i="5"/>
  <c r="V49" i="5"/>
  <c r="AW22" i="5"/>
  <c r="AC62" i="5"/>
  <c r="BJ29" i="5"/>
  <c r="AM62" i="5"/>
  <c r="BJ39" i="5"/>
  <c r="P23" i="5"/>
  <c r="W16" i="5"/>
  <c r="V15" i="5"/>
  <c r="O22" i="5"/>
  <c r="W46" i="5"/>
  <c r="AT23" i="5"/>
  <c r="Y58" i="5"/>
  <c r="BF25" i="5"/>
  <c r="AD51" i="5"/>
  <c r="AY30" i="5"/>
  <c r="AG48" i="5"/>
  <c r="AV33" i="5"/>
  <c r="T57" i="5"/>
  <c r="BE20" i="5"/>
  <c r="AG50" i="5"/>
  <c r="AX33" i="5"/>
  <c r="P31" i="5"/>
  <c r="AE16" i="5"/>
  <c r="E40" i="5"/>
  <c r="P51" i="5"/>
  <c r="AY16" i="5"/>
  <c r="AM26" i="5"/>
  <c r="Z39" i="5"/>
  <c r="AE54" i="5"/>
  <c r="BB31" i="5"/>
  <c r="AO64" i="5"/>
  <c r="BL41" i="5"/>
  <c r="AI52" i="5"/>
  <c r="AZ35" i="5"/>
  <c r="AQ46" i="5"/>
  <c r="AT43" i="5"/>
  <c r="X41" i="5"/>
  <c r="AO24" i="5"/>
  <c r="AU62" i="5"/>
  <c r="BJ47" i="5"/>
  <c r="AK56" i="5"/>
  <c r="BD37" i="5"/>
  <c r="AD57" i="5"/>
  <c r="BE30" i="5"/>
  <c r="AA44" i="5"/>
  <c r="AR27" i="5"/>
  <c r="T55" i="5"/>
  <c r="BC20" i="5"/>
  <c r="AM36" i="5"/>
  <c r="AJ39" i="5"/>
  <c r="Q60" i="5"/>
  <c r="BH17" i="5"/>
  <c r="AP45" i="5"/>
  <c r="AS42" i="5"/>
  <c r="T35" i="5"/>
  <c r="AI20" i="5"/>
  <c r="AC58" i="5"/>
  <c r="BF29" i="5"/>
  <c r="T13" i="5"/>
  <c r="M20" i="5"/>
  <c r="AU40" i="5"/>
  <c r="AN47" i="5"/>
  <c r="AF65" i="5"/>
  <c r="BM32" i="5"/>
  <c r="U42" i="5"/>
  <c r="AP21" i="5"/>
  <c r="AI56" i="5"/>
  <c r="BD35" i="5"/>
  <c r="AW66" i="5"/>
  <c r="BN49" i="5"/>
  <c r="O56" i="5"/>
  <c r="BD15" i="5"/>
  <c r="V59" i="5"/>
  <c r="BG22" i="5"/>
  <c r="AB41" i="5"/>
  <c r="AO28" i="5"/>
  <c r="AE40" i="5"/>
  <c r="AN31" i="5"/>
  <c r="R61" i="5"/>
  <c r="BI18" i="5"/>
  <c r="Z55" i="5"/>
  <c r="BC26" i="5"/>
  <c r="AF57" i="5"/>
  <c r="BE32" i="5"/>
  <c r="M42" i="5"/>
  <c r="AP13" i="5"/>
  <c r="Q54" i="5"/>
  <c r="BB17" i="5"/>
  <c r="AF61" i="5"/>
  <c r="BI32" i="5"/>
  <c r="AT63" i="5"/>
  <c r="BK46" i="5"/>
  <c r="Q66" i="5"/>
  <c r="BN17" i="5"/>
  <c r="AI48" i="5"/>
  <c r="AV35" i="5"/>
  <c r="P3" i="5"/>
  <c r="C16" i="5"/>
  <c r="BM58" i="5"/>
  <c r="BF65" i="5"/>
  <c r="AV39" i="5"/>
  <c r="AM48" i="5"/>
  <c r="J41" i="5"/>
  <c r="W56" i="5"/>
  <c r="BD23" i="5"/>
  <c r="R65" i="5"/>
  <c r="BM18" i="5"/>
  <c r="D61" i="5"/>
  <c r="AJ57" i="5"/>
  <c r="BE36" i="5"/>
  <c r="F41" i="5"/>
  <c r="U56" i="5"/>
  <c r="BD21" i="5"/>
  <c r="AQ54" i="5"/>
  <c r="BB43" i="5"/>
  <c r="R47" i="5"/>
  <c r="AU18" i="5"/>
  <c r="M32" i="5"/>
  <c r="AF13" i="5"/>
  <c r="W14" i="5"/>
  <c r="N23" i="5"/>
  <c r="AX59" i="5"/>
  <c r="BG50" i="5"/>
  <c r="AP47" i="5"/>
  <c r="AU42" i="5"/>
  <c r="AD53" i="5"/>
  <c r="BA30" i="5"/>
  <c r="AG60" i="5"/>
  <c r="BH33" i="5"/>
  <c r="AA50" i="5"/>
  <c r="AX27" i="5"/>
  <c r="F43" i="5"/>
  <c r="AI54" i="5"/>
  <c r="BB35" i="5"/>
  <c r="V23" i="5"/>
  <c r="W22" i="5"/>
  <c r="Y38" i="5"/>
  <c r="AL25" i="5"/>
  <c r="AB57" i="5"/>
  <c r="BE28" i="5"/>
  <c r="AO62" i="5"/>
  <c r="BJ41" i="5"/>
  <c r="AC54" i="5"/>
  <c r="BB29" i="5"/>
  <c r="D49" i="5"/>
  <c r="P59" i="5"/>
  <c r="BG16" i="5"/>
  <c r="AH53" i="5"/>
  <c r="BA34" i="5"/>
  <c r="AS64" i="5"/>
  <c r="BL45" i="5"/>
  <c r="AR59" i="5"/>
  <c r="BG44" i="5"/>
  <c r="P49" i="5"/>
  <c r="AW16" i="5"/>
  <c r="Z59" i="5"/>
  <c r="BG26" i="5"/>
  <c r="AA56" i="5"/>
  <c r="BD27" i="5"/>
  <c r="AC52" i="5"/>
  <c r="AZ29" i="5"/>
  <c r="D23" i="2"/>
  <c r="D19" i="2"/>
  <c r="AF45" i="5"/>
  <c r="AS32" i="5"/>
  <c r="M24" i="5"/>
  <c r="V35" i="5"/>
  <c r="AI22" i="5"/>
  <c r="AQ60" i="5"/>
  <c r="BH43" i="5"/>
  <c r="D11" i="2"/>
  <c r="AL57" i="5"/>
  <c r="BE38" i="5"/>
  <c r="BJ17" i="4"/>
  <c r="Q62" i="5"/>
  <c r="BJ17" i="5"/>
  <c r="D16" i="2"/>
  <c r="E26" i="5"/>
  <c r="S24" i="1"/>
  <c r="S18" i="1"/>
  <c r="AA20" i="2" s="1"/>
  <c r="S12" i="1"/>
  <c r="S30" i="2" s="1"/>
  <c r="S51" i="1"/>
  <c r="S14" i="2" s="1"/>
  <c r="Q4" i="5"/>
  <c r="AC4" i="5"/>
  <c r="AO4" i="5"/>
  <c r="BA4" i="5"/>
  <c r="BM4" i="5"/>
  <c r="P5" i="5"/>
  <c r="AB5" i="5"/>
  <c r="AN5" i="5"/>
  <c r="AZ5" i="5"/>
  <c r="BL5" i="5"/>
  <c r="M6" i="5"/>
  <c r="Y6" i="5"/>
  <c r="AK6" i="5"/>
  <c r="AW6" i="5"/>
  <c r="AV7" i="5"/>
  <c r="BH7" i="5"/>
  <c r="U8" i="5"/>
  <c r="AG8" i="5"/>
  <c r="AS8" i="5"/>
  <c r="BE8" i="5"/>
  <c r="AF9" i="5"/>
  <c r="AR9" i="5"/>
  <c r="BD9" i="5"/>
  <c r="C10" i="5"/>
  <c r="Q10" i="5"/>
  <c r="AC10" i="5"/>
  <c r="AO10" i="5"/>
  <c r="BA10" i="5"/>
  <c r="BM10" i="5"/>
  <c r="P11" i="5"/>
  <c r="AB11" i="5"/>
  <c r="AN11" i="5"/>
  <c r="AZ11" i="5"/>
  <c r="BL11" i="5"/>
  <c r="M12" i="5"/>
  <c r="Y12" i="5"/>
  <c r="AK12" i="5"/>
  <c r="X13" i="5"/>
  <c r="AT13" i="5"/>
  <c r="AJ21" i="5"/>
  <c r="BA42" i="5"/>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0"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0" i="2"/>
  <c r="W11"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R19" i="2"/>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17" i="2"/>
  <c r="W10" i="2"/>
  <c r="N28" i="2"/>
  <c r="W27" i="2"/>
  <c r="S5" i="2"/>
  <c r="N17" i="2"/>
  <c r="U31" i="2"/>
  <c r="Y31" i="2"/>
  <c r="W5" i="2"/>
  <c r="O7" i="2"/>
  <c r="U21" i="2"/>
  <c r="W12" i="2"/>
  <c r="AA26" i="2"/>
  <c r="Z31" i="2"/>
  <c r="O17" i="2"/>
  <c r="U10" i="2"/>
  <c r="Y10" i="2"/>
  <c r="W25" i="2"/>
  <c r="S19" i="2"/>
  <c r="Q4" i="2"/>
  <c r="Q25" i="2"/>
  <c r="R4" i="2"/>
  <c r="Z10" i="2"/>
  <c r="V31" i="2"/>
  <c r="AA22" i="2"/>
  <c r="AA7" i="2"/>
  <c r="V10" i="2"/>
  <c r="O22" i="2"/>
  <c r="R7" i="2"/>
  <c r="Q29" i="2"/>
  <c r="AA19" i="2"/>
  <c r="S27" i="2"/>
  <c r="W31" i="2"/>
  <c r="S32" i="2"/>
  <c r="V22" i="2"/>
  <c r="Y22" i="2"/>
  <c r="Z22" i="2"/>
  <c r="R32" i="2"/>
  <c r="U22" i="2"/>
  <c r="W22" i="2"/>
  <c r="Q5" i="2"/>
  <c r="AA28" i="2"/>
  <c r="N29" i="2"/>
  <c r="S29" i="2"/>
  <c r="R29" i="2"/>
  <c r="W33" i="2"/>
  <c r="O29" i="2"/>
  <c r="M29" i="2"/>
  <c r="W24" i="2"/>
  <c r="O58" i="1"/>
  <c r="O26" i="1"/>
  <c r="O42" i="1"/>
  <c r="O45" i="1"/>
  <c r="O61" i="1"/>
  <c r="Z25" i="2"/>
  <c r="O29" i="1"/>
  <c r="R18" i="2"/>
  <c r="O56" i="1"/>
  <c r="N5" i="2"/>
  <c r="W6" i="2"/>
  <c r="O27" i="1"/>
  <c r="R12" i="2"/>
  <c r="O43" i="1"/>
  <c r="O59" i="1"/>
  <c r="Q12" i="2"/>
  <c r="Q10" i="2"/>
  <c r="U9" i="2"/>
  <c r="O52" i="1"/>
  <c r="R25" i="2"/>
  <c r="Z28" i="2"/>
  <c r="O36" i="1"/>
  <c r="Z13" i="2"/>
  <c r="V23" i="2"/>
  <c r="S25" i="2"/>
  <c r="AE66" i="4"/>
  <c r="O34" i="1"/>
  <c r="AA13" i="2"/>
  <c r="N3" i="2"/>
  <c r="AA15" i="2"/>
  <c r="M32" i="2"/>
  <c r="O50" i="1"/>
  <c r="N27" i="2"/>
  <c r="J65" i="4"/>
  <c r="W16" i="2"/>
  <c r="N21" i="2"/>
  <c r="V33" i="2"/>
  <c r="O46" i="1"/>
  <c r="N32" i="2"/>
  <c r="V28" i="2"/>
  <c r="N7" i="2"/>
  <c r="N12" i="2"/>
  <c r="N18" i="2"/>
  <c r="W32" i="2"/>
  <c r="O30" i="1"/>
  <c r="N14" i="2"/>
  <c r="N8" i="2"/>
  <c r="N2" i="2"/>
  <c r="U2" i="2"/>
  <c r="O25" i="2"/>
  <c r="O62" i="1"/>
  <c r="M25" i="2"/>
  <c r="U20" i="2"/>
  <c r="N19" i="2"/>
  <c r="V8" i="2"/>
  <c r="AH65" i="4"/>
  <c r="V15" i="2"/>
  <c r="V6" i="2"/>
  <c r="V2" i="2"/>
  <c r="V7" i="2"/>
  <c r="W28" i="2"/>
  <c r="V17" i="2"/>
  <c r="V27" i="2"/>
  <c r="W7" i="2"/>
  <c r="BE9" i="2"/>
  <c r="V25" i="2"/>
  <c r="W13" i="2"/>
  <c r="BD15" i="2"/>
  <c r="Y7" i="2"/>
  <c r="BD29" i="2"/>
  <c r="V14" i="2"/>
  <c r="BE10" i="2"/>
  <c r="V9" i="2"/>
  <c r="V3" i="2"/>
  <c r="Y25" i="2"/>
  <c r="BE18" i="2"/>
  <c r="R5" i="2"/>
  <c r="N15" i="2"/>
  <c r="Q32" i="2"/>
  <c r="W23" i="2"/>
  <c r="BK62" i="4"/>
  <c r="W17" i="2"/>
  <c r="W4" i="2"/>
  <c r="W14" i="2"/>
  <c r="U8" i="2"/>
  <c r="W15" i="2"/>
  <c r="U15" i="2"/>
  <c r="W19" i="2"/>
  <c r="BE5" i="2"/>
  <c r="BD17" i="2"/>
  <c r="H8" i="2"/>
  <c r="I8" i="2" s="1"/>
  <c r="H31" i="2"/>
  <c r="I31" i="2" s="1"/>
  <c r="H30" i="2"/>
  <c r="I30" i="2" s="1"/>
  <c r="H9" i="2"/>
  <c r="I9" i="2" s="1"/>
  <c r="N30" i="2"/>
  <c r="N4" i="2"/>
  <c r="U28" i="2"/>
  <c r="U4" i="2"/>
  <c r="V24" i="2"/>
  <c r="V11" i="2"/>
  <c r="W20" i="2"/>
  <c r="W8" i="2"/>
  <c r="Q7" i="2"/>
  <c r="BD30" i="2"/>
  <c r="BE17" i="2"/>
  <c r="H33" i="2"/>
  <c r="I33" i="2" s="1"/>
  <c r="H24" i="2"/>
  <c r="I24" i="2" s="1"/>
  <c r="O6" i="2"/>
  <c r="M6" i="2"/>
  <c r="U25" i="2"/>
  <c r="U14" i="2"/>
  <c r="W2" i="2"/>
  <c r="Q15" i="2"/>
  <c r="BE19" i="2"/>
  <c r="BE2" i="2"/>
  <c r="H20" i="2"/>
  <c r="I20" i="2" s="1"/>
  <c r="S21" i="2"/>
  <c r="U24" i="2"/>
  <c r="U11" i="2"/>
  <c r="V20" i="2"/>
  <c r="W3" i="2"/>
  <c r="Y13" i="2"/>
  <c r="BE29" i="2"/>
  <c r="BE23" i="2"/>
  <c r="BD22" i="2"/>
  <c r="H17" i="2"/>
  <c r="I17" i="2" s="1"/>
  <c r="R21" i="2"/>
  <c r="BD16" i="2"/>
  <c r="H5" i="2"/>
  <c r="I5" i="2" s="1"/>
  <c r="M26" i="2"/>
  <c r="S4" i="2"/>
  <c r="Y19" i="2"/>
  <c r="BE32" i="2"/>
  <c r="H15" i="2"/>
  <c r="I15" i="2" s="1"/>
  <c r="H18" i="2"/>
  <c r="I18" i="2" s="1"/>
  <c r="S15" i="2"/>
  <c r="T6" i="2"/>
  <c r="R15" i="2"/>
  <c r="AA25" i="2"/>
  <c r="N25" i="2"/>
  <c r="U7" i="2"/>
  <c r="U3" i="2"/>
  <c r="V13" i="2"/>
  <c r="T18" i="2"/>
  <c r="H16" i="2"/>
  <c r="I16" i="2" s="1"/>
  <c r="L13" i="2"/>
  <c r="N26" i="2"/>
  <c r="U6" i="2"/>
  <c r="V12" i="2"/>
  <c r="W29" i="2"/>
  <c r="W18" i="2"/>
  <c r="BD11" i="2"/>
  <c r="H7" i="2"/>
  <c r="I7" i="2" s="1"/>
  <c r="M28" i="2"/>
  <c r="U13" i="2"/>
  <c r="V19" i="2"/>
  <c r="Q27" i="2"/>
  <c r="H21" i="2"/>
  <c r="I21" i="2" s="1"/>
  <c r="O3" i="2"/>
  <c r="U12" i="2"/>
  <c r="V29" i="2"/>
  <c r="V18" i="2"/>
  <c r="W21" i="2"/>
  <c r="BD19" i="2"/>
  <c r="BE22" i="2"/>
  <c r="M21" i="2"/>
  <c r="U33" i="2"/>
  <c r="U19" i="2"/>
  <c r="Y28" i="2"/>
  <c r="U29" i="2"/>
  <c r="U18" i="2"/>
  <c r="V21" i="2"/>
  <c r="H3" i="2"/>
  <c r="I3" i="2" s="1"/>
  <c r="BE7" i="2"/>
  <c r="H22" i="2"/>
  <c r="I22" i="2" s="1"/>
  <c r="H23" i="2"/>
  <c r="I23" i="2" s="1"/>
  <c r="U17" i="2"/>
  <c r="U23" i="2"/>
  <c r="V32" i="2"/>
  <c r="V16" i="2"/>
  <c r="Y11" i="2"/>
  <c r="BD10" i="2"/>
  <c r="BE16" i="2"/>
  <c r="H10" i="2"/>
  <c r="I10" i="2" s="1"/>
  <c r="H11" i="2"/>
  <c r="I11" i="2" s="1"/>
  <c r="M14" i="2"/>
  <c r="V5" i="2"/>
  <c r="BD14" i="2"/>
  <c r="H25" i="2"/>
  <c r="I25" i="2" s="1"/>
  <c r="Z30" i="2"/>
  <c r="S7" i="2"/>
  <c r="N33" i="2"/>
  <c r="N23" i="2"/>
  <c r="U32" i="2"/>
  <c r="U16" i="2"/>
  <c r="V4" i="2"/>
  <c r="BE31" i="2"/>
  <c r="BE21" i="2"/>
  <c r="BE15" i="2"/>
  <c r="BD9" i="2"/>
  <c r="O51" i="1"/>
  <c r="H2" i="2"/>
  <c r="I2" i="2" s="1"/>
  <c r="H13" i="2"/>
  <c r="I13" i="2" s="1"/>
  <c r="H27" i="2"/>
  <c r="I27" i="2" s="1"/>
  <c r="H28" i="2"/>
  <c r="I28" i="2" s="1"/>
  <c r="H32" i="2"/>
  <c r="I32" i="2" s="1"/>
  <c r="H12" i="2"/>
  <c r="I12" i="2" s="1"/>
  <c r="U27" i="2"/>
  <c r="U5" i="2"/>
  <c r="W9" i="2"/>
  <c r="W26" i="2"/>
  <c r="Y26" i="2"/>
  <c r="U26" i="2"/>
  <c r="V26" i="2"/>
  <c r="W30" i="2"/>
  <c r="U30" i="2"/>
  <c r="Y30" i="2"/>
  <c r="V30" i="2"/>
  <c r="Z26" i="2"/>
  <c r="H19" i="2"/>
  <c r="I19" i="2" s="1"/>
  <c r="M16" i="2"/>
  <c r="N16" i="2"/>
  <c r="AA30" i="2"/>
  <c r="S10" i="2"/>
  <c r="Z7" i="2"/>
  <c r="R10" i="2"/>
  <c r="M10" i="2"/>
  <c r="M24" i="2"/>
  <c r="O24" i="2"/>
  <c r="Z19" i="2"/>
  <c r="BE12" i="2"/>
  <c r="BD31" i="2"/>
  <c r="BE33" i="2"/>
  <c r="BD2" i="2"/>
  <c r="BE20" i="2"/>
  <c r="BE6" i="2"/>
  <c r="BE24" i="2"/>
  <c r="AA5" i="2"/>
  <c r="T24" i="2"/>
  <c r="M7" i="2"/>
  <c r="M3" i="2"/>
  <c r="N6" i="2"/>
  <c r="O13" i="2"/>
  <c r="O28" i="1"/>
  <c r="L17" i="2"/>
  <c r="BD7" i="2"/>
  <c r="BD20" i="2"/>
  <c r="BD6" i="2"/>
  <c r="BD24" i="2"/>
  <c r="Z5" i="2"/>
  <c r="T5" i="2"/>
  <c r="T16" i="2"/>
  <c r="M15" i="2"/>
  <c r="N13" i="2"/>
  <c r="O33" i="2"/>
  <c r="O12" i="2"/>
  <c r="R22" i="2"/>
  <c r="L21" i="2"/>
  <c r="BD32" i="2"/>
  <c r="S12" i="2"/>
  <c r="L18" i="2"/>
  <c r="BD23" i="2"/>
  <c r="BE8" i="2"/>
  <c r="BE3" i="2"/>
  <c r="L28" i="2"/>
  <c r="T20" i="2"/>
  <c r="T26" i="2"/>
  <c r="M13" i="2"/>
  <c r="O19" i="2"/>
  <c r="BE14" i="2"/>
  <c r="L27" i="2"/>
  <c r="L15" i="2"/>
  <c r="L33" i="2"/>
  <c r="BD8" i="2"/>
  <c r="BD3" i="2"/>
  <c r="L16" i="2"/>
  <c r="T33" i="2"/>
  <c r="M33" i="2"/>
  <c r="M12" i="2"/>
  <c r="O30" i="2"/>
  <c r="O18" i="2"/>
  <c r="L19" i="2"/>
  <c r="L10" i="2"/>
  <c r="BE4" i="2"/>
  <c r="L12" i="2"/>
  <c r="L9" i="2"/>
  <c r="T17" i="2"/>
  <c r="T2" i="2"/>
  <c r="M19" i="2"/>
  <c r="O23" i="2"/>
  <c r="BD4" i="2"/>
  <c r="BE11" i="2"/>
  <c r="L29" i="2"/>
  <c r="L30" i="2"/>
  <c r="BE25" i="2"/>
  <c r="Z20" i="2"/>
  <c r="T4" i="2"/>
  <c r="T23" i="2"/>
  <c r="M30" i="2"/>
  <c r="M18" i="2"/>
  <c r="O21" i="2"/>
  <c r="O10" i="2"/>
  <c r="BE13" i="2"/>
  <c r="BD5" i="2"/>
  <c r="BD25" i="2"/>
  <c r="T14" i="2"/>
  <c r="T9" i="2"/>
  <c r="M23" i="2"/>
  <c r="N10" i="2"/>
  <c r="O32" i="2"/>
  <c r="O16" i="2"/>
  <c r="L14" i="2"/>
  <c r="BD13" i="2"/>
  <c r="BE27" i="2"/>
  <c r="T21" i="2"/>
  <c r="T10" i="2"/>
  <c r="O27" i="2"/>
  <c r="O5" i="2"/>
  <c r="H14" i="2"/>
  <c r="I14" i="2" s="1"/>
  <c r="L7" i="2"/>
  <c r="L20" i="2"/>
  <c r="BD27" i="2"/>
  <c r="L6" i="2"/>
  <c r="L24" i="2"/>
  <c r="T11" i="2"/>
  <c r="T8" i="2"/>
  <c r="O28" i="2"/>
  <c r="O4" i="2"/>
  <c r="L32" i="2"/>
  <c r="L23" i="2"/>
  <c r="T7" i="2"/>
  <c r="T27" i="2"/>
  <c r="M27" i="2"/>
  <c r="M5" i="2"/>
  <c r="O14" i="2"/>
  <c r="H29" i="2"/>
  <c r="I29" i="2" s="1"/>
  <c r="L8" i="2"/>
  <c r="L3" i="2"/>
  <c r="BE28" i="2"/>
  <c r="T15" i="2"/>
  <c r="T3" i="2"/>
  <c r="M4" i="2"/>
  <c r="O11" i="2"/>
  <c r="F29" i="2"/>
  <c r="G29" i="2" s="1"/>
  <c r="BD21" i="2"/>
  <c r="BD18" i="2"/>
  <c r="BD28" i="2"/>
  <c r="T13" i="2"/>
  <c r="T30" i="2"/>
  <c r="N24" i="2"/>
  <c r="N11" i="2"/>
  <c r="O26" i="2"/>
  <c r="O9" i="2"/>
  <c r="L4" i="2"/>
  <c r="BD33" i="2"/>
  <c r="T32" i="2"/>
  <c r="T22" i="2"/>
  <c r="M11" i="2"/>
  <c r="N9" i="2"/>
  <c r="O20" i="2"/>
  <c r="O8" i="2"/>
  <c r="H4" i="2"/>
  <c r="I4" i="2" s="1"/>
  <c r="L11" i="2"/>
  <c r="BD12" i="2"/>
  <c r="L5" i="2"/>
  <c r="BE30" i="2"/>
  <c r="L25" i="2"/>
  <c r="T12" i="2"/>
  <c r="M9" i="2"/>
  <c r="O2" i="2"/>
  <c r="L2" i="2"/>
  <c r="T19" i="2"/>
  <c r="T28" i="2"/>
  <c r="M20" i="2"/>
  <c r="M8" i="2"/>
  <c r="N22" i="2"/>
  <c r="T31" i="2"/>
  <c r="T25" i="2"/>
  <c r="M22" i="2"/>
  <c r="M2" i="2"/>
  <c r="O15" i="2"/>
  <c r="M31" i="2"/>
  <c r="T29" i="2"/>
  <c r="N31" i="2"/>
  <c r="O31" i="2"/>
  <c r="AY7" i="2"/>
  <c r="L31" i="2"/>
  <c r="AY13" i="2"/>
  <c r="F11" i="2"/>
  <c r="G11" i="2" s="1"/>
  <c r="F19" i="2"/>
  <c r="G19" i="2" s="1"/>
  <c r="F2" i="2"/>
  <c r="F27" i="2"/>
  <c r="F22" i="2"/>
  <c r="G22" i="2" s="1"/>
  <c r="H6" i="2"/>
  <c r="I6" i="2" s="1"/>
  <c r="F7" i="2"/>
  <c r="G7" i="2" s="1"/>
  <c r="F31" i="2"/>
  <c r="G31" i="2" s="1"/>
  <c r="F23" i="2"/>
  <c r="G23" i="2" s="1"/>
  <c r="F3" i="2"/>
  <c r="G3" i="2" s="1"/>
  <c r="F6" i="2"/>
  <c r="G6" i="2" s="1"/>
  <c r="F28" i="2"/>
  <c r="G28" i="2" s="1"/>
  <c r="F17" i="2"/>
  <c r="G17" i="2" s="1"/>
  <c r="F15" i="2"/>
  <c r="G15" i="2" s="1"/>
  <c r="F18" i="2"/>
  <c r="G18" i="2" s="1"/>
  <c r="F9" i="2"/>
  <c r="G9" i="2" s="1"/>
  <c r="F30" i="2"/>
  <c r="G30" i="2" s="1"/>
  <c r="F25" i="2"/>
  <c r="G25" i="2" s="1"/>
  <c r="F4" i="2"/>
  <c r="G4" i="2" s="1"/>
  <c r="F13" i="2"/>
  <c r="G13" i="2" s="1"/>
  <c r="F5" i="2"/>
  <c r="G5" i="2" s="1"/>
  <c r="F10" i="2"/>
  <c r="G10" i="2" s="1"/>
  <c r="F24" i="2"/>
  <c r="G24" i="2" s="1"/>
  <c r="F14" i="2"/>
  <c r="G14" i="2" s="1"/>
  <c r="F32" i="2"/>
  <c r="G32" i="2" s="1"/>
  <c r="F20" i="2"/>
  <c r="G20" i="2" s="1"/>
  <c r="F8" i="2"/>
  <c r="G8" i="2" s="1"/>
  <c r="F16" i="2"/>
  <c r="G16" i="2" s="1"/>
  <c r="F21" i="2"/>
  <c r="G21" i="2" s="1"/>
  <c r="F12" i="2"/>
  <c r="G12" i="2" s="1"/>
  <c r="F33" i="2"/>
  <c r="G33" i="2" s="1"/>
  <c r="AW13" i="2"/>
  <c r="AX20" i="2"/>
  <c r="S22" i="2"/>
  <c r="AW21" i="2"/>
  <c r="L22" i="2"/>
  <c r="AS32" i="2"/>
  <c r="AY16" i="2"/>
  <c r="AS17" i="2"/>
  <c r="AX11" i="2"/>
  <c r="AY12" i="2"/>
  <c r="AW17" i="2"/>
  <c r="AX7" i="2"/>
  <c r="AY15" i="2"/>
  <c r="AS20" i="2"/>
  <c r="AS14" i="2"/>
  <c r="AY21" i="2"/>
  <c r="AW7" i="2"/>
  <c r="AX3" i="2"/>
  <c r="AS6" i="2"/>
  <c r="AS28" i="2"/>
  <c r="AX25" i="2"/>
  <c r="AS12" i="2"/>
  <c r="AX31" i="2"/>
  <c r="AY33" i="2"/>
  <c r="AS10" i="2"/>
  <c r="AX23" i="2"/>
  <c r="AY29" i="2"/>
  <c r="AW27" i="2"/>
  <c r="AS22" i="2"/>
  <c r="AY11" i="2"/>
  <c r="AY19" i="2"/>
  <c r="AY2" i="2"/>
  <c r="AW9" i="2"/>
  <c r="AS8" i="2"/>
  <c r="AX29" i="2"/>
  <c r="AX6" i="2"/>
  <c r="AY24" i="2"/>
  <c r="AS29" i="2"/>
  <c r="AW6" i="2"/>
  <c r="AS19" i="2"/>
  <c r="AS18" i="2"/>
  <c r="AX2" i="2"/>
  <c r="AW8" i="2"/>
  <c r="AY30" i="2"/>
  <c r="AW30" i="2"/>
  <c r="AS16" i="2"/>
  <c r="AX14" i="2"/>
  <c r="AY4" i="2"/>
  <c r="AW14" i="2"/>
  <c r="AS21" i="2"/>
  <c r="AX19" i="2"/>
  <c r="AS31" i="2"/>
  <c r="AS5" i="2"/>
  <c r="AW24" i="2"/>
  <c r="AW20" i="2"/>
  <c r="AS33" i="2"/>
  <c r="AX8" i="2"/>
  <c r="AS27" i="2"/>
  <c r="AW3" i="2"/>
  <c r="AW28" i="2"/>
  <c r="AS25" i="2"/>
  <c r="AW15" i="2"/>
  <c r="AX17" i="2"/>
  <c r="AS13" i="2"/>
  <c r="AX32" i="2"/>
  <c r="AW19" i="2"/>
  <c r="AW5" i="2"/>
  <c r="AY23" i="2"/>
  <c r="AX9" i="2"/>
  <c r="AW16" i="2"/>
  <c r="AX21" i="2"/>
  <c r="AW11" i="2"/>
  <c r="AS7" i="2"/>
  <c r="AX15" i="2"/>
  <c r="AW32" i="2"/>
  <c r="AW12" i="2"/>
  <c r="AY5" i="2"/>
  <c r="AW2" i="2"/>
  <c r="AW10" i="2"/>
  <c r="AY27" i="2"/>
  <c r="AS3" i="2"/>
  <c r="AS30" i="2"/>
  <c r="AW22" i="2"/>
  <c r="AY25" i="2"/>
  <c r="AX24" i="2"/>
  <c r="AY17" i="2"/>
  <c r="AW31" i="2"/>
  <c r="AY18" i="2"/>
  <c r="AY10" i="2"/>
  <c r="AY22" i="2"/>
  <c r="AY28" i="2"/>
  <c r="AW25" i="2"/>
  <c r="AS24" i="2"/>
  <c r="AS4" i="2"/>
  <c r="AW4" i="2"/>
  <c r="AS11" i="2"/>
  <c r="AW18" i="2"/>
  <c r="AW33" i="2"/>
  <c r="AW23" i="2"/>
  <c r="AY9" i="2"/>
  <c r="AS15" i="2"/>
  <c r="AY31" i="2"/>
  <c r="AS9" i="2"/>
  <c r="AW29" i="2"/>
  <c r="AX27" i="2"/>
  <c r="AY3" i="2"/>
  <c r="AX16" i="2"/>
  <c r="AX4" i="2"/>
  <c r="AY14" i="2"/>
  <c r="AX13" i="2"/>
  <c r="AY32" i="2"/>
  <c r="AX5" i="2"/>
  <c r="AY20" i="2"/>
  <c r="AX10" i="2"/>
  <c r="AY8" i="2"/>
  <c r="AX22" i="2"/>
  <c r="AY6" i="2"/>
  <c r="AX18" i="2"/>
  <c r="AX30" i="2"/>
  <c r="AS2" i="2"/>
  <c r="AX12" i="2"/>
  <c r="AX33" i="2"/>
  <c r="AS23" i="2"/>
  <c r="AX28" i="2"/>
  <c r="O40" i="1"/>
  <c r="AQ66" i="4"/>
  <c r="AV63" i="4"/>
  <c r="BF51" i="4"/>
  <c r="O25" i="1"/>
  <c r="BD26" i="2"/>
  <c r="H26" i="2"/>
  <c r="I26" i="2" s="1"/>
  <c r="BE26" i="2"/>
  <c r="O24" i="1"/>
  <c r="O39" i="1"/>
  <c r="O33" i="1"/>
  <c r="S25" i="1"/>
  <c r="L26" i="2"/>
  <c r="O32" i="1"/>
  <c r="G6" i="4"/>
  <c r="BG62" i="4"/>
  <c r="S62" i="4"/>
  <c r="W62" i="4"/>
  <c r="S6" i="1"/>
  <c r="R16" i="2" s="1"/>
  <c r="S39" i="1"/>
  <c r="AA32" i="2" s="1"/>
  <c r="S11" i="1"/>
  <c r="S5" i="1"/>
  <c r="S37" i="1"/>
  <c r="S4" i="1"/>
  <c r="S20" i="1"/>
  <c r="O22" i="1"/>
  <c r="AR5" i="4"/>
  <c r="S42" i="1"/>
  <c r="Z29" i="2" s="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Y23" i="2" l="1"/>
  <c r="AF16" i="2"/>
  <c r="S33" i="2"/>
  <c r="S17" i="2"/>
  <c r="Y3" i="2"/>
  <c r="R33" i="2"/>
  <c r="Q33" i="2"/>
  <c r="BO53" i="5"/>
  <c r="R17" i="2"/>
  <c r="BU6" i="2"/>
  <c r="BU5" i="2"/>
  <c r="AD20" i="2"/>
  <c r="AH10" i="2"/>
  <c r="AH3" i="2"/>
  <c r="Y27" i="2"/>
  <c r="AE27" i="2" s="1"/>
  <c r="Z15" i="2"/>
  <c r="AJ15" i="2" s="1"/>
  <c r="BO46" i="5"/>
  <c r="AH26" i="2"/>
  <c r="Y24" i="2"/>
  <c r="Z23" i="2"/>
  <c r="AG23" i="2" s="1"/>
  <c r="S20" i="2"/>
  <c r="AI20" i="2" s="1"/>
  <c r="Q19" i="2"/>
  <c r="AE19" i="2" s="1"/>
  <c r="Z27" i="2"/>
  <c r="AJ27" i="2" s="1"/>
  <c r="Z11" i="2"/>
  <c r="AA11" i="2"/>
  <c r="S11" i="2"/>
  <c r="Q18" i="2"/>
  <c r="AA3" i="2"/>
  <c r="R11" i="2"/>
  <c r="AA23" i="2"/>
  <c r="Q21" i="2"/>
  <c r="S18" i="2"/>
  <c r="R20" i="2"/>
  <c r="Q2" i="2"/>
  <c r="AA24" i="2"/>
  <c r="Q11" i="2"/>
  <c r="AE11" i="2" s="1"/>
  <c r="AD21" i="2"/>
  <c r="Y15" i="2"/>
  <c r="AE15" i="2" s="1"/>
  <c r="Y20" i="2"/>
  <c r="AE20" i="2" s="1"/>
  <c r="Z3" i="2"/>
  <c r="S9" i="2"/>
  <c r="Z24" i="2"/>
  <c r="BO14" i="5"/>
  <c r="Q9" i="2"/>
  <c r="S2" i="2"/>
  <c r="BO11" i="5"/>
  <c r="AA17" i="2"/>
  <c r="AI17" i="2" s="1"/>
  <c r="BO8" i="5"/>
  <c r="BO3" i="2"/>
  <c r="BO12" i="2" s="1"/>
  <c r="BO60" i="5"/>
  <c r="BO17" i="5"/>
  <c r="BO3" i="5"/>
  <c r="BO50" i="5"/>
  <c r="BO19" i="5"/>
  <c r="BO33" i="5"/>
  <c r="BO24" i="5"/>
  <c r="AF25" i="2"/>
  <c r="BO10" i="5"/>
  <c r="Z14" i="2"/>
  <c r="Q30" i="2"/>
  <c r="AE30" i="2" s="1"/>
  <c r="Y5" i="2"/>
  <c r="AE5" i="2" s="1"/>
  <c r="BO25" i="5"/>
  <c r="BO43" i="5"/>
  <c r="BO61" i="5"/>
  <c r="BO20" i="5"/>
  <c r="BO40" i="5"/>
  <c r="BO23" i="5"/>
  <c r="BO49" i="5"/>
  <c r="BO45" i="5"/>
  <c r="BP45" i="5" s="1"/>
  <c r="BQ45" i="5" s="1"/>
  <c r="BO41" i="5"/>
  <c r="BO66" i="5"/>
  <c r="BO48" i="5"/>
  <c r="BO29" i="5"/>
  <c r="BO55" i="5"/>
  <c r="BO37" i="5"/>
  <c r="BO31" i="5"/>
  <c r="BO35" i="5"/>
  <c r="BO36" i="5"/>
  <c r="BO13" i="5"/>
  <c r="BP13" i="5" s="1"/>
  <c r="BQ13" i="5" s="1"/>
  <c r="BO9" i="5"/>
  <c r="BO5" i="5"/>
  <c r="BO27" i="5"/>
  <c r="BO15" i="5"/>
  <c r="BO44" i="5"/>
  <c r="BO30" i="5"/>
  <c r="BO54" i="5"/>
  <c r="BP53" i="5" s="1"/>
  <c r="BQ53" i="5" s="1"/>
  <c r="BO59" i="5"/>
  <c r="BO65" i="5"/>
  <c r="BO16" i="5"/>
  <c r="AH31" i="2"/>
  <c r="R30" i="2"/>
  <c r="AG30" i="2" s="1"/>
  <c r="BO26" i="5"/>
  <c r="BO22" i="5"/>
  <c r="BO62" i="5"/>
  <c r="BO38" i="5"/>
  <c r="BO47" i="5"/>
  <c r="BP47" i="5" s="1"/>
  <c r="BQ47" i="5" s="1"/>
  <c r="BO32" i="5"/>
  <c r="BO57" i="5"/>
  <c r="BO51" i="5"/>
  <c r="BO52" i="5"/>
  <c r="BO18" i="5"/>
  <c r="BO34" i="5"/>
  <c r="BO28" i="5"/>
  <c r="BO39" i="5"/>
  <c r="BO12" i="5"/>
  <c r="BO7" i="5"/>
  <c r="BO6" i="5"/>
  <c r="BO4" i="5"/>
  <c r="BO56" i="5"/>
  <c r="BO58" i="5"/>
  <c r="BO64" i="5"/>
  <c r="BO63" i="5"/>
  <c r="Z16" i="2"/>
  <c r="AG16" i="2" s="1"/>
  <c r="Z18" i="2"/>
  <c r="AG18" i="2" s="1"/>
  <c r="Y16" i="2"/>
  <c r="Y18" i="2"/>
  <c r="Y17" i="2"/>
  <c r="AE17" i="2" s="1"/>
  <c r="AA4" i="2"/>
  <c r="AK4" i="2" s="1"/>
  <c r="AA18" i="2"/>
  <c r="Y4" i="2"/>
  <c r="AE4" i="2" s="1"/>
  <c r="Q14" i="2"/>
  <c r="Q23" i="2"/>
  <c r="R9" i="2"/>
  <c r="AA16" i="2"/>
  <c r="S8" i="2"/>
  <c r="BO42" i="5"/>
  <c r="S23" i="2"/>
  <c r="Q8" i="2"/>
  <c r="Z17" i="2"/>
  <c r="R14" i="2"/>
  <c r="BO21" i="5"/>
  <c r="S13" i="2"/>
  <c r="AI13" i="2" s="1"/>
  <c r="AH6" i="2"/>
  <c r="AF31" i="2"/>
  <c r="AH5" i="2"/>
  <c r="AD2" i="2"/>
  <c r="AH27" i="2"/>
  <c r="AH9" i="2"/>
  <c r="AI10" i="2"/>
  <c r="AF6" i="2"/>
  <c r="AG25" i="2"/>
  <c r="AB24" i="2"/>
  <c r="AB14" i="2"/>
  <c r="AB22" i="2"/>
  <c r="AF10" i="2"/>
  <c r="AH24" i="2"/>
  <c r="AH14" i="2"/>
  <c r="AF24" i="2"/>
  <c r="AB5" i="2"/>
  <c r="AD23" i="2"/>
  <c r="AD15" i="2"/>
  <c r="AH30" i="2"/>
  <c r="AH28" i="2"/>
  <c r="AD33" i="2"/>
  <c r="AB2" i="2"/>
  <c r="AB16" i="2"/>
  <c r="AB8" i="2"/>
  <c r="AD22" i="2"/>
  <c r="AD30" i="2"/>
  <c r="AH11" i="2"/>
  <c r="AE7" i="2"/>
  <c r="AD4" i="2"/>
  <c r="AH21" i="2"/>
  <c r="AD19" i="2"/>
  <c r="AF13" i="2"/>
  <c r="AF9" i="2"/>
  <c r="AD18" i="2"/>
  <c r="AH25" i="2"/>
  <c r="AB26" i="2"/>
  <c r="AD5" i="2"/>
  <c r="AB6" i="2"/>
  <c r="AH4" i="2"/>
  <c r="AG10" i="2"/>
  <c r="AF33" i="2"/>
  <c r="AD3" i="2"/>
  <c r="AD31" i="2"/>
  <c r="AD11" i="2"/>
  <c r="AH19" i="2"/>
  <c r="AG22" i="2"/>
  <c r="AI15" i="2"/>
  <c r="AE10" i="2"/>
  <c r="AD27" i="2"/>
  <c r="AH12" i="2"/>
  <c r="AD28" i="2"/>
  <c r="AB20" i="2"/>
  <c r="AB23" i="2"/>
  <c r="AD24" i="2"/>
  <c r="AD7" i="2"/>
  <c r="AH16" i="2"/>
  <c r="AH18" i="2"/>
  <c r="AD10" i="2"/>
  <c r="AD16" i="2"/>
  <c r="AE22" i="2"/>
  <c r="AB11" i="2"/>
  <c r="AF15" i="2"/>
  <c r="AH13" i="2"/>
  <c r="AH8" i="2"/>
  <c r="AI7" i="2"/>
  <c r="AF22" i="2"/>
  <c r="AB31" i="2"/>
  <c r="AH15" i="2"/>
  <c r="AD8" i="2"/>
  <c r="AD9" i="2"/>
  <c r="AF11" i="2"/>
  <c r="AH32" i="2"/>
  <c r="AD13" i="2"/>
  <c r="AD12" i="2"/>
  <c r="AB18" i="2"/>
  <c r="AH33" i="2"/>
  <c r="AH2" i="2"/>
  <c r="AB3" i="2"/>
  <c r="AH23" i="2"/>
  <c r="AD14" i="2"/>
  <c r="AF23" i="2"/>
  <c r="AI22" i="2"/>
  <c r="AH20" i="2"/>
  <c r="AB4" i="2"/>
  <c r="AB30" i="2"/>
  <c r="AB19" i="2"/>
  <c r="AB21" i="2"/>
  <c r="AF30" i="2"/>
  <c r="AH22" i="2"/>
  <c r="AE25" i="2"/>
  <c r="AH17" i="2"/>
  <c r="AI5" i="2"/>
  <c r="AB32" i="2"/>
  <c r="AB29" i="2"/>
  <c r="AB17" i="2"/>
  <c r="AF32" i="2"/>
  <c r="AF27" i="2"/>
  <c r="AG29" i="2"/>
  <c r="AI32" i="2"/>
  <c r="AH7" i="2"/>
  <c r="AB9" i="2"/>
  <c r="AD26" i="2"/>
  <c r="AF19" i="2"/>
  <c r="AF2" i="2"/>
  <c r="AF18" i="2"/>
  <c r="AI19" i="2"/>
  <c r="AG19" i="2"/>
  <c r="AB12" i="2"/>
  <c r="AB33" i="2"/>
  <c r="AF26" i="2"/>
  <c r="AD6" i="2"/>
  <c r="AG5" i="2"/>
  <c r="AF12" i="2"/>
  <c r="AD32" i="2"/>
  <c r="AF5" i="2"/>
  <c r="AF29" i="2"/>
  <c r="AF28" i="2"/>
  <c r="AB25" i="2"/>
  <c r="AB7" i="2"/>
  <c r="AB15" i="2"/>
  <c r="AB13" i="2"/>
  <c r="AD25" i="2"/>
  <c r="AF8" i="2"/>
  <c r="AF7" i="2"/>
  <c r="AF21" i="2"/>
  <c r="AD29" i="2"/>
  <c r="AG4" i="2"/>
  <c r="AF20" i="2"/>
  <c r="AB10" i="2"/>
  <c r="AB27" i="2"/>
  <c r="AB28" i="2"/>
  <c r="AI30" i="2"/>
  <c r="AF4" i="2"/>
  <c r="AF14" i="2"/>
  <c r="AF3" i="2"/>
  <c r="AI25" i="2"/>
  <c r="AH29" i="2"/>
  <c r="AI27" i="2"/>
  <c r="AG7" i="2"/>
  <c r="AF17" i="2"/>
  <c r="AD17" i="2"/>
  <c r="Z9" i="2"/>
  <c r="R28" i="2"/>
  <c r="AG28" i="2" s="1"/>
  <c r="BH15" i="2"/>
  <c r="J2" i="2"/>
  <c r="BC2" i="2" s="1"/>
  <c r="G2" i="2"/>
  <c r="J27" i="2"/>
  <c r="BC27" i="2" s="1"/>
  <c r="G27" i="2"/>
  <c r="J20" i="2"/>
  <c r="BC20" i="2" s="1"/>
  <c r="BH31" i="2"/>
  <c r="J31" i="2"/>
  <c r="E31" i="2" s="1"/>
  <c r="BF18" i="2"/>
  <c r="X31" i="2"/>
  <c r="BH18" i="2"/>
  <c r="BH10" i="2"/>
  <c r="J7" i="2"/>
  <c r="BC7" i="2" s="1"/>
  <c r="X7" i="2"/>
  <c r="X27" i="2"/>
  <c r="X9" i="2"/>
  <c r="BF10" i="2"/>
  <c r="J30" i="2"/>
  <c r="E30" i="2" s="1"/>
  <c r="BF9" i="2"/>
  <c r="BH9" i="2"/>
  <c r="X8" i="2"/>
  <c r="BF33" i="2"/>
  <c r="AA2" i="2"/>
  <c r="Z2" i="2"/>
  <c r="AG2" i="2" s="1"/>
  <c r="X19" i="2"/>
  <c r="X32" i="2"/>
  <c r="S3" i="2"/>
  <c r="AA33" i="2"/>
  <c r="BH3" i="2"/>
  <c r="BG15" i="2"/>
  <c r="Z12" i="2"/>
  <c r="AG12" i="2" s="1"/>
  <c r="AA12" i="2"/>
  <c r="AI12" i="2" s="1"/>
  <c r="AA14" i="2"/>
  <c r="BH21" i="2"/>
  <c r="X21" i="2"/>
  <c r="BG29" i="2"/>
  <c r="X28" i="2"/>
  <c r="BF29" i="2"/>
  <c r="BH28" i="2"/>
  <c r="BH32" i="2"/>
  <c r="BH33" i="2"/>
  <c r="X2" i="2"/>
  <c r="X17" i="2"/>
  <c r="S16" i="2"/>
  <c r="X13" i="2"/>
  <c r="BH22" i="2"/>
  <c r="BH16" i="2"/>
  <c r="BH29" i="2"/>
  <c r="X24" i="2"/>
  <c r="BH5" i="2"/>
  <c r="BH24" i="2"/>
  <c r="BH2" i="2"/>
  <c r="X16" i="2"/>
  <c r="J10" i="2"/>
  <c r="E10" i="2" s="1"/>
  <c r="X15" i="2"/>
  <c r="X33" i="2"/>
  <c r="BF17" i="2"/>
  <c r="BH17" i="2"/>
  <c r="BG9" i="2"/>
  <c r="BF19" i="2"/>
  <c r="BF22" i="2"/>
  <c r="BG22" i="2"/>
  <c r="BF21" i="2"/>
  <c r="BF5" i="2"/>
  <c r="BF32" i="2"/>
  <c r="X25" i="2"/>
  <c r="BH19" i="2"/>
  <c r="BF2" i="2"/>
  <c r="X22" i="2"/>
  <c r="X18" i="2"/>
  <c r="BG16" i="2"/>
  <c r="BH13" i="2"/>
  <c r="AK25" i="2"/>
  <c r="BH12" i="2"/>
  <c r="BH7" i="2"/>
  <c r="BF7" i="2"/>
  <c r="BF30" i="2"/>
  <c r="X5" i="2"/>
  <c r="BH20" i="2"/>
  <c r="X20" i="2"/>
  <c r="BH27" i="2"/>
  <c r="BH23" i="2"/>
  <c r="J12" i="2"/>
  <c r="E12" i="2" s="1"/>
  <c r="X6" i="2"/>
  <c r="BF16" i="2"/>
  <c r="Q16" i="2"/>
  <c r="S28" i="2"/>
  <c r="Y9" i="2"/>
  <c r="Q28" i="2"/>
  <c r="AE28" i="2" s="1"/>
  <c r="Y29" i="2"/>
  <c r="AE29" i="2" s="1"/>
  <c r="R24" i="2"/>
  <c r="Y2" i="2"/>
  <c r="Q24" i="2"/>
  <c r="Y14" i="2"/>
  <c r="S31" i="2"/>
  <c r="AI31" i="2" s="1"/>
  <c r="Q31" i="2"/>
  <c r="AE31" i="2" s="1"/>
  <c r="AA6" i="2"/>
  <c r="Y6" i="2"/>
  <c r="Z6" i="2"/>
  <c r="R13" i="2"/>
  <c r="Y12" i="2"/>
  <c r="AE12" i="2" s="1"/>
  <c r="Q13" i="2"/>
  <c r="AE13" i="2" s="1"/>
  <c r="AA29" i="2"/>
  <c r="AJ29" i="2" s="1"/>
  <c r="Q6" i="2"/>
  <c r="Y21" i="2"/>
  <c r="S6" i="2"/>
  <c r="Z32" i="2"/>
  <c r="AK32" i="2" s="1"/>
  <c r="Q26" i="2"/>
  <c r="AE26" i="2" s="1"/>
  <c r="AA8" i="2"/>
  <c r="Y8" i="2"/>
  <c r="Z8" i="2"/>
  <c r="AG8" i="2" s="1"/>
  <c r="BF15" i="2"/>
  <c r="P13" i="2"/>
  <c r="BF24" i="2"/>
  <c r="Z33" i="2"/>
  <c r="Q3" i="2"/>
  <c r="AE3" i="2" s="1"/>
  <c r="R3" i="2"/>
  <c r="Y33" i="2"/>
  <c r="AE33" i="2" s="1"/>
  <c r="BF23" i="2"/>
  <c r="X11" i="2"/>
  <c r="Y32" i="2"/>
  <c r="AE32" i="2" s="1"/>
  <c r="BH11" i="2"/>
  <c r="S24" i="2"/>
  <c r="AK7" i="2"/>
  <c r="AK5" i="2"/>
  <c r="AK19" i="2"/>
  <c r="AK22" i="2"/>
  <c r="AK10" i="2"/>
  <c r="J29" i="2"/>
  <c r="X29" i="2"/>
  <c r="J4" i="2"/>
  <c r="E4" i="2" s="1"/>
  <c r="X14" i="2"/>
  <c r="BH14" i="2"/>
  <c r="X4" i="2"/>
  <c r="P29" i="2"/>
  <c r="BG31" i="2"/>
  <c r="BH4" i="2"/>
  <c r="P27" i="2"/>
  <c r="X12" i="2"/>
  <c r="AJ10" i="2"/>
  <c r="AJ25" i="2"/>
  <c r="P17" i="2"/>
  <c r="X10" i="2"/>
  <c r="P21" i="2"/>
  <c r="P24" i="2"/>
  <c r="AJ7" i="2"/>
  <c r="P19" i="2"/>
  <c r="AJ19" i="2"/>
  <c r="X30" i="2"/>
  <c r="P8" i="2"/>
  <c r="P23" i="2"/>
  <c r="X23" i="2"/>
  <c r="AJ5" i="2"/>
  <c r="P11" i="2"/>
  <c r="P32" i="2"/>
  <c r="BF12" i="2"/>
  <c r="BF31" i="2"/>
  <c r="BF14" i="2"/>
  <c r="BF13" i="2"/>
  <c r="BF4" i="2"/>
  <c r="BF6" i="2"/>
  <c r="BH30" i="2"/>
  <c r="BG27" i="2"/>
  <c r="BF8" i="2"/>
  <c r="BF20" i="2"/>
  <c r="BF28" i="2"/>
  <c r="BG5" i="2"/>
  <c r="BG18" i="2"/>
  <c r="BF27" i="2"/>
  <c r="BG25" i="2"/>
  <c r="BF25" i="2"/>
  <c r="BF11" i="2"/>
  <c r="BG33" i="2"/>
  <c r="BG28" i="2"/>
  <c r="BG3" i="2"/>
  <c r="BF3" i="2"/>
  <c r="BH25" i="2"/>
  <c r="Z21" i="2"/>
  <c r="AG21" i="2" s="1"/>
  <c r="AA21" i="2"/>
  <c r="AI21" i="2" s="1"/>
  <c r="R6" i="2"/>
  <c r="X3" i="2"/>
  <c r="R31" i="2"/>
  <c r="AG31" i="2" s="1"/>
  <c r="P14" i="2"/>
  <c r="BH8" i="2"/>
  <c r="J19" i="2"/>
  <c r="E19" i="2" s="1"/>
  <c r="AA9" i="2"/>
  <c r="BG13" i="2"/>
  <c r="J9" i="2"/>
  <c r="E9" i="2" s="1"/>
  <c r="P28" i="2"/>
  <c r="BH6" i="2"/>
  <c r="BG7" i="2"/>
  <c r="P7" i="2"/>
  <c r="J11" i="2"/>
  <c r="E11" i="2" s="1"/>
  <c r="BG11" i="2"/>
  <c r="BG17" i="2"/>
  <c r="J25" i="2"/>
  <c r="E25" i="2" s="1"/>
  <c r="P25" i="2"/>
  <c r="BG20" i="2"/>
  <c r="P20" i="2"/>
  <c r="J28" i="2"/>
  <c r="E28" i="2" s="1"/>
  <c r="J15" i="2"/>
  <c r="E15" i="2" s="1"/>
  <c r="J24" i="2"/>
  <c r="E24" i="2" s="1"/>
  <c r="BG10" i="2"/>
  <c r="AJ22" i="2"/>
  <c r="J33" i="2"/>
  <c r="E33" i="2" s="1"/>
  <c r="P33" i="2"/>
  <c r="P31" i="2"/>
  <c r="BG23" i="2"/>
  <c r="BG24" i="2"/>
  <c r="J16" i="2"/>
  <c r="E16" i="2" s="1"/>
  <c r="J8" i="2"/>
  <c r="E8" i="2" s="1"/>
  <c r="J17" i="2"/>
  <c r="E17" i="2" s="1"/>
  <c r="P15" i="2"/>
  <c r="P10" i="2"/>
  <c r="BG19" i="2"/>
  <c r="J6" i="2"/>
  <c r="BG14" i="2"/>
  <c r="J21" i="2"/>
  <c r="E21" i="2" s="1"/>
  <c r="P16" i="2"/>
  <c r="BG2" i="2"/>
  <c r="P12" i="2"/>
  <c r="J3" i="2"/>
  <c r="E3" i="2" s="1"/>
  <c r="J14" i="2"/>
  <c r="E14" i="2" s="1"/>
  <c r="J23" i="2"/>
  <c r="E23" i="2" s="1"/>
  <c r="P3" i="2"/>
  <c r="J32" i="2"/>
  <c r="E32" i="2" s="1"/>
  <c r="J22" i="2"/>
  <c r="E22" i="2" s="1"/>
  <c r="J5" i="2"/>
  <c r="E5" i="2" s="1"/>
  <c r="BG12" i="2"/>
  <c r="P9" i="2"/>
  <c r="BG32" i="2"/>
  <c r="P2" i="2"/>
  <c r="J13" i="2"/>
  <c r="E13" i="2" s="1"/>
  <c r="P18" i="2"/>
  <c r="P5" i="2"/>
  <c r="P4" i="2"/>
  <c r="P30" i="2"/>
  <c r="BG30" i="2"/>
  <c r="J18" i="2"/>
  <c r="E18" i="2" s="1"/>
  <c r="BG8" i="2"/>
  <c r="BG4" i="2"/>
  <c r="P6" i="2"/>
  <c r="BG21" i="2"/>
  <c r="BG6" i="2"/>
  <c r="P22" i="2"/>
  <c r="AZ2" i="2"/>
  <c r="AZ8" i="2"/>
  <c r="AZ14" i="2"/>
  <c r="AZ29" i="2"/>
  <c r="AZ11" i="2"/>
  <c r="AZ12" i="2"/>
  <c r="AZ3" i="2"/>
  <c r="AZ24" i="2"/>
  <c r="AZ15" i="2"/>
  <c r="AZ20" i="2"/>
  <c r="AZ13" i="2"/>
  <c r="AZ16" i="2"/>
  <c r="AZ25" i="2"/>
  <c r="AZ28" i="2"/>
  <c r="AZ7" i="2"/>
  <c r="AZ30" i="2"/>
  <c r="AZ19" i="2"/>
  <c r="AZ18" i="2"/>
  <c r="AZ5" i="2"/>
  <c r="AZ31" i="2"/>
  <c r="AZ9" i="2"/>
  <c r="AZ32" i="2"/>
  <c r="AZ10" i="2"/>
  <c r="AZ4" i="2"/>
  <c r="AZ27" i="2"/>
  <c r="AZ23" i="2"/>
  <c r="AZ33" i="2"/>
  <c r="AZ21" i="2"/>
  <c r="AZ6" i="2"/>
  <c r="AZ22" i="2"/>
  <c r="AZ17" i="2"/>
  <c r="S26" i="2"/>
  <c r="AI26" i="2" s="1"/>
  <c r="R26" i="2"/>
  <c r="AG26"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I33" i="2" l="1"/>
  <c r="AO19" i="2"/>
  <c r="AO7" i="2"/>
  <c r="AO22" i="2"/>
  <c r="AO25" i="2"/>
  <c r="AO5" i="2"/>
  <c r="AO10" i="2"/>
  <c r="AO30" i="2"/>
  <c r="AO31" i="2"/>
  <c r="AO12" i="2"/>
  <c r="AO26" i="2"/>
  <c r="AG33" i="2"/>
  <c r="AO33" i="2" s="1"/>
  <c r="AE23" i="2"/>
  <c r="AK20" i="2"/>
  <c r="BP61" i="5"/>
  <c r="BQ61" i="5" s="1"/>
  <c r="BP7" i="5"/>
  <c r="BQ7" i="5" s="1"/>
  <c r="BP19" i="5"/>
  <c r="BQ19" i="5" s="1"/>
  <c r="BP35" i="5"/>
  <c r="BQ35" i="5" s="1"/>
  <c r="BP33" i="5"/>
  <c r="BQ33" i="5" s="1"/>
  <c r="BP29" i="5"/>
  <c r="BQ29" i="5" s="1"/>
  <c r="AJ30" i="2"/>
  <c r="AL30" i="2" s="1"/>
  <c r="BP15" i="5"/>
  <c r="BQ15" i="5" s="1"/>
  <c r="BP59" i="5"/>
  <c r="BQ59" i="5" s="1"/>
  <c r="AK15" i="2"/>
  <c r="BP57" i="5"/>
  <c r="BQ57" i="5" s="1"/>
  <c r="AG3" i="2"/>
  <c r="AE2" i="2"/>
  <c r="AI4" i="2"/>
  <c r="AO4" i="2" s="1"/>
  <c r="BP21" i="5"/>
  <c r="BQ21" i="5" s="1"/>
  <c r="E6" i="2"/>
  <c r="BU2" i="2"/>
  <c r="BV5" i="2" s="1"/>
  <c r="AJ4" i="2"/>
  <c r="AL4" i="2" s="1"/>
  <c r="AG15" i="2"/>
  <c r="AO15" i="2" s="1"/>
  <c r="AC8" i="2"/>
  <c r="AI24" i="2"/>
  <c r="AG27" i="2"/>
  <c r="AO27" i="2" s="1"/>
  <c r="AK27" i="2"/>
  <c r="AG14" i="2"/>
  <c r="AK17" i="2"/>
  <c r="AI8" i="2"/>
  <c r="BW5" i="2"/>
  <c r="BW6" i="2"/>
  <c r="AE21" i="2"/>
  <c r="AO21" i="2" s="1"/>
  <c r="AE24" i="2"/>
  <c r="BU3" i="2"/>
  <c r="BW3" i="2" s="1"/>
  <c r="AK30" i="2"/>
  <c r="AI11" i="2"/>
  <c r="AE9" i="2"/>
  <c r="AI18" i="2"/>
  <c r="AE8" i="2"/>
  <c r="AJ23" i="2"/>
  <c r="AL23" i="2" s="1"/>
  <c r="AJ11" i="2"/>
  <c r="AL11" i="2" s="1"/>
  <c r="AG11" i="2"/>
  <c r="AO11" i="2" s="1"/>
  <c r="AK11" i="2"/>
  <c r="AJ18" i="2"/>
  <c r="AL18" i="2" s="1"/>
  <c r="AG24" i="2"/>
  <c r="AK18" i="2"/>
  <c r="AI23" i="2"/>
  <c r="BP27" i="5"/>
  <c r="BQ27" i="5" s="1"/>
  <c r="BP3" i="5"/>
  <c r="BQ3" i="5" s="1"/>
  <c r="BP11" i="5"/>
  <c r="BQ11" i="5" s="1"/>
  <c r="BP25" i="5"/>
  <c r="BQ25" i="5" s="1"/>
  <c r="AC11" i="2"/>
  <c r="AE16" i="2"/>
  <c r="AE14" i="2"/>
  <c r="AJ17" i="2"/>
  <c r="AL17" i="2" s="1"/>
  <c r="AJ20" i="2"/>
  <c r="AL20" i="2" s="1"/>
  <c r="AG20" i="2"/>
  <c r="AO20" i="2" s="1"/>
  <c r="BO8" i="2"/>
  <c r="BO7" i="2"/>
  <c r="AE18" i="2"/>
  <c r="AI2" i="2"/>
  <c r="AI3" i="2"/>
  <c r="AO3" i="2" s="1"/>
  <c r="BP5" i="5"/>
  <c r="BQ5" i="5" s="1"/>
  <c r="BP17" i="5"/>
  <c r="BQ17" i="5" s="1"/>
  <c r="BP37" i="5"/>
  <c r="BQ37" i="5" s="1"/>
  <c r="BP9" i="5"/>
  <c r="BQ9" i="5" s="1"/>
  <c r="AG9" i="2"/>
  <c r="BP55" i="5"/>
  <c r="BQ55" i="5" s="1"/>
  <c r="BP23" i="5"/>
  <c r="BQ23" i="5" s="1"/>
  <c r="BP63" i="5"/>
  <c r="BQ63" i="5" s="1"/>
  <c r="BP51" i="5"/>
  <c r="BQ51" i="5" s="1"/>
  <c r="BP65" i="5"/>
  <c r="BQ65" i="5" s="1"/>
  <c r="BP31" i="5"/>
  <c r="BQ31" i="5" s="1"/>
  <c r="BP41" i="5"/>
  <c r="BQ41" i="5" s="1"/>
  <c r="AJ14" i="2"/>
  <c r="AL14" i="2" s="1"/>
  <c r="BP43" i="5"/>
  <c r="BQ43" i="5" s="1"/>
  <c r="BP49" i="5"/>
  <c r="BQ49" i="5" s="1"/>
  <c r="AG17" i="2"/>
  <c r="AO17" i="2" s="1"/>
  <c r="BP39" i="5"/>
  <c r="BQ39" i="5" s="1"/>
  <c r="AK23" i="2"/>
  <c r="E29" i="2"/>
  <c r="BC25" i="2"/>
  <c r="BC29" i="2"/>
  <c r="BC28" i="2"/>
  <c r="BC19" i="2"/>
  <c r="BC14" i="2"/>
  <c r="BC31" i="2"/>
  <c r="BC23" i="2"/>
  <c r="BC3" i="2"/>
  <c r="BC8" i="2"/>
  <c r="BC32" i="2"/>
  <c r="BC21" i="2"/>
  <c r="BC15" i="2"/>
  <c r="BC6" i="2"/>
  <c r="BC17" i="2"/>
  <c r="BC16" i="2"/>
  <c r="BC30" i="2"/>
  <c r="BC13" i="2"/>
  <c r="BC9" i="2"/>
  <c r="BC5" i="2"/>
  <c r="BC24" i="2"/>
  <c r="BC22" i="2"/>
  <c r="BC4" i="2"/>
  <c r="BC11" i="2"/>
  <c r="BC18" i="2"/>
  <c r="BC12" i="2"/>
  <c r="BC33" i="2"/>
  <c r="BC10" i="2"/>
  <c r="K2" i="2"/>
  <c r="E2" i="2"/>
  <c r="BA7" i="2"/>
  <c r="E7" i="2"/>
  <c r="K20" i="2"/>
  <c r="E20" i="2"/>
  <c r="K27" i="2"/>
  <c r="AM27" i="2" s="1"/>
  <c r="E27" i="2"/>
  <c r="BB27" i="2"/>
  <c r="AL27" i="2"/>
  <c r="AL22" i="2"/>
  <c r="AC20" i="2"/>
  <c r="BA2" i="2"/>
  <c r="BB2" i="2"/>
  <c r="AC6" i="2"/>
  <c r="AC18" i="2"/>
  <c r="AE6" i="2"/>
  <c r="AC22" i="2"/>
  <c r="AC33" i="2"/>
  <c r="AC5" i="2"/>
  <c r="AL15" i="2"/>
  <c r="AJ9" i="2"/>
  <c r="AL9" i="2" s="1"/>
  <c r="AC27" i="2"/>
  <c r="AC29" i="2"/>
  <c r="AC21" i="2"/>
  <c r="AG6" i="2"/>
  <c r="AC19" i="2"/>
  <c r="AC7" i="2"/>
  <c r="AC12" i="2"/>
  <c r="AC25" i="2"/>
  <c r="AC17" i="2"/>
  <c r="AC2" i="2"/>
  <c r="AC10" i="2"/>
  <c r="AC30" i="2"/>
  <c r="AC3" i="2"/>
  <c r="AC15" i="2"/>
  <c r="AC28" i="2"/>
  <c r="AC32" i="2"/>
  <c r="AC24" i="2"/>
  <c r="AC16" i="2"/>
  <c r="AC31" i="2"/>
  <c r="AC9" i="2"/>
  <c r="AC13" i="2"/>
  <c r="AI6" i="2"/>
  <c r="AK13" i="2"/>
  <c r="AG13" i="2"/>
  <c r="AO13" i="2" s="1"/>
  <c r="AI29" i="2"/>
  <c r="AO29" i="2" s="1"/>
  <c r="AJ28" i="2"/>
  <c r="AL28" i="2" s="1"/>
  <c r="AI28" i="2"/>
  <c r="AO28" i="2" s="1"/>
  <c r="AC23" i="2"/>
  <c r="AJ16" i="2"/>
  <c r="AL16" i="2" s="1"/>
  <c r="AI16" i="2"/>
  <c r="AI14" i="2"/>
  <c r="AC14" i="2"/>
  <c r="AI9" i="2"/>
  <c r="AC4" i="2"/>
  <c r="AG32" i="2"/>
  <c r="AO32" i="2" s="1"/>
  <c r="AL10" i="2"/>
  <c r="AL7" i="2"/>
  <c r="BA27" i="2"/>
  <c r="BI31" i="2"/>
  <c r="BI15" i="2"/>
  <c r="AL29" i="2"/>
  <c r="AL25" i="2"/>
  <c r="AL5" i="2"/>
  <c r="AL19" i="2"/>
  <c r="BB20" i="2"/>
  <c r="BA20" i="2"/>
  <c r="BA24" i="2"/>
  <c r="K24" i="2"/>
  <c r="BA25" i="2"/>
  <c r="K25" i="2"/>
  <c r="BB23" i="2"/>
  <c r="K23" i="2"/>
  <c r="BB21" i="2"/>
  <c r="K21" i="2"/>
  <c r="BB15" i="2"/>
  <c r="K15" i="2"/>
  <c r="BA4" i="2"/>
  <c r="K4" i="2"/>
  <c r="BA32" i="2"/>
  <c r="K32" i="2"/>
  <c r="AN32" i="2" s="1"/>
  <c r="BA19" i="2"/>
  <c r="K19" i="2"/>
  <c r="BA31" i="2"/>
  <c r="K31" i="2"/>
  <c r="BB31" i="2"/>
  <c r="BA18" i="2"/>
  <c r="K18" i="2"/>
  <c r="BB5" i="2"/>
  <c r="K5" i="2"/>
  <c r="BA3" i="2"/>
  <c r="K3" i="2"/>
  <c r="BB8" i="2"/>
  <c r="K8" i="2"/>
  <c r="BA33" i="2"/>
  <c r="K33" i="2"/>
  <c r="BB11" i="2"/>
  <c r="K11" i="2"/>
  <c r="BB29" i="2"/>
  <c r="K29" i="2"/>
  <c r="BB10" i="2"/>
  <c r="K10" i="2"/>
  <c r="BB7" i="2"/>
  <c r="K7" i="2"/>
  <c r="BB14" i="2"/>
  <c r="K14" i="2"/>
  <c r="BA17" i="2"/>
  <c r="K17" i="2"/>
  <c r="BB28" i="2"/>
  <c r="K28" i="2"/>
  <c r="BB9" i="2"/>
  <c r="K9" i="2"/>
  <c r="BB13" i="2"/>
  <c r="K13" i="2"/>
  <c r="BA22" i="2"/>
  <c r="K22" i="2"/>
  <c r="BB6" i="2"/>
  <c r="K6" i="2"/>
  <c r="BB16" i="2"/>
  <c r="K16" i="2"/>
  <c r="BA12" i="2"/>
  <c r="K12" i="2"/>
  <c r="BB30" i="2"/>
  <c r="K30" i="2"/>
  <c r="BA30" i="2"/>
  <c r="BI18" i="2"/>
  <c r="BI10" i="2"/>
  <c r="BI9" i="2"/>
  <c r="BA10" i="2"/>
  <c r="BI28" i="2"/>
  <c r="AK3" i="2"/>
  <c r="BI22" i="2"/>
  <c r="BI32" i="2"/>
  <c r="BI3" i="2"/>
  <c r="AK12" i="2"/>
  <c r="AJ12" i="2"/>
  <c r="AL12" i="2" s="1"/>
  <c r="BI5" i="2"/>
  <c r="AK14" i="2"/>
  <c r="BI21" i="2"/>
  <c r="BB12" i="2"/>
  <c r="AK2" i="2"/>
  <c r="BI23" i="2"/>
  <c r="AJ33" i="2"/>
  <c r="AL33" i="2" s="1"/>
  <c r="AJ2" i="2"/>
  <c r="AL2" i="2" s="1"/>
  <c r="BI24" i="2"/>
  <c r="AK28" i="2"/>
  <c r="BI2" i="2"/>
  <c r="BI33" i="2"/>
  <c r="BI29" i="2"/>
  <c r="AK16" i="2"/>
  <c r="BI16" i="2"/>
  <c r="BI17" i="2"/>
  <c r="BI20" i="2"/>
  <c r="BI7" i="2"/>
  <c r="BI19" i="2"/>
  <c r="BI12" i="2"/>
  <c r="BI27" i="2"/>
  <c r="BI13" i="2"/>
  <c r="BA29" i="2"/>
  <c r="BI11" i="2"/>
  <c r="AJ24" i="2"/>
  <c r="AL24" i="2" s="1"/>
  <c r="AK29" i="2"/>
  <c r="AJ6" i="2"/>
  <c r="AL6" i="2" s="1"/>
  <c r="AK8" i="2"/>
  <c r="AJ8" i="2"/>
  <c r="AL8" i="2" s="1"/>
  <c r="AJ31" i="2"/>
  <c r="AL31" i="2" s="1"/>
  <c r="BI14" i="2"/>
  <c r="AK24" i="2"/>
  <c r="BI4" i="2"/>
  <c r="AK33" i="2"/>
  <c r="AJ32" i="2"/>
  <c r="AL32" i="2" s="1"/>
  <c r="AJ3" i="2"/>
  <c r="AL3" i="2" s="1"/>
  <c r="AJ13" i="2"/>
  <c r="AL13" i="2" s="1"/>
  <c r="AK21" i="2"/>
  <c r="AK26" i="2"/>
  <c r="AK9" i="2"/>
  <c r="AK31" i="2"/>
  <c r="AK6" i="2"/>
  <c r="BB19" i="2"/>
  <c r="BB4" i="2"/>
  <c r="BI30" i="2"/>
  <c r="BB17" i="2"/>
  <c r="AJ21" i="2"/>
  <c r="AL21" i="2" s="1"/>
  <c r="BI25" i="2"/>
  <c r="BI8" i="2"/>
  <c r="BA9" i="2"/>
  <c r="BA11" i="2"/>
  <c r="BA6" i="2"/>
  <c r="BA8" i="2"/>
  <c r="BB25" i="2"/>
  <c r="BB24" i="2"/>
  <c r="BI6" i="2"/>
  <c r="BA28" i="2"/>
  <c r="AJ26" i="2"/>
  <c r="BA15" i="2"/>
  <c r="BB33" i="2"/>
  <c r="BB32" i="2"/>
  <c r="BA16" i="2"/>
  <c r="BA5" i="2"/>
  <c r="BA21" i="2"/>
  <c r="BB18" i="2"/>
  <c r="BB22" i="2"/>
  <c r="BB3" i="2"/>
  <c r="BA14" i="2"/>
  <c r="BA23" i="2"/>
  <c r="BA13"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6" i="2"/>
  <c r="BO5" i="2" s="1"/>
  <c r="AS26" i="2"/>
  <c r="AW26" i="2"/>
  <c r="P26" i="2"/>
  <c r="J26" i="2"/>
  <c r="BO2" i="2" s="1"/>
  <c r="AY26" i="2"/>
  <c r="X26" i="2"/>
  <c r="BG26" i="2"/>
  <c r="BJ26" i="2" s="1"/>
  <c r="BF26" i="2"/>
  <c r="BH26" i="2"/>
  <c r="AO6" i="2" l="1"/>
  <c r="AO2" i="2"/>
  <c r="AO23" i="2"/>
  <c r="AO9" i="2"/>
  <c r="AO18" i="2"/>
  <c r="AO14" i="2"/>
  <c r="AO16" i="2"/>
  <c r="AO8" i="2"/>
  <c r="AO24" i="2"/>
  <c r="BN15" i="2"/>
  <c r="BV6" i="2"/>
  <c r="BV7" i="2" s="1"/>
  <c r="BV8" i="2" s="1"/>
  <c r="BU4" i="2"/>
  <c r="BW4" i="2" s="1"/>
  <c r="BW7" i="2" s="1"/>
  <c r="BO4" i="2"/>
  <c r="BO11" i="2"/>
  <c r="AM20" i="2"/>
  <c r="BQ67" i="5"/>
  <c r="BP67" i="5"/>
  <c r="AN2" i="2"/>
  <c r="AN27" i="2"/>
  <c r="BC26" i="2"/>
  <c r="AN20" i="2"/>
  <c r="K26" i="2"/>
  <c r="AN26" i="2" s="1"/>
  <c r="E26" i="2"/>
  <c r="AN13" i="2"/>
  <c r="AC26" i="2"/>
  <c r="AM2" i="2"/>
  <c r="AL26" i="2"/>
  <c r="AN8" i="2"/>
  <c r="AN21" i="2"/>
  <c r="AN24" i="2"/>
  <c r="AM15" i="2"/>
  <c r="AN15" i="2"/>
  <c r="AM30" i="2"/>
  <c r="AN30" i="2"/>
  <c r="AM9" i="2"/>
  <c r="AN9" i="2"/>
  <c r="AM29" i="2"/>
  <c r="AN29" i="2"/>
  <c r="AM18" i="2"/>
  <c r="AN18" i="2"/>
  <c r="AM22" i="2"/>
  <c r="AN22" i="2"/>
  <c r="AM7" i="2"/>
  <c r="AN7" i="2"/>
  <c r="AN3" i="2"/>
  <c r="AN31" i="2"/>
  <c r="AM4" i="2"/>
  <c r="AN4" i="2"/>
  <c r="AM23" i="2"/>
  <c r="AN23" i="2"/>
  <c r="AM19" i="2"/>
  <c r="AN19" i="2"/>
  <c r="AM25" i="2"/>
  <c r="AN25" i="2"/>
  <c r="AN6" i="2"/>
  <c r="AM14" i="2"/>
  <c r="AN14" i="2"/>
  <c r="AN12" i="2"/>
  <c r="AM28" i="2"/>
  <c r="AN28" i="2"/>
  <c r="AM11" i="2"/>
  <c r="AN11" i="2"/>
  <c r="AM16" i="2"/>
  <c r="AN16" i="2"/>
  <c r="AM17" i="2"/>
  <c r="AN17" i="2"/>
  <c r="AM10" i="2"/>
  <c r="AN10" i="2"/>
  <c r="AN33" i="2"/>
  <c r="AM5" i="2"/>
  <c r="AN5" i="2"/>
  <c r="AM21" i="2"/>
  <c r="AM24" i="2"/>
  <c r="AM12" i="2"/>
  <c r="AM3" i="2"/>
  <c r="AM31" i="2"/>
  <c r="AM32" i="2"/>
  <c r="AM13" i="2"/>
  <c r="AM33" i="2"/>
  <c r="AM6" i="2"/>
  <c r="AM8" i="2"/>
  <c r="BA26" i="2"/>
  <c r="BB26" i="2"/>
  <c r="BQ67" i="4"/>
  <c r="BP67" i="4"/>
  <c r="BI26" i="2"/>
  <c r="AZ26" i="2"/>
  <c r="BW8" i="2" l="1"/>
  <c r="AM26" i="2"/>
</calcChain>
</file>

<file path=xl/sharedStrings.xml><?xml version="1.0" encoding="utf-8"?>
<sst xmlns="http://schemas.openxmlformats.org/spreadsheetml/2006/main" count="4935" uniqueCount="1482">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</sst>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1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0" formatCode="General"/>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K1:AK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2" dataCellStyle="Output">
      <calculatedColumnFormula>_xlfn.CONCAT(TEXT(Table3[[#This Row],[W]], "0"), "-", TEXT(Table3[[#This Row],[RL]],"0"), "-", TEXT(Table3[[#This Row],[OTL]]+Table3[[#This Row],[SOL]], "0"))</calculatedColumnFormula>
    </tableColumn>
    <tableColumn id="62" xr3:uid="{9681B520-186F-4C7F-AC8C-33F85BD04A16}" name="SHTO_A" dataDxfId="37"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6">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5">
      <calculatedColumnFormula>Table3[[#This Row],[GF]]/Table3[[#This Row],[GP]]</calculatedColumnFormula>
    </tableColumn>
    <tableColumn id="32" xr3:uid="{F1CD7542-6690-4276-B0F0-95BFD01CFF0B}" name="GAPG" dataDxfId="34">
      <calculatedColumnFormula>Table3[[#This Row],[GA]]/Table3[[#This Row],[GP]]</calculatedColumnFormula>
    </tableColumn>
    <tableColumn id="31" xr3:uid="{39B39AC6-8EA7-4628-BDD5-D00B1BD609DA}" name="GDPG" dataDxfId="33">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tabSelected="1" topLeftCell="A55" workbookViewId="0">
      <selection activeCell="G94" sqref="F94:G109"/>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90</v>
      </c>
      <c r="AE4" t="s">
        <v>1442</v>
      </c>
    </row>
    <row r="5" spans="1:32"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49</v>
      </c>
      <c r="AE5" t="s">
        <v>1443</v>
      </c>
    </row>
    <row r="6" spans="1:32"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41</v>
      </c>
      <c r="AE6" t="s">
        <v>1444</v>
      </c>
    </row>
    <row r="7" spans="1:32"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0.5444444444444444</v>
      </c>
      <c r="AE7" t="s">
        <v>1457</v>
      </c>
    </row>
    <row r="8" spans="1:32"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x14ac:dyDescent="0.25">
      <c r="B94" s="1">
        <v>45587</v>
      </c>
      <c r="C94" s="9" t="s">
        <v>204</v>
      </c>
      <c r="D94" s="2" t="s">
        <v>46</v>
      </c>
      <c r="E94" s="2" t="s">
        <v>45</v>
      </c>
      <c r="F94" s="2"/>
      <c r="G94" s="2"/>
      <c r="H94" s="2" t="str">
        <f t="shared" si="5"/>
        <v>_</v>
      </c>
      <c r="I94" s="2"/>
      <c r="J94" s="2"/>
      <c r="K94" s="2"/>
      <c r="L94" s="19" t="str">
        <f t="shared" si="4"/>
        <v>_</v>
      </c>
      <c r="M94" s="2"/>
      <c r="N94" s="2">
        <f>IF(ISBLANK(Table2[[#This Row],[ActualResult]]), 0, 1)</f>
        <v>0</v>
      </c>
      <c r="O94" s="2" t="str">
        <f>IF(ISBLANK(Table2[[#This Row],[ActualResult]]), "_", IF(Table2[[#This Row],[ActualWinner]]=Table2[[#This Row],[PredictedWinner]], "Y", "N"))</f>
        <v>_</v>
      </c>
      <c r="P94" s="2" t="str">
        <f>IF(ISBLANK(Table2[[#This Row],[ActualResult]]), "_", IF(Table2[[#This Row],[ActualAwayScore]]=Table2[[#This Row],[PredictedAwayScore]], "Y", "N"))</f>
        <v>_</v>
      </c>
      <c r="Q94" s="2" t="str">
        <f>IF(ISBLANK(Table2[[#This Row],[ActualResult]]), "_", IF(Table2[[#This Row],[ActualHomeScore]]=Table2[[#This Row],[PredictedHomeScore]], "Y", "N"))</f>
        <v>_</v>
      </c>
      <c r="R94" s="2"/>
      <c r="S94" s="2" t="str">
        <f t="shared" si="3"/>
        <v>_</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x14ac:dyDescent="0.25">
      <c r="B95" s="1">
        <v>45587</v>
      </c>
      <c r="C95" s="9" t="s">
        <v>205</v>
      </c>
      <c r="D95" s="2" t="s">
        <v>37</v>
      </c>
      <c r="E95" s="2" t="s">
        <v>14</v>
      </c>
      <c r="F95" s="2"/>
      <c r="G95" s="2"/>
      <c r="H95" s="2" t="str">
        <f t="shared" si="5"/>
        <v>_</v>
      </c>
      <c r="I95" s="2"/>
      <c r="J95" s="2"/>
      <c r="K95" s="2"/>
      <c r="L95" s="2" t="str">
        <f t="shared" si="4"/>
        <v>_</v>
      </c>
      <c r="M95" s="2"/>
      <c r="N95" s="2">
        <f>IF(ISBLANK(Table2[[#This Row],[ActualResult]]), 0, 1)</f>
        <v>0</v>
      </c>
      <c r="O95" s="2" t="str">
        <f>IF(ISBLANK(Table2[[#This Row],[ActualResult]]), "_", IF(Table2[[#This Row],[ActualWinner]]=Table2[[#This Row],[PredictedWinner]], "Y", "N"))</f>
        <v>_</v>
      </c>
      <c r="P95" s="2" t="str">
        <f>IF(ISBLANK(Table2[[#This Row],[ActualResult]]), "_", IF(Table2[[#This Row],[ActualAwayScore]]=Table2[[#This Row],[PredictedAwayScore]], "Y", "N"))</f>
        <v>_</v>
      </c>
      <c r="Q95" s="2" t="str">
        <f>IF(ISBLANK(Table2[[#This Row],[ActualResult]]), "_", IF(Table2[[#This Row],[ActualHomeScore]]=Table2[[#This Row],[PredictedHomeScore]], "Y", "N"))</f>
        <v>_</v>
      </c>
      <c r="R95" s="2"/>
      <c r="S95" s="2" t="str">
        <f t="shared" si="3"/>
        <v>_</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c r="Y95" s="2"/>
    </row>
    <row r="96" spans="1:25" x14ac:dyDescent="0.25">
      <c r="B96" s="1">
        <v>45587</v>
      </c>
      <c r="C96" s="9" t="s">
        <v>206</v>
      </c>
      <c r="D96" s="2" t="s">
        <v>43</v>
      </c>
      <c r="E96" s="2" t="s">
        <v>32</v>
      </c>
      <c r="F96" s="2"/>
      <c r="G96" s="2"/>
      <c r="H96" s="2" t="str">
        <f t="shared" si="5"/>
        <v>_</v>
      </c>
      <c r="I96" s="2"/>
      <c r="J96" s="2"/>
      <c r="K96" s="2"/>
      <c r="L96" s="2" t="str">
        <f t="shared" si="4"/>
        <v>_</v>
      </c>
      <c r="M96" s="2"/>
      <c r="N96" s="2">
        <f>IF(ISBLANK(Table2[[#This Row],[ActualResult]]), 0, 1)</f>
        <v>0</v>
      </c>
      <c r="O96" s="2" t="str">
        <f>IF(ISBLANK(Table2[[#This Row],[ActualResult]]), "_", IF(Table2[[#This Row],[ActualWinner]]=Table2[[#This Row],[PredictedWinner]], "Y", "N"))</f>
        <v>_</v>
      </c>
      <c r="P96" s="2" t="str">
        <f>IF(ISBLANK(Table2[[#This Row],[ActualResult]]), "_", IF(Table2[[#This Row],[ActualAwayScore]]=Table2[[#This Row],[PredictedAwayScore]], "Y", "N"))</f>
        <v>_</v>
      </c>
      <c r="Q96" s="2" t="str">
        <f>IF(ISBLANK(Table2[[#This Row],[ActualResult]]), "_", IF(Table2[[#This Row],[ActualHomeScore]]=Table2[[#This Row],[PredictedHomeScore]], "Y", "N"))</f>
        <v>_</v>
      </c>
      <c r="R96" s="2"/>
      <c r="S96" s="2" t="str">
        <f t="shared" si="3"/>
        <v>_</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c r="Y96" s="2"/>
    </row>
    <row r="97" spans="1:25" x14ac:dyDescent="0.25">
      <c r="B97" s="1">
        <v>45587</v>
      </c>
      <c r="C97" s="9" t="s">
        <v>207</v>
      </c>
      <c r="D97" s="2" t="s">
        <v>34</v>
      </c>
      <c r="E97" s="2" t="s">
        <v>29</v>
      </c>
      <c r="F97" s="2"/>
      <c r="G97" s="2"/>
      <c r="H97" s="2" t="str">
        <f t="shared" si="5"/>
        <v>_</v>
      </c>
      <c r="I97" s="2"/>
      <c r="J97" s="2"/>
      <c r="K97" s="2"/>
      <c r="L97" s="2" t="str">
        <f t="shared" si="4"/>
        <v>_</v>
      </c>
      <c r="M97" s="2"/>
      <c r="N97" s="2">
        <f>IF(ISBLANK(Table2[[#This Row],[ActualResult]]), 0, 1)</f>
        <v>0</v>
      </c>
      <c r="O97" s="2" t="str">
        <f>IF(ISBLANK(Table2[[#This Row],[ActualResult]]), "_", IF(Table2[[#This Row],[ActualWinner]]=Table2[[#This Row],[PredictedWinner]], "Y", "N"))</f>
        <v>_</v>
      </c>
      <c r="P97" s="2" t="str">
        <f>IF(ISBLANK(Table2[[#This Row],[ActualResult]]), "_", IF(Table2[[#This Row],[ActualAwayScore]]=Table2[[#This Row],[PredictedAwayScore]], "Y", "N"))</f>
        <v>_</v>
      </c>
      <c r="Q97" s="2" t="str">
        <f>IF(ISBLANK(Table2[[#This Row],[ActualResult]]), "_", IF(Table2[[#This Row],[ActualHomeScore]]=Table2[[#This Row],[PredictedHomeScore]], "Y", "N"))</f>
        <v>_</v>
      </c>
      <c r="R97" s="2"/>
      <c r="S97" s="2" t="str">
        <f t="shared" si="3"/>
        <v>_</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c r="Y97" s="2"/>
    </row>
    <row r="98" spans="1:25" x14ac:dyDescent="0.25">
      <c r="B98" s="1">
        <v>45587</v>
      </c>
      <c r="C98" s="9" t="s">
        <v>208</v>
      </c>
      <c r="D98" s="2" t="s">
        <v>20</v>
      </c>
      <c r="E98" s="2" t="s">
        <v>19</v>
      </c>
      <c r="F98" s="2"/>
      <c r="G98" s="2"/>
      <c r="H98" s="2" t="str">
        <f t="shared" si="5"/>
        <v>_</v>
      </c>
      <c r="I98" s="2"/>
      <c r="J98" s="2"/>
      <c r="K98" s="2"/>
      <c r="L98" s="2" t="str">
        <f t="shared" si="4"/>
        <v>_</v>
      </c>
      <c r="M98" s="2"/>
      <c r="N98" s="2">
        <f>IF(ISBLANK(Table2[[#This Row],[ActualResult]]), 0, 1)</f>
        <v>0</v>
      </c>
      <c r="O98" s="2" t="str">
        <f>IF(ISBLANK(Table2[[#This Row],[ActualResult]]), "_", IF(Table2[[#This Row],[ActualWinner]]=Table2[[#This Row],[PredictedWinner]], "Y", "N"))</f>
        <v>_</v>
      </c>
      <c r="P98" s="2" t="str">
        <f>IF(ISBLANK(Table2[[#This Row],[ActualResult]]), "_", IF(Table2[[#This Row],[ActualAwayScore]]=Table2[[#This Row],[PredictedAwayScore]], "Y", "N"))</f>
        <v>_</v>
      </c>
      <c r="Q98" s="2" t="str">
        <f>IF(ISBLANK(Table2[[#This Row],[ActualResult]]), "_", IF(Table2[[#This Row],[ActualHomeScore]]=Table2[[#This Row],[PredictedHomeScore]], "Y", "N"))</f>
        <v>_</v>
      </c>
      <c r="R98" s="2"/>
      <c r="S98" s="2" t="str">
        <f t="shared" si="3"/>
        <v>_</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c r="Y98" s="2"/>
    </row>
    <row r="99" spans="1:25" x14ac:dyDescent="0.25">
      <c r="B99" s="1">
        <v>45587</v>
      </c>
      <c r="C99" s="9" t="s">
        <v>209</v>
      </c>
      <c r="D99" s="2" t="s">
        <v>18</v>
      </c>
      <c r="E99" s="2" t="s">
        <v>36</v>
      </c>
      <c r="F99" s="2"/>
      <c r="G99" s="2"/>
      <c r="H99" s="2" t="str">
        <f t="shared" si="5"/>
        <v>_</v>
      </c>
      <c r="I99" s="2"/>
      <c r="J99" s="2"/>
      <c r="K99" s="2"/>
      <c r="L99" s="2" t="str">
        <f t="shared" si="4"/>
        <v>_</v>
      </c>
      <c r="M99" s="2"/>
      <c r="N99" s="2">
        <f>IF(ISBLANK(Table2[[#This Row],[ActualResult]]), 0, 1)</f>
        <v>0</v>
      </c>
      <c r="O99" s="2" t="str">
        <f>IF(ISBLANK(Table2[[#This Row],[ActualResult]]), "_", IF(Table2[[#This Row],[ActualWinner]]=Table2[[#This Row],[PredictedWinner]], "Y", "N"))</f>
        <v>_</v>
      </c>
      <c r="P99" s="2" t="str">
        <f>IF(ISBLANK(Table2[[#This Row],[ActualResult]]), "_", IF(Table2[[#This Row],[ActualAwayScore]]=Table2[[#This Row],[PredictedAwayScore]], "Y", "N"))</f>
        <v>_</v>
      </c>
      <c r="Q99" s="2" t="str">
        <f>IF(ISBLANK(Table2[[#This Row],[ActualResult]]), "_", IF(Table2[[#This Row],[ActualHomeScore]]=Table2[[#This Row],[PredictedHomeScore]], "Y", "N"))</f>
        <v>_</v>
      </c>
      <c r="R99" s="2"/>
      <c r="S99" s="2" t="str">
        <f t="shared" si="3"/>
        <v>_</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c r="Y99" s="2"/>
    </row>
    <row r="100" spans="1:25" x14ac:dyDescent="0.25">
      <c r="B100" s="1">
        <v>45587</v>
      </c>
      <c r="C100" s="9" t="s">
        <v>210</v>
      </c>
      <c r="D100" s="2" t="s">
        <v>31</v>
      </c>
      <c r="E100" s="2" t="s">
        <v>33</v>
      </c>
      <c r="F100" s="2"/>
      <c r="G100" s="2"/>
      <c r="H100" s="2" t="str">
        <f t="shared" si="5"/>
        <v>_</v>
      </c>
      <c r="I100" s="2"/>
      <c r="J100" s="2"/>
      <c r="K100" s="2"/>
      <c r="L100" s="2" t="str">
        <f t="shared" si="4"/>
        <v>_</v>
      </c>
      <c r="M100" s="2"/>
      <c r="N100" s="2">
        <f>IF(ISBLANK(Table2[[#This Row],[ActualResult]]), 0, 1)</f>
        <v>0</v>
      </c>
      <c r="O100" s="2" t="str">
        <f>IF(ISBLANK(Table2[[#This Row],[ActualResult]]), "_", IF(Table2[[#This Row],[ActualWinner]]=Table2[[#This Row],[PredictedWinner]], "Y", "N"))</f>
        <v>_</v>
      </c>
      <c r="P100" s="2" t="str">
        <f>IF(ISBLANK(Table2[[#This Row],[ActualResult]]), "_", IF(Table2[[#This Row],[ActualAwayScore]]=Table2[[#This Row],[PredictedAwayScore]], "Y", "N"))</f>
        <v>_</v>
      </c>
      <c r="Q100" s="2" t="str">
        <f>IF(ISBLANK(Table2[[#This Row],[ActualResult]]), "_", IF(Table2[[#This Row],[ActualHomeScore]]=Table2[[#This Row],[PredictedHomeScore]], "Y", "N"))</f>
        <v>_</v>
      </c>
      <c r="R100" s="2"/>
      <c r="S100" s="2" t="str">
        <f t="shared" si="3"/>
        <v>_</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c r="Y100" s="2"/>
    </row>
    <row r="101" spans="1:25" x14ac:dyDescent="0.25">
      <c r="B101" s="1">
        <v>45587</v>
      </c>
      <c r="C101" s="9" t="s">
        <v>211</v>
      </c>
      <c r="D101" s="2" t="s">
        <v>22</v>
      </c>
      <c r="E101" s="2" t="s">
        <v>13</v>
      </c>
      <c r="F101" s="2"/>
      <c r="G101" s="2"/>
      <c r="H101" s="2" t="str">
        <f t="shared" si="5"/>
        <v>_</v>
      </c>
      <c r="I101" s="2"/>
      <c r="J101" s="2"/>
      <c r="K101" s="2"/>
      <c r="L101" s="2" t="str">
        <f t="shared" si="4"/>
        <v>_</v>
      </c>
      <c r="M101" s="2"/>
      <c r="N101" s="2">
        <f>IF(ISBLANK(Table2[[#This Row],[ActualResult]]), 0, 1)</f>
        <v>0</v>
      </c>
      <c r="O101" s="2" t="str">
        <f>IF(ISBLANK(Table2[[#This Row],[ActualResult]]), "_", IF(Table2[[#This Row],[ActualWinner]]=Table2[[#This Row],[PredictedWinner]], "Y", "N"))</f>
        <v>_</v>
      </c>
      <c r="P101" s="2" t="str">
        <f>IF(ISBLANK(Table2[[#This Row],[ActualResult]]), "_", IF(Table2[[#This Row],[ActualAwayScore]]=Table2[[#This Row],[PredictedAwayScore]], "Y", "N"))</f>
        <v>_</v>
      </c>
      <c r="Q101" s="2" t="str">
        <f>IF(ISBLANK(Table2[[#This Row],[ActualResult]]), "_", IF(Table2[[#This Row],[ActualHomeScore]]=Table2[[#This Row],[PredictedHomeScore]], "Y", "N"))</f>
        <v>_</v>
      </c>
      <c r="R101" s="2"/>
      <c r="S101" s="2" t="str">
        <f t="shared" si="3"/>
        <v>_</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c r="Y101" s="2"/>
    </row>
    <row r="102" spans="1:25" x14ac:dyDescent="0.25">
      <c r="B102" s="1">
        <v>45587</v>
      </c>
      <c r="C102" s="9" t="s">
        <v>212</v>
      </c>
      <c r="D102" s="2" t="s">
        <v>25</v>
      </c>
      <c r="E102" s="2" t="s">
        <v>17</v>
      </c>
      <c r="F102" s="2"/>
      <c r="G102" s="2"/>
      <c r="H102" s="2" t="str">
        <f t="shared" si="5"/>
        <v>_</v>
      </c>
      <c r="I102" s="2"/>
      <c r="J102" s="2"/>
      <c r="K102" s="2"/>
      <c r="L102" s="2" t="str">
        <f t="shared" si="4"/>
        <v>_</v>
      </c>
      <c r="M102" s="2"/>
      <c r="N102" s="2">
        <f>IF(ISBLANK(Table2[[#This Row],[ActualResult]]), 0, 1)</f>
        <v>0</v>
      </c>
      <c r="O102" s="2" t="str">
        <f>IF(ISBLANK(Table2[[#This Row],[ActualResult]]), "_", IF(Table2[[#This Row],[ActualWinner]]=Table2[[#This Row],[PredictedWinner]], "Y", "N"))</f>
        <v>_</v>
      </c>
      <c r="P102" s="2" t="str">
        <f>IF(ISBLANK(Table2[[#This Row],[ActualResult]]), "_", IF(Table2[[#This Row],[ActualAwayScore]]=Table2[[#This Row],[PredictedAwayScore]], "Y", "N"))</f>
        <v>_</v>
      </c>
      <c r="Q102" s="2" t="str">
        <f>IF(ISBLANK(Table2[[#This Row],[ActualResult]]), "_", IF(Table2[[#This Row],[ActualHomeScore]]=Table2[[#This Row],[PredictedHomeScore]], "Y", "N"))</f>
        <v>_</v>
      </c>
      <c r="R102" s="2"/>
      <c r="S102" s="2" t="str">
        <f t="shared" si="3"/>
        <v>_</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c r="Y102" s="2"/>
    </row>
    <row r="103" spans="1:25" x14ac:dyDescent="0.25">
      <c r="B103" s="1">
        <v>45587</v>
      </c>
      <c r="C103" s="9" t="s">
        <v>213</v>
      </c>
      <c r="D103" s="2" t="s">
        <v>26</v>
      </c>
      <c r="E103" s="2" t="s">
        <v>12</v>
      </c>
      <c r="F103" s="2"/>
      <c r="G103" s="2"/>
      <c r="H103" s="2" t="str">
        <f t="shared" si="5"/>
        <v>_</v>
      </c>
      <c r="I103" s="2"/>
      <c r="J103" s="2"/>
      <c r="K103" s="2"/>
      <c r="L103" s="2" t="str">
        <f t="shared" si="4"/>
        <v>_</v>
      </c>
      <c r="M103" s="2"/>
      <c r="N103" s="2">
        <f>IF(ISBLANK(Table2[[#This Row],[ActualResult]]), 0, 1)</f>
        <v>0</v>
      </c>
      <c r="O103" s="2" t="str">
        <f>IF(ISBLANK(Table2[[#This Row],[ActualResult]]), "_", IF(Table2[[#This Row],[ActualWinner]]=Table2[[#This Row],[PredictedWinner]], "Y", "N"))</f>
        <v>_</v>
      </c>
      <c r="P103" s="2" t="str">
        <f>IF(ISBLANK(Table2[[#This Row],[ActualResult]]), "_", IF(Table2[[#This Row],[ActualAwayScore]]=Table2[[#This Row],[PredictedAwayScore]], "Y", "N"))</f>
        <v>_</v>
      </c>
      <c r="Q103" s="2" t="str">
        <f>IF(ISBLANK(Table2[[#This Row],[ActualResult]]), "_", IF(Table2[[#This Row],[ActualHomeScore]]=Table2[[#This Row],[PredictedHomeScore]], "Y", "N"))</f>
        <v>_</v>
      </c>
      <c r="R103" s="2"/>
      <c r="S103" s="2" t="str">
        <f t="shared" si="3"/>
        <v>_</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c r="Y103" s="2"/>
    </row>
    <row r="104" spans="1:25" x14ac:dyDescent="0.25">
      <c r="B104" s="1">
        <v>45587</v>
      </c>
      <c r="C104" s="9" t="s">
        <v>214</v>
      </c>
      <c r="D104" s="2" t="s">
        <v>16</v>
      </c>
      <c r="E104" s="2" t="s">
        <v>35</v>
      </c>
      <c r="F104" s="2"/>
      <c r="G104" s="2"/>
      <c r="H104" s="2" t="str">
        <f t="shared" si="5"/>
        <v>_</v>
      </c>
      <c r="I104" s="2"/>
      <c r="J104" s="2"/>
      <c r="K104" s="2"/>
      <c r="L104" s="2" t="str">
        <f t="shared" si="4"/>
        <v>_</v>
      </c>
      <c r="M104" s="2"/>
      <c r="N104" s="2">
        <f>IF(ISBLANK(Table2[[#This Row],[ActualResult]]), 0, 1)</f>
        <v>0</v>
      </c>
      <c r="O104" s="2" t="str">
        <f>IF(ISBLANK(Table2[[#This Row],[ActualResult]]), "_", IF(Table2[[#This Row],[ActualWinner]]=Table2[[#This Row],[PredictedWinner]], "Y", "N"))</f>
        <v>_</v>
      </c>
      <c r="P104" s="2" t="str">
        <f>IF(ISBLANK(Table2[[#This Row],[ActualResult]]), "_", IF(Table2[[#This Row],[ActualAwayScore]]=Table2[[#This Row],[PredictedAwayScore]], "Y", "N"))</f>
        <v>_</v>
      </c>
      <c r="Q104" s="2" t="str">
        <f>IF(ISBLANK(Table2[[#This Row],[ActualResult]]), "_", IF(Table2[[#This Row],[ActualHomeScore]]=Table2[[#This Row],[PredictedHomeScore]], "Y", "N"))</f>
        <v>_</v>
      </c>
      <c r="R104" s="2"/>
      <c r="S104" s="2" t="str">
        <f t="shared" si="3"/>
        <v>_</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c r="Y104" s="2"/>
    </row>
    <row r="105" spans="1:25" x14ac:dyDescent="0.25">
      <c r="B105" s="1">
        <v>45587</v>
      </c>
      <c r="C105" s="9" t="s">
        <v>215</v>
      </c>
      <c r="D105" s="2" t="s">
        <v>44</v>
      </c>
      <c r="E105" s="2" t="s">
        <v>23</v>
      </c>
      <c r="F105" s="2"/>
      <c r="G105" s="2"/>
      <c r="H105" s="2" t="str">
        <f t="shared" si="5"/>
        <v>_</v>
      </c>
      <c r="I105" s="2"/>
      <c r="J105" s="2"/>
      <c r="K105" s="2"/>
      <c r="L105" s="2" t="str">
        <f t="shared" si="4"/>
        <v>_</v>
      </c>
      <c r="M105" s="2"/>
      <c r="N105" s="2">
        <f>IF(ISBLANK(Table2[[#This Row],[ActualResult]]), 0, 1)</f>
        <v>0</v>
      </c>
      <c r="O105" s="2" t="str">
        <f>IF(ISBLANK(Table2[[#This Row],[ActualResult]]), "_", IF(Table2[[#This Row],[ActualWinner]]=Table2[[#This Row],[PredictedWinner]], "Y", "N"))</f>
        <v>_</v>
      </c>
      <c r="P105" s="2" t="str">
        <f>IF(ISBLANK(Table2[[#This Row],[ActualResult]]), "_", IF(Table2[[#This Row],[ActualAwayScore]]=Table2[[#This Row],[PredictedAwayScore]], "Y", "N"))</f>
        <v>_</v>
      </c>
      <c r="Q105" s="2" t="str">
        <f>IF(ISBLANK(Table2[[#This Row],[ActualResult]]), "_", IF(Table2[[#This Row],[ActualHomeScore]]=Table2[[#This Row],[PredictedHomeScore]], "Y", "N"))</f>
        <v>_</v>
      </c>
      <c r="R105" s="2"/>
      <c r="S105" s="2" t="str">
        <f t="shared" si="3"/>
        <v>_</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c r="Y105" s="2"/>
    </row>
    <row r="106" spans="1:25" x14ac:dyDescent="0.25">
      <c r="B106" s="1">
        <v>45587</v>
      </c>
      <c r="C106" s="9" t="s">
        <v>216</v>
      </c>
      <c r="D106" s="2" t="s">
        <v>30</v>
      </c>
      <c r="E106" s="2" t="s">
        <v>15</v>
      </c>
      <c r="F106" s="2"/>
      <c r="G106" s="2"/>
      <c r="H106" s="2" t="str">
        <f t="shared" si="5"/>
        <v>_</v>
      </c>
      <c r="I106" s="2"/>
      <c r="J106" s="2"/>
      <c r="K106" s="2"/>
      <c r="L106" s="2" t="str">
        <f t="shared" si="4"/>
        <v>_</v>
      </c>
      <c r="M106" s="2"/>
      <c r="N106" s="2">
        <f>IF(ISBLANK(Table2[[#This Row],[ActualResult]]), 0, 1)</f>
        <v>0</v>
      </c>
      <c r="O106" s="2" t="str">
        <f>IF(ISBLANK(Table2[[#This Row],[ActualResult]]), "_", IF(Table2[[#This Row],[ActualWinner]]=Table2[[#This Row],[PredictedWinner]], "Y", "N"))</f>
        <v>_</v>
      </c>
      <c r="P106" s="2" t="str">
        <f>IF(ISBLANK(Table2[[#This Row],[ActualResult]]), "_", IF(Table2[[#This Row],[ActualAwayScore]]=Table2[[#This Row],[PredictedAwayScore]], "Y", "N"))</f>
        <v>_</v>
      </c>
      <c r="Q106" s="2" t="str">
        <f>IF(ISBLANK(Table2[[#This Row],[ActualResult]]), "_", IF(Table2[[#This Row],[ActualHomeScore]]=Table2[[#This Row],[PredictedHomeScore]], "Y", "N"))</f>
        <v>_</v>
      </c>
      <c r="R106" s="2"/>
      <c r="S106" s="2" t="str">
        <f t="shared" si="3"/>
        <v>_</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c r="Y106" s="2"/>
    </row>
    <row r="107" spans="1:25" x14ac:dyDescent="0.25">
      <c r="B107" s="1">
        <v>45587</v>
      </c>
      <c r="C107" s="9" t="s">
        <v>217</v>
      </c>
      <c r="D107" s="2" t="s">
        <v>21</v>
      </c>
      <c r="E107" s="2" t="s">
        <v>24</v>
      </c>
      <c r="F107" s="2"/>
      <c r="G107" s="2"/>
      <c r="H107" s="2" t="str">
        <f t="shared" si="5"/>
        <v>_</v>
      </c>
      <c r="I107" s="2"/>
      <c r="J107" s="2"/>
      <c r="K107" s="2"/>
      <c r="L107" s="2" t="str">
        <f t="shared" si="4"/>
        <v>_</v>
      </c>
      <c r="M107" s="2"/>
      <c r="N107" s="2">
        <f>IF(ISBLANK(Table2[[#This Row],[ActualResult]]), 0, 1)</f>
        <v>0</v>
      </c>
      <c r="O107" s="2" t="str">
        <f>IF(ISBLANK(Table2[[#This Row],[ActualResult]]), "_", IF(Table2[[#This Row],[ActualWinner]]=Table2[[#This Row],[PredictedWinner]], "Y", "N"))</f>
        <v>_</v>
      </c>
      <c r="P107" s="2" t="str">
        <f>IF(ISBLANK(Table2[[#This Row],[ActualResult]]), "_", IF(Table2[[#This Row],[ActualAwayScore]]=Table2[[#This Row],[PredictedAwayScore]], "Y", "N"))</f>
        <v>_</v>
      </c>
      <c r="Q107" s="2" t="str">
        <f>IF(ISBLANK(Table2[[#This Row],[ActualResult]]), "_", IF(Table2[[#This Row],[ActualHomeScore]]=Table2[[#This Row],[PredictedHomeScore]], "Y", "N"))</f>
        <v>_</v>
      </c>
      <c r="R107" s="2"/>
      <c r="S107" s="2" t="str">
        <f t="shared" si="3"/>
        <v>_</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c r="Y107" s="2"/>
    </row>
    <row r="108" spans="1:25" x14ac:dyDescent="0.25">
      <c r="B108" s="1">
        <v>45587</v>
      </c>
      <c r="C108" s="9" t="s">
        <v>218</v>
      </c>
      <c r="D108" s="2" t="s">
        <v>38</v>
      </c>
      <c r="E108" s="2" t="s">
        <v>47</v>
      </c>
      <c r="F108" s="2"/>
      <c r="G108" s="2"/>
      <c r="H108" s="2" t="str">
        <f t="shared" si="5"/>
        <v>_</v>
      </c>
      <c r="I108" s="2"/>
      <c r="J108" s="2"/>
      <c r="K108" s="2"/>
      <c r="L108" s="2" t="str">
        <f t="shared" si="4"/>
        <v>_</v>
      </c>
      <c r="M108" s="2"/>
      <c r="N108" s="2">
        <f>IF(ISBLANK(Table2[[#This Row],[ActualResult]]), 0, 1)</f>
        <v>0</v>
      </c>
      <c r="O108" s="2" t="str">
        <f>IF(ISBLANK(Table2[[#This Row],[ActualResult]]), "_", IF(Table2[[#This Row],[ActualWinner]]=Table2[[#This Row],[PredictedWinner]], "Y", "N"))</f>
        <v>_</v>
      </c>
      <c r="P108" s="2" t="str">
        <f>IF(ISBLANK(Table2[[#This Row],[ActualResult]]), "_", IF(Table2[[#This Row],[ActualAwayScore]]=Table2[[#This Row],[PredictedAwayScore]], "Y", "N"))</f>
        <v>_</v>
      </c>
      <c r="Q108" s="2" t="str">
        <f>IF(ISBLANK(Table2[[#This Row],[ActualResult]]), "_", IF(Table2[[#This Row],[ActualHomeScore]]=Table2[[#This Row],[PredictedHomeScore]], "Y", "N"))</f>
        <v>_</v>
      </c>
      <c r="R108" s="2"/>
      <c r="S108" s="2" t="str">
        <f t="shared" si="3"/>
        <v>_</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c r="Y108" s="2"/>
    </row>
    <row r="109" spans="1:25" x14ac:dyDescent="0.25">
      <c r="A109" s="5"/>
      <c r="B109" s="3">
        <v>45587</v>
      </c>
      <c r="C109" s="10" t="s">
        <v>219</v>
      </c>
      <c r="D109" s="4" t="s">
        <v>28</v>
      </c>
      <c r="E109" s="4" t="s">
        <v>27</v>
      </c>
      <c r="F109" s="4"/>
      <c r="G109" s="4"/>
      <c r="H109" s="4" t="str">
        <f t="shared" si="5"/>
        <v>_</v>
      </c>
      <c r="I109" s="4"/>
      <c r="J109" s="4"/>
      <c r="K109" s="4"/>
      <c r="L109" s="2" t="str">
        <f t="shared" si="4"/>
        <v>_</v>
      </c>
      <c r="M109" s="4"/>
      <c r="N109" s="4">
        <f>IF(ISBLANK(Table2[[#This Row],[ActualResult]]), 0, 1)</f>
        <v>0</v>
      </c>
      <c r="O109" s="4" t="str">
        <f>IF(ISBLANK(Table2[[#This Row],[ActualResult]]), "_", IF(Table2[[#This Row],[ActualWinner]]=Table2[[#This Row],[PredictedWinner]], "Y", "N"))</f>
        <v>_</v>
      </c>
      <c r="P109" s="4" t="str">
        <f>IF(ISBLANK(Table2[[#This Row],[ActualResult]]), "_", IF(Table2[[#This Row],[ActualAwayScore]]=Table2[[#This Row],[PredictedAwayScore]], "Y", "N"))</f>
        <v>_</v>
      </c>
      <c r="Q109" s="4" t="str">
        <f>IF(ISBLANK(Table2[[#This Row],[ActualResult]]), "_", IF(Table2[[#This Row],[ActualHomeScore]]=Table2[[#This Row],[PredictedHomeScore]], "Y", "N"))</f>
        <v>_</v>
      </c>
      <c r="R109" s="2"/>
      <c r="S109" s="2" t="str">
        <f t="shared" si="3"/>
        <v>_</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c r="Y109" s="2"/>
    </row>
    <row r="110" spans="1:25" x14ac:dyDescent="0.25">
      <c r="A110" s="15"/>
      <c r="B110" s="16">
        <v>45588</v>
      </c>
      <c r="C110" s="17" t="s">
        <v>220</v>
      </c>
      <c r="D110" s="18" t="s">
        <v>45</v>
      </c>
      <c r="E110" s="18" t="s">
        <v>46</v>
      </c>
      <c r="F110" s="18"/>
      <c r="G110" s="18"/>
      <c r="H110" s="18" t="str">
        <f t="shared" si="5"/>
        <v>_</v>
      </c>
      <c r="I110" s="18"/>
      <c r="J110" s="18"/>
      <c r="K110" s="18"/>
      <c r="L110" s="18" t="str">
        <f t="shared" si="4"/>
        <v>_</v>
      </c>
      <c r="M110" s="18"/>
      <c r="N110" s="18">
        <f>IF(ISBLANK(Table2[[#This Row],[ActualResult]]), 0, 1)</f>
        <v>0</v>
      </c>
      <c r="O110" s="18" t="str">
        <f>IF(ISBLANK(Table2[[#This Row],[ActualResult]]), "_", IF(Table2[[#This Row],[ActualWinner]]=Table2[[#This Row],[PredictedWinner]], "Y", "N"))</f>
        <v>_</v>
      </c>
      <c r="P110" s="18" t="str">
        <f>IF(ISBLANK(Table2[[#This Row],[ActualResult]]), "_", IF(Table2[[#This Row],[ActualAwayScore]]=Table2[[#This Row],[PredictedAwayScore]], "Y", "N"))</f>
        <v>_</v>
      </c>
      <c r="Q110" s="18" t="str">
        <f>IF(ISBLANK(Table2[[#This Row],[ActualResult]]), "_", IF(Table2[[#This Row],[ActualHomeScore]]=Table2[[#This Row],[PredictedHomeScore]], "Y", "N"))</f>
        <v>_</v>
      </c>
      <c r="R110" s="2"/>
      <c r="S110" s="2" t="str">
        <f t="shared" si="3"/>
        <v>_</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x14ac:dyDescent="0.25">
      <c r="B111" s="1">
        <v>45589</v>
      </c>
      <c r="C111" s="9" t="s">
        <v>221</v>
      </c>
      <c r="D111" s="2" t="s">
        <v>34</v>
      </c>
      <c r="E111" s="2" t="s">
        <v>16</v>
      </c>
      <c r="F111" s="2"/>
      <c r="G111" s="2"/>
      <c r="H111" s="2" t="str">
        <f t="shared" si="5"/>
        <v>_</v>
      </c>
      <c r="I111" s="2"/>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x14ac:dyDescent="0.25">
      <c r="B112" s="1">
        <v>45589</v>
      </c>
      <c r="C112" s="9" t="s">
        <v>222</v>
      </c>
      <c r="D112" s="2" t="s">
        <v>13</v>
      </c>
      <c r="E112" s="2" t="s">
        <v>18</v>
      </c>
      <c r="F112" s="2"/>
      <c r="G112" s="2"/>
      <c r="H112" s="2" t="str">
        <f t="shared" si="5"/>
        <v>_</v>
      </c>
      <c r="I112" s="2"/>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x14ac:dyDescent="0.25">
      <c r="B113" s="1">
        <v>45589</v>
      </c>
      <c r="C113" s="9" t="s">
        <v>223</v>
      </c>
      <c r="D113" s="2" t="s">
        <v>32</v>
      </c>
      <c r="E113" s="2" t="s">
        <v>31</v>
      </c>
      <c r="F113" s="2"/>
      <c r="G113" s="2"/>
      <c r="H113" s="2" t="str">
        <f t="shared" si="5"/>
        <v>_</v>
      </c>
      <c r="I113" s="2"/>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x14ac:dyDescent="0.25">
      <c r="B114" s="1">
        <v>45589</v>
      </c>
      <c r="C114" s="9" t="s">
        <v>224</v>
      </c>
      <c r="D114" s="2" t="s">
        <v>37</v>
      </c>
      <c r="E114" s="2" t="s">
        <v>43</v>
      </c>
      <c r="F114" s="2"/>
      <c r="G114" s="2"/>
      <c r="H114" s="2" t="str">
        <f t="shared" si="5"/>
        <v>_</v>
      </c>
      <c r="I114" s="2"/>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x14ac:dyDescent="0.25">
      <c r="B115" s="1">
        <v>45589</v>
      </c>
      <c r="C115" s="9" t="s">
        <v>225</v>
      </c>
      <c r="D115" s="2" t="s">
        <v>14</v>
      </c>
      <c r="E115" s="2" t="s">
        <v>20</v>
      </c>
      <c r="F115" s="2"/>
      <c r="G115" s="2"/>
      <c r="H115" s="2" t="str">
        <f t="shared" si="5"/>
        <v>_</v>
      </c>
      <c r="I115" s="2"/>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x14ac:dyDescent="0.25">
      <c r="B116" s="1">
        <v>45589</v>
      </c>
      <c r="C116" s="9" t="s">
        <v>226</v>
      </c>
      <c r="D116" s="2" t="s">
        <v>44</v>
      </c>
      <c r="E116" s="2" t="s">
        <v>24</v>
      </c>
      <c r="F116" s="2"/>
      <c r="G116" s="2"/>
      <c r="H116" s="2" t="str">
        <f t="shared" si="5"/>
        <v>_</v>
      </c>
      <c r="I116" s="2"/>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x14ac:dyDescent="0.25">
      <c r="B117" s="1">
        <v>45589</v>
      </c>
      <c r="C117" s="9" t="s">
        <v>227</v>
      </c>
      <c r="D117" s="2" t="s">
        <v>26</v>
      </c>
      <c r="E117" s="2" t="s">
        <v>15</v>
      </c>
      <c r="F117" s="2"/>
      <c r="G117" s="2"/>
      <c r="H117" s="2" t="str">
        <f t="shared" si="5"/>
        <v>_</v>
      </c>
      <c r="I117" s="2"/>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x14ac:dyDescent="0.25">
      <c r="B118" s="1">
        <v>45589</v>
      </c>
      <c r="C118" s="9" t="s">
        <v>228</v>
      </c>
      <c r="D118" s="2" t="s">
        <v>22</v>
      </c>
      <c r="E118" s="2" t="s">
        <v>12</v>
      </c>
      <c r="F118" s="2"/>
      <c r="G118" s="2"/>
      <c r="H118" s="2" t="str">
        <f t="shared" si="5"/>
        <v>_</v>
      </c>
      <c r="I118" s="2"/>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x14ac:dyDescent="0.25">
      <c r="A119" s="5"/>
      <c r="B119" s="3">
        <v>45589</v>
      </c>
      <c r="C119" s="10" t="s">
        <v>229</v>
      </c>
      <c r="D119" s="4" t="s">
        <v>38</v>
      </c>
      <c r="E119" s="4" t="s">
        <v>28</v>
      </c>
      <c r="F119" s="4"/>
      <c r="G119" s="4"/>
      <c r="H119" s="4" t="str">
        <f t="shared" si="5"/>
        <v>_</v>
      </c>
      <c r="I119" s="4"/>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A8:AR662 D663:AR663 A664:AR1314 A1315:AQ1048576 X4:AR7 A663:B663">
    <cfRule type="cellIs" dxfId="31" priority="4" operator="equal">
      <formula>"WSH"</formula>
    </cfRule>
    <cfRule type="cellIs" dxfId="30" priority="5" operator="equal">
      <formula>"UTA"</formula>
    </cfRule>
    <cfRule type="cellIs" dxfId="29" priority="6" operator="equal">
      <formula>"TBL"</formula>
    </cfRule>
    <cfRule type="cellIs" dxfId="28" priority="7" operator="equal">
      <formula>"TOR"</formula>
    </cfRule>
    <cfRule type="cellIs" dxfId="27" priority="8" operator="equal">
      <formula>"WPG"</formula>
    </cfRule>
    <cfRule type="cellIs" dxfId="26" priority="9" operator="equal">
      <formula>"VAN"</formula>
    </cfRule>
    <cfRule type="cellIs" dxfId="25" priority="10" operator="equal">
      <formula>"VGK"</formula>
    </cfRule>
    <cfRule type="cellIs" dxfId="24" priority="11" operator="equal">
      <formula>"SEA"</formula>
    </cfRule>
    <cfRule type="cellIs" dxfId="23" priority="12" operator="equal">
      <formula>"STL"</formula>
    </cfRule>
    <cfRule type="cellIs" dxfId="22" priority="13" operator="equal">
      <formula>"SJS"</formula>
    </cfRule>
    <cfRule type="cellIs" dxfId="21" priority="14" operator="equal">
      <formula>"PHI"</formula>
    </cfRule>
    <cfRule type="cellIs" dxfId="20" priority="15" operator="equal">
      <formula>"LAK"</formula>
    </cfRule>
    <cfRule type="cellIs" dxfId="19" priority="16" operator="equal">
      <formula>"PIT"</formula>
    </cfRule>
    <cfRule type="cellIs" dxfId="18" priority="17" operator="equal">
      <formula>"OTT"</formula>
    </cfRule>
    <cfRule type="cellIs" dxfId="17" priority="18" operator="equal">
      <formula>"NSH"</formula>
    </cfRule>
    <cfRule type="cellIs" dxfId="16" priority="19" operator="equal">
      <formula>"MIN"</formula>
    </cfRule>
    <cfRule type="cellIs" dxfId="15" priority="20" operator="equal">
      <formula>"MTL"</formula>
    </cfRule>
    <cfRule type="cellIs" dxfId="14" priority="21" operator="equal">
      <formula>"NYR"</formula>
    </cfRule>
    <cfRule type="cellIs" dxfId="13" priority="22" operator="equal">
      <formula>"NJD"</formula>
    </cfRule>
    <cfRule type="cellIs" dxfId="12" priority="23" operator="equal">
      <formula>"NYI"</formula>
    </cfRule>
    <cfRule type="cellIs" dxfId="11" priority="24" operator="equal">
      <formula>"BOS"</formula>
    </cfRule>
    <cfRule type="cellIs" dxfId="10" priority="25" operator="equal">
      <formula>"FLA"</formula>
    </cfRule>
    <cfRule type="cellIs" dxfId="9" priority="26" operator="equal">
      <formula>"EDM"</formula>
    </cfRule>
    <cfRule type="cellIs" dxfId="8" priority="27" operator="equal">
      <formula>"DAL"</formula>
    </cfRule>
    <cfRule type="cellIs" dxfId="7" priority="28" operator="equal">
      <formula>"DET"</formula>
    </cfRule>
    <cfRule type="cellIs" dxfId="6" priority="29" operator="equal">
      <formula>"CBJ"</formula>
    </cfRule>
    <cfRule type="cellIs" dxfId="5" priority="30" operator="equal">
      <formula>"CGY"</formula>
    </cfRule>
    <cfRule type="cellIs" dxfId="4" priority="31" operator="equal">
      <formula>"COL"</formula>
    </cfRule>
    <cfRule type="cellIs" dxfId="3" priority="32" operator="equal">
      <formula>"CHI"</formula>
    </cfRule>
    <cfRule type="cellIs" dxfId="2" priority="33" operator="equal">
      <formula>"CAR"</formula>
    </cfRule>
    <cfRule type="cellIs" dxfId="1" priority="34" operator="equal">
      <formula>"BUF"</formula>
    </cfRule>
    <cfRule type="cellIs" dxfId="0" priority="35" operator="equal">
      <formula>"ANA"</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4"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3">
        <f>BO3+BO4</f>
        <v>82</v>
      </c>
    </row>
    <row r="4" spans="1:68" x14ac:dyDescent="0.25">
      <c r="A4" s="45"/>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3"/>
    </row>
    <row r="5" spans="1:68" x14ac:dyDescent="0.25">
      <c r="A5" s="44"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3">
        <f t="shared" ref="BP5" si="1">BO5+BO6</f>
        <v>82</v>
      </c>
    </row>
    <row r="6" spans="1:68" x14ac:dyDescent="0.25">
      <c r="A6" s="45"/>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3"/>
    </row>
    <row r="7" spans="1:68" x14ac:dyDescent="0.25">
      <c r="A7" s="44"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3">
        <f t="shared" ref="BP7" si="2">BO7+BO8</f>
        <v>82</v>
      </c>
    </row>
    <row r="8" spans="1:68" x14ac:dyDescent="0.25">
      <c r="A8" s="45"/>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3"/>
    </row>
    <row r="9" spans="1:68" x14ac:dyDescent="0.25">
      <c r="A9" s="44"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3">
        <f t="shared" ref="BP9" si="3">BO9+BO10</f>
        <v>82</v>
      </c>
    </row>
    <row r="10" spans="1:68" x14ac:dyDescent="0.25">
      <c r="A10" s="45"/>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3"/>
    </row>
    <row r="11" spans="1:68" x14ac:dyDescent="0.25">
      <c r="A11" s="44"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3">
        <f t="shared" ref="BP11" si="4">BO11+BO12</f>
        <v>82</v>
      </c>
    </row>
    <row r="12" spans="1:68" x14ac:dyDescent="0.25">
      <c r="A12" s="45"/>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3"/>
    </row>
    <row r="13" spans="1:68" x14ac:dyDescent="0.25">
      <c r="A13" s="44"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3">
        <f t="shared" ref="BP13" si="5">BO13+BO14</f>
        <v>82</v>
      </c>
    </row>
    <row r="14" spans="1:68" x14ac:dyDescent="0.25">
      <c r="A14" s="45"/>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3"/>
    </row>
    <row r="15" spans="1:68" x14ac:dyDescent="0.25">
      <c r="A15" s="44"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3">
        <f t="shared" ref="BP15" si="6">BO15+BO16</f>
        <v>82</v>
      </c>
    </row>
    <row r="16" spans="1:68" x14ac:dyDescent="0.25">
      <c r="A16" s="45"/>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3"/>
    </row>
    <row r="17" spans="1:68" x14ac:dyDescent="0.25">
      <c r="A17" s="44"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3">
        <f t="shared" ref="BP17" si="7">BO17+BO18</f>
        <v>82</v>
      </c>
    </row>
    <row r="18" spans="1:68" x14ac:dyDescent="0.25">
      <c r="A18" s="45"/>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3"/>
    </row>
    <row r="19" spans="1:68" x14ac:dyDescent="0.25">
      <c r="A19" s="44"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3">
        <f t="shared" ref="BP19" si="8">BO19+BO20</f>
        <v>82</v>
      </c>
    </row>
    <row r="20" spans="1:68" x14ac:dyDescent="0.25">
      <c r="A20" s="45"/>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3"/>
    </row>
    <row r="21" spans="1:68" x14ac:dyDescent="0.25">
      <c r="A21" s="44"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3">
        <f t="shared" ref="BP21" si="9">BO21+BO22</f>
        <v>82</v>
      </c>
    </row>
    <row r="22" spans="1:68" x14ac:dyDescent="0.25">
      <c r="A22" s="45"/>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3"/>
    </row>
    <row r="23" spans="1:68" x14ac:dyDescent="0.25">
      <c r="A23" s="44"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3">
        <f t="shared" ref="BP23" si="10">BO23+BO24</f>
        <v>82</v>
      </c>
    </row>
    <row r="24" spans="1:68" x14ac:dyDescent="0.25">
      <c r="A24" s="45"/>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3"/>
    </row>
    <row r="25" spans="1:68" x14ac:dyDescent="0.25">
      <c r="A25" s="44"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3">
        <f t="shared" ref="BP25" si="11">BO25+BO26</f>
        <v>82</v>
      </c>
    </row>
    <row r="26" spans="1:68" x14ac:dyDescent="0.25">
      <c r="A26" s="45"/>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3"/>
    </row>
    <row r="27" spans="1:68" x14ac:dyDescent="0.25">
      <c r="A27" s="44"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3">
        <f t="shared" ref="BP27" si="12">BO27+BO28</f>
        <v>82</v>
      </c>
    </row>
    <row r="28" spans="1:68" x14ac:dyDescent="0.25">
      <c r="A28" s="45"/>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3"/>
    </row>
    <row r="29" spans="1:68" x14ac:dyDescent="0.25">
      <c r="A29" s="44"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3">
        <f t="shared" ref="BP29" si="13">BO29+BO30</f>
        <v>82</v>
      </c>
    </row>
    <row r="30" spans="1:68" x14ac:dyDescent="0.25">
      <c r="A30" s="45"/>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3"/>
    </row>
    <row r="31" spans="1:68" x14ac:dyDescent="0.25">
      <c r="A31" s="44"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3">
        <f t="shared" ref="BP31" si="14">BO31+BO32</f>
        <v>82</v>
      </c>
    </row>
    <row r="32" spans="1:68" x14ac:dyDescent="0.25">
      <c r="A32" s="45"/>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3"/>
    </row>
    <row r="33" spans="1:68" x14ac:dyDescent="0.25">
      <c r="A33" s="44"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3">
        <f t="shared" ref="BP33" si="15">BO33+BO34</f>
        <v>82</v>
      </c>
    </row>
    <row r="34" spans="1:68" x14ac:dyDescent="0.25">
      <c r="A34" s="45"/>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3"/>
    </row>
    <row r="35" spans="1:68" x14ac:dyDescent="0.25">
      <c r="A35" s="44"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3">
        <f t="shared" ref="BP35" si="16">BO35+BO36</f>
        <v>82</v>
      </c>
    </row>
    <row r="36" spans="1:68" x14ac:dyDescent="0.25">
      <c r="A36" s="45"/>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3"/>
    </row>
    <row r="37" spans="1:68" x14ac:dyDescent="0.25">
      <c r="A37" s="44"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3">
        <f t="shared" ref="BP37" si="17">BO37+BO38</f>
        <v>82</v>
      </c>
    </row>
    <row r="38" spans="1:68" x14ac:dyDescent="0.25">
      <c r="A38" s="45"/>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3"/>
    </row>
    <row r="39" spans="1:68" x14ac:dyDescent="0.25">
      <c r="A39" s="44"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3">
        <f t="shared" ref="BP39" si="18">BO39+BO40</f>
        <v>82</v>
      </c>
    </row>
    <row r="40" spans="1:68" x14ac:dyDescent="0.25">
      <c r="A40" s="45"/>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3"/>
    </row>
    <row r="41" spans="1:68" x14ac:dyDescent="0.25">
      <c r="A41" s="44"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3">
        <f t="shared" ref="BP41" si="19">BO41+BO42</f>
        <v>82</v>
      </c>
    </row>
    <row r="42" spans="1:68" x14ac:dyDescent="0.25">
      <c r="A42" s="45"/>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3"/>
    </row>
    <row r="43" spans="1:68" x14ac:dyDescent="0.25">
      <c r="A43" s="44"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3">
        <f t="shared" ref="BP43" si="20">BO43+BO44</f>
        <v>82</v>
      </c>
    </row>
    <row r="44" spans="1:68" x14ac:dyDescent="0.25">
      <c r="A44" s="45"/>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3"/>
    </row>
    <row r="45" spans="1:68" x14ac:dyDescent="0.25">
      <c r="A45" s="44"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3">
        <f t="shared" ref="BP45" si="21">BO45+BO46</f>
        <v>82</v>
      </c>
    </row>
    <row r="46" spans="1:68" x14ac:dyDescent="0.25">
      <c r="A46" s="45"/>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3"/>
    </row>
    <row r="47" spans="1:68" x14ac:dyDescent="0.25">
      <c r="A47" s="44"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3">
        <f t="shared" ref="BP47" si="22">BO47+BO48</f>
        <v>82</v>
      </c>
    </row>
    <row r="48" spans="1:68" x14ac:dyDescent="0.25">
      <c r="A48" s="45"/>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3"/>
    </row>
    <row r="49" spans="1:68" x14ac:dyDescent="0.25">
      <c r="A49" s="44"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3">
        <f t="shared" ref="BP49" si="23">BO49+BO50</f>
        <v>82</v>
      </c>
    </row>
    <row r="50" spans="1:68" x14ac:dyDescent="0.25">
      <c r="A50" s="45"/>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3"/>
    </row>
    <row r="51" spans="1:68" x14ac:dyDescent="0.25">
      <c r="A51" s="44"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3">
        <f t="shared" ref="BP51" si="24">BO51+BO52</f>
        <v>82</v>
      </c>
    </row>
    <row r="52" spans="1:68" x14ac:dyDescent="0.25">
      <c r="A52" s="45"/>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3"/>
    </row>
    <row r="53" spans="1:68" x14ac:dyDescent="0.25">
      <c r="A53" s="44"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3">
        <f t="shared" ref="BP53" si="25">BO53+BO54</f>
        <v>82</v>
      </c>
    </row>
    <row r="54" spans="1:68" x14ac:dyDescent="0.25">
      <c r="A54" s="45"/>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3"/>
    </row>
    <row r="55" spans="1:68" x14ac:dyDescent="0.25">
      <c r="A55" s="44"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3">
        <f t="shared" ref="BP55" si="26">BO55+BO56</f>
        <v>82</v>
      </c>
    </row>
    <row r="56" spans="1:68" x14ac:dyDescent="0.25">
      <c r="A56" s="45"/>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3"/>
    </row>
    <row r="57" spans="1:68" x14ac:dyDescent="0.25">
      <c r="A57" s="44"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3">
        <f t="shared" ref="BP57" si="27">BO57+BO58</f>
        <v>82</v>
      </c>
    </row>
    <row r="58" spans="1:68" x14ac:dyDescent="0.25">
      <c r="A58" s="45"/>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3"/>
    </row>
    <row r="59" spans="1:68" x14ac:dyDescent="0.25">
      <c r="A59" s="44"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3">
        <f t="shared" ref="BP59" si="28">BO59+BO60</f>
        <v>82</v>
      </c>
    </row>
    <row r="60" spans="1:68" x14ac:dyDescent="0.25">
      <c r="A60" s="45"/>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3"/>
    </row>
    <row r="61" spans="1:68" x14ac:dyDescent="0.25">
      <c r="A61" s="44"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3">
        <f t="shared" ref="BP61" si="29">BO61+BO62</f>
        <v>82</v>
      </c>
    </row>
    <row r="62" spans="1:68" x14ac:dyDescent="0.25">
      <c r="A62" s="45"/>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3"/>
    </row>
    <row r="63" spans="1:68" x14ac:dyDescent="0.25">
      <c r="A63" s="44"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3">
        <f t="shared" ref="BP63" si="30">BO63+BO64</f>
        <v>82</v>
      </c>
    </row>
    <row r="64" spans="1:68" x14ac:dyDescent="0.25">
      <c r="A64" s="45"/>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3"/>
    </row>
    <row r="65" spans="1:68" x14ac:dyDescent="0.25">
      <c r="A65" s="44"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3">
        <f t="shared" ref="BP65" si="31">BO65+BO66</f>
        <v>82</v>
      </c>
    </row>
    <row r="66" spans="1:68" x14ac:dyDescent="0.25">
      <c r="A66" s="45"/>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3"/>
    </row>
    <row r="67" spans="1:68" x14ac:dyDescent="0.25">
      <c r="B67" s="22"/>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D12" sqref="AC11:AD12"/>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s>
  <sheetData>
    <row r="1" spans="1:69"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5</v>
      </c>
      <c r="BQ3" s="44">
        <f>82-BP3</f>
        <v>77</v>
      </c>
    </row>
    <row r="4" spans="1:69"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0</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2</v>
      </c>
      <c r="BP4" s="43"/>
      <c r="BQ4" s="44"/>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0</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3</v>
      </c>
      <c r="BP5" s="43">
        <f t="shared" ref="BP5" si="1">BO5+BO6</f>
        <v>6</v>
      </c>
      <c r="BQ5" s="44">
        <f t="shared" ref="BQ5" si="2">82-BP5</f>
        <v>76</v>
      </c>
    </row>
    <row r="6" spans="1:69"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7</v>
      </c>
      <c r="BQ7" s="44">
        <f t="shared" ref="BQ7" si="4">82-BP7</f>
        <v>75</v>
      </c>
    </row>
    <row r="8" spans="1:69"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0</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3</v>
      </c>
      <c r="BP8" s="43"/>
      <c r="BQ8" s="44"/>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0</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2</v>
      </c>
      <c r="BP9" s="43">
        <f t="shared" ref="BP9" si="5">BO9+BO10</f>
        <v>4</v>
      </c>
      <c r="BQ9" s="44">
        <f t="shared" ref="BQ9" si="6">82-BP9</f>
        <v>78</v>
      </c>
    </row>
    <row r="10" spans="1:69"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5</v>
      </c>
      <c r="BQ11" s="44">
        <f t="shared" ref="BQ11" si="8">82-BP11</f>
        <v>77</v>
      </c>
    </row>
    <row r="12" spans="1:69"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0</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3</v>
      </c>
      <c r="BP12" s="43"/>
      <c r="BQ12" s="44"/>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5</v>
      </c>
      <c r="BQ13" s="44">
        <f t="shared" ref="BQ13" si="10">82-BP13</f>
        <v>77</v>
      </c>
    </row>
    <row r="14" spans="1:69"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0</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2</v>
      </c>
      <c r="BP14" s="43"/>
      <c r="BQ14" s="44"/>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6</v>
      </c>
      <c r="BQ15" s="44">
        <f t="shared" ref="BQ15" si="12">82-BP15</f>
        <v>76</v>
      </c>
    </row>
    <row r="16" spans="1:69"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0</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2</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0</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2</v>
      </c>
      <c r="BP17" s="43">
        <f t="shared" ref="BP17" si="13">BO17+BO18</f>
        <v>6</v>
      </c>
      <c r="BQ17" s="44">
        <f t="shared" ref="BQ17" si="14">82-BP17</f>
        <v>76</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0</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2</v>
      </c>
      <c r="BP19" s="43">
        <f t="shared" ref="BP19" si="15">BO19+BO20</f>
        <v>6</v>
      </c>
      <c r="BQ19" s="44">
        <f t="shared" ref="BQ19" si="16">82-BP19</f>
        <v>76</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0</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2</v>
      </c>
      <c r="BP21" s="43">
        <f t="shared" ref="BP21" si="17">BO21+BO22</f>
        <v>5</v>
      </c>
      <c r="BQ21" s="44">
        <f t="shared" ref="BQ21" si="18">82-BP21</f>
        <v>77</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6</v>
      </c>
      <c r="BQ23" s="44">
        <f t="shared" ref="BQ23" si="20">82-BP23</f>
        <v>76</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0</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4</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7</v>
      </c>
      <c r="BQ25" s="44">
        <f t="shared" ref="BQ25" si="22">82-BP25</f>
        <v>75</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0</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3</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3">
        <f t="shared" ref="BP27" si="23">BO27+BO28</f>
        <v>6</v>
      </c>
      <c r="BQ27" s="44">
        <f t="shared" ref="BQ27" si="24">82-BP27</f>
        <v>76</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0</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3</v>
      </c>
      <c r="BP29" s="43">
        <f t="shared" ref="BP29" si="25">BO29+BO30</f>
        <v>5</v>
      </c>
      <c r="BQ29" s="44">
        <f t="shared" ref="BQ29" si="26">82-BP29</f>
        <v>77</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6</v>
      </c>
      <c r="BQ31" s="44">
        <f t="shared" ref="BQ31" si="28">82-BP31</f>
        <v>76</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0</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4</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8</v>
      </c>
      <c r="BQ33" s="44">
        <f t="shared" ref="BQ33" si="30">82-BP33</f>
        <v>74</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0</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4</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5</v>
      </c>
      <c r="BQ35" s="44">
        <f t="shared" ref="BQ35" si="32">82-BP35</f>
        <v>77</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0</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4</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5</v>
      </c>
      <c r="BQ37" s="44">
        <f t="shared" ref="BQ37" si="34">82-BP37</f>
        <v>77</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0</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2</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0</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3</v>
      </c>
      <c r="BP39" s="43">
        <f t="shared" ref="BP39" si="35">BO39+BO40</f>
        <v>5</v>
      </c>
      <c r="BQ39" s="44">
        <f t="shared" ref="BQ39" si="36">82-BP39</f>
        <v>77</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0</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1</v>
      </c>
      <c r="BP41" s="43">
        <f t="shared" ref="BP41" si="37">BO41+BO42</f>
        <v>5</v>
      </c>
      <c r="BQ41" s="44">
        <f t="shared" ref="BQ41" si="38">82-BP41</f>
        <v>77</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3">
        <f t="shared" ref="BP43" si="39">BO43+BO44</f>
        <v>5</v>
      </c>
      <c r="BQ43" s="44">
        <f t="shared" ref="BQ43" si="40">82-BP43</f>
        <v>77</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0</v>
      </c>
      <c r="BN44" s="26"/>
      <c r="BO44" s="30">
        <f t="shared" si="0"/>
        <v>1</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0</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4</v>
      </c>
      <c r="BP45" s="43">
        <f t="shared" ref="BP45" si="41">BO45+BO46</f>
        <v>7</v>
      </c>
      <c r="BQ45" s="44">
        <f t="shared" ref="BQ45" si="42">82-BP45</f>
        <v>75</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6</v>
      </c>
      <c r="BQ47" s="44">
        <f t="shared" ref="BQ47" si="44">82-BP47</f>
        <v>76</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0</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3</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0</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3</v>
      </c>
      <c r="BP49" s="43">
        <f t="shared" ref="BP49" si="45">BO49+BO50</f>
        <v>6</v>
      </c>
      <c r="BQ49" s="44">
        <f t="shared" ref="BQ49" si="46">82-BP49</f>
        <v>76</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6</v>
      </c>
      <c r="BQ51" s="44">
        <f t="shared" ref="BQ51" si="48">82-BP51</f>
        <v>76</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0</v>
      </c>
      <c r="BL52" s="26"/>
      <c r="BM52" s="24">
        <f>COUNTIFS(DataRegularSeason20242025!$D$2:$D$1315,TotalTeamGames20242025!BM$1,DataRegularSeason20242025!$E$2:$E$1315,TotalTeamGames20242025!$A51,DataRegularSeason20242025!$N$2:$N$1315,1)</f>
        <v>0</v>
      </c>
      <c r="BN52" s="26"/>
      <c r="BO52" s="30">
        <f t="shared" si="0"/>
        <v>3</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0</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3</v>
      </c>
      <c r="BP53" s="43">
        <f t="shared" ref="BP53" si="49">BO53+BO54</f>
        <v>5</v>
      </c>
      <c r="BQ53" s="44">
        <f t="shared" ref="BQ53" si="50">82-BP53</f>
        <v>77</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0</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2</v>
      </c>
      <c r="BP55" s="43">
        <f t="shared" ref="BP55" si="51">BO55+BO56</f>
        <v>6</v>
      </c>
      <c r="BQ55" s="44">
        <f t="shared" ref="BQ55" si="52">82-BP55</f>
        <v>76</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6</v>
      </c>
      <c r="BQ57" s="44">
        <f t="shared" ref="BQ57" si="54">82-BP57</f>
        <v>76</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0</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2</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0</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3</v>
      </c>
      <c r="BP59" s="43">
        <f t="shared" ref="BP59" si="55">BO59+BO60</f>
        <v>5</v>
      </c>
      <c r="BQ59" s="44">
        <f t="shared" ref="BQ59" si="56">82-BP59</f>
        <v>77</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6</v>
      </c>
      <c r="BQ61" s="44">
        <f t="shared" ref="BQ61" si="58">82-BP61</f>
        <v>76</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0</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1</v>
      </c>
      <c r="BP63" s="43">
        <f t="shared" ref="BP63" si="59">BO63+BO64</f>
        <v>5</v>
      </c>
      <c r="BQ63" s="44">
        <f t="shared" ref="BQ63" si="60">82-BP63</f>
        <v>77</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0</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1</v>
      </c>
      <c r="BP65" s="43">
        <f t="shared" ref="BP65" si="61">BO65+BO66</f>
        <v>4</v>
      </c>
      <c r="BQ65" s="44">
        <f t="shared" ref="BQ65" si="62">82-BP65</f>
        <v>78</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3"/>
      <c r="BQ66" s="44"/>
    </row>
    <row r="67" spans="1:69" x14ac:dyDescent="0.25">
      <c r="BP67">
        <f>SUM(BP3:BP66)/2</f>
        <v>90</v>
      </c>
      <c r="BQ67">
        <f>SUM(BQ3:BQ66)/2</f>
        <v>1222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BF1" workbookViewId="0">
      <selection activeCell="BT4" sqref="BT4"/>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5.8554687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6" t="s">
        <v>47</v>
      </c>
      <c r="D1" s="47"/>
      <c r="E1" s="46" t="s">
        <v>16</v>
      </c>
      <c r="F1" s="47"/>
      <c r="G1" s="46" t="s">
        <v>29</v>
      </c>
      <c r="H1" s="47"/>
      <c r="I1" s="46" t="s">
        <v>44</v>
      </c>
      <c r="J1" s="47"/>
      <c r="K1" s="46" t="s">
        <v>36</v>
      </c>
      <c r="L1" s="47"/>
      <c r="M1" s="46" t="s">
        <v>24</v>
      </c>
      <c r="N1" s="47"/>
      <c r="O1" s="46" t="s">
        <v>17</v>
      </c>
      <c r="P1" s="47"/>
      <c r="Q1" s="46" t="s">
        <v>26</v>
      </c>
      <c r="R1" s="47"/>
      <c r="S1" s="46" t="s">
        <v>34</v>
      </c>
      <c r="T1" s="47"/>
      <c r="U1" s="46" t="s">
        <v>31</v>
      </c>
      <c r="V1" s="47"/>
      <c r="W1" s="46" t="s">
        <v>23</v>
      </c>
      <c r="X1" s="47"/>
      <c r="Y1" s="46" t="s">
        <v>14</v>
      </c>
      <c r="Z1" s="47"/>
      <c r="AA1" s="46" t="s">
        <v>28</v>
      </c>
      <c r="AB1" s="47"/>
      <c r="AC1" s="46" t="s">
        <v>37</v>
      </c>
      <c r="AD1" s="47"/>
      <c r="AE1" s="46" t="s">
        <v>19</v>
      </c>
      <c r="AF1" s="47"/>
      <c r="AG1" s="46" t="s">
        <v>32</v>
      </c>
      <c r="AH1" s="47"/>
      <c r="AI1" s="46" t="s">
        <v>35</v>
      </c>
      <c r="AJ1" s="47"/>
      <c r="AK1" s="46" t="s">
        <v>33</v>
      </c>
      <c r="AL1" s="47"/>
      <c r="AM1" s="46" t="s">
        <v>20</v>
      </c>
      <c r="AN1" s="47"/>
      <c r="AO1" s="46" t="s">
        <v>30</v>
      </c>
      <c r="AP1" s="47"/>
      <c r="AQ1" s="46" t="s">
        <v>45</v>
      </c>
      <c r="AR1" s="47"/>
      <c r="AS1" s="46" t="s">
        <v>21</v>
      </c>
      <c r="AT1" s="47"/>
      <c r="AU1" s="46" t="s">
        <v>12</v>
      </c>
      <c r="AV1" s="47"/>
      <c r="AW1" s="46" t="s">
        <v>38</v>
      </c>
      <c r="AX1" s="47"/>
      <c r="AY1" s="46" t="s">
        <v>13</v>
      </c>
      <c r="AZ1" s="47"/>
      <c r="BA1" s="46" t="s">
        <v>43</v>
      </c>
      <c r="BB1" s="47"/>
      <c r="BC1" s="46" t="s">
        <v>18</v>
      </c>
      <c r="BD1" s="47"/>
      <c r="BE1" s="46" t="s">
        <v>15</v>
      </c>
      <c r="BF1" s="46"/>
      <c r="BG1" s="48" t="s">
        <v>25</v>
      </c>
      <c r="BH1" s="49"/>
      <c r="BI1" s="46" t="s">
        <v>27</v>
      </c>
      <c r="BJ1" s="47"/>
      <c r="BK1" s="46" t="s">
        <v>22</v>
      </c>
      <c r="BL1" s="47"/>
      <c r="BM1" s="46" t="s">
        <v>46</v>
      </c>
      <c r="BN1" s="47"/>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5"/>
      <c r="E3" s="21"/>
      <c r="F3" s="22"/>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3">
        <f>BO3+BO4</f>
        <v>5</v>
      </c>
      <c r="BQ3" s="44">
        <f>82-BP3</f>
        <v>77</v>
      </c>
      <c r="BT3" s="1">
        <f>DataRegularSeason20242025!$A$3:$A$8</f>
        <v>45570</v>
      </c>
    </row>
    <row r="4" spans="1:72" x14ac:dyDescent="0.25">
      <c r="A4" s="45"/>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0</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2</v>
      </c>
      <c r="BP4" s="43"/>
      <c r="BQ4" s="44"/>
      <c r="BT4" t="e">
        <f>D</f>
        <v>#NAME?</v>
      </c>
    </row>
    <row r="5" spans="1:72"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0</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3</v>
      </c>
      <c r="BP5" s="43">
        <f t="shared" ref="BP5" si="1">BO5+BO6</f>
        <v>6</v>
      </c>
      <c r="BQ5" s="44">
        <f t="shared" ref="BQ5" si="2">82-BP5</f>
        <v>76</v>
      </c>
    </row>
    <row r="6" spans="1:72" x14ac:dyDescent="0.25">
      <c r="A6" s="45"/>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3"/>
      <c r="BQ6" s="44"/>
    </row>
    <row r="7" spans="1:72"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3">
        <f t="shared" ref="BP7" si="3">BO7+BO8</f>
        <v>7</v>
      </c>
      <c r="BQ7" s="44">
        <f t="shared" ref="BQ7" si="4">82-BP7</f>
        <v>75</v>
      </c>
    </row>
    <row r="8" spans="1:72" x14ac:dyDescent="0.25">
      <c r="A8" s="45"/>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0</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3</v>
      </c>
      <c r="BP8" s="43"/>
      <c r="BQ8" s="44"/>
    </row>
    <row r="9" spans="1:72"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0</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2</v>
      </c>
      <c r="BP9" s="43">
        <f t="shared" ref="BP9" si="5">BO9+BO10</f>
        <v>4</v>
      </c>
      <c r="BQ9" s="44">
        <f t="shared" ref="BQ9" si="6">82-BP9</f>
        <v>78</v>
      </c>
    </row>
    <row r="10" spans="1:72" x14ac:dyDescent="0.25">
      <c r="A10" s="45"/>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3"/>
      <c r="BQ10" s="44"/>
    </row>
    <row r="11" spans="1:72"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3">
        <f t="shared" ref="BP11" si="7">BO11+BO12</f>
        <v>5</v>
      </c>
      <c r="BQ11" s="44">
        <f t="shared" ref="BQ11" si="8">82-BP11</f>
        <v>77</v>
      </c>
    </row>
    <row r="12" spans="1:72" x14ac:dyDescent="0.25">
      <c r="A12" s="45"/>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0</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3</v>
      </c>
      <c r="BP12" s="43"/>
      <c r="BQ12" s="44"/>
    </row>
    <row r="13" spans="1:72"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3">
        <f t="shared" ref="BP13" si="9">BO13+BO14</f>
        <v>5</v>
      </c>
      <c r="BQ13" s="44">
        <f t="shared" ref="BQ13" si="10">82-BP13</f>
        <v>77</v>
      </c>
    </row>
    <row r="14" spans="1:72" x14ac:dyDescent="0.25">
      <c r="A14" s="45"/>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0</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2</v>
      </c>
      <c r="BP14" s="43"/>
      <c r="BQ14" s="44"/>
    </row>
    <row r="15" spans="1:72"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3">
        <f t="shared" ref="BP15" si="11">BO15+BO16</f>
        <v>6</v>
      </c>
      <c r="BQ15" s="44">
        <f t="shared" ref="BQ15" si="12">82-BP15</f>
        <v>76</v>
      </c>
    </row>
    <row r="16" spans="1:72" x14ac:dyDescent="0.25">
      <c r="A16" s="45"/>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0</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2</v>
      </c>
      <c r="BP16" s="43"/>
      <c r="BQ16" s="44"/>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0</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2</v>
      </c>
      <c r="BP17" s="43">
        <f t="shared" ref="BP17" si="13">BO17+BO18</f>
        <v>6</v>
      </c>
      <c r="BQ17" s="44">
        <f t="shared" ref="BQ17" si="14">82-BP17</f>
        <v>76</v>
      </c>
    </row>
    <row r="18" spans="1:69" x14ac:dyDescent="0.25">
      <c r="A18" s="45"/>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3"/>
      <c r="BQ18" s="44"/>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0</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2</v>
      </c>
      <c r="BP19" s="43">
        <f t="shared" ref="BP19" si="15">BO19+BO20</f>
        <v>6</v>
      </c>
      <c r="BQ19" s="44">
        <f t="shared" ref="BQ19" si="16">82-BP19</f>
        <v>76</v>
      </c>
    </row>
    <row r="20" spans="1:69" x14ac:dyDescent="0.25">
      <c r="A20" s="45"/>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3"/>
      <c r="BQ20" s="44"/>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0</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2</v>
      </c>
      <c r="BP21" s="43">
        <f t="shared" ref="BP21" si="17">BO21+BO22</f>
        <v>5</v>
      </c>
      <c r="BQ21" s="44">
        <f t="shared" ref="BQ21" si="18">82-BP21</f>
        <v>77</v>
      </c>
    </row>
    <row r="22" spans="1:69" x14ac:dyDescent="0.25">
      <c r="A22" s="45"/>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3"/>
      <c r="BQ22" s="44"/>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3">
        <f t="shared" ref="BP23" si="19">BO23+BO24</f>
        <v>6</v>
      </c>
      <c r="BQ23" s="44">
        <f t="shared" ref="BQ23" si="20">82-BP23</f>
        <v>76</v>
      </c>
    </row>
    <row r="24" spans="1:69" x14ac:dyDescent="0.25">
      <c r="A24" s="45"/>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0</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4</v>
      </c>
      <c r="BP24" s="43"/>
      <c r="BQ24" s="44"/>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3">
        <f t="shared" ref="BP25" si="21">BO25+BO26</f>
        <v>7</v>
      </c>
      <c r="BQ25" s="44">
        <f t="shared" ref="BQ25" si="22">82-BP25</f>
        <v>75</v>
      </c>
    </row>
    <row r="26" spans="1:69" x14ac:dyDescent="0.25">
      <c r="A26" s="45"/>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0</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3</v>
      </c>
      <c r="BP26" s="43"/>
      <c r="BQ26" s="44"/>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0</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6</v>
      </c>
      <c r="BP27" s="43">
        <f t="shared" ref="BP27" si="23">BO27+BO28</f>
        <v>6</v>
      </c>
      <c r="BQ27" s="44">
        <f t="shared" ref="BQ27" si="24">82-BP27</f>
        <v>76</v>
      </c>
    </row>
    <row r="28" spans="1:69" x14ac:dyDescent="0.25">
      <c r="A28" s="45"/>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3"/>
      <c r="BQ28" s="44"/>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0</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3</v>
      </c>
      <c r="BP29" s="43">
        <f t="shared" ref="BP29" si="25">BO29+BO30</f>
        <v>5</v>
      </c>
      <c r="BQ29" s="44">
        <f t="shared" ref="BQ29" si="26">82-BP29</f>
        <v>77</v>
      </c>
    </row>
    <row r="30" spans="1:69" x14ac:dyDescent="0.25">
      <c r="A30" s="45"/>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3"/>
      <c r="BQ30" s="44"/>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3">
        <f t="shared" ref="BP31" si="27">BO31+BO32</f>
        <v>6</v>
      </c>
      <c r="BQ31" s="44">
        <f t="shared" ref="BQ31" si="28">82-BP31</f>
        <v>76</v>
      </c>
    </row>
    <row r="32" spans="1:69" x14ac:dyDescent="0.25">
      <c r="A32" s="45"/>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0</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4</v>
      </c>
      <c r="BP32" s="43"/>
      <c r="BQ32" s="44"/>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3">
        <f t="shared" ref="BP33" si="29">BO33+BO34</f>
        <v>8</v>
      </c>
      <c r="BQ33" s="44">
        <f t="shared" ref="BQ33" si="30">82-BP33</f>
        <v>74</v>
      </c>
    </row>
    <row r="34" spans="1:69" x14ac:dyDescent="0.25">
      <c r="A34" s="45"/>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0</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4</v>
      </c>
      <c r="BP34" s="43"/>
      <c r="BQ34" s="44"/>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3">
        <f t="shared" ref="BP35" si="31">BO35+BO36</f>
        <v>5</v>
      </c>
      <c r="BQ35" s="44">
        <f t="shared" ref="BQ35" si="32">82-BP35</f>
        <v>77</v>
      </c>
    </row>
    <row r="36" spans="1:69" x14ac:dyDescent="0.25">
      <c r="A36" s="45"/>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0</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4</v>
      </c>
      <c r="BP36" s="43"/>
      <c r="BQ36" s="44"/>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3">
        <f t="shared" ref="BP37" si="33">BO37+BO38</f>
        <v>5</v>
      </c>
      <c r="BQ37" s="44">
        <f t="shared" ref="BQ37" si="34">82-BP37</f>
        <v>77</v>
      </c>
    </row>
    <row r="38" spans="1:69" x14ac:dyDescent="0.25">
      <c r="A38" s="45"/>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0</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2</v>
      </c>
      <c r="BP38" s="43"/>
      <c r="BQ38" s="44"/>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0</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3</v>
      </c>
      <c r="BP39" s="43">
        <f t="shared" ref="BP39" si="35">BO39+BO40</f>
        <v>5</v>
      </c>
      <c r="BQ39" s="44">
        <f t="shared" ref="BQ39" si="36">82-BP39</f>
        <v>77</v>
      </c>
    </row>
    <row r="40" spans="1:69" x14ac:dyDescent="0.25">
      <c r="A40" s="45"/>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3"/>
      <c r="BQ40" s="44"/>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0</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1</v>
      </c>
      <c r="BP41" s="43">
        <f t="shared" ref="BP41" si="37">BO41+BO42</f>
        <v>5</v>
      </c>
      <c r="BQ41" s="44">
        <f t="shared" ref="BQ41" si="38">82-BP41</f>
        <v>77</v>
      </c>
    </row>
    <row r="42" spans="1:69" x14ac:dyDescent="0.25">
      <c r="A42" s="45"/>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3"/>
      <c r="BQ42" s="44"/>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3">
        <f t="shared" ref="BP43" si="39">BO43+BO44</f>
        <v>5</v>
      </c>
      <c r="BQ43" s="44">
        <f t="shared" ref="BQ43" si="40">82-BP43</f>
        <v>77</v>
      </c>
    </row>
    <row r="44" spans="1:69" x14ac:dyDescent="0.25">
      <c r="A44" s="45"/>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0</v>
      </c>
      <c r="BN44" s="26"/>
      <c r="BO44" s="30">
        <f t="shared" si="0"/>
        <v>1</v>
      </c>
      <c r="BP44" s="43"/>
      <c r="BQ44" s="44"/>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0</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4</v>
      </c>
      <c r="BP45" s="43">
        <f t="shared" ref="BP45" si="41">BO45+BO46</f>
        <v>7</v>
      </c>
      <c r="BQ45" s="44">
        <f t="shared" ref="BQ45" si="42">82-BP45</f>
        <v>75</v>
      </c>
    </row>
    <row r="46" spans="1:69" x14ac:dyDescent="0.25">
      <c r="A46" s="45"/>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3"/>
      <c r="BQ46" s="44"/>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3">
        <f t="shared" ref="BP47" si="43">BO47+BO48</f>
        <v>6</v>
      </c>
      <c r="BQ47" s="44">
        <f t="shared" ref="BQ47" si="44">82-BP47</f>
        <v>76</v>
      </c>
    </row>
    <row r="48" spans="1:69" x14ac:dyDescent="0.25">
      <c r="A48" s="45"/>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0</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3</v>
      </c>
      <c r="BP48" s="43"/>
      <c r="BQ48" s="44"/>
    </row>
    <row r="49" spans="1:69" x14ac:dyDescent="0.25">
      <c r="A49" s="50" t="s">
        <v>38</v>
      </c>
      <c r="B49" s="22" t="s">
        <v>81</v>
      </c>
      <c r="C49" s="21"/>
      <c r="D49" s="22">
        <f>COUNTIFS(DataRegularSeason20242025!$E$2:$E$1315,TotalTeamGames20242025!C$1,DataRegularSeason20242025!$D$2:$D$1315,TotalTeamGames20242025!$A49,DataRegularSeason20242025!$N$2:$N$1315,1)</f>
        <v>0</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3</v>
      </c>
      <c r="BP49" s="43">
        <f t="shared" ref="BP49" si="45">BO49+BO50</f>
        <v>6</v>
      </c>
      <c r="BQ49" s="44">
        <f t="shared" ref="BQ49" si="46">82-BP49</f>
        <v>76</v>
      </c>
    </row>
    <row r="50" spans="1:69" x14ac:dyDescent="0.25">
      <c r="A50" s="45"/>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3"/>
      <c r="BQ50" s="44"/>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3">
        <f t="shared" ref="BP51" si="47">BO51+BO52</f>
        <v>6</v>
      </c>
      <c r="BQ51" s="44">
        <f t="shared" ref="BQ51" si="48">82-BP51</f>
        <v>76</v>
      </c>
    </row>
    <row r="52" spans="1:69" x14ac:dyDescent="0.25">
      <c r="A52" s="45"/>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0</v>
      </c>
      <c r="BL52" s="26"/>
      <c r="BM52" s="24">
        <f>COUNTIFS(DataRegularSeason20242025!$D$2:$D$1315,TotalTeamGames20242025!BM$1,DataRegularSeason20242025!$E$2:$E$1315,TotalTeamGames20242025!$A51,DataRegularSeason20242025!$N$2:$N$1315,1)</f>
        <v>0</v>
      </c>
      <c r="BN52" s="26"/>
      <c r="BO52" s="30">
        <f t="shared" si="0"/>
        <v>3</v>
      </c>
      <c r="BP52" s="43"/>
      <c r="BQ52" s="44"/>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0</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3</v>
      </c>
      <c r="BP53" s="43">
        <f t="shared" ref="BP53" si="49">BO53+BO54</f>
        <v>5</v>
      </c>
      <c r="BQ53" s="44">
        <f t="shared" ref="BQ53" si="50">82-BP53</f>
        <v>77</v>
      </c>
    </row>
    <row r="54" spans="1:69" x14ac:dyDescent="0.25">
      <c r="A54" s="45"/>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3"/>
      <c r="BQ54" s="44"/>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0</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2</v>
      </c>
      <c r="BP55" s="43">
        <f t="shared" ref="BP55" si="51">BO55+BO56</f>
        <v>6</v>
      </c>
      <c r="BQ55" s="44">
        <f t="shared" ref="BQ55" si="52">82-BP55</f>
        <v>76</v>
      </c>
    </row>
    <row r="56" spans="1:69" x14ac:dyDescent="0.25">
      <c r="A56" s="45"/>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3"/>
      <c r="BQ56" s="44"/>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3">
        <f t="shared" ref="BP57" si="53">BO57+BO58</f>
        <v>6</v>
      </c>
      <c r="BQ57" s="44">
        <f t="shared" ref="BQ57" si="54">82-BP57</f>
        <v>76</v>
      </c>
    </row>
    <row r="58" spans="1:69" x14ac:dyDescent="0.25">
      <c r="A58" s="45"/>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0</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2</v>
      </c>
      <c r="BP58" s="43"/>
      <c r="BQ58" s="44"/>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0</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3</v>
      </c>
      <c r="BP59" s="43">
        <f t="shared" ref="BP59" si="55">BO59+BO60</f>
        <v>5</v>
      </c>
      <c r="BQ59" s="44">
        <f t="shared" ref="BQ59" si="56">82-BP59</f>
        <v>77</v>
      </c>
    </row>
    <row r="60" spans="1:69" x14ac:dyDescent="0.25">
      <c r="A60" s="45"/>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3"/>
      <c r="BQ60" s="44"/>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3">
        <f t="shared" ref="BP61" si="57">BO61+BO62</f>
        <v>6</v>
      </c>
      <c r="BQ61" s="44">
        <f t="shared" ref="BQ61" si="58">82-BP61</f>
        <v>76</v>
      </c>
    </row>
    <row r="62" spans="1:69" x14ac:dyDescent="0.25">
      <c r="A62" s="45"/>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0</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3</v>
      </c>
      <c r="BP62" s="43"/>
      <c r="BQ62" s="44"/>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0</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1</v>
      </c>
      <c r="BP63" s="43">
        <f t="shared" ref="BP63" si="59">BO63+BO64</f>
        <v>5</v>
      </c>
      <c r="BQ63" s="44">
        <f t="shared" ref="BQ63" si="60">82-BP63</f>
        <v>77</v>
      </c>
    </row>
    <row r="64" spans="1:69" x14ac:dyDescent="0.25">
      <c r="A64" s="45"/>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3"/>
      <c r="BQ64" s="44"/>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0</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1</v>
      </c>
      <c r="BP65" s="43">
        <f t="shared" ref="BP65" si="61">BO65+BO66</f>
        <v>4</v>
      </c>
      <c r="BQ65" s="44">
        <f t="shared" ref="BQ65" si="62">82-BP65</f>
        <v>78</v>
      </c>
    </row>
    <row r="66" spans="1:69" x14ac:dyDescent="0.25">
      <c r="A66" s="45"/>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3"/>
      <c r="BQ66" s="44"/>
    </row>
    <row r="67" spans="1:69" x14ac:dyDescent="0.25">
      <c r="BP67">
        <f>SUM(BP3:BP66)/2</f>
        <v>90</v>
      </c>
      <c r="BQ67">
        <f>SUM(BQ3:BQ66)/2</f>
        <v>1222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topLeftCell="A6" workbookViewId="0">
      <pane xSplit="1" topLeftCell="AX1" activePane="topRight" state="frozen"/>
      <selection pane="topRight" activeCell="BN27" sqref="BN27"/>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32</v>
      </c>
      <c r="B2" t="s">
        <v>98</v>
      </c>
      <c r="C2" t="s">
        <v>99</v>
      </c>
      <c r="D2">
        <f>COUNTIFS(DataRegularSeason20242025!$D$3:$D$1315,$A2,DataRegularSeason20242025!$R$3:$R$1315,1,DataRegularSeason20242025!$N$3:$N$1315,1) + COUNTIFS(DataRegularSeason20242025!$E$3:$E$1315,$A2,DataRegularSeason20242025!$R$3:$R$1315,1,DataRegularSeason20242025!$N$3:$N$1315,1)</f>
        <v>3</v>
      </c>
      <c r="E2" s="33">
        <f>Table3[[#This Row],[Watched]]/Table3[[#This Row],[GP]]</f>
        <v>0.375</v>
      </c>
      <c r="F2">
        <f>COUNTIFS(DataRegularSeason20242025!$N$3:$N$1315,1,DataRegularSeason20242025!$D$3:$D$1315,$A2)</f>
        <v>4</v>
      </c>
      <c r="G2">
        <f>41-Table3[[#This Row],[GP_A]]</f>
        <v>37</v>
      </c>
      <c r="H2">
        <f>COUNTIFS(DataRegularSeason20242025!$E$3:$E$1315,$A2,DataRegularSeason20242025!$N$3:$N$1315,1)</f>
        <v>4</v>
      </c>
      <c r="I2">
        <f>41-Table3[[#This Row],[GP_H]]</f>
        <v>37</v>
      </c>
      <c r="J2">
        <f>F2+H2</f>
        <v>8</v>
      </c>
      <c r="K2">
        <f>82-Table3[[#This Row],[GP]]</f>
        <v>74</v>
      </c>
      <c r="L2">
        <f>COUNTIFS(DataRegularSeason20242025!$D$3:$D$1315,$A2, DataRegularSeason20242025!$L$3:$L$1315, $A2,DataRegularSeason20242025!$N$3:$N$1315,1)</f>
        <v>3</v>
      </c>
      <c r="M2">
        <f>COUNTIFS(DataRegularSeason20242025!$D$3:$D$1315,$A2, DataRegularSeason20242025!$L$3:$L$1315, $A2,DataRegularSeason20242025!$N$3:$N$1315,1,DataRegularSeason20242025!$M$3:$M$1315,"REG")</f>
        <v>3</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F2-L2</f>
        <v>1</v>
      </c>
      <c r="Q2">
        <f>COUNTIFS(DataRegularSeason20242025!$D$3:$D$1315,$A2, DataRegularSeason20242025!$S$3:$S$1315, $A2,DataRegularSeason20242025!$M$3:$M$1315,"REG")</f>
        <v>1</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2</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0</v>
      </c>
      <c r="W2">
        <f>COUNTIFS(DataRegularSeason20242025!$E$3:$E$1315,$A2, DataRegularSeason20242025!$L$3:$L$1315, $A2,DataRegularSeason20242025!$N$3:$N$1315,1,DataRegularSeason20242025!$M$3:$M$1315,"SO")</f>
        <v>0</v>
      </c>
      <c r="X2">
        <f>H2-T2</f>
        <v>2</v>
      </c>
      <c r="Y2">
        <f>COUNTIFS(DataRegularSeason20242025!$E$3:$E$1315,$A2, DataRegularSeason20242025!$S$3:$S$1315, $A2,DataRegularSeason20242025!$M$3:$M$1315,"REG")</f>
        <v>1</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5</v>
      </c>
      <c r="AC2">
        <f>Table3[[#This Row],[L_A]]+Table3[[#This Row],[L_H]]</f>
        <v>3</v>
      </c>
      <c r="AD2">
        <f>Table3[[#This Row],[RW_A]]+Table3[[#This Row],[RW_H]]</f>
        <v>5</v>
      </c>
      <c r="AE2">
        <f>Table3[[#This Row],[RL_A]]+Table3[[#This Row],[RL_H]]</f>
        <v>2</v>
      </c>
      <c r="AF2">
        <f>Table3[[#This Row],[OTW_A]]+Table3[[#This Row],[OTW_H]]</f>
        <v>0</v>
      </c>
      <c r="AG2">
        <f>Table3[[#This Row],[OTL_A]]+Table3[[#This Row],[OTL_H]]</f>
        <v>1</v>
      </c>
      <c r="AH2">
        <f>Table3[[#This Row],[SOW_A]]+Table3[[#This Row],[SOW_H]]</f>
        <v>0</v>
      </c>
      <c r="AI2">
        <f>Table3[[#This Row],[SOL_A]]+Table3[[#This Row],[SOL_H]]</f>
        <v>0</v>
      </c>
      <c r="AJ2">
        <f>(2*(Table3[[#This Row],[W_A]]+Table3[[#This Row],[W_H]]))+Table3[[#This Row],[OTL_A]]+Table3[[#This Row],[SOL_A]]+Table3[[#This Row],[OTL_H]]+Table3[[#This Row],[SOL_H]]</f>
        <v>11</v>
      </c>
      <c r="AK2">
        <f>(3*(Table3[[#This Row],[RW_A]]+Table3[[#This Row],[RW_H]]))+(2*(Table3[[#This Row],[OTW_A]]+Table3[[#This Row],[SOW_A]]+Table3[[#This Row],[OTW_H]]+Table3[[#This Row],[SOW_H]]))+Table3[[#This Row],[OTL_A]]+Table3[[#This Row],[SOL_A]]+Table3[[#This Row],[OTL_H]]+Table3[[#This Row],[SOL_H]]</f>
        <v>16</v>
      </c>
      <c r="AL2" s="33">
        <f>Table3[[#This Row],[PTS]]/(2*Table3[[#This Row],[GP]])</f>
        <v>0.6875</v>
      </c>
      <c r="AM2">
        <f>(2*Table3[[#This Row],[GR]])+Table3[[#This Row],[PTS]]</f>
        <v>159</v>
      </c>
      <c r="AN2">
        <f>(3*Table3[[#This Row],[GR]])+Table3[[#This Row],[PTS2]]</f>
        <v>238</v>
      </c>
      <c r="AO2" s="38" t="str">
        <f>_xlfn.CONCAT(TEXT(Table3[[#This Row],[W]], "0"), "-", TEXT(Table3[[#This Row],[RL]],"0"), "-", TEXT(Table3[[#This Row],[OTL]]+Table3[[#This Row],[SOL]], "0"))</f>
        <v>5-2-1</v>
      </c>
      <c r="AP2">
        <f>COUNTIFS(DataRegularSeason20242025!$D$3:$D$1315,Table3[[#This Row],[Teams]],DataRegularSeason20242025!$K$3:$K$1315,0)</f>
        <v>0</v>
      </c>
      <c r="AQ2">
        <f>SUMIF(DataRegularSeason20242025!$D$3:$D$1315,$A2, DataRegularSeason20242025!$J$3:$J$1315)</f>
        <v>14</v>
      </c>
      <c r="AR2">
        <f>SUMIF(DataRegularSeason20242025!$D$3:$D$1315,$A2, DataRegularSeason20242025!$K$3:$K$1315)</f>
        <v>9</v>
      </c>
      <c r="AS2">
        <f>AQ2-AR2</f>
        <v>5</v>
      </c>
      <c r="AT2">
        <f>COUNTIFS(DataRegularSeason20242025!$E$3:$E$1315,Table3[[#This Row],[Teams]],DataRegularSeason20242025!$J$3:$J$1315,0)</f>
        <v>1</v>
      </c>
      <c r="AU2">
        <f>SUMIF(DataRegularSeason20242025!$E$3:$E$1315,$A2,DataRegularSeason20242025!$K$3:$K$1315)</f>
        <v>13</v>
      </c>
      <c r="AV2">
        <f>SUMIF(DataRegularSeason20242025!$E$3:$E$1315,$A2,DataRegularSeason20242025!$J$3:$J$1315)</f>
        <v>11</v>
      </c>
      <c r="AW2">
        <f>AU2-AV2</f>
        <v>2</v>
      </c>
      <c r="AX2">
        <f>AQ2+AU2</f>
        <v>27</v>
      </c>
      <c r="AY2">
        <f>AR2+AV2</f>
        <v>20</v>
      </c>
      <c r="AZ2">
        <f>AX2-AY2</f>
        <v>7</v>
      </c>
      <c r="BA2" s="35">
        <f>Table3[[#This Row],[GF]]/Table3[[#This Row],[GP]]</f>
        <v>3.375</v>
      </c>
      <c r="BB2" s="35">
        <f>Table3[[#This Row],[GA]]/Table3[[#This Row],[GP]]</f>
        <v>2.5</v>
      </c>
      <c r="BC2" s="35">
        <f>(Table3[[#This Row],[GF]]-Table3[[#This Row],[GA]])/Table3[[#This Row],[GP]]</f>
        <v>0.875</v>
      </c>
      <c r="BD2">
        <f>COUNTIFS(DataRegularSeason20242025!$D$3:$D$1315,$A2,DataRegularSeason20242025!$H$3:$H$1315, $A2)</f>
        <v>3</v>
      </c>
      <c r="BE2">
        <f>COUNTIFS(DataRegularSeason20242025!$E$3:$E$1315,$A2,DataRegularSeason20242025!$H$3:$H$1315, $A2)</f>
        <v>3</v>
      </c>
      <c r="BF2">
        <f>BD2+BE2</f>
        <v>6</v>
      </c>
      <c r="BG2">
        <f>F2-BD2</f>
        <v>1</v>
      </c>
      <c r="BH2">
        <f>H2-BE2</f>
        <v>1</v>
      </c>
      <c r="BI2">
        <f>BG2+BH2</f>
        <v>2</v>
      </c>
      <c r="BN2" t="s">
        <v>1464</v>
      </c>
      <c r="BO2">
        <f>SUM($J$2:$J$33)/2</f>
        <v>90</v>
      </c>
      <c r="BS2" t="s">
        <v>63</v>
      </c>
      <c r="BT2" s="37" t="s">
        <v>1475</v>
      </c>
      <c r="BU2">
        <f>INDEX($J$2:$J$33,MATCH("CGY",$A$2:$A$33,0),1)</f>
        <v>5</v>
      </c>
    </row>
    <row r="3" spans="1:75" x14ac:dyDescent="0.25">
      <c r="A3" t="s">
        <v>34</v>
      </c>
      <c r="B3" t="s">
        <v>97</v>
      </c>
      <c r="C3" t="s">
        <v>95</v>
      </c>
      <c r="D3">
        <f>COUNTIFS(DataRegularSeason20242025!$D$3:$D$1315,$A3,DataRegularSeason20242025!$R$3:$R$1315,1,DataRegularSeason20242025!$N$3:$N$1315,1) + COUNTIFS(DataRegularSeason20242025!$E$3:$E$1315,$A3,DataRegularSeason20242025!$R$3:$R$1315,1,DataRegularSeason20242025!$N$3:$N$1315,1)</f>
        <v>1</v>
      </c>
      <c r="E3" s="33">
        <f>Table3[[#This Row],[Watched]]/Table3[[#This Row],[GP]]</f>
        <v>0.16666666666666666</v>
      </c>
      <c r="F3">
        <f>COUNTIFS(DataRegularSeason20242025!$N$3:$N$1315,1,DataRegularSeason20242025!$D$3:$D$1315,$A3)</f>
        <v>2</v>
      </c>
      <c r="G3">
        <f>41-Table3[[#This Row],[GP_A]]</f>
        <v>39</v>
      </c>
      <c r="H3">
        <f>COUNTIFS(DataRegularSeason20242025!$E$3:$E$1315,$A3,DataRegularSeason20242025!$N$3:$N$1315,1)</f>
        <v>4</v>
      </c>
      <c r="I3">
        <f>41-Table3[[#This Row],[GP_H]]</f>
        <v>37</v>
      </c>
      <c r="J3">
        <f>F3+H3</f>
        <v>6</v>
      </c>
      <c r="K3">
        <f>82-Table3[[#This Row],[GP]]</f>
        <v>76</v>
      </c>
      <c r="L3">
        <f>COUNTIFS(DataRegularSeason20242025!$D$3:$D$1315,$A3, DataRegularSeason20242025!$L$3:$L$1315, $A3,DataRegularSeason20242025!$N$3:$N$1315,1)</f>
        <v>1</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1</v>
      </c>
      <c r="Q3">
        <f>COUNTIFS(DataRegularSeason20242025!$D$3:$D$1315,$A3, DataRegularSeason20242025!$S$3:$S$1315, $A3,DataRegularSeason20242025!$M$3:$M$1315,"REG")</f>
        <v>1</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4</v>
      </c>
      <c r="U3">
        <f>COUNTIFS(DataRegularSeason20242025!$E$3:$E$1315,$A3, DataRegularSeason20242025!$L$3:$L$1315, $A3,DataRegularSeason20242025!$N$3:$N$1315,1,DataRegularSeason20242025!$M$3:$M$1315,"REG")</f>
        <v>3</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H3-T3</f>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1</v>
      </c>
      <c r="AD3">
        <f>Table3[[#This Row],[RW_A]]+Table3[[#This Row],[RW_H]]</f>
        <v>4</v>
      </c>
      <c r="AE3">
        <f>Table3[[#This Row],[RL_A]]+Table3[[#This Row],[RL_H]]</f>
        <v>1</v>
      </c>
      <c r="AF3">
        <f>Table3[[#This Row],[OTW_A]]+Table3[[#This Row],[OTW_H]]</f>
        <v>0</v>
      </c>
      <c r="AG3">
        <f>Table3[[#This Row],[OTL_A]]+Table3[[#This Row],[OTL_H]]</f>
        <v>0</v>
      </c>
      <c r="AH3">
        <f>Table3[[#This Row],[SOW_A]]+Table3[[#This Row],[SOW_H]]</f>
        <v>1</v>
      </c>
      <c r="AI3">
        <f>Table3[[#This Row],[SOL_A]]+Table3[[#This Row],[SOL_H]]</f>
        <v>0</v>
      </c>
      <c r="AJ3">
        <f>(2*(Table3[[#This Row],[W_A]]+Table3[[#This Row],[W_H]]))+Table3[[#This Row],[OTL_A]]+Table3[[#This Row],[SOL_A]]+Table3[[#This Row],[OTL_H]]+Table3[[#This Row],[SOL_H]]</f>
        <v>10</v>
      </c>
      <c r="AK3">
        <f>(3*(Table3[[#This Row],[RW_A]]+Table3[[#This Row],[RW_H]]))+(2*(Table3[[#This Row],[OTW_A]]+Table3[[#This Row],[SOW_A]]+Table3[[#This Row],[OTW_H]]+Table3[[#This Row],[SOW_H]]))+Table3[[#This Row],[OTL_A]]+Table3[[#This Row],[SOL_A]]+Table3[[#This Row],[OTL_H]]+Table3[[#This Row],[SOL_H]]</f>
        <v>14</v>
      </c>
      <c r="AL3" s="33">
        <f>Table3[[#This Row],[PTS]]/(2*Table3[[#This Row],[GP]])</f>
        <v>0.83333333333333337</v>
      </c>
      <c r="AM3">
        <f>(2*Table3[[#This Row],[GR]])+Table3[[#This Row],[PTS]]</f>
        <v>162</v>
      </c>
      <c r="AN3">
        <f>(3*Table3[[#This Row],[GR]])+Table3[[#This Row],[PTS2]]</f>
        <v>242</v>
      </c>
      <c r="AO3" s="38" t="str">
        <f>_xlfn.CONCAT(TEXT(Table3[[#This Row],[W]], "0"), "-", TEXT(Table3[[#This Row],[RL]],"0"), "-", TEXT(Table3[[#This Row],[OTL]]+Table3[[#This Row],[SOL]], "0"))</f>
        <v>5-1-0</v>
      </c>
      <c r="AP3">
        <f>COUNTIFS(DataRegularSeason20242025!$D$3:$D$1315,Table3[[#This Row],[Teams]],DataRegularSeason20242025!$K$3:$K$1315,0)</f>
        <v>0</v>
      </c>
      <c r="AQ3">
        <f>SUMIF(DataRegularSeason20242025!$D$3:$D$1315,$A3, DataRegularSeason20242025!$J$3:$J$1315)</f>
        <v>6</v>
      </c>
      <c r="AR3">
        <f>SUMIF(DataRegularSeason20242025!$D$3:$D$1315,$A3, DataRegularSeason20242025!$K$3:$K$1315)</f>
        <v>6</v>
      </c>
      <c r="AS3">
        <f>AQ3-AR3</f>
        <v>0</v>
      </c>
      <c r="AT3">
        <f>COUNTIFS(DataRegularSeason20242025!$E$3:$E$1315,Table3[[#This Row],[Teams]],DataRegularSeason20242025!$J$3:$J$1315,0)</f>
        <v>2</v>
      </c>
      <c r="AU3">
        <f>SUMIF(DataRegularSeason20242025!$E$3:$E$1315,$A3,DataRegularSeason20242025!$K$3:$K$1315)</f>
        <v>12</v>
      </c>
      <c r="AV3">
        <f>SUMIF(DataRegularSeason20242025!$E$3:$E$1315,$A3,DataRegularSeason20242025!$J$3:$J$1315)</f>
        <v>3</v>
      </c>
      <c r="AW3">
        <f>AU3-AV3</f>
        <v>9</v>
      </c>
      <c r="AX3">
        <f>AQ3+AU3</f>
        <v>18</v>
      </c>
      <c r="AY3">
        <f>AR3+AV3</f>
        <v>9</v>
      </c>
      <c r="AZ3">
        <f>AX3-AY3</f>
        <v>9</v>
      </c>
      <c r="BA3" s="35">
        <f>Table3[[#This Row],[GF]]/Table3[[#This Row],[GP]]</f>
        <v>3</v>
      </c>
      <c r="BB3" s="35">
        <f>Table3[[#This Row],[GA]]/Table3[[#This Row],[GP]]</f>
        <v>1.5</v>
      </c>
      <c r="BC3" s="35">
        <f>(Table3[[#This Row],[GF]]-Table3[[#This Row],[GA]])/Table3[[#This Row],[GP]]</f>
        <v>1.5</v>
      </c>
      <c r="BD3">
        <f>COUNTIFS(DataRegularSeason20242025!$D$3:$D$1315,$A3,DataRegularSeason20242025!$H$3:$H$1315, $A3)</f>
        <v>0</v>
      </c>
      <c r="BE3">
        <f>COUNTIFS(DataRegularSeason20242025!$E$3:$E$1315,$A3,DataRegularSeason20242025!$H$3:$H$1315, $A3)</f>
        <v>3</v>
      </c>
      <c r="BF3">
        <f>BD3+BE3</f>
        <v>3</v>
      </c>
      <c r="BG3">
        <f>F3-BD3</f>
        <v>2</v>
      </c>
      <c r="BH3">
        <f>H3-BE3</f>
        <v>1</v>
      </c>
      <c r="BI3">
        <f>BG3+BH3</f>
        <v>3</v>
      </c>
      <c r="BN3" t="s">
        <v>1462</v>
      </c>
      <c r="BO3">
        <f>SUM($D$2:$D$33)/2</f>
        <v>46</v>
      </c>
      <c r="BS3" t="s">
        <v>97</v>
      </c>
      <c r="BT3" s="39">
        <v>2.5</v>
      </c>
      <c r="BU3">
        <f>INDEX($AB$2:$AB$33,MATCH("CGY",$A$2:$A$33,0),1)</f>
        <v>4</v>
      </c>
      <c r="BW3" s="39">
        <f>BT3*BU3</f>
        <v>10</v>
      </c>
    </row>
    <row r="4" spans="1:75"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5</v>
      </c>
      <c r="E4" s="33">
        <f>Table3[[#This Row],[Watched]]/Table3[[#This Row],[GP]]</f>
        <v>1</v>
      </c>
      <c r="F4">
        <f>COUNTIFS(DataRegularSeason20242025!$N$3:$N$1315,1,DataRegularSeason20242025!$D$3:$D$1315,$A4)</f>
        <v>1</v>
      </c>
      <c r="G4">
        <f>41-Table3[[#This Row],[GP_A]]</f>
        <v>40</v>
      </c>
      <c r="H4">
        <f>COUNTIFS(DataRegularSeason20242025!$E$3:$E$1315,$A4,DataRegularSeason20242025!$N$3:$N$1315,1)</f>
        <v>4</v>
      </c>
      <c r="I4">
        <f>41-Table3[[#This Row],[GP_H]]</f>
        <v>37</v>
      </c>
      <c r="J4">
        <f>F4+H4</f>
        <v>5</v>
      </c>
      <c r="K4">
        <f>82-Table3[[#This Row],[GP]]</f>
        <v>77</v>
      </c>
      <c r="L4">
        <f>COUNTIFS(DataRegularSeason20242025!$D$3:$D$1315,$A4, DataRegularSeason20242025!$L$3:$L$1315, $A4,DataRegularSeason20242025!$N$3:$N$1315,1)</f>
        <v>1</v>
      </c>
      <c r="M4">
        <f>COUNTIFS(DataRegularSeason20242025!$D$3:$D$1315,$A4, DataRegularSeason20242025!$L$3:$L$1315, $A4,DataRegularSeason20242025!$N$3:$N$1315,1,DataRegularSeason20242025!$M$3:$M$1315,"REG")</f>
        <v>1</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0</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5</v>
      </c>
      <c r="AC4">
        <f>Table3[[#This Row],[L_A]]+Table3[[#This Row],[L_H]]</f>
        <v>0</v>
      </c>
      <c r="AD4">
        <f>Table3[[#This Row],[RW_A]]+Table3[[#This Row],[RW_H]]</f>
        <v>3</v>
      </c>
      <c r="AE4">
        <f>Table3[[#This Row],[RL_A]]+Table3[[#This Row],[RL_H]]</f>
        <v>0</v>
      </c>
      <c r="AF4">
        <f>Table3[[#This Row],[OTW_A]]+Table3[[#This Row],[OTW_H]]</f>
        <v>2</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10</v>
      </c>
      <c r="AK4">
        <f>(3*(Table3[[#This Row],[RW_A]]+Table3[[#This Row],[RW_H]]))+(2*(Table3[[#This Row],[OTW_A]]+Table3[[#This Row],[SOW_A]]+Table3[[#This Row],[OTW_H]]+Table3[[#This Row],[SOW_H]]))+Table3[[#This Row],[OTL_A]]+Table3[[#This Row],[SOL_A]]+Table3[[#This Row],[OTL_H]]+Table3[[#This Row],[SOL_H]]</f>
        <v>13</v>
      </c>
      <c r="AL4" s="33">
        <f>Table3[[#This Row],[PTS]]/(2*Table3[[#This Row],[GP]])</f>
        <v>1</v>
      </c>
      <c r="AM4">
        <f>(2*Table3[[#This Row],[GR]])+Table3[[#This Row],[PTS]]</f>
        <v>164</v>
      </c>
      <c r="AN4">
        <f>(3*Table3[[#This Row],[GR]])+Table3[[#This Row],[PTS2]]</f>
        <v>244</v>
      </c>
      <c r="AO4" s="38" t="str">
        <f>_xlfn.CONCAT(TEXT(Table3[[#This Row],[W]], "0"), "-", TEXT(Table3[[#This Row],[RL]],"0"), "-", TEXT(Table3[[#This Row],[OTL]]+Table3[[#This Row],[SOL]], "0"))</f>
        <v>5-0-0</v>
      </c>
      <c r="AP4">
        <f>COUNTIFS(DataRegularSeason20242025!$D$3:$D$1315,Table3[[#This Row],[Teams]],DataRegularSeason20242025!$K$3:$K$1315,0)</f>
        <v>1</v>
      </c>
      <c r="AQ4">
        <f>SUMIF(DataRegularSeason20242025!$D$3:$D$1315,$A4, DataRegularSeason20242025!$J$3:$J$1315)</f>
        <v>6</v>
      </c>
      <c r="AR4">
        <f>SUMIF(DataRegularSeason20242025!$D$3:$D$1315,$A4, DataRegularSeason20242025!$K$3:$K$1315)</f>
        <v>0</v>
      </c>
      <c r="AS4">
        <f>AQ4-AR4</f>
        <v>6</v>
      </c>
      <c r="AT4">
        <f>COUNTIFS(DataRegularSeason20242025!$E$3:$E$1315,Table3[[#This Row],[Teams]],DataRegularSeason20242025!$J$3:$J$1315,0)</f>
        <v>0</v>
      </c>
      <c r="AU4">
        <f>SUMIF(DataRegularSeason20242025!$E$3:$E$1315,$A4,DataRegularSeason20242025!$K$3:$K$1315)</f>
        <v>18</v>
      </c>
      <c r="AV4">
        <f>SUMIF(DataRegularSeason20242025!$E$3:$E$1315,$A4,DataRegularSeason20242025!$J$3:$J$1315)</f>
        <v>8</v>
      </c>
      <c r="AW4">
        <f>AU4-AV4</f>
        <v>10</v>
      </c>
      <c r="AX4">
        <f>AQ4+AU4</f>
        <v>24</v>
      </c>
      <c r="AY4">
        <f>AR4+AV4</f>
        <v>8</v>
      </c>
      <c r="AZ4">
        <f>AX4-AY4</f>
        <v>16</v>
      </c>
      <c r="BA4" s="35">
        <f>Table3[[#This Row],[GF]]/Table3[[#This Row],[GP]]</f>
        <v>4.8</v>
      </c>
      <c r="BB4" s="35">
        <f>Table3[[#This Row],[GA]]/Table3[[#This Row],[GP]]</f>
        <v>1.6</v>
      </c>
      <c r="BC4" s="35">
        <f>(Table3[[#This Row],[GF]]-Table3[[#This Row],[GA]])/Table3[[#This Row],[GP]]</f>
        <v>3.2</v>
      </c>
      <c r="BD4">
        <f>COUNTIFS(DataRegularSeason20242025!$D$3:$D$1315,$A4,DataRegularSeason20242025!$H$3:$H$1315, $A4)</f>
        <v>1</v>
      </c>
      <c r="BE4">
        <f>COUNTIFS(DataRegularSeason20242025!$E$3:$E$1315,$A4,DataRegularSeason20242025!$H$3:$H$1315, $A4)</f>
        <v>4</v>
      </c>
      <c r="BF4">
        <f>BD4+BE4</f>
        <v>5</v>
      </c>
      <c r="BG4">
        <f>F4-BD4</f>
        <v>0</v>
      </c>
      <c r="BH4">
        <f>H4-BE4</f>
        <v>0</v>
      </c>
      <c r="BI4">
        <f>BG4+BH4</f>
        <v>0</v>
      </c>
      <c r="BN4" t="s">
        <v>1463</v>
      </c>
      <c r="BO4">
        <f>$BO$2-$BO$3</f>
        <v>44</v>
      </c>
      <c r="BS4" t="s">
        <v>1434</v>
      </c>
      <c r="BT4" s="39">
        <v>1</v>
      </c>
      <c r="BU4">
        <f>INDEX($AC$2:$AC$33,MATCH("CGY",$A$2:$A$33,0),1)</f>
        <v>1</v>
      </c>
      <c r="BW4" s="39">
        <f>BT4*BU4</f>
        <v>1</v>
      </c>
    </row>
    <row r="5" spans="1:75" x14ac:dyDescent="0.25">
      <c r="A5" t="s">
        <v>20</v>
      </c>
      <c r="B5" t="s">
        <v>98</v>
      </c>
      <c r="C5" t="s">
        <v>99</v>
      </c>
      <c r="D5">
        <f>COUNTIFS(DataRegularSeason20242025!$D$3:$D$1315,$A5,DataRegularSeason20242025!$R$3:$R$1315,1,DataRegularSeason20242025!$N$3:$N$1315,1) + COUNTIFS(DataRegularSeason20242025!$E$3:$E$1315,$A5,DataRegularSeason20242025!$R$3:$R$1315,1,DataRegularSeason20242025!$N$3:$N$1315,1)</f>
        <v>3</v>
      </c>
      <c r="E5" s="33">
        <f>Table3[[#This Row],[Watched]]/Table3[[#This Row],[GP]]</f>
        <v>0.6</v>
      </c>
      <c r="F5">
        <f>COUNTIFS(DataRegularSeason20242025!$N$3:$N$1315,1,DataRegularSeason20242025!$D$3:$D$1315,$A5)</f>
        <v>3</v>
      </c>
      <c r="G5">
        <f>41-Table3[[#This Row],[GP_A]]</f>
        <v>38</v>
      </c>
      <c r="H5">
        <f>COUNTIFS(DataRegularSeason20242025!$E$3:$E$1315,$A5,DataRegularSeason20242025!$N$3:$N$1315,1)</f>
        <v>2</v>
      </c>
      <c r="I5">
        <f>41-Table3[[#This Row],[GP_H]]</f>
        <v>39</v>
      </c>
      <c r="J5">
        <f>F5+H5</f>
        <v>5</v>
      </c>
      <c r="K5">
        <f>82-Table3[[#This Row],[GP]]</f>
        <v>77</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0</v>
      </c>
      <c r="Q5">
        <f>COUNTIFS(DataRegularSeason20242025!$D$3:$D$1315,$A5, DataRegularSeason20242025!$S$3:$S$1315, $A5,DataRegularSeason20242025!$M$3:$M$1315,"REG")</f>
        <v>0</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v>
      </c>
      <c r="U5">
        <f>COUNTIFS(DataRegularSeason20242025!$E$3:$E$1315,$A5, DataRegularSeason20242025!$L$3:$L$1315, $A5,DataRegularSeason20242025!$N$3:$N$1315,1,DataRegularSeason20242025!$M$3:$M$1315,"REG")</f>
        <v>1</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0</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4</v>
      </c>
      <c r="AC5">
        <f>Table3[[#This Row],[L_A]]+Table3[[#This Row],[L_H]]</f>
        <v>1</v>
      </c>
      <c r="AD5">
        <f>Table3[[#This Row],[RW_A]]+Table3[[#This Row],[RW_H]]</f>
        <v>4</v>
      </c>
      <c r="AE5">
        <f>Table3[[#This Row],[RL_A]]+Table3[[#This Row],[RL_H]]</f>
        <v>0</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9</v>
      </c>
      <c r="AK5">
        <f>(3*(Table3[[#This Row],[RW_A]]+Table3[[#This Row],[RW_H]]))+(2*(Table3[[#This Row],[OTW_A]]+Table3[[#This Row],[SOW_A]]+Table3[[#This Row],[OTW_H]]+Table3[[#This Row],[SOW_H]]))+Table3[[#This Row],[OTL_A]]+Table3[[#This Row],[SOL_A]]+Table3[[#This Row],[OTL_H]]+Table3[[#This Row],[SOL_H]]</f>
        <v>13</v>
      </c>
      <c r="AL5" s="33">
        <f>Table3[[#This Row],[PTS]]/(2*Table3[[#This Row],[GP]])</f>
        <v>0.9</v>
      </c>
      <c r="AM5">
        <f>(2*Table3[[#This Row],[GR]])+Table3[[#This Row],[PTS]]</f>
        <v>163</v>
      </c>
      <c r="AN5">
        <f>(3*Table3[[#This Row],[GR]])+Table3[[#This Row],[PTS2]]</f>
        <v>244</v>
      </c>
      <c r="AO5" s="38" t="str">
        <f>_xlfn.CONCAT(TEXT(Table3[[#This Row],[W]], "0"), "-", TEXT(Table3[[#This Row],[RL]],"0"), "-", TEXT(Table3[[#This Row],[OTL]]+Table3[[#This Row],[SOL]], "0"))</f>
        <v>4-0-1</v>
      </c>
      <c r="AP5">
        <f>COUNTIFS(DataRegularSeason20242025!$D$3:$D$1315,Table3[[#This Row],[Teams]],DataRegularSeason20242025!$K$3:$K$1315,0)</f>
        <v>1</v>
      </c>
      <c r="AQ5">
        <f>SUMIF(DataRegularSeason20242025!$D$3:$D$1315,$A5, DataRegularSeason20242025!$J$3:$J$1315)</f>
        <v>15</v>
      </c>
      <c r="AR5">
        <f>SUMIF(DataRegularSeason20242025!$D$3:$D$1315,$A5, DataRegularSeason20242025!$K$3:$K$1315)</f>
        <v>3</v>
      </c>
      <c r="AS5">
        <f>AQ5-AR5</f>
        <v>12</v>
      </c>
      <c r="AT5">
        <f>COUNTIFS(DataRegularSeason20242025!$E$3:$E$1315,Table3[[#This Row],[Teams]],DataRegularSeason20242025!$J$3:$J$1315,0)</f>
        <v>0</v>
      </c>
      <c r="AU5">
        <f>SUMIF(DataRegularSeason20242025!$E$3:$E$1315,$A5,DataRegularSeason20242025!$K$3:$K$1315)</f>
        <v>9</v>
      </c>
      <c r="AV5">
        <f>SUMIF(DataRegularSeason20242025!$E$3:$E$1315,$A5,DataRegularSeason20242025!$J$3:$J$1315)</f>
        <v>7</v>
      </c>
      <c r="AW5">
        <f>AU5-AV5</f>
        <v>2</v>
      </c>
      <c r="AX5">
        <f>AQ5+AU5</f>
        <v>24</v>
      </c>
      <c r="AY5">
        <f>AR5+AV5</f>
        <v>10</v>
      </c>
      <c r="AZ5">
        <f>AX5-AY5</f>
        <v>14</v>
      </c>
      <c r="BA5" s="35">
        <f>Table3[[#This Row],[GF]]/Table3[[#This Row],[GP]]</f>
        <v>4.8</v>
      </c>
      <c r="BB5" s="35">
        <f>Table3[[#This Row],[GA]]/Table3[[#This Row],[GP]]</f>
        <v>2</v>
      </c>
      <c r="BC5" s="35">
        <f>(Table3[[#This Row],[GF]]-Table3[[#This Row],[GA]])/Table3[[#This Row],[GP]]</f>
        <v>2.8</v>
      </c>
      <c r="BD5">
        <f>COUNTIFS(DataRegularSeason20242025!$D$3:$D$1315,$A5,DataRegularSeason20242025!$H$3:$H$1315, $A5)</f>
        <v>2</v>
      </c>
      <c r="BE5">
        <f>COUNTIFS(DataRegularSeason20242025!$E$3:$E$1315,$A5,DataRegularSeason20242025!$H$3:$H$1315, $A5)</f>
        <v>2</v>
      </c>
      <c r="BF5">
        <f>BD5+BE5</f>
        <v>4</v>
      </c>
      <c r="BG5">
        <f>F5-BD5</f>
        <v>1</v>
      </c>
      <c r="BH5">
        <f>H5-BE5</f>
        <v>0</v>
      </c>
      <c r="BI5">
        <f>BG5+BH5</f>
        <v>1</v>
      </c>
      <c r="BN5" t="s">
        <v>1465</v>
      </c>
      <c r="BO5">
        <f>SUM($AX$2:$AX$33)</f>
        <v>577</v>
      </c>
      <c r="BS5" t="s">
        <v>73</v>
      </c>
      <c r="BT5" s="39">
        <v>0.25</v>
      </c>
      <c r="BU5">
        <f>INDEX($AX$2:$AX$33,MATCH("CGY",$A$2:$A$33,0),1)</f>
        <v>20</v>
      </c>
      <c r="BV5">
        <f>BU5/BU2</f>
        <v>4</v>
      </c>
      <c r="BW5" s="39">
        <f>BT5*BU5</f>
        <v>5</v>
      </c>
    </row>
    <row r="6" spans="1:75" ht="15.75" thickBot="1" x14ac:dyDescent="0.3">
      <c r="A6" t="s">
        <v>24</v>
      </c>
      <c r="B6" t="s">
        <v>97</v>
      </c>
      <c r="C6" t="s">
        <v>100</v>
      </c>
      <c r="D6">
        <f>COUNTIFS(DataRegularSeason20242025!$D$3:$D$1315,$A6,DataRegularSeason20242025!$R$3:$R$1315,1,DataRegularSeason20242025!$N$3:$N$1315,1) + COUNTIFS(DataRegularSeason20242025!$E$3:$E$1315,$A6,DataRegularSeason20242025!$R$3:$R$1315,1,DataRegularSeason20242025!$N$3:$N$1315,1)</f>
        <v>5</v>
      </c>
      <c r="E6" s="33">
        <f>Table3[[#This Row],[Watched]]/Table3[[#This Row],[GP]]</f>
        <v>1</v>
      </c>
      <c r="F6">
        <f>COUNTIFS(DataRegularSeason20242025!$N$3:$N$1315,1,DataRegularSeason20242025!$D$3:$D$1315,$A6)</f>
        <v>3</v>
      </c>
      <c r="G6">
        <f>41-Table3[[#This Row],[GP_A]]</f>
        <v>38</v>
      </c>
      <c r="H6">
        <f>COUNTIFS(DataRegularSeason20242025!$E$3:$E$1315,$A6,DataRegularSeason20242025!$N$3:$N$1315,1)</f>
        <v>2</v>
      </c>
      <c r="I6">
        <f>41-Table3[[#This Row],[GP_H]]</f>
        <v>39</v>
      </c>
      <c r="J6">
        <f>F6+H6</f>
        <v>5</v>
      </c>
      <c r="K6">
        <f>82-Table3[[#This Row],[GP]]</f>
        <v>77</v>
      </c>
      <c r="L6">
        <f>COUNTIFS(DataRegularSeason20242025!$D$3:$D$1315,$A6, DataRegularSeason20242025!$L$3:$L$1315, $A6,DataRegularSeason20242025!$N$3:$N$1315,1)</f>
        <v>2</v>
      </c>
      <c r="M6">
        <f>COUNTIFS(DataRegularSeason20242025!$D$3:$D$1315,$A6, DataRegularSeason20242025!$L$3:$L$1315, $A6,DataRegularSeason20242025!$N$3:$N$1315,1,DataRegularSeason20242025!$M$3:$M$1315,"REG")</f>
        <v>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0</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2</v>
      </c>
      <c r="U6">
        <f>COUNTIFS(DataRegularSeason20242025!$E$3:$E$1315,$A6, DataRegularSeason20242025!$L$3:$L$1315, $A6,DataRegularSeason20242025!$N$3:$N$1315,1,DataRegularSeason20242025!$M$3:$M$1315,"REG")</f>
        <v>2</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0</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4</v>
      </c>
      <c r="AC6">
        <f>Table3[[#This Row],[L_A]]+Table3[[#This Row],[L_H]]</f>
        <v>1</v>
      </c>
      <c r="AD6">
        <f>Table3[[#This Row],[RW_A]]+Table3[[#This Row],[RW_H]]</f>
        <v>3</v>
      </c>
      <c r="AE6">
        <f>Table3[[#This Row],[RL_A]]+Table3[[#This Row],[RL_H]]</f>
        <v>0</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9</v>
      </c>
      <c r="AK6">
        <f>(3*(Table3[[#This Row],[RW_A]]+Table3[[#This Row],[RW_H]]))+(2*(Table3[[#This Row],[OTW_A]]+Table3[[#This Row],[SOW_A]]+Table3[[#This Row],[OTW_H]]+Table3[[#This Row],[SOW_H]]))+Table3[[#This Row],[OTL_A]]+Table3[[#This Row],[SOL_A]]+Table3[[#This Row],[OTL_H]]+Table3[[#This Row],[SOL_H]]</f>
        <v>12</v>
      </c>
      <c r="AL6" s="33">
        <f>Table3[[#This Row],[PTS]]/(2*Table3[[#This Row],[GP]])</f>
        <v>0.9</v>
      </c>
      <c r="AM6">
        <f>(2*Table3[[#This Row],[GR]])+Table3[[#This Row],[PTS]]</f>
        <v>163</v>
      </c>
      <c r="AN6">
        <f>(3*Table3[[#This Row],[GR]])+Table3[[#This Row],[PTS2]]</f>
        <v>243</v>
      </c>
      <c r="AO6" s="38" t="str">
        <f>_xlfn.CONCAT(TEXT(Table3[[#This Row],[W]], "0"), "-", TEXT(Table3[[#This Row],[RL]],"0"), "-", TEXT(Table3[[#This Row],[OTL]]+Table3[[#This Row],[SOL]], "0"))</f>
        <v>4-0-1</v>
      </c>
      <c r="AP6">
        <f>COUNTIFS(DataRegularSeason20242025!$D$3:$D$1315,Table3[[#This Row],[Teams]],DataRegularSeason20242025!$K$3:$K$1315,0)</f>
        <v>0</v>
      </c>
      <c r="AQ6">
        <f>SUMIF(DataRegularSeason20242025!$D$3:$D$1315,$A6, DataRegularSeason20242025!$J$3:$J$1315)</f>
        <v>11</v>
      </c>
      <c r="AR6">
        <f>SUMIF(DataRegularSeason20242025!$D$3:$D$1315,$A6, DataRegularSeason20242025!$K$3:$K$1315)</f>
        <v>8</v>
      </c>
      <c r="AS6">
        <f>AQ6-AR6</f>
        <v>3</v>
      </c>
      <c r="AT6">
        <f>COUNTIFS(DataRegularSeason20242025!$E$3:$E$1315,Table3[[#This Row],[Teams]],DataRegularSeason20242025!$J$3:$J$1315,0)</f>
        <v>0</v>
      </c>
      <c r="AU6">
        <f>SUMIF(DataRegularSeason20242025!$E$3:$E$1315,$A6,DataRegularSeason20242025!$K$3:$K$1315)</f>
        <v>9</v>
      </c>
      <c r="AV6">
        <f>SUMIF(DataRegularSeason20242025!$E$3:$E$1315,$A6,DataRegularSeason20242025!$J$3:$J$1315)</f>
        <v>4</v>
      </c>
      <c r="AW6">
        <f>AU6-AV6</f>
        <v>5</v>
      </c>
      <c r="AX6">
        <f>AQ6+AU6</f>
        <v>20</v>
      </c>
      <c r="AY6">
        <f>AR6+AV6</f>
        <v>12</v>
      </c>
      <c r="AZ6">
        <f>AX6-AY6</f>
        <v>8</v>
      </c>
      <c r="BA6" s="35">
        <f>Table3[[#This Row],[GF]]/Table3[[#This Row],[GP]]</f>
        <v>4</v>
      </c>
      <c r="BB6" s="35">
        <f>Table3[[#This Row],[GA]]/Table3[[#This Row],[GP]]</f>
        <v>2.4</v>
      </c>
      <c r="BC6" s="35">
        <f>(Table3[[#This Row],[GF]]-Table3[[#This Row],[GA]])/Table3[[#This Row],[GP]]</f>
        <v>1.6</v>
      </c>
      <c r="BD6">
        <f>COUNTIFS(DataRegularSeason20242025!$D$3:$D$1315,$A6,DataRegularSeason20242025!$H$3:$H$1315, $A6)</f>
        <v>2</v>
      </c>
      <c r="BE6">
        <f>COUNTIFS(DataRegularSeason20242025!$E$3:$E$1315,$A6,DataRegularSeason20242025!$H$3:$H$1315, $A6)</f>
        <v>2</v>
      </c>
      <c r="BF6">
        <f>BD6+BE6</f>
        <v>4</v>
      </c>
      <c r="BG6">
        <f>F6-BD6</f>
        <v>1</v>
      </c>
      <c r="BH6">
        <f>H6-BE6</f>
        <v>0</v>
      </c>
      <c r="BI6">
        <f>BG6+BH6</f>
        <v>1</v>
      </c>
      <c r="BN6" t="s">
        <v>1466</v>
      </c>
      <c r="BO6">
        <f>SUM($AP$2:$AP$33)+SUM($AT$2:$AT$33)</f>
        <v>10</v>
      </c>
      <c r="BS6" t="s">
        <v>74</v>
      </c>
      <c r="BT6" s="39">
        <v>0.1</v>
      </c>
      <c r="BU6">
        <f>INDEX($AY$2:$AY$33,MATCH("CGY",$A$2:$A$33,0),1)</f>
        <v>12</v>
      </c>
      <c r="BV6">
        <f>BU6/BU2</f>
        <v>2.4</v>
      </c>
      <c r="BW6" s="39">
        <f>BT6*BU6</f>
        <v>1.2000000000000002</v>
      </c>
    </row>
    <row r="7" spans="1:75"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v>
      </c>
      <c r="E7" s="33">
        <f>Table3[[#This Row],[Watched]]/Table3[[#This Row],[GP]]</f>
        <v>0.16666666666666666</v>
      </c>
      <c r="F7">
        <f>COUNTIFS(DataRegularSeason20242025!$N$3:$N$1315,1,DataRegularSeason20242025!$D$3:$D$1315,$A7)</f>
        <v>2</v>
      </c>
      <c r="G7">
        <f>41-Table3[[#This Row],[GP_A]]</f>
        <v>39</v>
      </c>
      <c r="H7">
        <f>COUNTIFS(DataRegularSeason20242025!$E$3:$E$1315,$A7,DataRegularSeason20242025!$N$3:$N$1315,1)</f>
        <v>4</v>
      </c>
      <c r="I7">
        <f>41-Table3[[#This Row],[GP_H]]</f>
        <v>37</v>
      </c>
      <c r="J7">
        <f>F7+H7</f>
        <v>6</v>
      </c>
      <c r="K7">
        <f>82-Table3[[#This Row],[GP]]</f>
        <v>76</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3</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4</v>
      </c>
      <c r="AC7">
        <f>Table3[[#This Row],[L_A]]+Table3[[#This Row],[L_H]]</f>
        <v>2</v>
      </c>
      <c r="AD7">
        <f>Table3[[#This Row],[RW_A]]+Table3[[#This Row],[RW_H]]</f>
        <v>4</v>
      </c>
      <c r="AE7">
        <f>Table3[[#This Row],[RL_A]]+Table3[[#This Row],[RL_H]]</f>
        <v>2</v>
      </c>
      <c r="AF7">
        <f>Table3[[#This Row],[OTW_A]]+Table3[[#This Row],[OTW_H]]</f>
        <v>0</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8</v>
      </c>
      <c r="AK7">
        <f>(3*(Table3[[#This Row],[RW_A]]+Table3[[#This Row],[RW_H]]))+(2*(Table3[[#This Row],[OTW_A]]+Table3[[#This Row],[SOW_A]]+Table3[[#This Row],[OTW_H]]+Table3[[#This Row],[SOW_H]]))+Table3[[#This Row],[OTL_A]]+Table3[[#This Row],[SOL_A]]+Table3[[#This Row],[OTL_H]]+Table3[[#This Row],[SOL_H]]</f>
        <v>12</v>
      </c>
      <c r="AL7" s="33">
        <f>Table3[[#This Row],[PTS]]/(2*Table3[[#This Row],[GP]])</f>
        <v>0.66666666666666663</v>
      </c>
      <c r="AM7">
        <f>(2*Table3[[#This Row],[GR]])+Table3[[#This Row],[PTS]]</f>
        <v>160</v>
      </c>
      <c r="AN7">
        <f>(3*Table3[[#This Row],[GR]])+Table3[[#This Row],[PTS2]]</f>
        <v>240</v>
      </c>
      <c r="AO7" s="38" t="str">
        <f>_xlfn.CONCAT(TEXT(Table3[[#This Row],[W]], "0"), "-", TEXT(Table3[[#This Row],[RL]],"0"), "-", TEXT(Table3[[#This Row],[OTL]]+Table3[[#This Row],[SOL]], "0"))</f>
        <v>4-2-0</v>
      </c>
      <c r="AP7">
        <f>COUNTIFS(DataRegularSeason20242025!$D$3:$D$1315,Table3[[#This Row],[Teams]],DataRegularSeason20242025!$K$3:$K$1315,0)</f>
        <v>0</v>
      </c>
      <c r="AQ7">
        <f>SUMIF(DataRegularSeason20242025!$D$3:$D$1315,$A7, DataRegularSeason20242025!$J$3:$J$1315)</f>
        <v>4</v>
      </c>
      <c r="AR7">
        <f>SUMIF(DataRegularSeason20242025!$D$3:$D$1315,$A7, DataRegularSeason20242025!$K$3:$K$1315)</f>
        <v>3</v>
      </c>
      <c r="AS7">
        <f>AQ7-AR7</f>
        <v>1</v>
      </c>
      <c r="AT7">
        <f>COUNTIFS(DataRegularSeason20242025!$E$3:$E$1315,Table3[[#This Row],[Teams]],DataRegularSeason20242025!$J$3:$J$1315,0)</f>
        <v>0</v>
      </c>
      <c r="AU7">
        <f>SUMIF(DataRegularSeason20242025!$E$3:$E$1315,$A7,DataRegularSeason20242025!$K$3:$K$1315)</f>
        <v>16</v>
      </c>
      <c r="AV7">
        <f>SUMIF(DataRegularSeason20242025!$E$3:$E$1315,$A7,DataRegularSeason20242025!$J$3:$J$1315)</f>
        <v>10</v>
      </c>
      <c r="AW7">
        <f>AU7-AV7</f>
        <v>6</v>
      </c>
      <c r="AX7">
        <f>AQ7+AU7</f>
        <v>20</v>
      </c>
      <c r="AY7">
        <f>AR7+AV7</f>
        <v>13</v>
      </c>
      <c r="AZ7">
        <f>AX7-AY7</f>
        <v>7</v>
      </c>
      <c r="BA7" s="35">
        <f>Table3[[#This Row],[GF]]/Table3[[#This Row],[GP]]</f>
        <v>3.3333333333333335</v>
      </c>
      <c r="BB7" s="35">
        <f>Table3[[#This Row],[GA]]/Table3[[#This Row],[GP]]</f>
        <v>2.1666666666666665</v>
      </c>
      <c r="BC7" s="35">
        <f>(Table3[[#This Row],[GF]]-Table3[[#This Row],[GA]])/Table3[[#This Row],[GP]]</f>
        <v>1.1666666666666667</v>
      </c>
      <c r="BD7">
        <f>COUNTIFS(DataRegularSeason20242025!$D$3:$D$1315,$A7,DataRegularSeason20242025!$H$3:$H$1315, $A7)</f>
        <v>2</v>
      </c>
      <c r="BE7">
        <f>COUNTIFS(DataRegularSeason20242025!$E$3:$E$1315,$A7,DataRegularSeason20242025!$H$3:$H$1315, $A7)</f>
        <v>3</v>
      </c>
      <c r="BF7">
        <f>BD7+BE7</f>
        <v>5</v>
      </c>
      <c r="BG7">
        <f>F7-BD7</f>
        <v>0</v>
      </c>
      <c r="BH7">
        <f>H7-BE7</f>
        <v>1</v>
      </c>
      <c r="BI7">
        <f>BG7+BH7</f>
        <v>1</v>
      </c>
      <c r="BN7" t="s">
        <v>1467</v>
      </c>
      <c r="BO7">
        <f>SUM($AF$2:$AF$33)</f>
        <v>18</v>
      </c>
      <c r="BV7" s="41">
        <f>MAX(BT4,BT3*INDEX($AL$2:$AL$33,MATCH("CGY",$A$2:$A$33,0),1))+(BT5*BV5)+(BT6*BV6)</f>
        <v>3.49</v>
      </c>
      <c r="BW7" s="40">
        <f>SUM(BW3:BW6)</f>
        <v>17.2</v>
      </c>
    </row>
    <row r="8" spans="1:75"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6</v>
      </c>
      <c r="E8" s="33">
        <f>Table3[[#This Row],[Watched]]/Table3[[#This Row],[GP]]</f>
        <v>0.8571428571428571</v>
      </c>
      <c r="F8">
        <f>COUNTIFS(DataRegularSeason20242025!$N$3:$N$1315,1,DataRegularSeason20242025!$D$3:$D$1315,$A8)</f>
        <v>4</v>
      </c>
      <c r="G8">
        <f>41-Table3[[#This Row],[GP_A]]</f>
        <v>37</v>
      </c>
      <c r="H8">
        <f>COUNTIFS(DataRegularSeason20242025!$E$3:$E$1315,$A8,DataRegularSeason20242025!$N$3:$N$1315,1)</f>
        <v>3</v>
      </c>
      <c r="I8">
        <f>41-Table3[[#This Row],[GP_H]]</f>
        <v>38</v>
      </c>
      <c r="J8">
        <f>F8+H8</f>
        <v>7</v>
      </c>
      <c r="K8">
        <f>82-Table3[[#This Row],[GP]]</f>
        <v>75</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2</v>
      </c>
      <c r="Q8">
        <f>COUNTIFS(DataRegularSeason20242025!$D$3:$D$1315,$A8, DataRegularSeason20242025!$S$3:$S$1315, $A8,DataRegularSeason20242025!$M$3:$M$1315,"REG")</f>
        <v>2</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1</v>
      </c>
      <c r="Y8">
        <f>COUNTIFS(DataRegularSeason20242025!$E$3:$E$1315,$A8, DataRegularSeason20242025!$S$3:$S$1315, $A8,DataRegularSeason20242025!$M$3:$M$1315,"REG")</f>
        <v>0</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4</v>
      </c>
      <c r="AC8">
        <f>Table3[[#This Row],[L_A]]+Table3[[#This Row],[L_H]]</f>
        <v>3</v>
      </c>
      <c r="AD8">
        <f>Table3[[#This Row],[RW_A]]+Table3[[#This Row],[RW_H]]</f>
        <v>3</v>
      </c>
      <c r="AE8">
        <f>Table3[[#This Row],[RL_A]]+Table3[[#This Row],[RL_H]]</f>
        <v>2</v>
      </c>
      <c r="AF8">
        <f>Table3[[#This Row],[OTW_A]]+Table3[[#This Row],[OTW_H]]</f>
        <v>1</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12</v>
      </c>
      <c r="AL8" s="33">
        <f>Table3[[#This Row],[PTS]]/(2*Table3[[#This Row],[GP]])</f>
        <v>0.6428571428571429</v>
      </c>
      <c r="AM8">
        <f>(2*Table3[[#This Row],[GR]])+Table3[[#This Row],[PTS]]</f>
        <v>159</v>
      </c>
      <c r="AN8">
        <f>(3*Table3[[#This Row],[GR]])+Table3[[#This Row],[PTS2]]</f>
        <v>237</v>
      </c>
      <c r="AO8" s="38" t="str">
        <f>_xlfn.CONCAT(TEXT(Table3[[#This Row],[W]], "0"), "-", TEXT(Table3[[#This Row],[RL]],"0"), "-", TEXT(Table3[[#This Row],[OTL]]+Table3[[#This Row],[SOL]], "0"))</f>
        <v>4-2-1</v>
      </c>
      <c r="AP8">
        <f>COUNTIFS(DataRegularSeason20242025!$D$3:$D$1315,Table3[[#This Row],[Teams]],DataRegularSeason20242025!$K$3:$K$1315,0)</f>
        <v>0</v>
      </c>
      <c r="AQ8">
        <f>SUMIF(DataRegularSeason20242025!$D$3:$D$1315,$A8, DataRegularSeason20242025!$J$3:$J$1315)</f>
        <v>11</v>
      </c>
      <c r="AR8">
        <f>SUMIF(DataRegularSeason20242025!$D$3:$D$1315,$A8, DataRegularSeason20242025!$K$3:$K$1315)</f>
        <v>14</v>
      </c>
      <c r="AS8">
        <f>AQ8-AR8</f>
        <v>-3</v>
      </c>
      <c r="AT8">
        <f>COUNTIFS(DataRegularSeason20242025!$E$3:$E$1315,Table3[[#This Row],[Teams]],DataRegularSeason20242025!$J$3:$J$1315,0)</f>
        <v>0</v>
      </c>
      <c r="AU8">
        <f>SUMIF(DataRegularSeason20242025!$E$3:$E$1315,$A8,DataRegularSeason20242025!$K$3:$K$1315)</f>
        <v>12</v>
      </c>
      <c r="AV8">
        <f>SUMIF(DataRegularSeason20242025!$E$3:$E$1315,$A8,DataRegularSeason20242025!$J$3:$J$1315)</f>
        <v>10</v>
      </c>
      <c r="AW8">
        <f>AU8-AV8</f>
        <v>2</v>
      </c>
      <c r="AX8">
        <f>AQ8+AU8</f>
        <v>23</v>
      </c>
      <c r="AY8">
        <f>AR8+AV8</f>
        <v>24</v>
      </c>
      <c r="AZ8">
        <f>AX8-AY8</f>
        <v>-1</v>
      </c>
      <c r="BA8" s="35">
        <f>Table3[[#This Row],[GF]]/Table3[[#This Row],[GP]]</f>
        <v>3.2857142857142856</v>
      </c>
      <c r="BB8" s="35">
        <f>Table3[[#This Row],[GA]]/Table3[[#This Row],[GP]]</f>
        <v>3.4285714285714284</v>
      </c>
      <c r="BC8" s="35">
        <f>(Table3[[#This Row],[GF]]-Table3[[#This Row],[GA]])/Table3[[#This Row],[GP]]</f>
        <v>-0.14285714285714285</v>
      </c>
      <c r="BD8">
        <f>COUNTIFS(DataRegularSeason20242025!$D$3:$D$1315,$A8,DataRegularSeason20242025!$H$3:$H$1315, $A8)</f>
        <v>3</v>
      </c>
      <c r="BE8">
        <f>COUNTIFS(DataRegularSeason20242025!$E$3:$E$1315,$A8,DataRegularSeason20242025!$H$3:$H$1315, $A8)</f>
        <v>1</v>
      </c>
      <c r="BF8">
        <f>BD8+BE8</f>
        <v>4</v>
      </c>
      <c r="BG8">
        <f>F8-BD8</f>
        <v>1</v>
      </c>
      <c r="BH8">
        <f>H8-BE8</f>
        <v>2</v>
      </c>
      <c r="BI8">
        <f>BG8+BH8</f>
        <v>3</v>
      </c>
      <c r="BN8" t="s">
        <v>1468</v>
      </c>
      <c r="BO8">
        <f>SUM($AH$2:$AH$33)</f>
        <v>4</v>
      </c>
      <c r="BU8" t="s">
        <v>1478</v>
      </c>
      <c r="BV8" s="41">
        <f>BV7*82</f>
        <v>286.18</v>
      </c>
      <c r="BW8" s="39">
        <f>BW7+((82-BU2)*BV7)</f>
        <v>285.93</v>
      </c>
    </row>
    <row r="9" spans="1:75" x14ac:dyDescent="0.25">
      <c r="A9" t="s">
        <v>37</v>
      </c>
      <c r="B9" t="s">
        <v>97</v>
      </c>
      <c r="C9" t="s">
        <v>95</v>
      </c>
      <c r="D9">
        <f>COUNTIFS(DataRegularSeason20242025!$D$3:$D$1315,$A9,DataRegularSeason20242025!$R$3:$R$1315,1,DataRegularSeason20242025!$N$3:$N$1315,1) + COUNTIFS(DataRegularSeason20242025!$E$3:$E$1315,$A9,DataRegularSeason20242025!$R$3:$R$1315,1,DataRegularSeason20242025!$N$3:$N$1315,1)</f>
        <v>1</v>
      </c>
      <c r="E9" s="33">
        <f>Table3[[#This Row],[Watched]]/Table3[[#This Row],[GP]]</f>
        <v>0.2</v>
      </c>
      <c r="F9">
        <f>COUNTIFS(DataRegularSeason20242025!$N$3:$N$1315,1,DataRegularSeason20242025!$D$3:$D$1315,$A9)</f>
        <v>3</v>
      </c>
      <c r="G9">
        <f>41-Table3[[#This Row],[GP_A]]</f>
        <v>38</v>
      </c>
      <c r="H9">
        <f>COUNTIFS(DataRegularSeason20242025!$E$3:$E$1315,$A9,DataRegularSeason20242025!$N$3:$N$1315,1)</f>
        <v>2</v>
      </c>
      <c r="I9">
        <f>41-Table3[[#This Row],[GP_H]]</f>
        <v>39</v>
      </c>
      <c r="J9">
        <f>F9+H9</f>
        <v>5</v>
      </c>
      <c r="K9">
        <f>82-Table3[[#This Row],[GP]]</f>
        <v>77</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1</v>
      </c>
      <c r="Q9">
        <f>COUNTIFS(DataRegularSeason20242025!$D$3:$D$1315,$A9, DataRegularSeason20242025!$S$3:$S$1315, $A9,DataRegularSeason20242025!$M$3:$M$1315,"REG")</f>
        <v>0</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0</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3</v>
      </c>
      <c r="AC9">
        <f>Table3[[#This Row],[L_A]]+Table3[[#This Row],[L_H]]</f>
        <v>2</v>
      </c>
      <c r="AD9">
        <f>Table3[[#This Row],[RW_A]]+Table3[[#This Row],[RW_H]]</f>
        <v>3</v>
      </c>
      <c r="AE9">
        <f>Table3[[#This Row],[RL_A]]+Table3[[#This Row],[RL_H]]</f>
        <v>0</v>
      </c>
      <c r="AF9">
        <f>Table3[[#This Row],[OTW_A]]+Table3[[#This Row],[OTW_H]]</f>
        <v>0</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8</v>
      </c>
      <c r="AK9">
        <f>(3*(Table3[[#This Row],[RW_A]]+Table3[[#This Row],[RW_H]]))+(2*(Table3[[#This Row],[OTW_A]]+Table3[[#This Row],[SOW_A]]+Table3[[#This Row],[OTW_H]]+Table3[[#This Row],[SOW_H]]))+Table3[[#This Row],[OTL_A]]+Table3[[#This Row],[SOL_A]]+Table3[[#This Row],[OTL_H]]+Table3[[#This Row],[SOL_H]]</f>
        <v>11</v>
      </c>
      <c r="AL9" s="33">
        <f>Table3[[#This Row],[PTS]]/(2*Table3[[#This Row],[GP]])</f>
        <v>0.8</v>
      </c>
      <c r="AM9">
        <f>(2*Table3[[#This Row],[GR]])+Table3[[#This Row],[PTS]]</f>
        <v>162</v>
      </c>
      <c r="AN9">
        <f>(3*Table3[[#This Row],[GR]])+Table3[[#This Row],[PTS2]]</f>
        <v>242</v>
      </c>
      <c r="AO9" s="38" t="str">
        <f>_xlfn.CONCAT(TEXT(Table3[[#This Row],[W]], "0"), "-", TEXT(Table3[[#This Row],[RL]],"0"), "-", TEXT(Table3[[#This Row],[OTL]]+Table3[[#This Row],[SOL]], "0"))</f>
        <v>3-0-2</v>
      </c>
      <c r="AP9">
        <f>COUNTIFS(DataRegularSeason20242025!$D$3:$D$1315,Table3[[#This Row],[Teams]],DataRegularSeason20242025!$K$3:$K$1315,0)</f>
        <v>0</v>
      </c>
      <c r="AQ9">
        <f>SUMIF(DataRegularSeason20242025!$D$3:$D$1315,$A9, DataRegularSeason20242025!$J$3:$J$1315)</f>
        <v>8</v>
      </c>
      <c r="AR9">
        <f>SUMIF(DataRegularSeason20242025!$D$3:$D$1315,$A9, DataRegularSeason20242025!$K$3:$K$1315)</f>
        <v>4</v>
      </c>
      <c r="AS9">
        <f>AQ9-AR9</f>
        <v>4</v>
      </c>
      <c r="AT9">
        <f>COUNTIFS(DataRegularSeason20242025!$E$3:$E$1315,Table3[[#This Row],[Teams]],DataRegularSeason20242025!$J$3:$J$1315,0)</f>
        <v>0</v>
      </c>
      <c r="AU9">
        <f>SUMIF(DataRegularSeason20242025!$E$3:$E$1315,$A9,DataRegularSeason20242025!$K$3:$K$1315)</f>
        <v>7</v>
      </c>
      <c r="AV9">
        <f>SUMIF(DataRegularSeason20242025!$E$3:$E$1315,$A9,DataRegularSeason20242025!$J$3:$J$1315)</f>
        <v>7</v>
      </c>
      <c r="AW9">
        <f>AU9-AV9</f>
        <v>0</v>
      </c>
      <c r="AX9">
        <f>AQ9+AU9</f>
        <v>15</v>
      </c>
      <c r="AY9">
        <f>AR9+AV9</f>
        <v>11</v>
      </c>
      <c r="AZ9">
        <f>AX9-AY9</f>
        <v>4</v>
      </c>
      <c r="BA9" s="35">
        <f>Table3[[#This Row],[GF]]/Table3[[#This Row],[GP]]</f>
        <v>3</v>
      </c>
      <c r="BB9" s="35">
        <f>Table3[[#This Row],[GA]]/Table3[[#This Row],[GP]]</f>
        <v>2.2000000000000002</v>
      </c>
      <c r="BC9" s="35">
        <f>(Table3[[#This Row],[GF]]-Table3[[#This Row],[GA]])/Table3[[#This Row],[GP]]</f>
        <v>0.8</v>
      </c>
      <c r="BD9">
        <f>COUNTIFS(DataRegularSeason20242025!$D$3:$D$1315,$A9,DataRegularSeason20242025!$H$3:$H$1315, $A9)</f>
        <v>0</v>
      </c>
      <c r="BE9">
        <f>COUNTIFS(DataRegularSeason20242025!$E$3:$E$1315,$A9,DataRegularSeason20242025!$H$3:$H$1315, $A9)</f>
        <v>2</v>
      </c>
      <c r="BF9">
        <f>BD9+BE9</f>
        <v>2</v>
      </c>
      <c r="BG9">
        <f>F9-BD9</f>
        <v>3</v>
      </c>
      <c r="BH9">
        <f>H9-BE9</f>
        <v>0</v>
      </c>
      <c r="BI9">
        <f>BG9+BH9</f>
        <v>3</v>
      </c>
      <c r="BN9" t="s">
        <v>1471</v>
      </c>
      <c r="BO9" s="1">
        <f>_xlfn.MINIFS(DataRegularSeason20242025!$B$3:$B$1315,DataRegularSeason20242025!$N$3:$N$1315,1)</f>
        <v>45570</v>
      </c>
    </row>
    <row r="10" spans="1:75"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2</v>
      </c>
      <c r="E10" s="33">
        <f>Table3[[#This Row],[Watched]]/Table3[[#This Row],[GP]]</f>
        <v>0.33333333333333331</v>
      </c>
      <c r="F10">
        <f>COUNTIFS(DataRegularSeason20242025!$N$3:$N$1315,1,DataRegularSeason20242025!$D$3:$D$1315,$A10)</f>
        <v>6</v>
      </c>
      <c r="G10">
        <f>41-Table3[[#This Row],[GP_A]]</f>
        <v>35</v>
      </c>
      <c r="H10">
        <f>COUNTIFS(DataRegularSeason20242025!$E$3:$E$1315,$A10,DataRegularSeason20242025!$N$3:$N$1315,1)</f>
        <v>0</v>
      </c>
      <c r="I10">
        <f>41-Table3[[#This Row],[GP_H]]</f>
        <v>41</v>
      </c>
      <c r="J10">
        <f>F10+H10</f>
        <v>6</v>
      </c>
      <c r="K10">
        <f>82-Table3[[#This Row],[GP]]</f>
        <v>76</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1</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0</v>
      </c>
      <c r="U10">
        <f>COUNTIFS(DataRegularSeason20242025!$E$3:$E$1315,$A10, DataRegularSeason20242025!$L$3:$L$1315, $A10,DataRegularSeason20242025!$N$3:$N$1315,1,DataRegularSeason20242025!$M$3:$M$1315,"REG")</f>
        <v>0</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0</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3</v>
      </c>
      <c r="AC10">
        <f>Table3[[#This Row],[L_A]]+Table3[[#This Row],[L_H]]</f>
        <v>3</v>
      </c>
      <c r="AD10">
        <f>Table3[[#This Row],[RW_A]]+Table3[[#This Row],[RW_H]]</f>
        <v>3</v>
      </c>
      <c r="AE10">
        <f>Table3[[#This Row],[RL_A]]+Table3[[#This Row],[RL_H]]</f>
        <v>1</v>
      </c>
      <c r="AF10">
        <f>Table3[[#This Row],[OTW_A]]+Table3[[#This Row],[OTW_H]]</f>
        <v>0</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11</v>
      </c>
      <c r="AL10" s="33">
        <f>Table3[[#This Row],[PTS]]/(2*Table3[[#This Row],[GP]])</f>
        <v>0.66666666666666663</v>
      </c>
      <c r="AM10">
        <f>(2*Table3[[#This Row],[GR]])+Table3[[#This Row],[PTS]]</f>
        <v>160</v>
      </c>
      <c r="AN10">
        <f>(3*Table3[[#This Row],[GR]])+Table3[[#This Row],[PTS2]]</f>
        <v>239</v>
      </c>
      <c r="AO10" s="38" t="str">
        <f>_xlfn.CONCAT(TEXT(Table3[[#This Row],[W]], "0"), "-", TEXT(Table3[[#This Row],[RL]],"0"), "-", TEXT(Table3[[#This Row],[OTL]]+Table3[[#This Row],[SOL]], "0"))</f>
        <v>3-1-2</v>
      </c>
      <c r="AP10">
        <f>COUNTIFS(DataRegularSeason20242025!$D$3:$D$1315,Table3[[#This Row],[Teams]],DataRegularSeason20242025!$K$3:$K$1315,0)</f>
        <v>0</v>
      </c>
      <c r="AQ10">
        <f>SUMIF(DataRegularSeason20242025!$D$3:$D$1315,$A10, DataRegularSeason20242025!$J$3:$J$1315)</f>
        <v>21</v>
      </c>
      <c r="AR10">
        <f>SUMIF(DataRegularSeason20242025!$D$3:$D$1315,$A10, DataRegularSeason20242025!$K$3:$K$1315)</f>
        <v>19</v>
      </c>
      <c r="AS10">
        <f>AQ10-AR10</f>
        <v>2</v>
      </c>
      <c r="AT10">
        <f>COUNTIFS(DataRegularSeason20242025!$E$3:$E$1315,Table3[[#This Row],[Teams]],DataRegularSeason20242025!$J$3:$J$1315,0)</f>
        <v>0</v>
      </c>
      <c r="AU10">
        <f>SUMIF(DataRegularSeason20242025!$E$3:$E$1315,$A10,DataRegularSeason20242025!$K$3:$K$1315)</f>
        <v>0</v>
      </c>
      <c r="AV10">
        <f>SUMIF(DataRegularSeason20242025!$E$3:$E$1315,$A10,DataRegularSeason20242025!$J$3:$J$1315)</f>
        <v>0</v>
      </c>
      <c r="AW10">
        <f>AU10-AV10</f>
        <v>0</v>
      </c>
      <c r="AX10">
        <f>AQ10+AU10</f>
        <v>21</v>
      </c>
      <c r="AY10">
        <f>AR10+AV10</f>
        <v>19</v>
      </c>
      <c r="AZ10">
        <f>AX10-AY10</f>
        <v>2</v>
      </c>
      <c r="BA10" s="35">
        <f>Table3[[#This Row],[GF]]/Table3[[#This Row],[GP]]</f>
        <v>3.5</v>
      </c>
      <c r="BB10" s="35">
        <f>Table3[[#This Row],[GA]]/Table3[[#This Row],[GP]]</f>
        <v>3.1666666666666665</v>
      </c>
      <c r="BC10" s="35">
        <f>(Table3[[#This Row],[GF]]-Table3[[#This Row],[GA]])/Table3[[#This Row],[GP]]</f>
        <v>0.33333333333333331</v>
      </c>
      <c r="BD10">
        <f>COUNTIFS(DataRegularSeason20242025!$D$3:$D$1315,$A10,DataRegularSeason20242025!$H$3:$H$1315, $A10)</f>
        <v>3</v>
      </c>
      <c r="BE10">
        <f>COUNTIFS(DataRegularSeason20242025!$E$3:$E$1315,$A10,DataRegularSeason20242025!$H$3:$H$1315, $A10)</f>
        <v>0</v>
      </c>
      <c r="BF10">
        <f>BD10+BE10</f>
        <v>3</v>
      </c>
      <c r="BG10">
        <f>F10-BD10</f>
        <v>3</v>
      </c>
      <c r="BH10">
        <f>H10-BE10</f>
        <v>0</v>
      </c>
      <c r="BI10">
        <f>BG10+BH10</f>
        <v>3</v>
      </c>
      <c r="BN10" t="s">
        <v>1472</v>
      </c>
      <c r="BO10" s="1">
        <f>_xlfn.MAXIFS(DataRegularSeason20242025!$B$3:$B$1315,DataRegularSeason20242025!$N$3:$N$1315,1)</f>
        <v>45586</v>
      </c>
    </row>
    <row r="11" spans="1:75" x14ac:dyDescent="0.25">
      <c r="A11" t="s">
        <v>15</v>
      </c>
      <c r="B11" t="s">
        <v>97</v>
      </c>
      <c r="C11" t="s">
        <v>95</v>
      </c>
      <c r="D11">
        <f>COUNTIFS(DataRegularSeason20242025!$D$3:$D$1315,$A11,DataRegularSeason20242025!$R$3:$R$1315,1,DataRegularSeason20242025!$N$3:$N$1315,1) + COUNTIFS(DataRegularSeason20242025!$E$3:$E$1315,$A11,DataRegularSeason20242025!$R$3:$R$1315,1,DataRegularSeason20242025!$N$3:$N$1315,1)</f>
        <v>5</v>
      </c>
      <c r="E11" s="33">
        <f>Table3[[#This Row],[Watched]]/Table3[[#This Row],[GP]]</f>
        <v>0.83333333333333337</v>
      </c>
      <c r="F11">
        <f>COUNTIFS(DataRegularSeason20242025!$N$3:$N$1315,1,DataRegularSeason20242025!$D$3:$D$1315,$A11)</f>
        <v>4</v>
      </c>
      <c r="G11">
        <f>41-Table3[[#This Row],[GP_A]]</f>
        <v>37</v>
      </c>
      <c r="H11">
        <f>COUNTIFS(DataRegularSeason20242025!$E$3:$E$1315,$A11,DataRegularSeason20242025!$N$3:$N$1315,1)</f>
        <v>2</v>
      </c>
      <c r="I11">
        <f>41-Table3[[#This Row],[GP_H]]</f>
        <v>39</v>
      </c>
      <c r="J11">
        <f>F11+H11</f>
        <v>6</v>
      </c>
      <c r="K11">
        <f>82-Table3[[#This Row],[GP]]</f>
        <v>76</v>
      </c>
      <c r="L11">
        <f>COUNTIFS(DataRegularSeason20242025!$D$3:$D$1315,$A11, DataRegularSeason20242025!$L$3:$L$1315, $A11,DataRegularSeason20242025!$N$3:$N$1315,1)</f>
        <v>2</v>
      </c>
      <c r="M11">
        <f>COUNTIFS(DataRegularSeason20242025!$D$3:$D$1315,$A11, DataRegularSeason20242025!$L$3:$L$1315, $A11,DataRegularSeason20242025!$N$3:$N$1315,1,DataRegularSeason20242025!$M$3:$M$1315,"REG")</f>
        <v>0</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1</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2</v>
      </c>
      <c r="U11">
        <f>COUNTIFS(DataRegularSeason20242025!$E$3:$E$1315,$A11, DataRegularSeason20242025!$L$3:$L$1315, $A11,DataRegularSeason20242025!$N$3:$N$1315,1,DataRegularSeason20242025!$M$3:$M$1315,"REG")</f>
        <v>1</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0</v>
      </c>
      <c r="Y11">
        <f>COUNTIFS(DataRegularSeason20242025!$E$3:$E$1315,$A11, DataRegularSeason20242025!$S$3:$S$1315, $A11,DataRegularSeason20242025!$M$3:$M$1315,"REG")</f>
        <v>0</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4</v>
      </c>
      <c r="AC11">
        <f>Table3[[#This Row],[L_A]]+Table3[[#This Row],[L_H]]</f>
        <v>2</v>
      </c>
      <c r="AD11">
        <f>Table3[[#This Row],[RW_A]]+Table3[[#This Row],[RW_H]]</f>
        <v>1</v>
      </c>
      <c r="AE11">
        <f>Table3[[#This Row],[RL_A]]+Table3[[#This Row],[RL_H]]</f>
        <v>1</v>
      </c>
      <c r="AF11">
        <f>Table3[[#This Row],[OTW_A]]+Table3[[#This Row],[OTW_H]]</f>
        <v>3</v>
      </c>
      <c r="AG11">
        <f>Table3[[#This Row],[OTL_A]]+Table3[[#This Row],[OTL_H]]</f>
        <v>1</v>
      </c>
      <c r="AH11">
        <f>Table3[[#This Row],[SOW_A]]+Table3[[#This Row],[SOW_H]]</f>
        <v>0</v>
      </c>
      <c r="AI11">
        <f>Table3[[#This Row],[SOL_A]]+Table3[[#This Row],[SOL_H]]</f>
        <v>0</v>
      </c>
      <c r="AJ11">
        <f>(2*(Table3[[#This Row],[W_A]]+Table3[[#This Row],[W_H]]))+Table3[[#This Row],[OTL_A]]+Table3[[#This Row],[SOL_A]]+Table3[[#This Row],[OTL_H]]+Table3[[#This Row],[SOL_H]]</f>
        <v>9</v>
      </c>
      <c r="AK11">
        <f>(3*(Table3[[#This Row],[RW_A]]+Table3[[#This Row],[RW_H]]))+(2*(Table3[[#This Row],[OTW_A]]+Table3[[#This Row],[SOW_A]]+Table3[[#This Row],[OTW_H]]+Table3[[#This Row],[SOW_H]]))+Table3[[#This Row],[OTL_A]]+Table3[[#This Row],[SOL_A]]+Table3[[#This Row],[OTL_H]]+Table3[[#This Row],[SOL_H]]</f>
        <v>10</v>
      </c>
      <c r="AL11" s="33">
        <f>Table3[[#This Row],[PTS]]/(2*Table3[[#This Row],[GP]])</f>
        <v>0.75</v>
      </c>
      <c r="AM11">
        <f>(2*Table3[[#This Row],[GR]])+Table3[[#This Row],[PTS]]</f>
        <v>161</v>
      </c>
      <c r="AN11">
        <f>(3*Table3[[#This Row],[GR]])+Table3[[#This Row],[PTS2]]</f>
        <v>238</v>
      </c>
      <c r="AO11" s="38" t="str">
        <f>_xlfn.CONCAT(TEXT(Table3[[#This Row],[W]], "0"), "-", TEXT(Table3[[#This Row],[RL]],"0"), "-", TEXT(Table3[[#This Row],[OTL]]+Table3[[#This Row],[SOL]], "0"))</f>
        <v>4-1-1</v>
      </c>
      <c r="AP11">
        <f>COUNTIFS(DataRegularSeason20242025!$D$3:$D$1315,Table3[[#This Row],[Teams]],DataRegularSeason20242025!$K$3:$K$1315,0)</f>
        <v>0</v>
      </c>
      <c r="AQ11">
        <f>SUMIF(DataRegularSeason20242025!$D$3:$D$1315,$A11, DataRegularSeason20242025!$J$3:$J$1315)</f>
        <v>15</v>
      </c>
      <c r="AR11">
        <f>SUMIF(DataRegularSeason20242025!$D$3:$D$1315,$A11, DataRegularSeason20242025!$K$3:$K$1315)</f>
        <v>17</v>
      </c>
      <c r="AS11">
        <f>AQ11-AR11</f>
        <v>-2</v>
      </c>
      <c r="AT11">
        <f>COUNTIFS(DataRegularSeason20242025!$E$3:$E$1315,Table3[[#This Row],[Teams]],DataRegularSeason20242025!$J$3:$J$1315,0)</f>
        <v>0</v>
      </c>
      <c r="AU11">
        <f>SUMIF(DataRegularSeason20242025!$E$3:$E$1315,$A11,DataRegularSeason20242025!$K$3:$K$1315)</f>
        <v>7</v>
      </c>
      <c r="AV11">
        <f>SUMIF(DataRegularSeason20242025!$E$3:$E$1315,$A11,DataRegularSeason20242025!$J$3:$J$1315)</f>
        <v>3</v>
      </c>
      <c r="AW11">
        <f>AU11-AV11</f>
        <v>4</v>
      </c>
      <c r="AX11">
        <f>AQ11+AU11</f>
        <v>22</v>
      </c>
      <c r="AY11">
        <f>AR11+AV11</f>
        <v>20</v>
      </c>
      <c r="AZ11">
        <f>AX11-AY11</f>
        <v>2</v>
      </c>
      <c r="BA11" s="35">
        <f>Table3[[#This Row],[GF]]/Table3[[#This Row],[GP]]</f>
        <v>3.6666666666666665</v>
      </c>
      <c r="BB11" s="35">
        <f>Table3[[#This Row],[GA]]/Table3[[#This Row],[GP]]</f>
        <v>3.3333333333333335</v>
      </c>
      <c r="BC11" s="35">
        <f>(Table3[[#This Row],[GF]]-Table3[[#This Row],[GA]])/Table3[[#This Row],[GP]]</f>
        <v>0.33333333333333331</v>
      </c>
      <c r="BD11">
        <f>COUNTIFS(DataRegularSeason20242025!$D$3:$D$1315,$A11,DataRegularSeason20242025!$H$3:$H$1315, $A11)</f>
        <v>1</v>
      </c>
      <c r="BE11">
        <f>COUNTIFS(DataRegularSeason20242025!$E$3:$E$1315,$A11,DataRegularSeason20242025!$H$3:$H$1315, $A11)</f>
        <v>2</v>
      </c>
      <c r="BF11">
        <f>BD11+BE11</f>
        <v>3</v>
      </c>
      <c r="BG11">
        <f>F11-BD11</f>
        <v>3</v>
      </c>
      <c r="BH11">
        <f>H11-BE11</f>
        <v>0</v>
      </c>
      <c r="BI11">
        <f>BG11+BH11</f>
        <v>3</v>
      </c>
      <c r="BN11" t="s">
        <v>1473</v>
      </c>
      <c r="BO11">
        <f>$BO$2/($BO$10-$BO$9)</f>
        <v>5.625</v>
      </c>
    </row>
    <row r="12" spans="1:75" x14ac:dyDescent="0.25">
      <c r="A12" t="s">
        <v>12</v>
      </c>
      <c r="B12" t="s">
        <v>97</v>
      </c>
      <c r="C12" t="s">
        <v>100</v>
      </c>
      <c r="D12">
        <f>COUNTIFS(DataRegularSeason20242025!$D$3:$D$1315,$A12,DataRegularSeason20242025!$R$3:$R$1315,1,DataRegularSeason20242025!$N$3:$N$1315,1) + COUNTIFS(DataRegularSeason20242025!$E$3:$E$1315,$A12,DataRegularSeason20242025!$R$3:$R$1315,1,DataRegularSeason20242025!$N$3:$N$1315,1)</f>
        <v>2</v>
      </c>
      <c r="E12" s="33">
        <f>Table3[[#This Row],[Watched]]/Table3[[#This Row],[GP]]</f>
        <v>0.33333333333333331</v>
      </c>
      <c r="F12">
        <f>COUNTIFS(DataRegularSeason20242025!$N$3:$N$1315,1,DataRegularSeason20242025!$D$3:$D$1315,$A12)</f>
        <v>3</v>
      </c>
      <c r="G12">
        <f>41-Table3[[#This Row],[GP_A]]</f>
        <v>38</v>
      </c>
      <c r="H12">
        <f>COUNTIFS(DataRegularSeason20242025!$E$3:$E$1315,$A12,DataRegularSeason20242025!$N$3:$N$1315,1)</f>
        <v>3</v>
      </c>
      <c r="I12">
        <f>41-Table3[[#This Row],[GP_H]]</f>
        <v>38</v>
      </c>
      <c r="J12">
        <f>F12+H12</f>
        <v>6</v>
      </c>
      <c r="K12">
        <f>82-Table3[[#This Row],[GP]]</f>
        <v>76</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2</v>
      </c>
      <c r="U12">
        <f>COUNTIFS(DataRegularSeason20242025!$E$3:$E$1315,$A12, DataRegularSeason20242025!$L$3:$L$1315, $A12,DataRegularSeason20242025!$N$3:$N$1315,1,DataRegularSeason20242025!$M$3:$M$1315,"REG")</f>
        <v>1</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2</v>
      </c>
      <c r="AD12">
        <f>Table3[[#This Row],[RW_A]]+Table3[[#This Row],[RW_H]]</f>
        <v>2</v>
      </c>
      <c r="AE12">
        <f>Table3[[#This Row],[RL_A]]+Table3[[#This Row],[RL_H]]</f>
        <v>2</v>
      </c>
      <c r="AF12">
        <f>Table3[[#This Row],[OTW_A]]+Table3[[#This Row],[OTW_H]]</f>
        <v>1</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8</v>
      </c>
      <c r="AK12">
        <f>(3*(Table3[[#This Row],[RW_A]]+Table3[[#This Row],[RW_H]]))+(2*(Table3[[#This Row],[OTW_A]]+Table3[[#This Row],[SOW_A]]+Table3[[#This Row],[OTW_H]]+Table3[[#This Row],[SOW_H]]))+Table3[[#This Row],[OTL_A]]+Table3[[#This Row],[SOL_A]]+Table3[[#This Row],[OTL_H]]+Table3[[#This Row],[SOL_H]]</f>
        <v>10</v>
      </c>
      <c r="AL12" s="33">
        <f>Table3[[#This Row],[PTS]]/(2*Table3[[#This Row],[GP]])</f>
        <v>0.66666666666666663</v>
      </c>
      <c r="AM12">
        <f>(2*Table3[[#This Row],[GR]])+Table3[[#This Row],[PTS]]</f>
        <v>160</v>
      </c>
      <c r="AN12">
        <f>(3*Table3[[#This Row],[GR]])+Table3[[#This Row],[PTS2]]</f>
        <v>238</v>
      </c>
      <c r="AO12" s="38" t="str">
        <f>_xlfn.CONCAT(TEXT(Table3[[#This Row],[W]], "0"), "-", TEXT(Table3[[#This Row],[RL]],"0"), "-", TEXT(Table3[[#This Row],[OTL]]+Table3[[#This Row],[SOL]], "0"))</f>
        <v>4-2-0</v>
      </c>
      <c r="AP12">
        <f>COUNTIFS(DataRegularSeason20242025!$D$3:$D$1315,Table3[[#This Row],[Teams]],DataRegularSeason20242025!$K$3:$K$1315,0)</f>
        <v>0</v>
      </c>
      <c r="AQ12">
        <f>SUMIF(DataRegularSeason20242025!$D$3:$D$1315,$A12, DataRegularSeason20242025!$J$3:$J$1315)</f>
        <v>12</v>
      </c>
      <c r="AR12">
        <f>SUMIF(DataRegularSeason20242025!$D$3:$D$1315,$A12, DataRegularSeason20242025!$K$3:$K$1315)</f>
        <v>9</v>
      </c>
      <c r="AS12">
        <f>AQ12-AR12</f>
        <v>3</v>
      </c>
      <c r="AT12">
        <f>COUNTIFS(DataRegularSeason20242025!$E$3:$E$1315,Table3[[#This Row],[Teams]],DataRegularSeason20242025!$J$3:$J$1315,0)</f>
        <v>0</v>
      </c>
      <c r="AU12">
        <f>SUMIF(DataRegularSeason20242025!$E$3:$E$1315,$A12,DataRegularSeason20242025!$K$3:$K$1315)</f>
        <v>10</v>
      </c>
      <c r="AV12">
        <f>SUMIF(DataRegularSeason20242025!$E$3:$E$1315,$A12,DataRegularSeason20242025!$J$3:$J$1315)</f>
        <v>8</v>
      </c>
      <c r="AW12">
        <f>AU12-AV12</f>
        <v>2</v>
      </c>
      <c r="AX12">
        <f>AQ12+AU12</f>
        <v>22</v>
      </c>
      <c r="AY12">
        <f>AR12+AV12</f>
        <v>17</v>
      </c>
      <c r="AZ12">
        <f>AX12-AY12</f>
        <v>5</v>
      </c>
      <c r="BA12" s="35">
        <f>Table3[[#This Row],[GF]]/Table3[[#This Row],[GP]]</f>
        <v>3.6666666666666665</v>
      </c>
      <c r="BB12" s="35">
        <f>Table3[[#This Row],[GA]]/Table3[[#This Row],[GP]]</f>
        <v>2.8333333333333335</v>
      </c>
      <c r="BC12" s="35">
        <f>(Table3[[#This Row],[GF]]-Table3[[#This Row],[GA]])/Table3[[#This Row],[GP]]</f>
        <v>0.83333333333333337</v>
      </c>
      <c r="BD12">
        <f>COUNTIFS(DataRegularSeason20242025!$D$3:$D$1315,$A12,DataRegularSeason20242025!$H$3:$H$1315, $A12)</f>
        <v>0</v>
      </c>
      <c r="BE12">
        <f>COUNTIFS(DataRegularSeason20242025!$E$3:$E$1315,$A12,DataRegularSeason20242025!$H$3:$H$1315, $A12)</f>
        <v>0</v>
      </c>
      <c r="BF12">
        <f>BD12+BE12</f>
        <v>0</v>
      </c>
      <c r="BG12">
        <f>F12-BD12</f>
        <v>3</v>
      </c>
      <c r="BH12">
        <f>H12-BE12</f>
        <v>3</v>
      </c>
      <c r="BI12">
        <f>BG12+BH12</f>
        <v>6</v>
      </c>
      <c r="BN12" t="s">
        <v>1474</v>
      </c>
      <c r="BO12">
        <f>$BO$3/($BO$10-$BO$9)</f>
        <v>2.875</v>
      </c>
    </row>
    <row r="13" spans="1:75" x14ac:dyDescent="0.25">
      <c r="A13" t="s">
        <v>13</v>
      </c>
      <c r="B13" t="s">
        <v>97</v>
      </c>
      <c r="C13" t="s">
        <v>95</v>
      </c>
      <c r="D13">
        <f>COUNTIFS(DataRegularSeason20242025!$D$3:$D$1315,$A13,DataRegularSeason20242025!$R$3:$R$1315,1,DataRegularSeason20242025!$N$3:$N$1315,1) + COUNTIFS(DataRegularSeason20242025!$E$3:$E$1315,$A13,DataRegularSeason20242025!$R$3:$R$1315,1,DataRegularSeason20242025!$N$3:$N$1315,1)</f>
        <v>2</v>
      </c>
      <c r="E13" s="33">
        <f>Table3[[#This Row],[Watched]]/Table3[[#This Row],[GP]]</f>
        <v>0.33333333333333331</v>
      </c>
      <c r="F13">
        <f>COUNTIFS(DataRegularSeason20242025!$N$3:$N$1315,1,DataRegularSeason20242025!$D$3:$D$1315,$A13)</f>
        <v>3</v>
      </c>
      <c r="G13">
        <f>41-Table3[[#This Row],[GP_A]]</f>
        <v>38</v>
      </c>
      <c r="H13">
        <f>COUNTIFS(DataRegularSeason20242025!$E$3:$E$1315,$A13,DataRegularSeason20242025!$N$3:$N$1315,1)</f>
        <v>3</v>
      </c>
      <c r="I13">
        <f>41-Table3[[#This Row],[GP_H]]</f>
        <v>38</v>
      </c>
      <c r="J13">
        <f>F13+H13</f>
        <v>6</v>
      </c>
      <c r="K13">
        <f>82-Table3[[#This Row],[GP]]</f>
        <v>76</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v>
      </c>
      <c r="Q13">
        <f>COUNTIFS(DataRegularSeason20242025!$D$3:$D$1315,$A13, DataRegularSeason20242025!$S$3:$S$1315, $A13,DataRegularSeason20242025!$M$3:$M$1315,"REG")</f>
        <v>1</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2</v>
      </c>
      <c r="AD13">
        <f>Table3[[#This Row],[RW_A]]+Table3[[#This Row],[RW_H]]</f>
        <v>2</v>
      </c>
      <c r="AE13">
        <f>Table3[[#This Row],[RL_A]]+Table3[[#This Row],[RL_H]]</f>
        <v>2</v>
      </c>
      <c r="AF13">
        <f>Table3[[#This Row],[OTW_A]]+Table3[[#This Row],[OTW_H]]</f>
        <v>2</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8</v>
      </c>
      <c r="AK13">
        <f>(3*(Table3[[#This Row],[RW_A]]+Table3[[#This Row],[RW_H]]))+(2*(Table3[[#This Row],[OTW_A]]+Table3[[#This Row],[SOW_A]]+Table3[[#This Row],[OTW_H]]+Table3[[#This Row],[SOW_H]]))+Table3[[#This Row],[OTL_A]]+Table3[[#This Row],[SOL_A]]+Table3[[#This Row],[OTL_H]]+Table3[[#This Row],[SOL_H]]</f>
        <v>10</v>
      </c>
      <c r="AL13" s="33">
        <f>Table3[[#This Row],[PTS]]/(2*Table3[[#This Row],[GP]])</f>
        <v>0.66666666666666663</v>
      </c>
      <c r="AM13">
        <f>(2*Table3[[#This Row],[GR]])+Table3[[#This Row],[PTS]]</f>
        <v>160</v>
      </c>
      <c r="AN13">
        <f>(3*Table3[[#This Row],[GR]])+Table3[[#This Row],[PTS2]]</f>
        <v>238</v>
      </c>
      <c r="AO13" s="38" t="str">
        <f>_xlfn.CONCAT(TEXT(Table3[[#This Row],[W]], "0"), "-", TEXT(Table3[[#This Row],[RL]],"0"), "-", TEXT(Table3[[#This Row],[OTL]]+Table3[[#This Row],[SOL]], "0"))</f>
        <v>4-2-0</v>
      </c>
      <c r="AP13">
        <f>COUNTIFS(DataRegularSeason20242025!$D$3:$D$1315,Table3[[#This Row],[Teams]],DataRegularSeason20242025!$K$3:$K$1315,0)</f>
        <v>0</v>
      </c>
      <c r="AQ13">
        <f>SUMIF(DataRegularSeason20242025!$D$3:$D$1315,$A13, DataRegularSeason20242025!$J$3:$J$1315)</f>
        <v>11</v>
      </c>
      <c r="AR13">
        <f>SUMIF(DataRegularSeason20242025!$D$3:$D$1315,$A13, DataRegularSeason20242025!$K$3:$K$1315)</f>
        <v>10</v>
      </c>
      <c r="AS13">
        <f>AQ13-AR13</f>
        <v>1</v>
      </c>
      <c r="AT13">
        <f>COUNTIFS(DataRegularSeason20242025!$E$3:$E$1315,Table3[[#This Row],[Teams]],DataRegularSeason20242025!$J$3:$J$1315,0)</f>
        <v>1</v>
      </c>
      <c r="AU13">
        <f>SUMIF(DataRegularSeason20242025!$E$3:$E$1315,$A13,DataRegularSeason20242025!$K$3:$K$1315)</f>
        <v>6</v>
      </c>
      <c r="AV13">
        <f>SUMIF(DataRegularSeason20242025!$E$3:$E$1315,$A13,DataRegularSeason20242025!$J$3:$J$1315)</f>
        <v>7</v>
      </c>
      <c r="AW13">
        <f>AU13-AV13</f>
        <v>-1</v>
      </c>
      <c r="AX13">
        <f>AQ13+AU13</f>
        <v>17</v>
      </c>
      <c r="AY13">
        <f>AR13+AV13</f>
        <v>17</v>
      </c>
      <c r="AZ13">
        <f>AX13-AY13</f>
        <v>0</v>
      </c>
      <c r="BA13" s="35">
        <f>Table3[[#This Row],[GF]]/Table3[[#This Row],[GP]]</f>
        <v>2.8333333333333335</v>
      </c>
      <c r="BB13" s="35">
        <f>Table3[[#This Row],[GA]]/Table3[[#This Row],[GP]]</f>
        <v>2.8333333333333335</v>
      </c>
      <c r="BC13" s="35">
        <f>(Table3[[#This Row],[GF]]-Table3[[#This Row],[GA]])/Table3[[#This Row],[GP]]</f>
        <v>0</v>
      </c>
      <c r="BD13">
        <f>COUNTIFS(DataRegularSeason20242025!$D$3:$D$1315,$A13,DataRegularSeason20242025!$H$3:$H$1315, $A13)</f>
        <v>3</v>
      </c>
      <c r="BE13">
        <f>COUNTIFS(DataRegularSeason20242025!$E$3:$E$1315,$A13,DataRegularSeason20242025!$H$3:$H$1315, $A13)</f>
        <v>2</v>
      </c>
      <c r="BF13">
        <f>BD13+BE13</f>
        <v>5</v>
      </c>
      <c r="BG13">
        <f>F13-BD13</f>
        <v>0</v>
      </c>
      <c r="BH13">
        <f>H13-BE13</f>
        <v>1</v>
      </c>
      <c r="BI13">
        <f>BG13+BH13</f>
        <v>1</v>
      </c>
    </row>
    <row r="14" spans="1:75" x14ac:dyDescent="0.25">
      <c r="A14" t="s">
        <v>27</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33">
        <f>Table3[[#This Row],[Watched]]/Table3[[#This Row],[GP]]</f>
        <v>0.33333333333333331</v>
      </c>
      <c r="F14">
        <f>COUNTIFS(DataRegularSeason20242025!$N$3:$N$1315,1,DataRegularSeason20242025!$D$3:$D$1315,$A14)</f>
        <v>3</v>
      </c>
      <c r="G14">
        <f>41-Table3[[#This Row],[GP_A]]</f>
        <v>38</v>
      </c>
      <c r="H14">
        <f>COUNTIFS(DataRegularSeason20242025!$E$3:$E$1315,$A14,DataRegularSeason20242025!$N$3:$N$1315,1)</f>
        <v>3</v>
      </c>
      <c r="I14">
        <f>41-Table3[[#This Row],[GP_H]]</f>
        <v>38</v>
      </c>
      <c r="J14">
        <f>F14+H14</f>
        <v>6</v>
      </c>
      <c r="K14">
        <f>82-Table3[[#This Row],[GP]]</f>
        <v>76</v>
      </c>
      <c r="L14">
        <f>COUNTIFS(DataRegularSeason20242025!$D$3:$D$1315,$A14, DataRegularSeason20242025!$L$3:$L$1315, $A14,DataRegularSeason20242025!$N$3:$N$1315,1)</f>
        <v>0</v>
      </c>
      <c r="M14">
        <f>COUNTIFS(DataRegularSeason20242025!$D$3:$D$1315,$A14, DataRegularSeason20242025!$L$3:$L$1315, $A14,DataRegularSeason20242025!$N$3:$N$1315,1,DataRegularSeason20242025!$M$3:$M$1315,"REG")</f>
        <v>0</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3</v>
      </c>
      <c r="Q14">
        <f>COUNTIFS(DataRegularSeason20242025!$D$3:$D$1315,$A14, DataRegularSeason20242025!$S$3:$S$1315, $A14,DataRegularSeason20242025!$M$3:$M$1315,"REG")</f>
        <v>2</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0</v>
      </c>
      <c r="Y14">
        <f>COUNTIFS(DataRegularSeason20242025!$E$3:$E$1315,$A14, DataRegularSeason20242025!$S$3:$S$1315, $A14,DataRegularSeason20242025!$M$3:$M$1315,"REG")</f>
        <v>0</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3</v>
      </c>
      <c r="AD14">
        <f>Table3[[#This Row],[RW_A]]+Table3[[#This Row],[RW_H]]</f>
        <v>3</v>
      </c>
      <c r="AE14">
        <f>Table3[[#This Row],[RL_A]]+Table3[[#This Row],[RL_H]]</f>
        <v>2</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7</v>
      </c>
      <c r="AK14">
        <f>(3*(Table3[[#This Row],[RW_A]]+Table3[[#This Row],[RW_H]]))+(2*(Table3[[#This Row],[OTW_A]]+Table3[[#This Row],[SOW_A]]+Table3[[#This Row],[OTW_H]]+Table3[[#This Row],[SOW_H]]))+Table3[[#This Row],[OTL_A]]+Table3[[#This Row],[SOL_A]]+Table3[[#This Row],[OTL_H]]+Table3[[#This Row],[SOL_H]]</f>
        <v>10</v>
      </c>
      <c r="AL14" s="33">
        <f>Table3[[#This Row],[PTS]]/(2*Table3[[#This Row],[GP]])</f>
        <v>0.58333333333333337</v>
      </c>
      <c r="AM14">
        <f>(2*Table3[[#This Row],[GR]])+Table3[[#This Row],[PTS]]</f>
        <v>159</v>
      </c>
      <c r="AN14">
        <f>(3*Table3[[#This Row],[GR]])+Table3[[#This Row],[PTS2]]</f>
        <v>238</v>
      </c>
      <c r="AO14" s="38" t="str">
        <f>_xlfn.CONCAT(TEXT(Table3[[#This Row],[W]], "0"), "-", TEXT(Table3[[#This Row],[RL]],"0"), "-", TEXT(Table3[[#This Row],[OTL]]+Table3[[#This Row],[SOL]], "0"))</f>
        <v>3-2-1</v>
      </c>
      <c r="AP14">
        <f>COUNTIFS(DataRegularSeason20242025!$D$3:$D$1315,Table3[[#This Row],[Teams]],DataRegularSeason20242025!$K$3:$K$1315,0)</f>
        <v>0</v>
      </c>
      <c r="AQ14">
        <f>SUMIF(DataRegularSeason20242025!$D$3:$D$1315,$A14, DataRegularSeason20242025!$J$3:$J$1315)</f>
        <v>8</v>
      </c>
      <c r="AR14">
        <f>SUMIF(DataRegularSeason20242025!$D$3:$D$1315,$A14, DataRegularSeason20242025!$K$3:$K$1315)</f>
        <v>12</v>
      </c>
      <c r="AS14">
        <f>AQ14-AR14</f>
        <v>-4</v>
      </c>
      <c r="AT14">
        <f>COUNTIFS(DataRegularSeason20242025!$E$3:$E$1315,Table3[[#This Row],[Teams]],DataRegularSeason20242025!$J$3:$J$1315,0)</f>
        <v>0</v>
      </c>
      <c r="AU14">
        <f>SUMIF(DataRegularSeason20242025!$E$3:$E$1315,$A14,DataRegularSeason20242025!$K$3:$K$1315)</f>
        <v>15</v>
      </c>
      <c r="AV14">
        <f>SUMIF(DataRegularSeason20242025!$E$3:$E$1315,$A14,DataRegularSeason20242025!$J$3:$J$1315)</f>
        <v>8</v>
      </c>
      <c r="AW14">
        <f>AU14-AV14</f>
        <v>7</v>
      </c>
      <c r="AX14">
        <f>AQ14+AU14</f>
        <v>23</v>
      </c>
      <c r="AY14">
        <f>AR14+AV14</f>
        <v>20</v>
      </c>
      <c r="AZ14">
        <f>AX14-AY14</f>
        <v>3</v>
      </c>
      <c r="BA14" s="35">
        <f>Table3[[#This Row],[GF]]/Table3[[#This Row],[GP]]</f>
        <v>3.8333333333333335</v>
      </c>
      <c r="BB14" s="35">
        <f>Table3[[#This Row],[GA]]/Table3[[#This Row],[GP]]</f>
        <v>3.3333333333333335</v>
      </c>
      <c r="BC14" s="35">
        <f>(Table3[[#This Row],[GF]]-Table3[[#This Row],[GA]])/Table3[[#This Row],[GP]]</f>
        <v>0.5</v>
      </c>
      <c r="BD14">
        <f>COUNTIFS(DataRegularSeason20242025!$D$3:$D$1315,$A14,DataRegularSeason20242025!$H$3:$H$1315, $A14)</f>
        <v>2</v>
      </c>
      <c r="BE14">
        <f>COUNTIFS(DataRegularSeason20242025!$E$3:$E$1315,$A14,DataRegularSeason20242025!$H$3:$H$1315, $A14)</f>
        <v>2</v>
      </c>
      <c r="BF14">
        <f>BD14+BE14</f>
        <v>4</v>
      </c>
      <c r="BG14">
        <f>F14-BD14</f>
        <v>1</v>
      </c>
      <c r="BH14">
        <f>H14-BE14</f>
        <v>1</v>
      </c>
      <c r="BI14">
        <f>BG14+BH14</f>
        <v>2</v>
      </c>
    </row>
    <row r="15" spans="1:75"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v>
      </c>
      <c r="E15" s="33">
        <f>Table3[[#This Row],[Watched]]/Table3[[#This Row],[GP]]</f>
        <v>0.6</v>
      </c>
      <c r="F15">
        <f>COUNTIFS(DataRegularSeason20242025!$N$3:$N$1315,1,DataRegularSeason20242025!$D$3:$D$1315,$A15)</f>
        <v>3</v>
      </c>
      <c r="G15">
        <f>41-Table3[[#This Row],[GP_A]]</f>
        <v>38</v>
      </c>
      <c r="H15">
        <f>COUNTIFS(DataRegularSeason20242025!$E$3:$E$1315,$A15,DataRegularSeason20242025!$N$3:$N$1315,1)</f>
        <v>2</v>
      </c>
      <c r="I15">
        <f>41-Table3[[#This Row],[GP_H]]</f>
        <v>39</v>
      </c>
      <c r="J15">
        <f>F15+H15</f>
        <v>5</v>
      </c>
      <c r="K15">
        <f>82-Table3[[#This Row],[GP]]</f>
        <v>77</v>
      </c>
      <c r="L15">
        <f>COUNTIFS(DataRegularSeason20242025!$D$3:$D$1315,$A15, DataRegularSeason20242025!$L$3:$L$1315, $A15,DataRegularSeason20242025!$N$3:$N$1315,1)</f>
        <v>1</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2</v>
      </c>
      <c r="Q15">
        <f>COUNTIFS(DataRegularSeason20242025!$D$3:$D$1315,$A15, DataRegularSeason20242025!$S$3:$S$1315, $A15,DataRegularSeason20242025!$M$3:$M$1315,"REG")</f>
        <v>2</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0</v>
      </c>
      <c r="Y15">
        <f>COUNTIFS(DataRegularSeason20242025!$E$3:$E$1315,$A15, DataRegularSeason20242025!$S$3:$S$1315, $A15,DataRegularSeason20242025!$M$3:$M$1315,"REG")</f>
        <v>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3</v>
      </c>
      <c r="AC15">
        <f>Table3[[#This Row],[L_A]]+Table3[[#This Row],[L_H]]</f>
        <v>2</v>
      </c>
      <c r="AD15">
        <f>Table3[[#This Row],[RW_A]]+Table3[[#This Row],[RW_H]]</f>
        <v>3</v>
      </c>
      <c r="AE15">
        <f>Table3[[#This Row],[RL_A]]+Table3[[#This Row],[RL_H]]</f>
        <v>2</v>
      </c>
      <c r="AF15">
        <f>Table3[[#This Row],[OTW_A]]+Table3[[#This Row],[OTW_H]]</f>
        <v>0</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6</v>
      </c>
      <c r="AK15">
        <f>(3*(Table3[[#This Row],[RW_A]]+Table3[[#This Row],[RW_H]]))+(2*(Table3[[#This Row],[OTW_A]]+Table3[[#This Row],[SOW_A]]+Table3[[#This Row],[OTW_H]]+Table3[[#This Row],[SOW_H]]))+Table3[[#This Row],[OTL_A]]+Table3[[#This Row],[SOL_A]]+Table3[[#This Row],[OTL_H]]+Table3[[#This Row],[SOL_H]]</f>
        <v>9</v>
      </c>
      <c r="AL15" s="33">
        <f>Table3[[#This Row],[PTS]]/(2*Table3[[#This Row],[GP]])</f>
        <v>0.6</v>
      </c>
      <c r="AM15">
        <f>(2*Table3[[#This Row],[GR]])+Table3[[#This Row],[PTS]]</f>
        <v>160</v>
      </c>
      <c r="AN15">
        <f>(3*Table3[[#This Row],[GR]])+Table3[[#This Row],[PTS2]]</f>
        <v>240</v>
      </c>
      <c r="AO15" s="38" t="str">
        <f>_xlfn.CONCAT(TEXT(Table3[[#This Row],[W]], "0"), "-", TEXT(Table3[[#This Row],[RL]],"0"), "-", TEXT(Table3[[#This Row],[OTL]]+Table3[[#This Row],[SOL]], "0"))</f>
        <v>3-2-0</v>
      </c>
      <c r="AP15">
        <f>COUNTIFS(DataRegularSeason20242025!$D$3:$D$1315,Table3[[#This Row],[Teams]],DataRegularSeason20242025!$K$3:$K$1315,0)</f>
        <v>0</v>
      </c>
      <c r="AQ15">
        <f>SUMIF(DataRegularSeason20242025!$D$3:$D$1315,$A15, DataRegularSeason20242025!$J$3:$J$1315)</f>
        <v>10</v>
      </c>
      <c r="AR15">
        <f>SUMIF(DataRegularSeason20242025!$D$3:$D$1315,$A15, DataRegularSeason20242025!$K$3:$K$1315)</f>
        <v>11</v>
      </c>
      <c r="AS15">
        <f>AQ15-AR15</f>
        <v>-1</v>
      </c>
      <c r="AT15">
        <f>COUNTIFS(DataRegularSeason20242025!$E$3:$E$1315,Table3[[#This Row],[Teams]],DataRegularSeason20242025!$J$3:$J$1315,0)</f>
        <v>0</v>
      </c>
      <c r="AU15">
        <f>SUMIF(DataRegularSeason20242025!$E$3:$E$1315,$A15,DataRegularSeason20242025!$K$3:$K$1315)</f>
        <v>8</v>
      </c>
      <c r="AV15">
        <f>SUMIF(DataRegularSeason20242025!$E$3:$E$1315,$A15,DataRegularSeason20242025!$J$3:$J$1315)</f>
        <v>4</v>
      </c>
      <c r="AW15">
        <f>AU15-AV15</f>
        <v>4</v>
      </c>
      <c r="AX15">
        <f>AQ15+AU15</f>
        <v>18</v>
      </c>
      <c r="AY15">
        <f>AR15+AV15</f>
        <v>15</v>
      </c>
      <c r="AZ15">
        <f>AX15-AY15</f>
        <v>3</v>
      </c>
      <c r="BA15" s="35">
        <f>Table3[[#This Row],[GF]]/Table3[[#This Row],[GP]]</f>
        <v>3.6</v>
      </c>
      <c r="BB15" s="35">
        <f>Table3[[#This Row],[GA]]/Table3[[#This Row],[GP]]</f>
        <v>3</v>
      </c>
      <c r="BC15" s="35">
        <f>(Table3[[#This Row],[GF]]-Table3[[#This Row],[GA]])/Table3[[#This Row],[GP]]</f>
        <v>0.6</v>
      </c>
      <c r="BD15">
        <f>COUNTIFS(DataRegularSeason20242025!$D$3:$D$1315,$A15,DataRegularSeason20242025!$H$3:$H$1315, $A15)</f>
        <v>1</v>
      </c>
      <c r="BE15">
        <f>COUNTIFS(DataRegularSeason20242025!$E$3:$E$1315,$A15,DataRegularSeason20242025!$H$3:$H$1315, $A15)</f>
        <v>3</v>
      </c>
      <c r="BF15">
        <f>BD15+BE15</f>
        <v>4</v>
      </c>
      <c r="BG15">
        <f>F15-BD15</f>
        <v>2</v>
      </c>
      <c r="BH15">
        <f>H15-BE15</f>
        <v>-1</v>
      </c>
      <c r="BI15">
        <f>BG15+BH15</f>
        <v>1</v>
      </c>
      <c r="BN15">
        <f>LARGE($AJ$2:$AJ$33,1)</f>
        <v>11</v>
      </c>
    </row>
    <row r="16" spans="1:75" x14ac:dyDescent="0.25">
      <c r="A16" t="s">
        <v>16</v>
      </c>
      <c r="B16" t="s">
        <v>98</v>
      </c>
      <c r="C16" t="s">
        <v>81</v>
      </c>
      <c r="D16">
        <f>COUNTIFS(DataRegularSeason20242025!$D$3:$D$1315,$A16,DataRegularSeason20242025!$R$3:$R$1315,1,DataRegularSeason20242025!$N$3:$N$1315,1) + COUNTIFS(DataRegularSeason20242025!$E$3:$E$1315,$A16,DataRegularSeason20242025!$R$3:$R$1315,1,DataRegularSeason20242025!$N$3:$N$1315,1)</f>
        <v>5</v>
      </c>
      <c r="E16" s="33">
        <f>Table3[[#This Row],[Watched]]/Table3[[#This Row],[GP]]</f>
        <v>0.83333333333333337</v>
      </c>
      <c r="F16">
        <f>COUNTIFS(DataRegularSeason20242025!$N$3:$N$1315,1,DataRegularSeason20242025!$D$3:$D$1315,$A16)</f>
        <v>3</v>
      </c>
      <c r="G16">
        <f>41-Table3[[#This Row],[GP_A]]</f>
        <v>38</v>
      </c>
      <c r="H16">
        <f>COUNTIFS(DataRegularSeason20242025!$E$3:$E$1315,$A16,DataRegularSeason20242025!$N$3:$N$1315,1)</f>
        <v>3</v>
      </c>
      <c r="I16">
        <f>41-Table3[[#This Row],[GP_H]]</f>
        <v>38</v>
      </c>
      <c r="J16">
        <f>F16+H16</f>
        <v>6</v>
      </c>
      <c r="K16">
        <f>82-Table3[[#This Row],[GP]]</f>
        <v>76</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2</v>
      </c>
      <c r="Q16">
        <f>COUNTIFS(DataRegularSeason20242025!$D$3:$D$1315,$A16, DataRegularSeason20242025!$S$3:$S$1315, $A16,DataRegularSeason20242025!$M$3:$M$1315,"REG")</f>
        <v>1</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3</v>
      </c>
      <c r="AC16">
        <f>Table3[[#This Row],[L_A]]+Table3[[#This Row],[L_H]]</f>
        <v>3</v>
      </c>
      <c r="AD16">
        <f>Table3[[#This Row],[RW_A]]+Table3[[#This Row],[RW_H]]</f>
        <v>2</v>
      </c>
      <c r="AE16">
        <f>Table3[[#This Row],[RL_A]]+Table3[[#This Row],[RL_H]]</f>
        <v>2</v>
      </c>
      <c r="AF16">
        <f>Table3[[#This Row],[OTW_A]]+Table3[[#This Row],[OTW_H]]</f>
        <v>1</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7</v>
      </c>
      <c r="AK16">
        <f>(3*(Table3[[#This Row],[RW_A]]+Table3[[#This Row],[RW_H]]))+(2*(Table3[[#This Row],[OTW_A]]+Table3[[#This Row],[SOW_A]]+Table3[[#This Row],[OTW_H]]+Table3[[#This Row],[SOW_H]]))+Table3[[#This Row],[OTL_A]]+Table3[[#This Row],[SOL_A]]+Table3[[#This Row],[OTL_H]]+Table3[[#This Row],[SOL_H]]</f>
        <v>9</v>
      </c>
      <c r="AL16" s="33">
        <f>Table3[[#This Row],[PTS]]/(2*Table3[[#This Row],[GP]])</f>
        <v>0.58333333333333337</v>
      </c>
      <c r="AM16">
        <f>(2*Table3[[#This Row],[GR]])+Table3[[#This Row],[PTS]]</f>
        <v>159</v>
      </c>
      <c r="AN16">
        <f>(3*Table3[[#This Row],[GR]])+Table3[[#This Row],[PTS2]]</f>
        <v>237</v>
      </c>
      <c r="AO16" s="38" t="str">
        <f>_xlfn.CONCAT(TEXT(Table3[[#This Row],[W]], "0"), "-", TEXT(Table3[[#This Row],[RL]],"0"), "-", TEXT(Table3[[#This Row],[OTL]]+Table3[[#This Row],[SOL]], "0"))</f>
        <v>3-2-1</v>
      </c>
      <c r="AP16">
        <f>COUNTIFS(DataRegularSeason20242025!$D$3:$D$1315,Table3[[#This Row],[Teams]],DataRegularSeason20242025!$K$3:$K$1315,0)</f>
        <v>0</v>
      </c>
      <c r="AQ16">
        <f>SUMIF(DataRegularSeason20242025!$D$3:$D$1315,$A16, DataRegularSeason20242025!$J$3:$J$1315)</f>
        <v>10</v>
      </c>
      <c r="AR16">
        <f>SUMIF(DataRegularSeason20242025!$D$3:$D$1315,$A16, DataRegularSeason20242025!$K$3:$K$1315)</f>
        <v>11</v>
      </c>
      <c r="AS16">
        <f>AQ16-AR16</f>
        <v>-1</v>
      </c>
      <c r="AT16">
        <f>COUNTIFS(DataRegularSeason20242025!$E$3:$E$1315,Table3[[#This Row],[Teams]],DataRegularSeason20242025!$J$3:$J$1315,0)</f>
        <v>0</v>
      </c>
      <c r="AU16">
        <f>SUMIF(DataRegularSeason20242025!$E$3:$E$1315,$A16,DataRegularSeason20242025!$K$3:$K$1315)</f>
        <v>11</v>
      </c>
      <c r="AV16">
        <f>SUMIF(DataRegularSeason20242025!$E$3:$E$1315,$A16,DataRegularSeason20242025!$J$3:$J$1315)</f>
        <v>9</v>
      </c>
      <c r="AW16">
        <f>AU16-AV16</f>
        <v>2</v>
      </c>
      <c r="AX16">
        <f>AQ16+AU16</f>
        <v>21</v>
      </c>
      <c r="AY16">
        <f>AR16+AV16</f>
        <v>20</v>
      </c>
      <c r="AZ16">
        <f>AX16-AY16</f>
        <v>1</v>
      </c>
      <c r="BA16" s="35">
        <f>Table3[[#This Row],[GF]]/Table3[[#This Row],[GP]]</f>
        <v>3.5</v>
      </c>
      <c r="BB16" s="35">
        <f>Table3[[#This Row],[GA]]/Table3[[#This Row],[GP]]</f>
        <v>3.3333333333333335</v>
      </c>
      <c r="BC16" s="35">
        <f>(Table3[[#This Row],[GF]]-Table3[[#This Row],[GA]])/Table3[[#This Row],[GP]]</f>
        <v>0.16666666666666666</v>
      </c>
      <c r="BD16">
        <f>COUNTIFS(DataRegularSeason20242025!$D$3:$D$1315,$A16,DataRegularSeason20242025!$H$3:$H$1315, $A16)</f>
        <v>1</v>
      </c>
      <c r="BE16">
        <f>COUNTIFS(DataRegularSeason20242025!$E$3:$E$1315,$A16,DataRegularSeason20242025!$H$3:$H$1315, $A16)</f>
        <v>2</v>
      </c>
      <c r="BF16">
        <f>BD16+BE16</f>
        <v>3</v>
      </c>
      <c r="BG16">
        <f>F16-BD16</f>
        <v>2</v>
      </c>
      <c r="BH16">
        <f>H16-BE16</f>
        <v>1</v>
      </c>
      <c r="BI16">
        <f>BG16+BH16</f>
        <v>3</v>
      </c>
    </row>
    <row r="17" spans="1:63" x14ac:dyDescent="0.25">
      <c r="A17" t="s">
        <v>46</v>
      </c>
      <c r="B17" t="s">
        <v>98</v>
      </c>
      <c r="C17" t="s">
        <v>99</v>
      </c>
      <c r="D17">
        <f>COUNTIFS(DataRegularSeason20242025!$D$3:$D$1315,$A17,DataRegularSeason20242025!$R$3:$R$1315,1,DataRegularSeason20242025!$N$3:$N$1315,1) + COUNTIFS(DataRegularSeason20242025!$E$3:$E$1315,$A17,DataRegularSeason20242025!$R$3:$R$1315,1,DataRegularSeason20242025!$N$3:$N$1315,1)</f>
        <v>1</v>
      </c>
      <c r="E17" s="33">
        <f>Table3[[#This Row],[Watched]]/Table3[[#This Row],[GP]]</f>
        <v>0.25</v>
      </c>
      <c r="F17">
        <f>COUNTIFS(DataRegularSeason20242025!$N$3:$N$1315,1,DataRegularSeason20242025!$D$3:$D$1315,$A17)</f>
        <v>1</v>
      </c>
      <c r="G17">
        <f>41-Table3[[#This Row],[GP_A]]</f>
        <v>40</v>
      </c>
      <c r="H17">
        <f>COUNTIFS(DataRegularSeason20242025!$E$3:$E$1315,$A17,DataRegularSeason20242025!$N$3:$N$1315,1)</f>
        <v>3</v>
      </c>
      <c r="I17">
        <f>41-Table3[[#This Row],[GP_H]]</f>
        <v>38</v>
      </c>
      <c r="J17">
        <f>F17+H17</f>
        <v>4</v>
      </c>
      <c r="K17">
        <f>82-Table3[[#This Row],[GP]]</f>
        <v>78</v>
      </c>
      <c r="L17">
        <f>COUNTIFS(DataRegularSeason20242025!$D$3:$D$1315,$A17, DataRegularSeason20242025!$L$3:$L$1315, $A17,DataRegularSeason20242025!$N$3:$N$1315,1)</f>
        <v>1</v>
      </c>
      <c r="M17">
        <f>COUNTIFS(DataRegularSeason20242025!$D$3:$D$1315,$A17, DataRegularSeason20242025!$L$3:$L$1315, $A17,DataRegularSeason20242025!$N$3:$N$1315,1,DataRegularSeason20242025!$M$3:$M$1315,"REG")</f>
        <v>0</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0</v>
      </c>
      <c r="Q17">
        <f>COUNTIFS(DataRegularSeason20242025!$D$3:$D$1315,$A17, DataRegularSeason20242025!$S$3:$S$1315, $A17,DataRegularSeason20242025!$M$3:$M$1315,"REG")</f>
        <v>0</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0</v>
      </c>
      <c r="X17">
        <f>H17-T17</f>
        <v>1</v>
      </c>
      <c r="Y17">
        <f>COUNTIFS(DataRegularSeason20242025!$E$3:$E$1315,$A17, DataRegularSeason20242025!$S$3:$S$1315, $A17,DataRegularSeason20242025!$M$3:$M$1315,"REG")</f>
        <v>1</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3</v>
      </c>
      <c r="AC17">
        <f>Table3[[#This Row],[L_A]]+Table3[[#This Row],[L_H]]</f>
        <v>1</v>
      </c>
      <c r="AD17">
        <f>Table3[[#This Row],[RW_A]]+Table3[[#This Row],[RW_H]]</f>
        <v>2</v>
      </c>
      <c r="AE17">
        <f>Table3[[#This Row],[RL_A]]+Table3[[#This Row],[RL_H]]</f>
        <v>1</v>
      </c>
      <c r="AF17">
        <f>Table3[[#This Row],[OTW_A]]+Table3[[#This Row],[OTW_H]]</f>
        <v>1</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6</v>
      </c>
      <c r="AK17">
        <f>(3*(Table3[[#This Row],[RW_A]]+Table3[[#This Row],[RW_H]]))+(2*(Table3[[#This Row],[OTW_A]]+Table3[[#This Row],[SOW_A]]+Table3[[#This Row],[OTW_H]]+Table3[[#This Row],[SOW_H]]))+Table3[[#This Row],[OTL_A]]+Table3[[#This Row],[SOL_A]]+Table3[[#This Row],[OTL_H]]+Table3[[#This Row],[SOL_H]]</f>
        <v>8</v>
      </c>
      <c r="AL17" s="33">
        <f>Table3[[#This Row],[PTS]]/(2*Table3[[#This Row],[GP]])</f>
        <v>0.75</v>
      </c>
      <c r="AM17">
        <f>(2*Table3[[#This Row],[GR]])+Table3[[#This Row],[PTS]]</f>
        <v>162</v>
      </c>
      <c r="AN17">
        <f>(3*Table3[[#This Row],[GR]])+Table3[[#This Row],[PTS2]]</f>
        <v>242</v>
      </c>
      <c r="AO17" s="38" t="str">
        <f>_xlfn.CONCAT(TEXT(Table3[[#This Row],[W]], "0"), "-", TEXT(Table3[[#This Row],[RL]],"0"), "-", TEXT(Table3[[#This Row],[OTL]]+Table3[[#This Row],[SOL]], "0"))</f>
        <v>3-1-0</v>
      </c>
      <c r="AP17">
        <f>COUNTIFS(DataRegularSeason20242025!$D$3:$D$1315,Table3[[#This Row],[Teams]],DataRegularSeason20242025!$K$3:$K$1315,0)</f>
        <v>0</v>
      </c>
      <c r="AQ17">
        <f>SUMIF(DataRegularSeason20242025!$D$3:$D$1315,$A17, DataRegularSeason20242025!$J$3:$J$1315)</f>
        <v>6</v>
      </c>
      <c r="AR17">
        <f>SUMIF(DataRegularSeason20242025!$D$3:$D$1315,$A17, DataRegularSeason20242025!$K$3:$K$1315)</f>
        <v>5</v>
      </c>
      <c r="AS17">
        <f>AQ17-AR17</f>
        <v>1</v>
      </c>
      <c r="AT17">
        <f>COUNTIFS(DataRegularSeason20242025!$E$3:$E$1315,Table3[[#This Row],[Teams]],DataRegularSeason20242025!$J$3:$J$1315,0)</f>
        <v>0</v>
      </c>
      <c r="AU17">
        <f>SUMIF(DataRegularSeason20242025!$E$3:$E$1315,$A17,DataRegularSeason20242025!$K$3:$K$1315)</f>
        <v>10</v>
      </c>
      <c r="AV17">
        <f>SUMIF(DataRegularSeason20242025!$E$3:$E$1315,$A17,DataRegularSeason20242025!$J$3:$J$1315)</f>
        <v>9</v>
      </c>
      <c r="AW17">
        <f>AU17-AV17</f>
        <v>1</v>
      </c>
      <c r="AX17">
        <f>AQ17+AU17</f>
        <v>16</v>
      </c>
      <c r="AY17">
        <f>AR17+AV17</f>
        <v>14</v>
      </c>
      <c r="AZ17">
        <f>AX17-AY17</f>
        <v>2</v>
      </c>
      <c r="BA17" s="35">
        <f>Table3[[#This Row],[GF]]/Table3[[#This Row],[GP]]</f>
        <v>4</v>
      </c>
      <c r="BB17" s="35">
        <f>Table3[[#This Row],[GA]]/Table3[[#This Row],[GP]]</f>
        <v>3.5</v>
      </c>
      <c r="BC17" s="35">
        <f>(Table3[[#This Row],[GF]]-Table3[[#This Row],[GA]])/Table3[[#This Row],[GP]]</f>
        <v>0.5</v>
      </c>
      <c r="BD17">
        <f>COUNTIFS(DataRegularSeason20242025!$D$3:$D$1315,$A17,DataRegularSeason20242025!$H$3:$H$1315, $A17)</f>
        <v>0</v>
      </c>
      <c r="BE17">
        <f>COUNTIFS(DataRegularSeason20242025!$E$3:$E$1315,$A17,DataRegularSeason20242025!$H$3:$H$1315, $A17)</f>
        <v>1</v>
      </c>
      <c r="BF17">
        <f>BD17+BE17</f>
        <v>1</v>
      </c>
      <c r="BG17">
        <f>F17-BD17</f>
        <v>1</v>
      </c>
      <c r="BH17">
        <f>H17-BE17</f>
        <v>2</v>
      </c>
      <c r="BI17">
        <f>BG17+BH17</f>
        <v>3</v>
      </c>
    </row>
    <row r="18" spans="1:63"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v>
      </c>
      <c r="E18" s="33">
        <f>Table3[[#This Row],[Watched]]/Table3[[#This Row],[GP]]</f>
        <v>0.2</v>
      </c>
      <c r="F18">
        <f>COUNTIFS(DataRegularSeason20242025!$N$3:$N$1315,1,DataRegularSeason20242025!$D$3:$D$1315,$A18)</f>
        <v>1</v>
      </c>
      <c r="G18">
        <f>41-Table3[[#This Row],[GP_A]]</f>
        <v>40</v>
      </c>
      <c r="H18">
        <f>COUNTIFS(DataRegularSeason20242025!$E$3:$E$1315,$A18,DataRegularSeason20242025!$N$3:$N$1315,1)</f>
        <v>4</v>
      </c>
      <c r="I18">
        <f>41-Table3[[#This Row],[GP_H]]</f>
        <v>37</v>
      </c>
      <c r="J18">
        <f>F18+H18</f>
        <v>5</v>
      </c>
      <c r="K18">
        <f>82-Table3[[#This Row],[GP]]</f>
        <v>77</v>
      </c>
      <c r="L18">
        <f>COUNTIFS(DataRegularSeason20242025!$D$3:$D$1315,$A18, DataRegularSeason20242025!$L$3:$L$1315, $A18,DataRegularSeason20242025!$N$3:$N$1315,1)</f>
        <v>0</v>
      </c>
      <c r="M18">
        <f>COUNTIFS(DataRegularSeason20242025!$D$3:$D$1315,$A18, DataRegularSeason20242025!$L$3:$L$1315, $A18,DataRegularSeason20242025!$N$3:$N$1315,1,DataRegularSeason20242025!$M$3:$M$1315,"REG")</f>
        <v>0</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3</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1</v>
      </c>
      <c r="Y18">
        <f>COUNTIFS(DataRegularSeason20242025!$E$3:$E$1315,$A18, DataRegularSeason20242025!$S$3:$S$1315, $A18,DataRegularSeason20242025!$M$3:$M$1315,"REG")</f>
        <v>1</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3</v>
      </c>
      <c r="AC18">
        <f>Table3[[#This Row],[L_A]]+Table3[[#This Row],[L_H]]</f>
        <v>2</v>
      </c>
      <c r="AD18">
        <f>Table3[[#This Row],[RW_A]]+Table3[[#This Row],[RW_H]]</f>
        <v>2</v>
      </c>
      <c r="AE18">
        <f>Table3[[#This Row],[RL_A]]+Table3[[#This Row],[RL_H]]</f>
        <v>2</v>
      </c>
      <c r="AF18">
        <f>Table3[[#This Row],[OTW_A]]+Table3[[#This Row],[OTW_H]]</f>
        <v>1</v>
      </c>
      <c r="AG18">
        <f>Table3[[#This Row],[OTL_A]]+Table3[[#This Row],[OTL_H]]</f>
        <v>0</v>
      </c>
      <c r="AH18">
        <f>Table3[[#This Row],[SOW_A]]+Table3[[#This Row],[SOW_H]]</f>
        <v>0</v>
      </c>
      <c r="AI18">
        <f>Table3[[#This Row],[SOL_A]]+Table3[[#This Row],[SOL_H]]</f>
        <v>0</v>
      </c>
      <c r="AJ18">
        <f>(2*(Table3[[#This Row],[W_A]]+Table3[[#This Row],[W_H]]))+Table3[[#This Row],[OTL_A]]+Table3[[#This Row],[SOL_A]]+Table3[[#This Row],[OTL_H]]+Table3[[#This Row],[SOL_H]]</f>
        <v>6</v>
      </c>
      <c r="AK18">
        <f>(3*(Table3[[#This Row],[RW_A]]+Table3[[#This Row],[RW_H]]))+(2*(Table3[[#This Row],[OTW_A]]+Table3[[#This Row],[SOW_A]]+Table3[[#This Row],[OTW_H]]+Table3[[#This Row],[SOW_H]]))+Table3[[#This Row],[OTL_A]]+Table3[[#This Row],[SOL_A]]+Table3[[#This Row],[OTL_H]]+Table3[[#This Row],[SOL_H]]</f>
        <v>8</v>
      </c>
      <c r="AL18" s="33">
        <f>Table3[[#This Row],[PTS]]/(2*Table3[[#This Row],[GP]])</f>
        <v>0.6</v>
      </c>
      <c r="AM18">
        <f>(2*Table3[[#This Row],[GR]])+Table3[[#This Row],[PTS]]</f>
        <v>160</v>
      </c>
      <c r="AN18">
        <f>(3*Table3[[#This Row],[GR]])+Table3[[#This Row],[PTS2]]</f>
        <v>239</v>
      </c>
      <c r="AO18" s="38" t="str">
        <f>_xlfn.CONCAT(TEXT(Table3[[#This Row],[W]], "0"), "-", TEXT(Table3[[#This Row],[RL]],"0"), "-", TEXT(Table3[[#This Row],[OTL]]+Table3[[#This Row],[SOL]], "0"))</f>
        <v>3-2-0</v>
      </c>
      <c r="AP18">
        <f>COUNTIFS(DataRegularSeason20242025!$D$3:$D$1315,Table3[[#This Row],[Teams]],DataRegularSeason20242025!$K$3:$K$1315,0)</f>
        <v>0</v>
      </c>
      <c r="AQ18">
        <f>SUMIF(DataRegularSeason20242025!$D$3:$D$1315,$A18, DataRegularSeason20242025!$J$3:$J$1315)</f>
        <v>1</v>
      </c>
      <c r="AR18">
        <f>SUMIF(DataRegularSeason20242025!$D$3:$D$1315,$A18, DataRegularSeason20242025!$K$3:$K$1315)</f>
        <v>4</v>
      </c>
      <c r="AS18">
        <f>AQ18-AR18</f>
        <v>-3</v>
      </c>
      <c r="AT18">
        <f>COUNTIFS(DataRegularSeason20242025!$E$3:$E$1315,Table3[[#This Row],[Teams]],DataRegularSeason20242025!$J$3:$J$1315,0)</f>
        <v>0</v>
      </c>
      <c r="AU18">
        <f>SUMIF(DataRegularSeason20242025!$E$3:$E$1315,$A18,DataRegularSeason20242025!$K$3:$K$1315)</f>
        <v>17</v>
      </c>
      <c r="AV18">
        <f>SUMIF(DataRegularSeason20242025!$E$3:$E$1315,$A18,DataRegularSeason20242025!$J$3:$J$1315)</f>
        <v>15</v>
      </c>
      <c r="AW18">
        <f>AU18-AV18</f>
        <v>2</v>
      </c>
      <c r="AX18">
        <f>AQ18+AU18</f>
        <v>18</v>
      </c>
      <c r="AY18">
        <f>AR18+AV18</f>
        <v>19</v>
      </c>
      <c r="AZ18">
        <f>AX18-AY18</f>
        <v>-1</v>
      </c>
      <c r="BA18" s="35">
        <f>Table3[[#This Row],[GF]]/Table3[[#This Row],[GP]]</f>
        <v>3.6</v>
      </c>
      <c r="BB18" s="35">
        <f>Table3[[#This Row],[GA]]/Table3[[#This Row],[GP]]</f>
        <v>3.8</v>
      </c>
      <c r="BC18" s="35">
        <f>(Table3[[#This Row],[GF]]-Table3[[#This Row],[GA]])/Table3[[#This Row],[GP]]</f>
        <v>-0.2</v>
      </c>
      <c r="BD18">
        <f>COUNTIFS(DataRegularSeason20242025!$D$3:$D$1315,$A18,DataRegularSeason20242025!$H$3:$H$1315, $A18)</f>
        <v>1</v>
      </c>
      <c r="BE18">
        <f>COUNTIFS(DataRegularSeason20242025!$E$3:$E$1315,$A18,DataRegularSeason20242025!$H$3:$H$1315, $A18)</f>
        <v>1</v>
      </c>
      <c r="BF18">
        <f>BD18+BE18</f>
        <v>2</v>
      </c>
      <c r="BG18">
        <f>F18-BD18</f>
        <v>0</v>
      </c>
      <c r="BH18">
        <f>H18-BE18</f>
        <v>3</v>
      </c>
      <c r="BI18">
        <f>BG18+BH18</f>
        <v>3</v>
      </c>
    </row>
    <row r="19" spans="1:63" x14ac:dyDescent="0.25">
      <c r="A19" t="s">
        <v>21</v>
      </c>
      <c r="B19" t="s">
        <v>98</v>
      </c>
      <c r="C19" t="s">
        <v>99</v>
      </c>
      <c r="D19">
        <f>COUNTIFS(DataRegularSeason20242025!$D$3:$D$1315,$A19,DataRegularSeason20242025!$R$3:$R$1315,1,DataRegularSeason20242025!$N$3:$N$1315,1) + COUNTIFS(DataRegularSeason20242025!$E$3:$E$1315,$A19,DataRegularSeason20242025!$R$3:$R$1315,1,DataRegularSeason20242025!$N$3:$N$1315,1)</f>
        <v>4</v>
      </c>
      <c r="E19" s="33">
        <f>Table3[[#This Row],[Watched]]/Table3[[#This Row],[GP]]</f>
        <v>0.5714285714285714</v>
      </c>
      <c r="F19">
        <f>COUNTIFS(DataRegularSeason20242025!$N$3:$N$1315,1,DataRegularSeason20242025!$D$3:$D$1315,$A19)</f>
        <v>4</v>
      </c>
      <c r="G19">
        <f>41-Table3[[#This Row],[GP_A]]</f>
        <v>37</v>
      </c>
      <c r="H19">
        <f>COUNTIFS(DataRegularSeason20242025!$E$3:$E$1315,$A19,DataRegularSeason20242025!$N$3:$N$1315,1)</f>
        <v>3</v>
      </c>
      <c r="I19">
        <f>41-Table3[[#This Row],[GP_H]]</f>
        <v>38</v>
      </c>
      <c r="J19">
        <f>F19+H19</f>
        <v>7</v>
      </c>
      <c r="K19">
        <f>82-Table3[[#This Row],[GP]]</f>
        <v>75</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2</v>
      </c>
      <c r="Q19">
        <f>COUNTIFS(DataRegularSeason20242025!$D$3:$D$1315,$A19, DataRegularSeason20242025!$S$3:$S$1315, $A19,DataRegularSeason20242025!$M$3:$M$1315,"REG")</f>
        <v>2</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1</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3</v>
      </c>
      <c r="AC19">
        <f>Table3[[#This Row],[L_A]]+Table3[[#This Row],[L_H]]</f>
        <v>4</v>
      </c>
      <c r="AD19">
        <f>Table3[[#This Row],[RW_A]]+Table3[[#This Row],[RW_H]]</f>
        <v>2</v>
      </c>
      <c r="AE19">
        <f>Table3[[#This Row],[RL_A]]+Table3[[#This Row],[RL_H]]</f>
        <v>4</v>
      </c>
      <c r="AF19">
        <f>Table3[[#This Row],[OTW_A]]+Table3[[#This Row],[OTW_H]]</f>
        <v>1</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6</v>
      </c>
      <c r="AK19">
        <f>(3*(Table3[[#This Row],[RW_A]]+Table3[[#This Row],[RW_H]]))+(2*(Table3[[#This Row],[OTW_A]]+Table3[[#This Row],[SOW_A]]+Table3[[#This Row],[OTW_H]]+Table3[[#This Row],[SOW_H]]))+Table3[[#This Row],[OTL_A]]+Table3[[#This Row],[SOL_A]]+Table3[[#This Row],[OTL_H]]+Table3[[#This Row],[SOL_H]]</f>
        <v>8</v>
      </c>
      <c r="AL19" s="33">
        <f>Table3[[#This Row],[PTS]]/(2*Table3[[#This Row],[GP]])</f>
        <v>0.42857142857142855</v>
      </c>
      <c r="AM19">
        <f>(2*Table3[[#This Row],[GR]])+Table3[[#This Row],[PTS]]</f>
        <v>156</v>
      </c>
      <c r="AN19">
        <f>(3*Table3[[#This Row],[GR]])+Table3[[#This Row],[PTS2]]</f>
        <v>233</v>
      </c>
      <c r="AO19" s="38" t="str">
        <f>_xlfn.CONCAT(TEXT(Table3[[#This Row],[W]], "0"), "-", TEXT(Table3[[#This Row],[RL]],"0"), "-", TEXT(Table3[[#This Row],[OTL]]+Table3[[#This Row],[SOL]], "0"))</f>
        <v>3-4-0</v>
      </c>
      <c r="AP19">
        <f>COUNTIFS(DataRegularSeason20242025!$D$3:$D$1315,Table3[[#This Row],[Teams]],DataRegularSeason20242025!$K$3:$K$1315,0)</f>
        <v>0</v>
      </c>
      <c r="AQ19">
        <f>SUMIF(DataRegularSeason20242025!$D$3:$D$1315,$A19, DataRegularSeason20242025!$J$3:$J$1315)</f>
        <v>17</v>
      </c>
      <c r="AR19">
        <f>SUMIF(DataRegularSeason20242025!$D$3:$D$1315,$A19, DataRegularSeason20242025!$K$3:$K$1315)</f>
        <v>16</v>
      </c>
      <c r="AS19">
        <f>AQ19-AR19</f>
        <v>1</v>
      </c>
      <c r="AT19">
        <f>COUNTIFS(DataRegularSeason20242025!$E$3:$E$1315,Table3[[#This Row],[Teams]],DataRegularSeason20242025!$J$3:$J$1315,0)</f>
        <v>0</v>
      </c>
      <c r="AU19">
        <f>SUMIF(DataRegularSeason20242025!$E$3:$E$1315,$A19,DataRegularSeason20242025!$K$3:$K$1315)</f>
        <v>7</v>
      </c>
      <c r="AV19">
        <f>SUMIF(DataRegularSeason20242025!$E$3:$E$1315,$A19,DataRegularSeason20242025!$J$3:$J$1315)</f>
        <v>15</v>
      </c>
      <c r="AW19">
        <f>AU19-AV19</f>
        <v>-8</v>
      </c>
      <c r="AX19">
        <f>AQ19+AU19</f>
        <v>24</v>
      </c>
      <c r="AY19">
        <f>AR19+AV19</f>
        <v>31</v>
      </c>
      <c r="AZ19">
        <f>AX19-AY19</f>
        <v>-7</v>
      </c>
      <c r="BA19" s="35">
        <f>Table3[[#This Row],[GF]]/Table3[[#This Row],[GP]]</f>
        <v>3.4285714285714284</v>
      </c>
      <c r="BB19" s="35">
        <f>Table3[[#This Row],[GA]]/Table3[[#This Row],[GP]]</f>
        <v>4.4285714285714288</v>
      </c>
      <c r="BC19" s="35">
        <f>(Table3[[#This Row],[GF]]-Table3[[#This Row],[GA]])/Table3[[#This Row],[GP]]</f>
        <v>-1</v>
      </c>
      <c r="BD19">
        <f>COUNTIFS(DataRegularSeason20242025!$D$3:$D$1315,$A19,DataRegularSeason20242025!$H$3:$H$1315, $A19)</f>
        <v>1</v>
      </c>
      <c r="BE19">
        <f>COUNTIFS(DataRegularSeason20242025!$E$3:$E$1315,$A19,DataRegularSeason20242025!$H$3:$H$1315, $A19)</f>
        <v>1</v>
      </c>
      <c r="BF19">
        <f>BD19+BE19</f>
        <v>2</v>
      </c>
      <c r="BG19">
        <f>F19-BD19</f>
        <v>3</v>
      </c>
      <c r="BH19">
        <f>H19-BE19</f>
        <v>2</v>
      </c>
      <c r="BI19">
        <f>BG19+BH19</f>
        <v>5</v>
      </c>
    </row>
    <row r="20" spans="1:63"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3</v>
      </c>
      <c r="E20" s="33">
        <f>Table3[[#This Row],[Watched]]/Table3[[#This Row],[GP]]</f>
        <v>0.6</v>
      </c>
      <c r="F20">
        <f>COUNTIFS(DataRegularSeason20242025!$N$3:$N$1315,1,DataRegularSeason20242025!$D$3:$D$1315,$A20)</f>
        <v>3</v>
      </c>
      <c r="G20">
        <f>41-Table3[[#This Row],[GP_A]]</f>
        <v>38</v>
      </c>
      <c r="H20">
        <f>COUNTIFS(DataRegularSeason20242025!$E$3:$E$1315,$A20,DataRegularSeason20242025!$N$3:$N$1315,1)</f>
        <v>2</v>
      </c>
      <c r="I20">
        <f>41-Table3[[#This Row],[GP_H]]</f>
        <v>39</v>
      </c>
      <c r="J20">
        <f>F20+H20</f>
        <v>5</v>
      </c>
      <c r="K20">
        <f>82-Table3[[#This Row],[GP]]</f>
        <v>77</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2</v>
      </c>
      <c r="Q20">
        <f>COUNTIFS(DataRegularSeason20242025!$D$3:$D$1315,$A20, DataRegularSeason20242025!$S$3:$S$1315, $A20,DataRegularSeason20242025!$M$3:$M$1315,"REG")</f>
        <v>1</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1</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1</v>
      </c>
      <c r="X20">
        <f>H20-T20</f>
        <v>1</v>
      </c>
      <c r="Y20">
        <f>COUNTIFS(DataRegularSeason20242025!$E$3:$E$1315,$A20, DataRegularSeason20242025!$S$3:$S$1315, $A20,DataRegularSeason20242025!$M$3:$M$1315,"REG")</f>
        <v>0</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2</v>
      </c>
      <c r="AC20">
        <f>Table3[[#This Row],[L_A]]+Table3[[#This Row],[L_H]]</f>
        <v>3</v>
      </c>
      <c r="AD20">
        <f>Table3[[#This Row],[RW_A]]+Table3[[#This Row],[RW_H]]</f>
        <v>1</v>
      </c>
      <c r="AE20">
        <f>Table3[[#This Row],[RL_A]]+Table3[[#This Row],[RL_H]]</f>
        <v>1</v>
      </c>
      <c r="AF20">
        <f>Table3[[#This Row],[OTW_A]]+Table3[[#This Row],[OTW_H]]</f>
        <v>0</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6</v>
      </c>
      <c r="AK20">
        <f>(3*(Table3[[#This Row],[RW_A]]+Table3[[#This Row],[RW_H]]))+(2*(Table3[[#This Row],[OTW_A]]+Table3[[#This Row],[SOW_A]]+Table3[[#This Row],[OTW_H]]+Table3[[#This Row],[SOW_H]]))+Table3[[#This Row],[OTL_A]]+Table3[[#This Row],[SOL_A]]+Table3[[#This Row],[OTL_H]]+Table3[[#This Row],[SOL_H]]</f>
        <v>7</v>
      </c>
      <c r="AL20" s="33">
        <f>Table3[[#This Row],[PTS]]/(2*Table3[[#This Row],[GP]])</f>
        <v>0.6</v>
      </c>
      <c r="AM20">
        <f>(2*Table3[[#This Row],[GR]])+Table3[[#This Row],[PTS]]</f>
        <v>160</v>
      </c>
      <c r="AN20">
        <f>(3*Table3[[#This Row],[GR]])+Table3[[#This Row],[PTS2]]</f>
        <v>238</v>
      </c>
      <c r="AO20" s="38" t="str">
        <f>_xlfn.CONCAT(TEXT(Table3[[#This Row],[W]], "0"), "-", TEXT(Table3[[#This Row],[RL]],"0"), "-", TEXT(Table3[[#This Row],[OTL]]+Table3[[#This Row],[SOL]], "0"))</f>
        <v>2-1-2</v>
      </c>
      <c r="AP20">
        <f>COUNTIFS(DataRegularSeason20242025!$D$3:$D$1315,Table3[[#This Row],[Teams]],DataRegularSeason20242025!$K$3:$K$1315,0)</f>
        <v>0</v>
      </c>
      <c r="AQ20">
        <f>SUMIF(DataRegularSeason20242025!$D$3:$D$1315,$A20, DataRegularSeason20242025!$J$3:$J$1315)</f>
        <v>6</v>
      </c>
      <c r="AR20">
        <f>SUMIF(DataRegularSeason20242025!$D$3:$D$1315,$A20, DataRegularSeason20242025!$K$3:$K$1315)</f>
        <v>6</v>
      </c>
      <c r="AS20">
        <f>AQ20-AR20</f>
        <v>0</v>
      </c>
      <c r="AT20">
        <f>COUNTIFS(DataRegularSeason20242025!$E$3:$E$1315,Table3[[#This Row],[Teams]],DataRegularSeason20242025!$J$3:$J$1315,0)</f>
        <v>0</v>
      </c>
      <c r="AU20">
        <f>SUMIF(DataRegularSeason20242025!$E$3:$E$1315,$A20,DataRegularSeason20242025!$K$3:$K$1315)</f>
        <v>8</v>
      </c>
      <c r="AV20">
        <f>SUMIF(DataRegularSeason20242025!$E$3:$E$1315,$A20,DataRegularSeason20242025!$J$3:$J$1315)</f>
        <v>8</v>
      </c>
      <c r="AW20">
        <f>AU20-AV20</f>
        <v>0</v>
      </c>
      <c r="AX20">
        <f>AQ20+AU20</f>
        <v>14</v>
      </c>
      <c r="AY20">
        <f>AR20+AV20</f>
        <v>14</v>
      </c>
      <c r="AZ20">
        <f>AX20-AY20</f>
        <v>0</v>
      </c>
      <c r="BA20" s="35">
        <f>Table3[[#This Row],[GF]]/Table3[[#This Row],[GP]]</f>
        <v>2.8</v>
      </c>
      <c r="BB20" s="35">
        <f>Table3[[#This Row],[GA]]/Table3[[#This Row],[GP]]</f>
        <v>2.8</v>
      </c>
      <c r="BC20" s="35">
        <f>(Table3[[#This Row],[GF]]-Table3[[#This Row],[GA]])/Table3[[#This Row],[GP]]</f>
        <v>0</v>
      </c>
      <c r="BD20">
        <f>COUNTIFS(DataRegularSeason20242025!$D$3:$D$1315,$A20,DataRegularSeason20242025!$H$3:$H$1315, $A20)</f>
        <v>1</v>
      </c>
      <c r="BE20">
        <f>COUNTIFS(DataRegularSeason20242025!$E$3:$E$1315,$A20,DataRegularSeason20242025!$H$3:$H$1315, $A20)</f>
        <v>2</v>
      </c>
      <c r="BF20">
        <f>BD20+BE20</f>
        <v>3</v>
      </c>
      <c r="BG20">
        <f>F20-BD20</f>
        <v>2</v>
      </c>
      <c r="BH20">
        <f>H20-BE20</f>
        <v>0</v>
      </c>
      <c r="BI20">
        <f>BG20+BH20</f>
        <v>2</v>
      </c>
    </row>
    <row r="21" spans="1:63" x14ac:dyDescent="0.25">
      <c r="A21" t="s">
        <v>25</v>
      </c>
      <c r="B21" t="s">
        <v>97</v>
      </c>
      <c r="C21" t="s">
        <v>100</v>
      </c>
      <c r="D21">
        <f>COUNTIFS(DataRegularSeason20242025!$D$3:$D$1315,$A21,DataRegularSeason20242025!$R$3:$R$1315,1,DataRegularSeason20242025!$N$3:$N$1315,1) + COUNTIFS(DataRegularSeason20242025!$E$3:$E$1315,$A21,DataRegularSeason20242025!$R$3:$R$1315,1,DataRegularSeason20242025!$N$3:$N$1315,1)</f>
        <v>3</v>
      </c>
      <c r="E21" s="33">
        <f>Table3[[#This Row],[Watched]]/Table3[[#This Row],[GP]]</f>
        <v>0.6</v>
      </c>
      <c r="F21">
        <f>COUNTIFS(DataRegularSeason20242025!$N$3:$N$1315,1,DataRegularSeason20242025!$D$3:$D$1315,$A21)</f>
        <v>3</v>
      </c>
      <c r="G21">
        <f>41-Table3[[#This Row],[GP_A]]</f>
        <v>38</v>
      </c>
      <c r="H21">
        <f>COUNTIFS(DataRegularSeason20242025!$E$3:$E$1315,$A21,DataRegularSeason20242025!$N$3:$N$1315,1)</f>
        <v>2</v>
      </c>
      <c r="I21">
        <f>41-Table3[[#This Row],[GP_H]]</f>
        <v>39</v>
      </c>
      <c r="J21">
        <f>F21+H21</f>
        <v>5</v>
      </c>
      <c r="K21">
        <f>82-Table3[[#This Row],[GP]]</f>
        <v>77</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1</v>
      </c>
      <c r="Q21">
        <f>COUNTIFS(DataRegularSeason20242025!$D$3:$D$1315,$A21, DataRegularSeason20242025!$S$3:$S$1315, $A21,DataRegularSeason20242025!$M$3:$M$1315,"REG")</f>
        <v>1</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0</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H21-T21</f>
        <v>2</v>
      </c>
      <c r="Y21">
        <f>COUNTIFS(DataRegularSeason20242025!$E$3:$E$1315,$A21, DataRegularSeason20242025!$S$3:$S$1315, $A21,DataRegularSeason20242025!$M$3:$M$1315,"REG")</f>
        <v>0</v>
      </c>
      <c r="Z21">
        <f>COUNTIFS(DataRegularSeason20242025!$E$3:$E$1315,$A21, DataRegularSeason20242025!$S$3:$S$1315, $A21,DataRegularSeason20242025!$M$3:$M$1315,"OT")</f>
        <v>1</v>
      </c>
      <c r="AA21">
        <f>COUNTIFS(DataRegularSeason20242025!$E$3:$E$1315,$A21, DataRegularSeason20242025!$S$3:$S$1315, $A21,DataRegularSeason20242025!$M$3:$M$1315,"SO")</f>
        <v>1</v>
      </c>
      <c r="AB21">
        <f>Table3[[#This Row],[W_A]]+Table3[[#This Row],[W_H]]</f>
        <v>2</v>
      </c>
      <c r="AC21">
        <f>Table3[[#This Row],[L_A]]+Table3[[#This Row],[L_H]]</f>
        <v>3</v>
      </c>
      <c r="AD21">
        <f>Table3[[#This Row],[RW_A]]+Table3[[#This Row],[RW_H]]</f>
        <v>1</v>
      </c>
      <c r="AE21">
        <f>Table3[[#This Row],[RL_A]]+Table3[[#This Row],[RL_H]]</f>
        <v>1</v>
      </c>
      <c r="AF21">
        <f>Table3[[#This Row],[OTW_A]]+Table3[[#This Row],[OTW_H]]</f>
        <v>1</v>
      </c>
      <c r="AG21">
        <f>Table3[[#This Row],[OTL_A]]+Table3[[#This Row],[OTL_H]]</f>
        <v>1</v>
      </c>
      <c r="AH21">
        <f>Table3[[#This Row],[SOW_A]]+Table3[[#This Row],[SOW_H]]</f>
        <v>0</v>
      </c>
      <c r="AI21">
        <f>Table3[[#This Row],[SOL_A]]+Table3[[#This Row],[SOL_H]]</f>
        <v>1</v>
      </c>
      <c r="AJ21">
        <f>(2*(Table3[[#This Row],[W_A]]+Table3[[#This Row],[W_H]]))+Table3[[#This Row],[OTL_A]]+Table3[[#This Row],[SOL_A]]+Table3[[#This Row],[OTL_H]]+Table3[[#This Row],[SOL_H]]</f>
        <v>6</v>
      </c>
      <c r="AK21">
        <f>(3*(Table3[[#This Row],[RW_A]]+Table3[[#This Row],[RW_H]]))+(2*(Table3[[#This Row],[OTW_A]]+Table3[[#This Row],[SOW_A]]+Table3[[#This Row],[OTW_H]]+Table3[[#This Row],[SOW_H]]))+Table3[[#This Row],[OTL_A]]+Table3[[#This Row],[SOL_A]]+Table3[[#This Row],[OTL_H]]+Table3[[#This Row],[SOL_H]]</f>
        <v>7</v>
      </c>
      <c r="AL21" s="33">
        <f>Table3[[#This Row],[PTS]]/(2*Table3[[#This Row],[GP]])</f>
        <v>0.6</v>
      </c>
      <c r="AM21">
        <f>(2*Table3[[#This Row],[GR]])+Table3[[#This Row],[PTS]]</f>
        <v>160</v>
      </c>
      <c r="AN21">
        <f>(3*Table3[[#This Row],[GR]])+Table3[[#This Row],[PTS2]]</f>
        <v>238</v>
      </c>
      <c r="AO21" s="38" t="str">
        <f>_xlfn.CONCAT(TEXT(Table3[[#This Row],[W]], "0"), "-", TEXT(Table3[[#This Row],[RL]],"0"), "-", TEXT(Table3[[#This Row],[OTL]]+Table3[[#This Row],[SOL]], "0"))</f>
        <v>2-1-2</v>
      </c>
      <c r="AP21">
        <f>COUNTIFS(DataRegularSeason20242025!$D$3:$D$1315,Table3[[#This Row],[Teams]],DataRegularSeason20242025!$K$3:$K$1315,0)</f>
        <v>1</v>
      </c>
      <c r="AQ21">
        <f>SUMIF(DataRegularSeason20242025!$D$3:$D$1315,$A21, DataRegularSeason20242025!$J$3:$J$1315)</f>
        <v>7</v>
      </c>
      <c r="AR21">
        <f>SUMIF(DataRegularSeason20242025!$D$3:$D$1315,$A21, DataRegularSeason20242025!$K$3:$K$1315)</f>
        <v>6</v>
      </c>
      <c r="AS21">
        <f>AQ21-AR21</f>
        <v>1</v>
      </c>
      <c r="AT21">
        <f>COUNTIFS(DataRegularSeason20242025!$E$3:$E$1315,Table3[[#This Row],[Teams]],DataRegularSeason20242025!$J$3:$J$1315,0)</f>
        <v>0</v>
      </c>
      <c r="AU21">
        <f>SUMIF(DataRegularSeason20242025!$E$3:$E$1315,$A21,DataRegularSeason20242025!$K$3:$K$1315)</f>
        <v>7</v>
      </c>
      <c r="AV21">
        <f>SUMIF(DataRegularSeason20242025!$E$3:$E$1315,$A21,DataRegularSeason20242025!$J$3:$J$1315)</f>
        <v>9</v>
      </c>
      <c r="AW21">
        <f>AU21-AV21</f>
        <v>-2</v>
      </c>
      <c r="AX21">
        <f>AQ21+AU21</f>
        <v>14</v>
      </c>
      <c r="AY21">
        <f>AR21+AV21</f>
        <v>15</v>
      </c>
      <c r="AZ21">
        <f>AX21-AY21</f>
        <v>-1</v>
      </c>
      <c r="BA21" s="35">
        <f>Table3[[#This Row],[GF]]/Table3[[#This Row],[GP]]</f>
        <v>2.8</v>
      </c>
      <c r="BB21" s="35">
        <f>Table3[[#This Row],[GA]]/Table3[[#This Row],[GP]]</f>
        <v>3</v>
      </c>
      <c r="BC21" s="35">
        <f>(Table3[[#This Row],[GF]]-Table3[[#This Row],[GA]])/Table3[[#This Row],[GP]]</f>
        <v>-0.2</v>
      </c>
      <c r="BD21">
        <f>COUNTIFS(DataRegularSeason20242025!$D$3:$D$1315,$A21,DataRegularSeason20242025!$H$3:$H$1315, $A21)</f>
        <v>2</v>
      </c>
      <c r="BE21">
        <f>COUNTIFS(DataRegularSeason20242025!$E$3:$E$1315,$A21,DataRegularSeason20242025!$H$3:$H$1315, $A21)</f>
        <v>2</v>
      </c>
      <c r="BF21">
        <f>BD21+BE21</f>
        <v>4</v>
      </c>
      <c r="BG21">
        <f>F21-BD21</f>
        <v>1</v>
      </c>
      <c r="BH21">
        <f>H21-BE21</f>
        <v>0</v>
      </c>
      <c r="BI21">
        <f>BG21+BH21</f>
        <v>1</v>
      </c>
    </row>
    <row r="22" spans="1:63" x14ac:dyDescent="0.25">
      <c r="A22" t="s">
        <v>17</v>
      </c>
      <c r="B22" t="s">
        <v>97</v>
      </c>
      <c r="C22" t="s">
        <v>95</v>
      </c>
      <c r="D22">
        <f>COUNTIFS(DataRegularSeason20242025!$D$3:$D$1315,$A22,DataRegularSeason20242025!$R$3:$R$1315,1,DataRegularSeason20242025!$N$3:$N$1315,1) + COUNTIFS(DataRegularSeason20242025!$E$3:$E$1315,$A22,DataRegularSeason20242025!$R$3:$R$1315,1,DataRegularSeason20242025!$N$3:$N$1315,1)</f>
        <v>4</v>
      </c>
      <c r="E22" s="33">
        <f>Table3[[#This Row],[Watched]]/Table3[[#This Row],[GP]]</f>
        <v>0.66666666666666663</v>
      </c>
      <c r="F22">
        <f>COUNTIFS(DataRegularSeason20242025!$N$3:$N$1315,1,DataRegularSeason20242025!$D$3:$D$1315,$A22)</f>
        <v>4</v>
      </c>
      <c r="G22">
        <f>41-Table3[[#This Row],[GP_A]]</f>
        <v>37</v>
      </c>
      <c r="H22">
        <f>COUNTIFS(DataRegularSeason20242025!$E$3:$E$1315,$A22,DataRegularSeason20242025!$N$3:$N$1315,1)</f>
        <v>2</v>
      </c>
      <c r="I22">
        <f>41-Table3[[#This Row],[GP_H]]</f>
        <v>39</v>
      </c>
      <c r="J22">
        <f>F22+H22</f>
        <v>6</v>
      </c>
      <c r="K22">
        <f>82-Table3[[#This Row],[GP]]</f>
        <v>76</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2</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1</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1</v>
      </c>
      <c r="Y22">
        <f>COUNTIFS(DataRegularSeason20242025!$E$3:$E$1315,$A22, DataRegularSeason20242025!$S$3:$S$1315, $A22,DataRegularSeason20242025!$M$3:$M$1315,"REG")</f>
        <v>1</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2</v>
      </c>
      <c r="AC22">
        <f>Table3[[#This Row],[L_A]]+Table3[[#This Row],[L_H]]</f>
        <v>4</v>
      </c>
      <c r="AD22">
        <f>Table3[[#This Row],[RW_A]]+Table3[[#This Row],[RW_H]]</f>
        <v>2</v>
      </c>
      <c r="AE22">
        <f>Table3[[#This Row],[RL_A]]+Table3[[#This Row],[RL_H]]</f>
        <v>3</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5</v>
      </c>
      <c r="AK22">
        <f>(3*(Table3[[#This Row],[RW_A]]+Table3[[#This Row],[RW_H]]))+(2*(Table3[[#This Row],[OTW_A]]+Table3[[#This Row],[SOW_A]]+Table3[[#This Row],[OTW_H]]+Table3[[#This Row],[SOW_H]]))+Table3[[#This Row],[OTL_A]]+Table3[[#This Row],[SOL_A]]+Table3[[#This Row],[OTL_H]]+Table3[[#This Row],[SOL_H]]</f>
        <v>7</v>
      </c>
      <c r="AL22" s="33">
        <f>Table3[[#This Row],[PTS]]/(2*Table3[[#This Row],[GP]])</f>
        <v>0.41666666666666669</v>
      </c>
      <c r="AM22">
        <f>(2*Table3[[#This Row],[GR]])+Table3[[#This Row],[PTS]]</f>
        <v>157</v>
      </c>
      <c r="AN22">
        <f>(3*Table3[[#This Row],[GR]])+Table3[[#This Row],[PTS2]]</f>
        <v>235</v>
      </c>
      <c r="AO22" s="38" t="str">
        <f>_xlfn.CONCAT(TEXT(Table3[[#This Row],[W]], "0"), "-", TEXT(Table3[[#This Row],[RL]],"0"), "-", TEXT(Table3[[#This Row],[OTL]]+Table3[[#This Row],[SOL]], "0"))</f>
        <v>2-3-1</v>
      </c>
      <c r="AP22">
        <f>COUNTIFS(DataRegularSeason20242025!$D$3:$D$1315,Table3[[#This Row],[Teams]],DataRegularSeason20242025!$K$3:$K$1315,0)</f>
        <v>0</v>
      </c>
      <c r="AQ22">
        <f>SUMIF(DataRegularSeason20242025!$D$3:$D$1315,$A22, DataRegularSeason20242025!$J$3:$J$1315)</f>
        <v>9</v>
      </c>
      <c r="AR22">
        <f>SUMIF(DataRegularSeason20242025!$D$3:$D$1315,$A22, DataRegularSeason20242025!$K$3:$K$1315)</f>
        <v>12</v>
      </c>
      <c r="AS22">
        <f>AQ22-AR22</f>
        <v>-3</v>
      </c>
      <c r="AT22">
        <f>COUNTIFS(DataRegularSeason20242025!$E$3:$E$1315,Table3[[#This Row],[Teams]],DataRegularSeason20242025!$J$3:$J$1315,0)</f>
        <v>0</v>
      </c>
      <c r="AU22">
        <f>SUMIF(DataRegularSeason20242025!$E$3:$E$1315,$A22,DataRegularSeason20242025!$K$3:$K$1315)</f>
        <v>6</v>
      </c>
      <c r="AV22">
        <f>SUMIF(DataRegularSeason20242025!$E$3:$E$1315,$A22,DataRegularSeason20242025!$J$3:$J$1315)</f>
        <v>6</v>
      </c>
      <c r="AW22">
        <f>AU22-AV22</f>
        <v>0</v>
      </c>
      <c r="AX22">
        <f>AQ22+AU22</f>
        <v>15</v>
      </c>
      <c r="AY22">
        <f>AR22+AV22</f>
        <v>18</v>
      </c>
      <c r="AZ22">
        <f>AX22-AY22</f>
        <v>-3</v>
      </c>
      <c r="BA22" s="35">
        <f>Table3[[#This Row],[GF]]/Table3[[#This Row],[GP]]</f>
        <v>2.5</v>
      </c>
      <c r="BB22" s="35">
        <f>Table3[[#This Row],[GA]]/Table3[[#This Row],[GP]]</f>
        <v>3</v>
      </c>
      <c r="BC22" s="35">
        <f>(Table3[[#This Row],[GF]]-Table3[[#This Row],[GA]])/Table3[[#This Row],[GP]]</f>
        <v>-0.5</v>
      </c>
      <c r="BD22">
        <f>COUNTIFS(DataRegularSeason20242025!$D$3:$D$1315,$A22,DataRegularSeason20242025!$H$3:$H$1315, $A22)</f>
        <v>0</v>
      </c>
      <c r="BE22">
        <f>COUNTIFS(DataRegularSeason20242025!$E$3:$E$1315,$A22,DataRegularSeason20242025!$H$3:$H$1315, $A22)</f>
        <v>2</v>
      </c>
      <c r="BF22">
        <f>BD22+BE22</f>
        <v>2</v>
      </c>
      <c r="BG22">
        <f>F22-BD22</f>
        <v>4</v>
      </c>
      <c r="BH22">
        <f>H22-BE22</f>
        <v>0</v>
      </c>
      <c r="BI22">
        <f>BG22+BH22</f>
        <v>4</v>
      </c>
    </row>
    <row r="23" spans="1:63" x14ac:dyDescent="0.25">
      <c r="A23" t="s">
        <v>19</v>
      </c>
      <c r="B23" t="s">
        <v>98</v>
      </c>
      <c r="C23" t="s">
        <v>81</v>
      </c>
      <c r="D23">
        <f>COUNTIFS(DataRegularSeason20242025!$D$3:$D$1315,$A23,DataRegularSeason20242025!$R$3:$R$1315,1,DataRegularSeason20242025!$N$3:$N$1315,1) + COUNTIFS(DataRegularSeason20242025!$E$3:$E$1315,$A23,DataRegularSeason20242025!$R$3:$R$1315,1,DataRegularSeason20242025!$N$3:$N$1315,1)</f>
        <v>2</v>
      </c>
      <c r="E23" s="33">
        <f>Table3[[#This Row],[Watched]]/Table3[[#This Row],[GP]]</f>
        <v>0.33333333333333331</v>
      </c>
      <c r="F23">
        <f>COUNTIFS(DataRegularSeason20242025!$N$3:$N$1315,1,DataRegularSeason20242025!$D$3:$D$1315,$A23)</f>
        <v>2</v>
      </c>
      <c r="G23">
        <f>41-Table3[[#This Row],[GP_A]]</f>
        <v>39</v>
      </c>
      <c r="H23">
        <f>COUNTIFS(DataRegularSeason20242025!$E$3:$E$1315,$A23,DataRegularSeason20242025!$N$3:$N$1315,1)</f>
        <v>4</v>
      </c>
      <c r="I23">
        <f>41-Table3[[#This Row],[GP_H]]</f>
        <v>37</v>
      </c>
      <c r="J23">
        <f>F23+H23</f>
        <v>6</v>
      </c>
      <c r="K23">
        <f>82-Table3[[#This Row],[GP]]</f>
        <v>76</v>
      </c>
      <c r="L23">
        <f>COUNTIFS(DataRegularSeason20242025!$D$3:$D$1315,$A23, DataRegularSeason20242025!$L$3:$L$1315, $A23,DataRegularSeason20242025!$N$3:$N$1315,1)</f>
        <v>0</v>
      </c>
      <c r="M23">
        <f>COUNTIFS(DataRegularSeason20242025!$D$3:$D$1315,$A23, DataRegularSeason20242025!$L$3:$L$1315, $A23,DataRegularSeason20242025!$N$3:$N$1315,1,DataRegularSeason20242025!$M$3:$M$1315,"REG")</f>
        <v>0</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2</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1</v>
      </c>
      <c r="T23">
        <f>COUNTIFS(DataRegularSeason20242025!$E$3:$E$1315,$A23, DataRegularSeason20242025!$L$3:$L$1315, $A23, DataRegularSeason20242025!$N$3:$N$1315,1)</f>
        <v>2</v>
      </c>
      <c r="U23">
        <f>COUNTIFS(DataRegularSeason20242025!$E$3:$E$1315,$A23, DataRegularSeason20242025!$L$3:$L$1315, $A23,DataRegularSeason20242025!$N$3:$N$1315,1,DataRegularSeason20242025!$M$3:$M$1315,"REG")</f>
        <v>2</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H23-T23</f>
        <v>2</v>
      </c>
      <c r="Y23">
        <f>COUNTIFS(DataRegularSeason20242025!$E$3:$E$1315,$A23, DataRegularSeason20242025!$S$3:$S$1315, $A23,DataRegularSeason20242025!$M$3:$M$1315,"REG")</f>
        <v>2</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2</v>
      </c>
      <c r="AC23">
        <f>Table3[[#This Row],[L_A]]+Table3[[#This Row],[L_H]]</f>
        <v>4</v>
      </c>
      <c r="AD23">
        <f>Table3[[#This Row],[RW_A]]+Table3[[#This Row],[RW_H]]</f>
        <v>2</v>
      </c>
      <c r="AE23">
        <f>Table3[[#This Row],[RL_A]]+Table3[[#This Row],[RL_H]]</f>
        <v>3</v>
      </c>
      <c r="AF23">
        <f>Table3[[#This Row],[OTW_A]]+Table3[[#This Row],[OTW_H]]</f>
        <v>0</v>
      </c>
      <c r="AG23">
        <f>Table3[[#This Row],[OTL_A]]+Table3[[#This Row],[OTL_H]]</f>
        <v>0</v>
      </c>
      <c r="AH23">
        <f>Table3[[#This Row],[SOW_A]]+Table3[[#This Row],[SOW_H]]</f>
        <v>0</v>
      </c>
      <c r="AI23">
        <f>Table3[[#This Row],[SOL_A]]+Table3[[#This Row],[SOL_H]]</f>
        <v>1</v>
      </c>
      <c r="AJ23">
        <f>(2*(Table3[[#This Row],[W_A]]+Table3[[#This Row],[W_H]]))+Table3[[#This Row],[OTL_A]]+Table3[[#This Row],[SOL_A]]+Table3[[#This Row],[OTL_H]]+Table3[[#This Row],[SOL_H]]</f>
        <v>5</v>
      </c>
      <c r="AK23">
        <f>(3*(Table3[[#This Row],[RW_A]]+Table3[[#This Row],[RW_H]]))+(2*(Table3[[#This Row],[OTW_A]]+Table3[[#This Row],[SOW_A]]+Table3[[#This Row],[OTW_H]]+Table3[[#This Row],[SOW_H]]))+Table3[[#This Row],[OTL_A]]+Table3[[#This Row],[SOL_A]]+Table3[[#This Row],[OTL_H]]+Table3[[#This Row],[SOL_H]]</f>
        <v>7</v>
      </c>
      <c r="AL23" s="33">
        <f>Table3[[#This Row],[PTS]]/(2*Table3[[#This Row],[GP]])</f>
        <v>0.41666666666666669</v>
      </c>
      <c r="AM23">
        <f>(2*Table3[[#This Row],[GR]])+Table3[[#This Row],[PTS]]</f>
        <v>157</v>
      </c>
      <c r="AN23">
        <f>(3*Table3[[#This Row],[GR]])+Table3[[#This Row],[PTS2]]</f>
        <v>235</v>
      </c>
      <c r="AO23" s="38" t="str">
        <f>_xlfn.CONCAT(TEXT(Table3[[#This Row],[W]], "0"), "-", TEXT(Table3[[#This Row],[RL]],"0"), "-", TEXT(Table3[[#This Row],[OTL]]+Table3[[#This Row],[SOL]], "0"))</f>
        <v>2-3-1</v>
      </c>
      <c r="AP23">
        <f>COUNTIFS(DataRegularSeason20242025!$D$3:$D$1315,Table3[[#This Row],[Teams]],DataRegularSeason20242025!$K$3:$K$1315,0)</f>
        <v>0</v>
      </c>
      <c r="AQ23">
        <f>SUMIF(DataRegularSeason20242025!$D$3:$D$1315,$A23, DataRegularSeason20242025!$J$3:$J$1315)</f>
        <v>7</v>
      </c>
      <c r="AR23">
        <f>SUMIF(DataRegularSeason20242025!$D$3:$D$1315,$A23, DataRegularSeason20242025!$K$3:$K$1315)</f>
        <v>10</v>
      </c>
      <c r="AS23">
        <f>AQ23-AR23</f>
        <v>-3</v>
      </c>
      <c r="AT23">
        <f>COUNTIFS(DataRegularSeason20242025!$E$3:$E$1315,Table3[[#This Row],[Teams]],DataRegularSeason20242025!$J$3:$J$1315,0)</f>
        <v>1</v>
      </c>
      <c r="AU23">
        <f>SUMIF(DataRegularSeason20242025!$E$3:$E$1315,$A23,DataRegularSeason20242025!$K$3:$K$1315)</f>
        <v>9</v>
      </c>
      <c r="AV23">
        <f>SUMIF(DataRegularSeason20242025!$E$3:$E$1315,$A23,DataRegularSeason20242025!$J$3:$J$1315)</f>
        <v>11</v>
      </c>
      <c r="AW23">
        <f>AU23-AV23</f>
        <v>-2</v>
      </c>
      <c r="AX23">
        <f>AQ23+AU23</f>
        <v>16</v>
      </c>
      <c r="AY23">
        <f>AR23+AV23</f>
        <v>21</v>
      </c>
      <c r="AZ23">
        <f>AX23-AY23</f>
        <v>-5</v>
      </c>
      <c r="BA23" s="35">
        <f>Table3[[#This Row],[GF]]/Table3[[#This Row],[GP]]</f>
        <v>2.6666666666666665</v>
      </c>
      <c r="BB23" s="35">
        <f>Table3[[#This Row],[GA]]/Table3[[#This Row],[GP]]</f>
        <v>3.5</v>
      </c>
      <c r="BC23" s="35">
        <f>(Table3[[#This Row],[GF]]-Table3[[#This Row],[GA]])/Table3[[#This Row],[GP]]</f>
        <v>-0.83333333333333337</v>
      </c>
      <c r="BD23">
        <f>COUNTIFS(DataRegularSeason20242025!$D$3:$D$1315,$A23,DataRegularSeason20242025!$H$3:$H$1315, $A23)</f>
        <v>0</v>
      </c>
      <c r="BE23">
        <f>COUNTIFS(DataRegularSeason20242025!$E$3:$E$1315,$A23,DataRegularSeason20242025!$H$3:$H$1315, $A23)</f>
        <v>1</v>
      </c>
      <c r="BF23">
        <f>BD23+BE23</f>
        <v>1</v>
      </c>
      <c r="BG23">
        <f>F23-BD23</f>
        <v>2</v>
      </c>
      <c r="BH23">
        <f>H23-BE23</f>
        <v>3</v>
      </c>
      <c r="BI23">
        <f>BG23+BH23</f>
        <v>5</v>
      </c>
    </row>
    <row r="24" spans="1:63" x14ac:dyDescent="0.25">
      <c r="A24" t="s">
        <v>29</v>
      </c>
      <c r="B24" t="s">
        <v>98</v>
      </c>
      <c r="C24" t="s">
        <v>81</v>
      </c>
      <c r="D24">
        <f>COUNTIFS(DataRegularSeason20242025!$D$3:$D$1315,$A24,DataRegularSeason20242025!$R$3:$R$1315,1,DataRegularSeason20242025!$N$3:$N$1315,1) + COUNTIFS(DataRegularSeason20242025!$E$3:$E$1315,$A24,DataRegularSeason20242025!$R$3:$R$1315,1,DataRegularSeason20242025!$N$3:$N$1315,1)</f>
        <v>3</v>
      </c>
      <c r="E24" s="33">
        <f>Table3[[#This Row],[Watched]]/Table3[[#This Row],[GP]]</f>
        <v>0.42857142857142855</v>
      </c>
      <c r="F24">
        <f>COUNTIFS(DataRegularSeason20242025!$N$3:$N$1315,1,DataRegularSeason20242025!$D$3:$D$1315,$A24)</f>
        <v>4</v>
      </c>
      <c r="G24">
        <f>41-Table3[[#This Row],[GP_A]]</f>
        <v>37</v>
      </c>
      <c r="H24">
        <f>COUNTIFS(DataRegularSeason20242025!$E$3:$E$1315,$A24,DataRegularSeason20242025!$N$3:$N$1315,1)</f>
        <v>3</v>
      </c>
      <c r="I24">
        <f>41-Table3[[#This Row],[GP_H]]</f>
        <v>38</v>
      </c>
      <c r="J24">
        <f>F24+H24</f>
        <v>7</v>
      </c>
      <c r="K24">
        <f>82-Table3[[#This Row],[GP]]</f>
        <v>75</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1</v>
      </c>
      <c r="U24">
        <f>COUNTIFS(DataRegularSeason20242025!$E$3:$E$1315,$A24, DataRegularSeason20242025!$L$3:$L$1315, $A24,DataRegularSeason20242025!$N$3:$N$1315,1,DataRegularSeason20242025!$M$3:$M$1315,"REG")</f>
        <v>1</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2</v>
      </c>
      <c r="Y24">
        <f>COUNTIFS(DataRegularSeason20242025!$E$3:$E$1315,$A24, DataRegularSeason20242025!$S$3:$S$1315, $A24,DataRegularSeason20242025!$M$3:$M$1315,"REG")</f>
        <v>2</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2</v>
      </c>
      <c r="AC24">
        <f>Table3[[#This Row],[L_A]]+Table3[[#This Row],[L_H]]</f>
        <v>5</v>
      </c>
      <c r="AD24">
        <f>Table3[[#This Row],[RW_A]]+Table3[[#This Row],[RW_H]]</f>
        <v>2</v>
      </c>
      <c r="AE24">
        <f>Table3[[#This Row],[RL_A]]+Table3[[#This Row],[RL_H]]</f>
        <v>4</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5</v>
      </c>
      <c r="AK24">
        <f>(3*(Table3[[#This Row],[RW_A]]+Table3[[#This Row],[RW_H]]))+(2*(Table3[[#This Row],[OTW_A]]+Table3[[#This Row],[SOW_A]]+Table3[[#This Row],[OTW_H]]+Table3[[#This Row],[SOW_H]]))+Table3[[#This Row],[OTL_A]]+Table3[[#This Row],[SOL_A]]+Table3[[#This Row],[OTL_H]]+Table3[[#This Row],[SOL_H]]</f>
        <v>7</v>
      </c>
      <c r="AL24" s="33">
        <f>Table3[[#This Row],[PTS]]/(2*Table3[[#This Row],[GP]])</f>
        <v>0.35714285714285715</v>
      </c>
      <c r="AM24">
        <f>(2*Table3[[#This Row],[GR]])+Table3[[#This Row],[PTS]]</f>
        <v>155</v>
      </c>
      <c r="AN24">
        <f>(3*Table3[[#This Row],[GR]])+Table3[[#This Row],[PTS2]]</f>
        <v>232</v>
      </c>
      <c r="AO24" s="38" t="str">
        <f>_xlfn.CONCAT(TEXT(Table3[[#This Row],[W]], "0"), "-", TEXT(Table3[[#This Row],[RL]],"0"), "-", TEXT(Table3[[#This Row],[OTL]]+Table3[[#This Row],[SOL]], "0"))</f>
        <v>2-4-1</v>
      </c>
      <c r="AP24">
        <f>COUNTIFS(DataRegularSeason20242025!$D$3:$D$1315,Table3[[#This Row],[Teams]],DataRegularSeason20242025!$K$3:$K$1315,0)</f>
        <v>0</v>
      </c>
      <c r="AQ24">
        <f>SUMIF(DataRegularSeason20242025!$D$3:$D$1315,$A24, DataRegularSeason20242025!$J$3:$J$1315)</f>
        <v>14</v>
      </c>
      <c r="AR24">
        <f>SUMIF(DataRegularSeason20242025!$D$3:$D$1315,$A24, DataRegularSeason20242025!$K$3:$K$1315)</f>
        <v>17</v>
      </c>
      <c r="AS24">
        <f>AQ24-AR24</f>
        <v>-3</v>
      </c>
      <c r="AT24">
        <f>COUNTIFS(DataRegularSeason20242025!$E$3:$E$1315,Table3[[#This Row],[Teams]],DataRegularSeason20242025!$J$3:$J$1315,0)</f>
        <v>0</v>
      </c>
      <c r="AU24">
        <f>SUMIF(DataRegularSeason20242025!$E$3:$E$1315,$A24,DataRegularSeason20242025!$K$3:$K$1315)</f>
        <v>7</v>
      </c>
      <c r="AV24">
        <f>SUMIF(DataRegularSeason20242025!$E$3:$E$1315,$A24,DataRegularSeason20242025!$J$3:$J$1315)</f>
        <v>9</v>
      </c>
      <c r="AW24">
        <f>AU24-AV24</f>
        <v>-2</v>
      </c>
      <c r="AX24">
        <f>AQ24+AU24</f>
        <v>21</v>
      </c>
      <c r="AY24">
        <f>AR24+AV24</f>
        <v>26</v>
      </c>
      <c r="AZ24">
        <f>AX24-AY24</f>
        <v>-5</v>
      </c>
      <c r="BA24" s="35">
        <f>Table3[[#This Row],[GF]]/Table3[[#This Row],[GP]]</f>
        <v>3</v>
      </c>
      <c r="BB24" s="35">
        <f>Table3[[#This Row],[GA]]/Table3[[#This Row],[GP]]</f>
        <v>3.7142857142857144</v>
      </c>
      <c r="BC24" s="35">
        <f>(Table3[[#This Row],[GF]]-Table3[[#This Row],[GA]])/Table3[[#This Row],[GP]]</f>
        <v>-0.7142857142857143</v>
      </c>
      <c r="BD24">
        <f>COUNTIFS(DataRegularSeason20242025!$D$3:$D$1315,$A24,DataRegularSeason20242025!$H$3:$H$1315, $A24)</f>
        <v>1</v>
      </c>
      <c r="BE24">
        <f>COUNTIFS(DataRegularSeason20242025!$E$3:$E$1315,$A24,DataRegularSeason20242025!$H$3:$H$1315, $A24)</f>
        <v>2</v>
      </c>
      <c r="BF24">
        <f>BD24+BE24</f>
        <v>3</v>
      </c>
      <c r="BG24">
        <f>F24-BD24</f>
        <v>3</v>
      </c>
      <c r="BH24">
        <f>H24-BE24</f>
        <v>1</v>
      </c>
      <c r="BI24">
        <f>BG24+BH24</f>
        <v>4</v>
      </c>
    </row>
    <row r="25" spans="1:63" x14ac:dyDescent="0.25">
      <c r="A25" t="s">
        <v>44</v>
      </c>
      <c r="B25" t="s">
        <v>98</v>
      </c>
      <c r="C25" t="s">
        <v>99</v>
      </c>
      <c r="D25">
        <f>COUNTIFS(DataRegularSeason20242025!$D$3:$D$1315,$A25,DataRegularSeason20242025!$R$3:$R$1315,1,DataRegularSeason20242025!$N$3:$N$1315,1) + COUNTIFS(DataRegularSeason20242025!$E$3:$E$1315,$A25,DataRegularSeason20242025!$R$3:$R$1315,1,DataRegularSeason20242025!$N$3:$N$1315,1)</f>
        <v>3</v>
      </c>
      <c r="E25" s="33">
        <f>Table3[[#This Row],[Watched]]/Table3[[#This Row],[GP]]</f>
        <v>0.75</v>
      </c>
      <c r="F25">
        <f>COUNTIFS(DataRegularSeason20242025!$N$3:$N$1315,1,DataRegularSeason20242025!$D$3:$D$1315,$A25)</f>
        <v>2</v>
      </c>
      <c r="G25">
        <f>41-Table3[[#This Row],[GP_A]]</f>
        <v>39</v>
      </c>
      <c r="H25">
        <f>COUNTIFS(DataRegularSeason20242025!$E$3:$E$1315,$A25,DataRegularSeason20242025!$N$3:$N$1315,1)</f>
        <v>2</v>
      </c>
      <c r="I25">
        <f>41-Table3[[#This Row],[GP_H]]</f>
        <v>39</v>
      </c>
      <c r="J25">
        <f>F25+H25</f>
        <v>4</v>
      </c>
      <c r="K25">
        <f>82-Table3[[#This Row],[GP]]</f>
        <v>78</v>
      </c>
      <c r="L25">
        <f>COUNTIFS(DataRegularSeason20242025!$D$3:$D$1315,$A25, DataRegularSeason20242025!$L$3:$L$1315, $A25,DataRegularSeason20242025!$N$3:$N$1315,1)</f>
        <v>1</v>
      </c>
      <c r="M25">
        <f>COUNTIFS(DataRegularSeason20242025!$D$3:$D$1315,$A25, DataRegularSeason20242025!$L$3:$L$1315, $A25,DataRegularSeason20242025!$N$3:$N$1315,1,DataRegularSeason20242025!$M$3:$M$1315,"REG")</f>
        <v>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1</v>
      </c>
      <c r="Y25">
        <f>COUNTIFS(DataRegularSeason20242025!$E$3:$E$1315,$A25, DataRegularSeason20242025!$S$3:$S$1315, $A25,DataRegularSeason20242025!$M$3:$M$1315,"REG")</f>
        <v>1</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2</v>
      </c>
      <c r="AC25">
        <f>Table3[[#This Row],[L_A]]+Table3[[#This Row],[L_H]]</f>
        <v>2</v>
      </c>
      <c r="AD25">
        <f>Table3[[#This Row],[RW_A]]+Table3[[#This Row],[RW_H]]</f>
        <v>2</v>
      </c>
      <c r="AE25">
        <f>Table3[[#This Row],[RL_A]]+Table3[[#This Row],[RL_H]]</f>
        <v>2</v>
      </c>
      <c r="AF25">
        <f>Table3[[#This Row],[OTW_A]]+Table3[[#This Row],[OTW_H]]</f>
        <v>0</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4</v>
      </c>
      <c r="AK25">
        <f>(3*(Table3[[#This Row],[RW_A]]+Table3[[#This Row],[RW_H]]))+(2*(Table3[[#This Row],[OTW_A]]+Table3[[#This Row],[SOW_A]]+Table3[[#This Row],[OTW_H]]+Table3[[#This Row],[SOW_H]]))+Table3[[#This Row],[OTL_A]]+Table3[[#This Row],[SOL_A]]+Table3[[#This Row],[OTL_H]]+Table3[[#This Row],[SOL_H]]</f>
        <v>6</v>
      </c>
      <c r="AL25" s="33">
        <f>Table3[[#This Row],[PTS]]/(2*Table3[[#This Row],[GP]])</f>
        <v>0.5</v>
      </c>
      <c r="AM25">
        <f>(2*Table3[[#This Row],[GR]])+Table3[[#This Row],[PTS]]</f>
        <v>160</v>
      </c>
      <c r="AN25">
        <f>(3*Table3[[#This Row],[GR]])+Table3[[#This Row],[PTS2]]</f>
        <v>240</v>
      </c>
      <c r="AO25" s="38" t="str">
        <f>_xlfn.CONCAT(TEXT(Table3[[#This Row],[W]], "0"), "-", TEXT(Table3[[#This Row],[RL]],"0"), "-", TEXT(Table3[[#This Row],[OTL]]+Table3[[#This Row],[SOL]], "0"))</f>
        <v>2-2-0</v>
      </c>
      <c r="AP25">
        <f>COUNTIFS(DataRegularSeason20242025!$D$3:$D$1315,Table3[[#This Row],[Teams]],DataRegularSeason20242025!$K$3:$K$1315,0)</f>
        <v>0</v>
      </c>
      <c r="AQ25">
        <f>SUMIF(DataRegularSeason20242025!$D$3:$D$1315,$A25, DataRegularSeason20242025!$J$3:$J$1315)</f>
        <v>7</v>
      </c>
      <c r="AR25">
        <f>SUMIF(DataRegularSeason20242025!$D$3:$D$1315,$A25, DataRegularSeason20242025!$K$3:$K$1315)</f>
        <v>5</v>
      </c>
      <c r="AS25">
        <f>AQ25-AR25</f>
        <v>2</v>
      </c>
      <c r="AT25">
        <f>COUNTIFS(DataRegularSeason20242025!$E$3:$E$1315,Table3[[#This Row],[Teams]],DataRegularSeason20242025!$J$3:$J$1315,0)</f>
        <v>0</v>
      </c>
      <c r="AU25">
        <f>SUMIF(DataRegularSeason20242025!$E$3:$E$1315,$A25,DataRegularSeason20242025!$K$3:$K$1315)</f>
        <v>5</v>
      </c>
      <c r="AV25">
        <f>SUMIF(DataRegularSeason20242025!$E$3:$E$1315,$A25,DataRegularSeason20242025!$J$3:$J$1315)</f>
        <v>6</v>
      </c>
      <c r="AW25">
        <f>AU25-AV25</f>
        <v>-1</v>
      </c>
      <c r="AX25">
        <f>AQ25+AU25</f>
        <v>12</v>
      </c>
      <c r="AY25">
        <f>AR25+AV25</f>
        <v>11</v>
      </c>
      <c r="AZ25">
        <f>AX25-AY25</f>
        <v>1</v>
      </c>
      <c r="BA25" s="35">
        <f>Table3[[#This Row],[GF]]/Table3[[#This Row],[GP]]</f>
        <v>3</v>
      </c>
      <c r="BB25" s="35">
        <f>Table3[[#This Row],[GA]]/Table3[[#This Row],[GP]]</f>
        <v>2.75</v>
      </c>
      <c r="BC25" s="35">
        <f>(Table3[[#This Row],[GF]]-Table3[[#This Row],[GA]])/Table3[[#This Row],[GP]]</f>
        <v>0.25</v>
      </c>
      <c r="BD25">
        <f>COUNTIFS(DataRegularSeason20242025!$D$3:$D$1315,$A25,DataRegularSeason20242025!$H$3:$H$1315, $A25)</f>
        <v>2</v>
      </c>
      <c r="BE25">
        <f>COUNTIFS(DataRegularSeason20242025!$E$3:$E$1315,$A25,DataRegularSeason20242025!$H$3:$H$1315, $A25)</f>
        <v>1</v>
      </c>
      <c r="BF25">
        <f>BD25+BE25</f>
        <v>3</v>
      </c>
      <c r="BG25">
        <f>F25-BD25</f>
        <v>0</v>
      </c>
      <c r="BH25">
        <f>H25-BE25</f>
        <v>1</v>
      </c>
      <c r="BI25">
        <f>BG25+BH25</f>
        <v>1</v>
      </c>
    </row>
    <row r="26" spans="1:63"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2</v>
      </c>
      <c r="E26" s="33">
        <f>Table3[[#This Row],[Watched]]/Table3[[#This Row],[GP]]</f>
        <v>0.4</v>
      </c>
      <c r="F26">
        <f>COUNTIFS(DataRegularSeason20242025!$N$3:$N$1315,1,DataRegularSeason20242025!$D$3:$D$1315,$A26)</f>
        <v>3</v>
      </c>
      <c r="G26">
        <f>41-Table3[[#This Row],[GP_A]]</f>
        <v>38</v>
      </c>
      <c r="H26">
        <f>COUNTIFS(DataRegularSeason20242025!$E$3:$E$1315,$A26,DataRegularSeason20242025!$N$3:$N$1315,1)</f>
        <v>2</v>
      </c>
      <c r="I26">
        <f>41-Table3[[#This Row],[GP_H]]</f>
        <v>39</v>
      </c>
      <c r="J26">
        <f>F26+H26</f>
        <v>5</v>
      </c>
      <c r="K26">
        <f>82-Table3[[#This Row],[GP]]</f>
        <v>77</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2</v>
      </c>
      <c r="Q26">
        <f>COUNTIFS(DataRegularSeason20242025!$D$3:$D$1315,$A26, DataRegularSeason20242025!$S$3:$S$1315, $A26,DataRegularSeason20242025!$M$3:$M$1315,"REG")</f>
        <v>1</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1</v>
      </c>
      <c r="U26">
        <f>COUNTIFS(DataRegularSeason20242025!$E$3:$E$1315,$A26, DataRegularSeason20242025!$L$3:$L$1315, $A26,DataRegularSeason20242025!$N$3:$N$1315,1,DataRegularSeason20242025!$M$3:$M$1315,"REG")</f>
        <v>0</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1</v>
      </c>
      <c r="Y26">
        <f>COUNTIFS(DataRegularSeason20242025!$E$3:$E$1315,$A26, DataRegularSeason20242025!$S$3:$S$1315, $A26,DataRegularSeason20242025!$M$3:$M$1315,"REG")</f>
        <v>1</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2</v>
      </c>
      <c r="AC26">
        <f>Table3[[#This Row],[L_A]]+Table3[[#This Row],[L_H]]</f>
        <v>3</v>
      </c>
      <c r="AD26">
        <f>Table3[[#This Row],[RW_A]]+Table3[[#This Row],[RW_H]]</f>
        <v>1</v>
      </c>
      <c r="AE26">
        <f>Table3[[#This Row],[RL_A]]+Table3[[#This Row],[RL_H]]</f>
        <v>2</v>
      </c>
      <c r="AF26">
        <f>Table3[[#This Row],[OTW_A]]+Table3[[#This Row],[OTW_H]]</f>
        <v>1</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5</v>
      </c>
      <c r="AK26">
        <f>(3*(Table3[[#This Row],[RW_A]]+Table3[[#This Row],[RW_H]]))+(2*(Table3[[#This Row],[OTW_A]]+Table3[[#This Row],[SOW_A]]+Table3[[#This Row],[OTW_H]]+Table3[[#This Row],[SOW_H]]))+Table3[[#This Row],[OTL_A]]+Table3[[#This Row],[SOL_A]]+Table3[[#This Row],[OTL_H]]+Table3[[#This Row],[SOL_H]]</f>
        <v>6</v>
      </c>
      <c r="AL26" s="33">
        <f>Table3[[#This Row],[PTS]]/(2*Table3[[#This Row],[GP]])</f>
        <v>0.5</v>
      </c>
      <c r="AM26">
        <f>(2*Table3[[#This Row],[GR]])+Table3[[#This Row],[PTS]]</f>
        <v>159</v>
      </c>
      <c r="AN26">
        <f>(3*Table3[[#This Row],[GR]])+Table3[[#This Row],[PTS2]]</f>
        <v>237</v>
      </c>
      <c r="AO26" s="38" t="str">
        <f>_xlfn.CONCAT(TEXT(Table3[[#This Row],[W]], "0"), "-", TEXT(Table3[[#This Row],[RL]],"0"), "-", TEXT(Table3[[#This Row],[OTL]]+Table3[[#This Row],[SOL]], "0"))</f>
        <v>2-2-1</v>
      </c>
      <c r="AP26">
        <f>COUNTIFS(DataRegularSeason20242025!$D$3:$D$1315,Table3[[#This Row],[Teams]],DataRegularSeason20242025!$K$3:$K$1315,0)</f>
        <v>1</v>
      </c>
      <c r="AQ26">
        <f>SUMIF(DataRegularSeason20242025!$D$3:$D$1315,$A26, DataRegularSeason20242025!$J$3:$J$1315)</f>
        <v>6</v>
      </c>
      <c r="AR26">
        <f>SUMIF(DataRegularSeason20242025!$D$3:$D$1315,$A26, DataRegularSeason20242025!$K$3:$K$1315)</f>
        <v>7</v>
      </c>
      <c r="AS26">
        <f>AQ26-AR26</f>
        <v>-1</v>
      </c>
      <c r="AT26">
        <f>COUNTIFS(DataRegularSeason20242025!$E$3:$E$1315,Table3[[#This Row],[Teams]],DataRegularSeason20242025!$J$3:$J$1315,0)</f>
        <v>0</v>
      </c>
      <c r="AU26">
        <f>SUMIF(DataRegularSeason20242025!$E$3:$E$1315,$A26,DataRegularSeason20242025!$K$3:$K$1315)</f>
        <v>6</v>
      </c>
      <c r="AV26">
        <f>SUMIF(DataRegularSeason20242025!$E$3:$E$1315,$A26,DataRegularSeason20242025!$J$3:$J$1315)</f>
        <v>8</v>
      </c>
      <c r="AW26">
        <f>AU26-AV26</f>
        <v>-2</v>
      </c>
      <c r="AX26">
        <f>AQ26+AU26</f>
        <v>12</v>
      </c>
      <c r="AY26">
        <f>AR26+AV26</f>
        <v>15</v>
      </c>
      <c r="AZ26">
        <f>AX26-AY26</f>
        <v>-3</v>
      </c>
      <c r="BA26" s="35">
        <f>Table3[[#This Row],[GF]]/Table3[[#This Row],[GP]]</f>
        <v>2.4</v>
      </c>
      <c r="BB26" s="35">
        <f>Table3[[#This Row],[GA]]/Table3[[#This Row],[GP]]</f>
        <v>3</v>
      </c>
      <c r="BC26" s="35">
        <f>(Table3[[#This Row],[GF]]-Table3[[#This Row],[GA]])/Table3[[#This Row],[GP]]</f>
        <v>-0.6</v>
      </c>
      <c r="BD26">
        <f>COUNTIFS(DataRegularSeason20242025!$D$3:$D$1315,$A26,DataRegularSeason20242025!$H$3:$H$1315, $A26)</f>
        <v>1</v>
      </c>
      <c r="BE26">
        <f>COUNTIFS(DataRegularSeason20242025!$E$3:$E$1315,$A26,DataRegularSeason20242025!$H$3:$H$1315, $A26)</f>
        <v>0</v>
      </c>
      <c r="BF26">
        <f>BD26+BE26</f>
        <v>1</v>
      </c>
      <c r="BG26">
        <f>F26-BD26</f>
        <v>2</v>
      </c>
      <c r="BH26">
        <f>H26-BE26</f>
        <v>2</v>
      </c>
      <c r="BI26">
        <f>BG26+BH26</f>
        <v>4</v>
      </c>
      <c r="BJ26" s="8">
        <f>(BG26+BD26)</f>
        <v>3</v>
      </c>
      <c r="BK26" s="8"/>
    </row>
    <row r="27" spans="1:63"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3</v>
      </c>
      <c r="E27" s="33">
        <f>Table3[[#This Row],[Watched]]/Table3[[#This Row],[GP]]</f>
        <v>0.6</v>
      </c>
      <c r="F27">
        <f>COUNTIFS(DataRegularSeason20242025!$N$3:$N$1315,1,DataRegularSeason20242025!$D$3:$D$1315,$A27)</f>
        <v>2</v>
      </c>
      <c r="G27">
        <f>41-Table3[[#This Row],[GP_A]]</f>
        <v>39</v>
      </c>
      <c r="H27">
        <f>COUNTIFS(DataRegularSeason20242025!$E$3:$E$1315,$A27,DataRegularSeason20242025!$N$3:$N$1315,1)</f>
        <v>3</v>
      </c>
      <c r="I27">
        <f>41-Table3[[#This Row],[GP_H]]</f>
        <v>38</v>
      </c>
      <c r="J27">
        <f>F27+H27</f>
        <v>5</v>
      </c>
      <c r="K27">
        <f>82-Table3[[#This Row],[GP]]</f>
        <v>77</v>
      </c>
      <c r="L27">
        <f>COUNTIFS(DataRegularSeason20242025!$D$3:$D$1315,$A27, DataRegularSeason20242025!$L$3:$L$1315, $A27,DataRegularSeason20242025!$N$3:$N$1315,1)</f>
        <v>1</v>
      </c>
      <c r="M27">
        <f>COUNTIFS(DataRegularSeason20242025!$D$3:$D$1315,$A27, DataRegularSeason20242025!$L$3:$L$1315, $A27,DataRegularSeason20242025!$N$3:$N$1315,1,DataRegularSeason20242025!$M$3:$M$1315,"REG")</f>
        <v>1</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1</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2</v>
      </c>
      <c r="Y27">
        <f>COUNTIFS(DataRegularSeason20242025!$E$3:$E$1315,$A27, DataRegularSeason20242025!$S$3:$S$1315, $A27,DataRegularSeason20242025!$M$3:$M$1315,"REG")</f>
        <v>2</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2</v>
      </c>
      <c r="AC27">
        <f>Table3[[#This Row],[L_A]]+Table3[[#This Row],[L_H]]</f>
        <v>3</v>
      </c>
      <c r="AD27">
        <f>Table3[[#This Row],[RW_A]]+Table3[[#This Row],[RW_H]]</f>
        <v>2</v>
      </c>
      <c r="AE27">
        <f>Table3[[#This Row],[RL_A]]+Table3[[#This Row],[RL_H]]</f>
        <v>3</v>
      </c>
      <c r="AF27">
        <f>Table3[[#This Row],[OTW_A]]+Table3[[#This Row],[OTW_H]]</f>
        <v>0</v>
      </c>
      <c r="AG27">
        <f>Table3[[#This Row],[OTL_A]]+Table3[[#This Row],[OTL_H]]</f>
        <v>0</v>
      </c>
      <c r="AH27">
        <f>Table3[[#This Row],[SOW_A]]+Table3[[#This Row],[SOW_H]]</f>
        <v>0</v>
      </c>
      <c r="AI27">
        <f>Table3[[#This Row],[SOL_A]]+Table3[[#This Row],[SOL_H]]</f>
        <v>0</v>
      </c>
      <c r="AJ27">
        <f>(2*(Table3[[#This Row],[W_A]]+Table3[[#This Row],[W_H]]))+Table3[[#This Row],[OTL_A]]+Table3[[#This Row],[SOL_A]]+Table3[[#This Row],[OTL_H]]+Table3[[#This Row],[SOL_H]]</f>
        <v>4</v>
      </c>
      <c r="AK27">
        <f>(3*(Table3[[#This Row],[RW_A]]+Table3[[#This Row],[RW_H]]))+(2*(Table3[[#This Row],[OTW_A]]+Table3[[#This Row],[SOW_A]]+Table3[[#This Row],[OTW_H]]+Table3[[#This Row],[SOW_H]]))+Table3[[#This Row],[OTL_A]]+Table3[[#This Row],[SOL_A]]+Table3[[#This Row],[OTL_H]]+Table3[[#This Row],[SOL_H]]</f>
        <v>6</v>
      </c>
      <c r="AL27" s="33">
        <f>Table3[[#This Row],[PTS]]/(2*Table3[[#This Row],[GP]])</f>
        <v>0.4</v>
      </c>
      <c r="AM27">
        <f>(2*Table3[[#This Row],[GR]])+Table3[[#This Row],[PTS]]</f>
        <v>158</v>
      </c>
      <c r="AN27">
        <f>(3*Table3[[#This Row],[GR]])+Table3[[#This Row],[PTS2]]</f>
        <v>237</v>
      </c>
      <c r="AO27" s="38" t="str">
        <f>_xlfn.CONCAT(TEXT(Table3[[#This Row],[W]], "0"), "-", TEXT(Table3[[#This Row],[RL]],"0"), "-", TEXT(Table3[[#This Row],[OTL]]+Table3[[#This Row],[SOL]], "0"))</f>
        <v>2-3-0</v>
      </c>
      <c r="AP27">
        <f>COUNTIFS(DataRegularSeason20242025!$D$3:$D$1315,Table3[[#This Row],[Teams]],DataRegularSeason20242025!$K$3:$K$1315,0)</f>
        <v>0</v>
      </c>
      <c r="AQ27">
        <f>SUMIF(DataRegularSeason20242025!$D$3:$D$1315,$A27, DataRegularSeason20242025!$J$3:$J$1315)</f>
        <v>6</v>
      </c>
      <c r="AR27">
        <f>SUMIF(DataRegularSeason20242025!$D$3:$D$1315,$A27, DataRegularSeason20242025!$K$3:$K$1315)</f>
        <v>6</v>
      </c>
      <c r="AS27">
        <f>AQ27-AR27</f>
        <v>0</v>
      </c>
      <c r="AT27">
        <f>COUNTIFS(DataRegularSeason20242025!$E$3:$E$1315,Table3[[#This Row],[Teams]],DataRegularSeason20242025!$J$3:$J$1315,0)</f>
        <v>1</v>
      </c>
      <c r="AU27">
        <f>SUMIF(DataRegularSeason20242025!$E$3:$E$1315,$A27,DataRegularSeason20242025!$K$3:$K$1315)</f>
        <v>8</v>
      </c>
      <c r="AV27">
        <f>SUMIF(DataRegularSeason20242025!$E$3:$E$1315,$A27,DataRegularSeason20242025!$J$3:$J$1315)</f>
        <v>11</v>
      </c>
      <c r="AW27">
        <f>AU27-AV27</f>
        <v>-3</v>
      </c>
      <c r="AX27">
        <f>AQ27+AU27</f>
        <v>14</v>
      </c>
      <c r="AY27">
        <f>AR27+AV27</f>
        <v>17</v>
      </c>
      <c r="AZ27">
        <f>AX27-AY27</f>
        <v>-3</v>
      </c>
      <c r="BA27" s="35">
        <f>Table3[[#This Row],[GF]]/Table3[[#This Row],[GP]]</f>
        <v>2.8</v>
      </c>
      <c r="BB27" s="35">
        <f>Table3[[#This Row],[GA]]/Table3[[#This Row],[GP]]</f>
        <v>3.4</v>
      </c>
      <c r="BC27" s="35">
        <f>(Table3[[#This Row],[GF]]-Table3[[#This Row],[GA]])/Table3[[#This Row],[GP]]</f>
        <v>-0.6</v>
      </c>
      <c r="BD27">
        <f>COUNTIFS(DataRegularSeason20242025!$D$3:$D$1315,$A27,DataRegularSeason20242025!$H$3:$H$1315, $A27)</f>
        <v>0</v>
      </c>
      <c r="BE27">
        <f>COUNTIFS(DataRegularSeason20242025!$E$3:$E$1315,$A27,DataRegularSeason20242025!$H$3:$H$1315, $A27)</f>
        <v>1</v>
      </c>
      <c r="BF27">
        <f>BD27+BE27</f>
        <v>1</v>
      </c>
      <c r="BG27">
        <f>F27-BD27</f>
        <v>2</v>
      </c>
      <c r="BH27">
        <f>H27-BE27</f>
        <v>2</v>
      </c>
      <c r="BI27">
        <f>BG27+BH27</f>
        <v>4</v>
      </c>
    </row>
    <row r="28" spans="1:63" x14ac:dyDescent="0.25">
      <c r="A28" t="s">
        <v>36</v>
      </c>
      <c r="B28" t="s">
        <v>98</v>
      </c>
      <c r="C28" t="s">
        <v>99</v>
      </c>
      <c r="D28">
        <f>COUNTIFS(DataRegularSeason20242025!$D$3:$D$1315,$A28,DataRegularSeason20242025!$R$3:$R$1315,1,DataRegularSeason20242025!$N$3:$N$1315,1) + COUNTIFS(DataRegularSeason20242025!$E$3:$E$1315,$A28,DataRegularSeason20242025!$R$3:$R$1315,1,DataRegularSeason20242025!$N$3:$N$1315,1)</f>
        <v>1</v>
      </c>
      <c r="E28" s="33">
        <f>Table3[[#This Row],[Watched]]/Table3[[#This Row],[GP]]</f>
        <v>0.2</v>
      </c>
      <c r="F28">
        <f>COUNTIFS(DataRegularSeason20242025!$N$3:$N$1315,1,DataRegularSeason20242025!$D$3:$D$1315,$A28)</f>
        <v>2</v>
      </c>
      <c r="G28">
        <f>41-Table3[[#This Row],[GP_A]]</f>
        <v>39</v>
      </c>
      <c r="H28">
        <f>COUNTIFS(DataRegularSeason20242025!$E$3:$E$1315,$A28,DataRegularSeason20242025!$N$3:$N$1315,1)</f>
        <v>3</v>
      </c>
      <c r="I28">
        <f>41-Table3[[#This Row],[GP_H]]</f>
        <v>38</v>
      </c>
      <c r="J28">
        <f>F28+H28</f>
        <v>5</v>
      </c>
      <c r="K28">
        <f>82-Table3[[#This Row],[GP]]</f>
        <v>77</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1</v>
      </c>
      <c r="Q28">
        <f>COUNTIFS(DataRegularSeason20242025!$D$3:$D$1315,$A28, DataRegularSeason20242025!$S$3:$S$1315, $A28,DataRegularSeason20242025!$M$3:$M$1315,"REG")</f>
        <v>1</v>
      </c>
      <c r="R28">
        <f>COUNTIFS(DataRegularSeason20242025!$D$3:$D$1315,$A28, DataRegularSeason20242025!$S$3:$S$1315, $A28,DataRegularSeason20242025!$M$3:$M$1315,"OT")</f>
        <v>0</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2</v>
      </c>
      <c r="AC28">
        <f>Table3[[#This Row],[L_A]]+Table3[[#This Row],[L_H]]</f>
        <v>3</v>
      </c>
      <c r="AD28">
        <f>Table3[[#This Row],[RW_A]]+Table3[[#This Row],[RW_H]]</f>
        <v>2</v>
      </c>
      <c r="AE28">
        <f>Table3[[#This Row],[RL_A]]+Table3[[#This Row],[RL_H]]</f>
        <v>3</v>
      </c>
      <c r="AF28">
        <f>Table3[[#This Row],[OTW_A]]+Table3[[#This Row],[OTW_H]]</f>
        <v>0</v>
      </c>
      <c r="AG28">
        <f>Table3[[#This Row],[OTL_A]]+Table3[[#This Row],[OTL_H]]</f>
        <v>0</v>
      </c>
      <c r="AH28">
        <f>Table3[[#This Row],[SOW_A]]+Table3[[#This Row],[SOW_H]]</f>
        <v>0</v>
      </c>
      <c r="AI28">
        <f>Table3[[#This Row],[SOL_A]]+Table3[[#This Row],[SOL_H]]</f>
        <v>0</v>
      </c>
      <c r="AJ28">
        <f>(2*(Table3[[#This Row],[W_A]]+Table3[[#This Row],[W_H]]))+Table3[[#This Row],[OTL_A]]+Table3[[#This Row],[SOL_A]]+Table3[[#This Row],[OTL_H]]+Table3[[#This Row],[SOL_H]]</f>
        <v>4</v>
      </c>
      <c r="AK28">
        <f>(3*(Table3[[#This Row],[RW_A]]+Table3[[#This Row],[RW_H]]))+(2*(Table3[[#This Row],[OTW_A]]+Table3[[#This Row],[SOW_A]]+Table3[[#This Row],[OTW_H]]+Table3[[#This Row],[SOW_H]]))+Table3[[#This Row],[OTL_A]]+Table3[[#This Row],[SOL_A]]+Table3[[#This Row],[OTL_H]]+Table3[[#This Row],[SOL_H]]</f>
        <v>6</v>
      </c>
      <c r="AL28" s="33">
        <f>Table3[[#This Row],[PTS]]/(2*Table3[[#This Row],[GP]])</f>
        <v>0.4</v>
      </c>
      <c r="AM28">
        <f>(2*Table3[[#This Row],[GR]])+Table3[[#This Row],[PTS]]</f>
        <v>158</v>
      </c>
      <c r="AN28">
        <f>(3*Table3[[#This Row],[GR]])+Table3[[#This Row],[PTS2]]</f>
        <v>237</v>
      </c>
      <c r="AO28" s="38" t="str">
        <f>_xlfn.CONCAT(TEXT(Table3[[#This Row],[W]], "0"), "-", TEXT(Table3[[#This Row],[RL]],"0"), "-", TEXT(Table3[[#This Row],[OTL]]+Table3[[#This Row],[SOL]], "0"))</f>
        <v>2-3-0</v>
      </c>
      <c r="AP28">
        <f>COUNTIFS(DataRegularSeason20242025!$D$3:$D$1315,Table3[[#This Row],[Teams]],DataRegularSeason20242025!$K$3:$K$1315,0)</f>
        <v>0</v>
      </c>
      <c r="AQ28">
        <f>SUMIF(DataRegularSeason20242025!$D$3:$D$1315,$A28, DataRegularSeason20242025!$J$3:$J$1315)</f>
        <v>8</v>
      </c>
      <c r="AR28">
        <f>SUMIF(DataRegularSeason20242025!$D$3:$D$1315,$A28, DataRegularSeason20242025!$K$3:$K$1315)</f>
        <v>7</v>
      </c>
      <c r="AS28">
        <f>AQ28-AR28</f>
        <v>1</v>
      </c>
      <c r="AT28">
        <f>COUNTIFS(DataRegularSeason20242025!$E$3:$E$1315,Table3[[#This Row],[Teams]],DataRegularSeason20242025!$J$3:$J$1315,0)</f>
        <v>0</v>
      </c>
      <c r="AU28">
        <f>SUMIF(DataRegularSeason20242025!$E$3:$E$1315,$A28,DataRegularSeason20242025!$K$3:$K$1315)</f>
        <v>10</v>
      </c>
      <c r="AV28">
        <f>SUMIF(DataRegularSeason20242025!$E$3:$E$1315,$A28,DataRegularSeason20242025!$J$3:$J$1315)</f>
        <v>11</v>
      </c>
      <c r="AW28">
        <f>AU28-AV28</f>
        <v>-1</v>
      </c>
      <c r="AX28">
        <f>AQ28+AU28</f>
        <v>18</v>
      </c>
      <c r="AY28">
        <f>AR28+AV28</f>
        <v>18</v>
      </c>
      <c r="AZ28">
        <f>AX28-AY28</f>
        <v>0</v>
      </c>
      <c r="BA28" s="35">
        <f>Table3[[#This Row],[GF]]/Table3[[#This Row],[GP]]</f>
        <v>3.6</v>
      </c>
      <c r="BB28" s="35">
        <f>Table3[[#This Row],[GA]]/Table3[[#This Row],[GP]]</f>
        <v>3.6</v>
      </c>
      <c r="BC28" s="35">
        <f>(Table3[[#This Row],[GF]]-Table3[[#This Row],[GA]])/Table3[[#This Row],[GP]]</f>
        <v>0</v>
      </c>
      <c r="BD28">
        <f>COUNTIFS(DataRegularSeason20242025!$D$3:$D$1315,$A28,DataRegularSeason20242025!$H$3:$H$1315, $A28)</f>
        <v>0</v>
      </c>
      <c r="BE28">
        <f>COUNTIFS(DataRegularSeason20242025!$E$3:$E$1315,$A28,DataRegularSeason20242025!$H$3:$H$1315, $A28)</f>
        <v>1</v>
      </c>
      <c r="BF28">
        <f>BD28+BE28</f>
        <v>1</v>
      </c>
      <c r="BG28">
        <f>F28-BD28</f>
        <v>2</v>
      </c>
      <c r="BH28">
        <f>H28-BE28</f>
        <v>2</v>
      </c>
      <c r="BI28">
        <f>BG28+BH28</f>
        <v>4</v>
      </c>
    </row>
    <row r="29" spans="1:63" x14ac:dyDescent="0.25">
      <c r="A29" t="s">
        <v>23</v>
      </c>
      <c r="B29" t="s">
        <v>97</v>
      </c>
      <c r="C29" t="s">
        <v>100</v>
      </c>
      <c r="D29">
        <f>COUNTIFS(DataRegularSeason20242025!$D$3:$D$1315,$A29,DataRegularSeason20242025!$R$3:$R$1315,1,DataRegularSeason20242025!$N$3:$N$1315,1) + COUNTIFS(DataRegularSeason20242025!$E$3:$E$1315,$A29,DataRegularSeason20242025!$R$3:$R$1315,1,DataRegularSeason20242025!$N$3:$N$1315,1)</f>
        <v>6</v>
      </c>
      <c r="E29" s="33">
        <f>Table3[[#This Row],[Watched]]/Table3[[#This Row],[GP]]</f>
        <v>1</v>
      </c>
      <c r="F29">
        <f>COUNTIFS(DataRegularSeason20242025!$N$3:$N$1315,1,DataRegularSeason20242025!$D$3:$D$1315,$A29)</f>
        <v>2</v>
      </c>
      <c r="G29">
        <f>41-Table3[[#This Row],[GP_A]]</f>
        <v>39</v>
      </c>
      <c r="H29">
        <f>COUNTIFS(DataRegularSeason20242025!$E$3:$E$1315,$A29,DataRegularSeason20242025!$N$3:$N$1315,1)</f>
        <v>4</v>
      </c>
      <c r="I29">
        <f>41-Table3[[#This Row],[GP_H]]</f>
        <v>37</v>
      </c>
      <c r="J29">
        <f>F29+H29</f>
        <v>6</v>
      </c>
      <c r="K29">
        <f>82-Table3[[#This Row],[GP]]</f>
        <v>76</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3</v>
      </c>
      <c r="Y29">
        <f>COUNTIFS(DataRegularSeason20242025!$E$3:$E$1315,$A29, DataRegularSeason20242025!$S$3:$S$1315, $A29,DataRegularSeason20242025!$M$3:$M$1315,"REG")</f>
        <v>3</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2</v>
      </c>
      <c r="AC29">
        <f>Table3[[#This Row],[L_A]]+Table3[[#This Row],[L_H]]</f>
        <v>4</v>
      </c>
      <c r="AD29">
        <f>Table3[[#This Row],[RW_A]]+Table3[[#This Row],[RW_H]]</f>
        <v>1</v>
      </c>
      <c r="AE29">
        <f>Table3[[#This Row],[RL_A]]+Table3[[#This Row],[RL_H]]</f>
        <v>4</v>
      </c>
      <c r="AF29">
        <f>Table3[[#This Row],[OTW_A]]+Table3[[#This Row],[OTW_H]]</f>
        <v>1</v>
      </c>
      <c r="AG29">
        <f>Table3[[#This Row],[OTL_A]]+Table3[[#This Row],[OTL_H]]</f>
        <v>0</v>
      </c>
      <c r="AH29">
        <f>Table3[[#This Row],[SOW_A]]+Table3[[#This Row],[SOW_H]]</f>
        <v>0</v>
      </c>
      <c r="AI29">
        <f>Table3[[#This Row],[SOL_A]]+Table3[[#This Row],[SOL_H]]</f>
        <v>0</v>
      </c>
      <c r="AJ29">
        <f>(2*(Table3[[#This Row],[W_A]]+Table3[[#This Row],[W_H]]))+Table3[[#This Row],[OTL_A]]+Table3[[#This Row],[SOL_A]]+Table3[[#This Row],[OTL_H]]+Table3[[#This Row],[SOL_H]]</f>
        <v>4</v>
      </c>
      <c r="AK29">
        <f>(3*(Table3[[#This Row],[RW_A]]+Table3[[#This Row],[RW_H]]))+(2*(Table3[[#This Row],[OTW_A]]+Table3[[#This Row],[SOW_A]]+Table3[[#This Row],[OTW_H]]+Table3[[#This Row],[SOW_H]]))+Table3[[#This Row],[OTL_A]]+Table3[[#This Row],[SOL_A]]+Table3[[#This Row],[OTL_H]]+Table3[[#This Row],[SOL_H]]</f>
        <v>5</v>
      </c>
      <c r="AL29" s="33">
        <f>Table3[[#This Row],[PTS]]/(2*Table3[[#This Row],[GP]])</f>
        <v>0.33333333333333331</v>
      </c>
      <c r="AM29">
        <f>(2*Table3[[#This Row],[GR]])+Table3[[#This Row],[PTS]]</f>
        <v>156</v>
      </c>
      <c r="AN29">
        <f>(3*Table3[[#This Row],[GR]])+Table3[[#This Row],[PTS2]]</f>
        <v>233</v>
      </c>
      <c r="AO29" s="38" t="str">
        <f>_xlfn.CONCAT(TEXT(Table3[[#This Row],[W]], "0"), "-", TEXT(Table3[[#This Row],[RL]],"0"), "-", TEXT(Table3[[#This Row],[OTL]]+Table3[[#This Row],[SOL]], "0"))</f>
        <v>2-4-0</v>
      </c>
      <c r="AP29">
        <f>COUNTIFS(DataRegularSeason20242025!$D$3:$D$1315,Table3[[#This Row],[Teams]],DataRegularSeason20242025!$K$3:$K$1315,0)</f>
        <v>0</v>
      </c>
      <c r="AQ29">
        <f>SUMIF(DataRegularSeason20242025!$D$3:$D$1315,$A29, DataRegularSeason20242025!$J$3:$J$1315)</f>
        <v>5</v>
      </c>
      <c r="AR29">
        <f>SUMIF(DataRegularSeason20242025!$D$3:$D$1315,$A29, DataRegularSeason20242025!$K$3:$K$1315)</f>
        <v>6</v>
      </c>
      <c r="AS29">
        <f>AQ29-AR29</f>
        <v>-1</v>
      </c>
      <c r="AT29">
        <f>COUNTIFS(DataRegularSeason20242025!$E$3:$E$1315,Table3[[#This Row],[Teams]],DataRegularSeason20242025!$J$3:$J$1315,0)</f>
        <v>0</v>
      </c>
      <c r="AU29">
        <f>SUMIF(DataRegularSeason20242025!$E$3:$E$1315,$A29,DataRegularSeason20242025!$K$3:$K$1315)</f>
        <v>7</v>
      </c>
      <c r="AV29">
        <f>SUMIF(DataRegularSeason20242025!$E$3:$E$1315,$A29,DataRegularSeason20242025!$J$3:$J$1315)</f>
        <v>18</v>
      </c>
      <c r="AW29">
        <f>AU29-AV29</f>
        <v>-11</v>
      </c>
      <c r="AX29">
        <f>AQ29+AU29</f>
        <v>12</v>
      </c>
      <c r="AY29">
        <f>AR29+AV29</f>
        <v>24</v>
      </c>
      <c r="AZ29">
        <f>AX29-AY29</f>
        <v>-12</v>
      </c>
      <c r="BA29" s="35">
        <f>Table3[[#This Row],[GF]]/Table3[[#This Row],[GP]]</f>
        <v>2</v>
      </c>
      <c r="BB29" s="35">
        <f>Table3[[#This Row],[GA]]/Table3[[#This Row],[GP]]</f>
        <v>4</v>
      </c>
      <c r="BC29" s="35">
        <f>(Table3[[#This Row],[GF]]-Table3[[#This Row],[GA]])/Table3[[#This Row],[GP]]</f>
        <v>-2</v>
      </c>
      <c r="BD29">
        <f>COUNTIFS(DataRegularSeason20242025!$D$3:$D$1315,$A29,DataRegularSeason20242025!$H$3:$H$1315, $A29)</f>
        <v>1</v>
      </c>
      <c r="BE29">
        <f>COUNTIFS(DataRegularSeason20242025!$E$3:$E$1315,$A29,DataRegularSeason20242025!$H$3:$H$1315, $A29)</f>
        <v>1</v>
      </c>
      <c r="BF29">
        <f>BD29+BE29</f>
        <v>2</v>
      </c>
      <c r="BG29">
        <f>F29-BD29</f>
        <v>1</v>
      </c>
      <c r="BH29">
        <f>H29-BE29</f>
        <v>3</v>
      </c>
      <c r="BI29">
        <f>BG29+BH29</f>
        <v>4</v>
      </c>
    </row>
    <row r="30" spans="1:63" x14ac:dyDescent="0.25">
      <c r="A30" t="s">
        <v>26</v>
      </c>
      <c r="B30" t="s">
        <v>97</v>
      </c>
      <c r="C30" t="s">
        <v>95</v>
      </c>
      <c r="D30">
        <f>COUNTIFS(DataRegularSeason20242025!$D$3:$D$1315,$A30,DataRegularSeason20242025!$R$3:$R$1315,1,DataRegularSeason20242025!$N$3:$N$1315,1) + COUNTIFS(DataRegularSeason20242025!$E$3:$E$1315,$A30,DataRegularSeason20242025!$R$3:$R$1315,1,DataRegularSeason20242025!$N$3:$N$1315,1)</f>
        <v>4</v>
      </c>
      <c r="E30" s="33">
        <f>Table3[[#This Row],[Watched]]/Table3[[#This Row],[GP]]</f>
        <v>0.66666666666666663</v>
      </c>
      <c r="F30">
        <f>COUNTIFS(DataRegularSeason20242025!$N$3:$N$1315,1,DataRegularSeason20242025!$D$3:$D$1315,$A30)</f>
        <v>2</v>
      </c>
      <c r="G30">
        <f>41-Table3[[#This Row],[GP_A]]</f>
        <v>39</v>
      </c>
      <c r="H30">
        <f>COUNTIFS(DataRegularSeason20242025!$E$3:$E$1315,$A30,DataRegularSeason20242025!$N$3:$N$1315,1)</f>
        <v>4</v>
      </c>
      <c r="I30">
        <f>41-Table3[[#This Row],[GP_H]]</f>
        <v>37</v>
      </c>
      <c r="J30">
        <f>F30+H30</f>
        <v>6</v>
      </c>
      <c r="K30">
        <f>82-Table3[[#This Row],[GP]]</f>
        <v>76</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1</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0</v>
      </c>
      <c r="T30">
        <f>COUNTIFS(DataRegularSeason20242025!$E$3:$E$1315,$A30, DataRegularSeason20242025!$L$3:$L$1315, $A30, DataRegularSeason20242025!$N$3:$N$1315,1)</f>
        <v>1</v>
      </c>
      <c r="U30">
        <f>COUNTIFS(DataRegularSeason20242025!$E$3:$E$1315,$A30, DataRegularSeason20242025!$L$3:$L$1315, $A30,DataRegularSeason20242025!$N$3:$N$1315,1,DataRegularSeason20242025!$M$3:$M$1315,"REG")</f>
        <v>0</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4</v>
      </c>
      <c r="AD30">
        <f>Table3[[#This Row],[RW_A]]+Table3[[#This Row],[RW_H]]</f>
        <v>1</v>
      </c>
      <c r="AE30">
        <f>Table3[[#This Row],[RL_A]]+Table3[[#This Row],[RL_H]]</f>
        <v>4</v>
      </c>
      <c r="AF30">
        <f>Table3[[#This Row],[OTW_A]]+Table3[[#This Row],[OTW_H]]</f>
        <v>1</v>
      </c>
      <c r="AG30">
        <f>Table3[[#This Row],[OTL_A]]+Table3[[#This Row],[OTL_H]]</f>
        <v>0</v>
      </c>
      <c r="AH30">
        <f>Table3[[#This Row],[SOW_A]]+Table3[[#This Row],[SOW_H]]</f>
        <v>0</v>
      </c>
      <c r="AI30">
        <f>Table3[[#This Row],[SOL_A]]+Table3[[#This Row],[SOL_H]]</f>
        <v>0</v>
      </c>
      <c r="AJ30">
        <f>(2*(Table3[[#This Row],[W_A]]+Table3[[#This Row],[W_H]]))+Table3[[#This Row],[OTL_A]]+Table3[[#This Row],[SOL_A]]+Table3[[#This Row],[OTL_H]]+Table3[[#This Row],[SOL_H]]</f>
        <v>4</v>
      </c>
      <c r="AK30">
        <f>(3*(Table3[[#This Row],[RW_A]]+Table3[[#This Row],[RW_H]]))+(2*(Table3[[#This Row],[OTW_A]]+Table3[[#This Row],[SOW_A]]+Table3[[#This Row],[OTW_H]]+Table3[[#This Row],[SOW_H]]))+Table3[[#This Row],[OTL_A]]+Table3[[#This Row],[SOL_A]]+Table3[[#This Row],[OTL_H]]+Table3[[#This Row],[SOL_H]]</f>
        <v>5</v>
      </c>
      <c r="AL30" s="33">
        <f>Table3[[#This Row],[PTS]]/(2*Table3[[#This Row],[GP]])</f>
        <v>0.33333333333333331</v>
      </c>
      <c r="AM30">
        <f>(2*Table3[[#This Row],[GR]])+Table3[[#This Row],[PTS]]</f>
        <v>156</v>
      </c>
      <c r="AN30">
        <f>(3*Table3[[#This Row],[GR]])+Table3[[#This Row],[PTS2]]</f>
        <v>233</v>
      </c>
      <c r="AO30" s="38" t="str">
        <f>_xlfn.CONCAT(TEXT(Table3[[#This Row],[W]], "0"), "-", TEXT(Table3[[#This Row],[RL]],"0"), "-", TEXT(Table3[[#This Row],[OTL]]+Table3[[#This Row],[SOL]], "0"))</f>
        <v>2-4-0</v>
      </c>
      <c r="AP30">
        <f>COUNTIFS(DataRegularSeason20242025!$D$3:$D$1315,Table3[[#This Row],[Teams]],DataRegularSeason20242025!$K$3:$K$1315,0)</f>
        <v>0</v>
      </c>
      <c r="AQ30">
        <f>SUMIF(DataRegularSeason20242025!$D$3:$D$1315,$A30, DataRegularSeason20242025!$J$3:$J$1315)</f>
        <v>8</v>
      </c>
      <c r="AR30">
        <f>SUMIF(DataRegularSeason20242025!$D$3:$D$1315,$A30, DataRegularSeason20242025!$K$3:$K$1315)</f>
        <v>9</v>
      </c>
      <c r="AS30">
        <f>AQ30-AR30</f>
        <v>-1</v>
      </c>
      <c r="AT30">
        <f>COUNTIFS(DataRegularSeason20242025!$E$3:$E$1315,Table3[[#This Row],[Teams]],DataRegularSeason20242025!$J$3:$J$1315,0)</f>
        <v>0</v>
      </c>
      <c r="AU30">
        <f>SUMIF(DataRegularSeason20242025!$E$3:$E$1315,$A30,DataRegularSeason20242025!$K$3:$K$1315)</f>
        <v>13</v>
      </c>
      <c r="AV30">
        <f>SUMIF(DataRegularSeason20242025!$E$3:$E$1315,$A30,DataRegularSeason20242025!$J$3:$J$1315)</f>
        <v>20</v>
      </c>
      <c r="AW30">
        <f>AU30-AV30</f>
        <v>-7</v>
      </c>
      <c r="AX30">
        <f>AQ30+AU30</f>
        <v>21</v>
      </c>
      <c r="AY30">
        <f>AR30+AV30</f>
        <v>29</v>
      </c>
      <c r="AZ30">
        <f>AX30-AY30</f>
        <v>-8</v>
      </c>
      <c r="BA30" s="35">
        <f>Table3[[#This Row],[GF]]/Table3[[#This Row],[GP]]</f>
        <v>3.5</v>
      </c>
      <c r="BB30" s="35">
        <f>Table3[[#This Row],[GA]]/Table3[[#This Row],[GP]]</f>
        <v>4.833333333333333</v>
      </c>
      <c r="BC30" s="35">
        <f>(Table3[[#This Row],[GF]]-Table3[[#This Row],[GA]])/Table3[[#This Row],[GP]]</f>
        <v>-1.3333333333333333</v>
      </c>
      <c r="BD30">
        <f>COUNTIFS(DataRegularSeason20242025!$D$3:$D$1315,$A30,DataRegularSeason20242025!$H$3:$H$1315, $A30)</f>
        <v>1</v>
      </c>
      <c r="BE30">
        <f>COUNTIFS(DataRegularSeason20242025!$E$3:$E$1315,$A30,DataRegularSeason20242025!$H$3:$H$1315, $A30)</f>
        <v>3</v>
      </c>
      <c r="BF30">
        <f>BD30+BE30</f>
        <v>4</v>
      </c>
      <c r="BG30">
        <f>F30-BD30</f>
        <v>1</v>
      </c>
      <c r="BH30">
        <f>H30-BE30</f>
        <v>1</v>
      </c>
      <c r="BI30">
        <f>BG30+BH30</f>
        <v>2</v>
      </c>
    </row>
    <row r="31" spans="1:63"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0.4</v>
      </c>
      <c r="F31">
        <f>COUNTIFS(DataRegularSeason20242025!$N$3:$N$1315,1,DataRegularSeason20242025!$D$3:$D$1315,$A31)</f>
        <v>4</v>
      </c>
      <c r="G31">
        <f>41-Table3[[#This Row],[GP_A]]</f>
        <v>37</v>
      </c>
      <c r="H31">
        <f>COUNTIFS(DataRegularSeason20242025!$E$3:$E$1315,$A31,DataRegularSeason20242025!$N$3:$N$1315,1)</f>
        <v>1</v>
      </c>
      <c r="I31">
        <f>41-Table3[[#This Row],[GP_H]]</f>
        <v>40</v>
      </c>
      <c r="J31">
        <f>F31+H31</f>
        <v>5</v>
      </c>
      <c r="K31">
        <f>82-Table3[[#This Row],[GP]]</f>
        <v>77</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F31-L31</f>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0</v>
      </c>
      <c r="U31">
        <f>COUNTIFS(DataRegularSeason20242025!$E$3:$E$1315,$A31, DataRegularSeason20242025!$L$3:$L$1315, $A31,DataRegularSeason20242025!$N$3:$N$1315,1,DataRegularSeason20242025!$M$3:$M$1315,"REG")</f>
        <v>0</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1</v>
      </c>
      <c r="Y31">
        <f>COUNTIFS(DataRegularSeason20242025!$E$3:$E$1315,$A31, DataRegularSeason20242025!$S$3:$S$1315, $A31,DataRegularSeason20242025!$M$3:$M$1315,"REG")</f>
        <v>1</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4</v>
      </c>
      <c r="AD31">
        <f>Table3[[#This Row],[RW_A]]+Table3[[#This Row],[RW_H]]</f>
        <v>0</v>
      </c>
      <c r="AE31">
        <f>Table3[[#This Row],[RL_A]]+Table3[[#This Row],[RL_H]]</f>
        <v>3</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3</v>
      </c>
      <c r="AK31">
        <f>(3*(Table3[[#This Row],[RW_A]]+Table3[[#This Row],[RW_H]]))+(2*(Table3[[#This Row],[OTW_A]]+Table3[[#This Row],[SOW_A]]+Table3[[#This Row],[OTW_H]]+Table3[[#This Row],[SOW_H]]))+Table3[[#This Row],[OTL_A]]+Table3[[#This Row],[SOL_A]]+Table3[[#This Row],[OTL_H]]+Table3[[#This Row],[SOL_H]]</f>
        <v>3</v>
      </c>
      <c r="AL31" s="33">
        <f>Table3[[#This Row],[PTS]]/(2*Table3[[#This Row],[GP]])</f>
        <v>0.3</v>
      </c>
      <c r="AM31">
        <f>(2*Table3[[#This Row],[GR]])+Table3[[#This Row],[PTS]]</f>
        <v>157</v>
      </c>
      <c r="AN31">
        <f>(3*Table3[[#This Row],[GR]])+Table3[[#This Row],[PTS2]]</f>
        <v>234</v>
      </c>
      <c r="AO31" s="38" t="str">
        <f>_xlfn.CONCAT(TEXT(Table3[[#This Row],[W]], "0"), "-", TEXT(Table3[[#This Row],[RL]],"0"), "-", TEXT(Table3[[#This Row],[OTL]]+Table3[[#This Row],[SOL]], "0"))</f>
        <v>1-3-1</v>
      </c>
      <c r="AP31">
        <f>COUNTIFS(DataRegularSeason20242025!$D$3:$D$1315,Table3[[#This Row],[Teams]],DataRegularSeason20242025!$K$3:$K$1315,0)</f>
        <v>0</v>
      </c>
      <c r="AQ31">
        <f>SUMIF(DataRegularSeason20242025!$D$3:$D$1315,$A31, DataRegularSeason20242025!$J$3:$J$1315)</f>
        <v>13</v>
      </c>
      <c r="AR31">
        <f>SUMIF(DataRegularSeason20242025!$D$3:$D$1315,$A31, DataRegularSeason20242025!$K$3:$K$1315)</f>
        <v>18</v>
      </c>
      <c r="AS31">
        <f>AQ31-AR31</f>
        <v>-5</v>
      </c>
      <c r="AT31">
        <f>COUNTIFS(DataRegularSeason20242025!$E$3:$E$1315,Table3[[#This Row],[Teams]],DataRegularSeason20242025!$J$3:$J$1315,0)</f>
        <v>0</v>
      </c>
      <c r="AU31">
        <f>SUMIF(DataRegularSeason20242025!$E$3:$E$1315,$A31,DataRegularSeason20242025!$K$3:$K$1315)</f>
        <v>0</v>
      </c>
      <c r="AV31">
        <f>SUMIF(DataRegularSeason20242025!$E$3:$E$1315,$A31,DataRegularSeason20242025!$J$3:$J$1315)</f>
        <v>3</v>
      </c>
      <c r="AW31">
        <f>AU31-AV31</f>
        <v>-3</v>
      </c>
      <c r="AX31">
        <f>AQ31+AU31</f>
        <v>13</v>
      </c>
      <c r="AY31">
        <f>AR31+AV31</f>
        <v>21</v>
      </c>
      <c r="AZ31">
        <f>AX31-AY31</f>
        <v>-8</v>
      </c>
      <c r="BA31" s="35">
        <f>Table3[[#This Row],[GF]]/Table3[[#This Row],[GP]]</f>
        <v>2.6</v>
      </c>
      <c r="BB31" s="35">
        <f>Table3[[#This Row],[GA]]/Table3[[#This Row],[GP]]</f>
        <v>4.2</v>
      </c>
      <c r="BC31" s="35">
        <f>(Table3[[#This Row],[GF]]-Table3[[#This Row],[GA]])/Table3[[#This Row],[GP]]</f>
        <v>-1.6</v>
      </c>
      <c r="BD31">
        <f>COUNTIFS(DataRegularSeason20242025!$D$3:$D$1315,$A31,DataRegularSeason20242025!$H$3:$H$1315, $A31)</f>
        <v>2</v>
      </c>
      <c r="BE31">
        <f>COUNTIFS(DataRegularSeason20242025!$E$3:$E$1315,$A31,DataRegularSeason20242025!$H$3:$H$1315, $A31)</f>
        <v>0</v>
      </c>
      <c r="BF31">
        <f>BD31+BE31</f>
        <v>2</v>
      </c>
      <c r="BG31">
        <f>F31-BD31</f>
        <v>2</v>
      </c>
      <c r="BH31">
        <f>H31-BE31</f>
        <v>1</v>
      </c>
      <c r="BI31">
        <f>BG31+BH31</f>
        <v>3</v>
      </c>
    </row>
    <row r="32" spans="1:63"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v>
      </c>
      <c r="E32" s="33">
        <f>Table3[[#This Row],[Watched]]/Table3[[#This Row],[GP]]</f>
        <v>0.33333333333333331</v>
      </c>
      <c r="F32">
        <f>COUNTIFS(DataRegularSeason20242025!$N$3:$N$1315,1,DataRegularSeason20242025!$D$3:$D$1315,$A32)</f>
        <v>3</v>
      </c>
      <c r="G32">
        <f>41-Table3[[#This Row],[GP_A]]</f>
        <v>38</v>
      </c>
      <c r="H32">
        <f>COUNTIFS(DataRegularSeason20242025!$E$3:$E$1315,$A32,DataRegularSeason20242025!$N$3:$N$1315,1)</f>
        <v>3</v>
      </c>
      <c r="I32">
        <f>41-Table3[[#This Row],[GP_H]]</f>
        <v>38</v>
      </c>
      <c r="J32">
        <f>F32+H32</f>
        <v>6</v>
      </c>
      <c r="K32">
        <f>82-Table3[[#This Row],[GP]]</f>
        <v>76</v>
      </c>
      <c r="L32">
        <f>COUNTIFS(DataRegularSeason20242025!$D$3:$D$1315,$A32, DataRegularSeason20242025!$L$3:$L$1315, $A32,DataRegularSeason20242025!$N$3:$N$1315,1)</f>
        <v>0</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3</v>
      </c>
      <c r="Q32">
        <f>COUNTIFS(DataRegularSeason20242025!$D$3:$D$1315,$A32, DataRegularSeason20242025!$S$3:$S$1315, $A32,DataRegularSeason20242025!$M$3:$M$1315,"REG")</f>
        <v>2</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3</v>
      </c>
      <c r="Y32">
        <f>COUNTIFS(DataRegularSeason20242025!$E$3:$E$1315,$A32, DataRegularSeason20242025!$S$3:$S$1315, $A32,DataRegularSeason20242025!$M$3:$M$1315,"REG")</f>
        <v>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0</v>
      </c>
      <c r="AC32">
        <f>Table3[[#This Row],[L_A]]+Table3[[#This Row],[L_H]]</f>
        <v>6</v>
      </c>
      <c r="AD32">
        <f>Table3[[#This Row],[RW_A]]+Table3[[#This Row],[RW_H]]</f>
        <v>0</v>
      </c>
      <c r="AE32">
        <f>Table3[[#This Row],[RL_A]]+Table3[[#This Row],[RL_H]]</f>
        <v>4</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2</v>
      </c>
      <c r="AK32">
        <f>(3*(Table3[[#This Row],[RW_A]]+Table3[[#This Row],[RW_H]]))+(2*(Table3[[#This Row],[OTW_A]]+Table3[[#This Row],[SOW_A]]+Table3[[#This Row],[OTW_H]]+Table3[[#This Row],[SOW_H]]))+Table3[[#This Row],[OTL_A]]+Table3[[#This Row],[SOL_A]]+Table3[[#This Row],[OTL_H]]+Table3[[#This Row],[SOL_H]]</f>
        <v>2</v>
      </c>
      <c r="AL32" s="33">
        <f>Table3[[#This Row],[PTS]]/(2*Table3[[#This Row],[GP]])</f>
        <v>0.16666666666666666</v>
      </c>
      <c r="AM32">
        <f>(2*Table3[[#This Row],[GR]])+Table3[[#This Row],[PTS]]</f>
        <v>154</v>
      </c>
      <c r="AN32">
        <f>(3*Table3[[#This Row],[GR]])+Table3[[#This Row],[PTS2]]</f>
        <v>230</v>
      </c>
      <c r="AO32" s="38" t="str">
        <f>_xlfn.CONCAT(TEXT(Table3[[#This Row],[W]], "0"), "-", TEXT(Table3[[#This Row],[RL]],"0"), "-", TEXT(Table3[[#This Row],[OTL]]+Table3[[#This Row],[SOL]], "0"))</f>
        <v>0-4-2</v>
      </c>
      <c r="AP32">
        <f>COUNTIFS(DataRegularSeason20242025!$D$3:$D$1315,Table3[[#This Row],[Teams]],DataRegularSeason20242025!$K$3:$K$1315,0)</f>
        <v>0</v>
      </c>
      <c r="AQ32">
        <f>SUMIF(DataRegularSeason20242025!$D$3:$D$1315,$A32, DataRegularSeason20242025!$J$3:$J$1315)</f>
        <v>7</v>
      </c>
      <c r="AR32">
        <f>SUMIF(DataRegularSeason20242025!$D$3:$D$1315,$A32, DataRegularSeason20242025!$K$3:$K$1315)</f>
        <v>15</v>
      </c>
      <c r="AS32">
        <f>AQ32-AR32</f>
        <v>-8</v>
      </c>
      <c r="AT32">
        <f>COUNTIFS(DataRegularSeason20242025!$E$3:$E$1315,Table3[[#This Row],[Teams]],DataRegularSeason20242025!$J$3:$J$1315,0)</f>
        <v>0</v>
      </c>
      <c r="AU32">
        <f>SUMIF(DataRegularSeason20242025!$E$3:$E$1315,$A32,DataRegularSeason20242025!$K$3:$K$1315)</f>
        <v>5</v>
      </c>
      <c r="AV32">
        <f>SUMIF(DataRegularSeason20242025!$E$3:$E$1315,$A32,DataRegularSeason20242025!$J$3:$J$1315)</f>
        <v>11</v>
      </c>
      <c r="AW32">
        <f>AU32-AV32</f>
        <v>-6</v>
      </c>
      <c r="AX32">
        <f>AQ32+AU32</f>
        <v>12</v>
      </c>
      <c r="AY32">
        <f>AR32+AV32</f>
        <v>26</v>
      </c>
      <c r="AZ32">
        <f>AX32-AY32</f>
        <v>-14</v>
      </c>
      <c r="BA32" s="35">
        <f>Table3[[#This Row],[GF]]/Table3[[#This Row],[GP]]</f>
        <v>2</v>
      </c>
      <c r="BB32" s="35">
        <f>Table3[[#This Row],[GA]]/Table3[[#This Row],[GP]]</f>
        <v>4.333333333333333</v>
      </c>
      <c r="BC32" s="35">
        <f>(Table3[[#This Row],[GF]]-Table3[[#This Row],[GA]])/Table3[[#This Row],[GP]]</f>
        <v>-2.3333333333333335</v>
      </c>
      <c r="BD32">
        <f>COUNTIFS(DataRegularSeason20242025!$D$3:$D$1315,$A32,DataRegularSeason20242025!$H$3:$H$1315, $A32)</f>
        <v>0</v>
      </c>
      <c r="BE32">
        <f>COUNTIFS(DataRegularSeason20242025!$E$3:$E$1315,$A32,DataRegularSeason20242025!$H$3:$H$1315, $A32)</f>
        <v>0</v>
      </c>
      <c r="BF32">
        <f>BD32+BE32</f>
        <v>0</v>
      </c>
      <c r="BG32">
        <f>F32-BD32</f>
        <v>3</v>
      </c>
      <c r="BH32">
        <f>H32-BE32</f>
        <v>3</v>
      </c>
      <c r="BI32">
        <f>BG32+BH32</f>
        <v>6</v>
      </c>
    </row>
    <row r="33" spans="1:66"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0.4</v>
      </c>
      <c r="F33">
        <f>COUNTIFS(DataRegularSeason20242025!$N$3:$N$1315,1,DataRegularSeason20242025!$D$3:$D$1315,$A33)</f>
        <v>1</v>
      </c>
      <c r="G33">
        <f>41-Table3[[#This Row],[GP_A]]</f>
        <v>40</v>
      </c>
      <c r="H33">
        <f>COUNTIFS(DataRegularSeason20242025!$E$3:$E$1315,$A33,DataRegularSeason20242025!$N$3:$N$1315,1)</f>
        <v>4</v>
      </c>
      <c r="I33">
        <f>41-Table3[[#This Row],[GP_H]]</f>
        <v>37</v>
      </c>
      <c r="J33">
        <f>F33+H33</f>
        <v>5</v>
      </c>
      <c r="K33">
        <f>82-Table3[[#This Row],[GP]]</f>
        <v>77</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1</v>
      </c>
      <c r="Q33">
        <f>COUNTIFS(DataRegularSeason20242025!$D$3:$D$1315,$A33, DataRegularSeason20242025!$S$3:$S$1315, $A33,DataRegularSeason20242025!$M$3:$M$1315,"REG")</f>
        <v>1</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0</v>
      </c>
      <c r="U33">
        <f>COUNTIFS(DataRegularSeason20242025!$E$3:$E$1315,$A33, DataRegularSeason20242025!$L$3:$L$1315, $A33,DataRegularSeason20242025!$N$3:$N$1315,1,DataRegularSeason20242025!$M$3:$M$1315,"REG")</f>
        <v>0</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0</v>
      </c>
      <c r="AC33">
        <f>Table3[[#This Row],[L_A]]+Table3[[#This Row],[L_H]]</f>
        <v>5</v>
      </c>
      <c r="AD33">
        <f>Table3[[#This Row],[RW_A]]+Table3[[#This Row],[RW_H]]</f>
        <v>0</v>
      </c>
      <c r="AE33">
        <f>Table3[[#This Row],[RL_A]]+Table3[[#This Row],[RL_H]]</f>
        <v>5</v>
      </c>
      <c r="AF33">
        <f>Table3[[#This Row],[OTW_A]]+Table3[[#This Row],[OTW_H]]</f>
        <v>0</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0</v>
      </c>
      <c r="AK33">
        <f>(3*(Table3[[#This Row],[RW_A]]+Table3[[#This Row],[RW_H]]))+(2*(Table3[[#This Row],[OTW_A]]+Table3[[#This Row],[SOW_A]]+Table3[[#This Row],[OTW_H]]+Table3[[#This Row],[SOW_H]]))+Table3[[#This Row],[OTL_A]]+Table3[[#This Row],[SOL_A]]+Table3[[#This Row],[OTL_H]]+Table3[[#This Row],[SOL_H]]</f>
        <v>0</v>
      </c>
      <c r="AL33" s="33">
        <f>Table3[[#This Row],[PTS]]/(2*Table3[[#This Row],[GP]])</f>
        <v>0</v>
      </c>
      <c r="AM33">
        <f>(2*Table3[[#This Row],[GR]])+Table3[[#This Row],[PTS]]</f>
        <v>154</v>
      </c>
      <c r="AN33">
        <f>(3*Table3[[#This Row],[GR]])+Table3[[#This Row],[PTS2]]</f>
        <v>231</v>
      </c>
      <c r="AO33" s="38" t="str">
        <f>_xlfn.CONCAT(TEXT(Table3[[#This Row],[W]], "0"), "-", TEXT(Table3[[#This Row],[RL]],"0"), "-", TEXT(Table3[[#This Row],[OTL]]+Table3[[#This Row],[SOL]], "0"))</f>
        <v>0-5-0</v>
      </c>
      <c r="AP33">
        <f>COUNTIFS(DataRegularSeason20242025!$D$3:$D$1315,Table3[[#This Row],[Teams]],DataRegularSeason20242025!$K$3:$K$1315,0)</f>
        <v>0</v>
      </c>
      <c r="AQ33">
        <f>SUMIF(DataRegularSeason20242025!$D$3:$D$1315,$A33, DataRegularSeason20242025!$J$3:$J$1315)</f>
        <v>0</v>
      </c>
      <c r="AR33">
        <f>SUMIF(DataRegularSeason20242025!$D$3:$D$1315,$A33, DataRegularSeason20242025!$K$3:$K$1315)</f>
        <v>3</v>
      </c>
      <c r="AS33">
        <f>AQ33-AR33</f>
        <v>-3</v>
      </c>
      <c r="AT33">
        <f>COUNTIFS(DataRegularSeason20242025!$E$3:$E$1315,Table3[[#This Row],[Teams]],DataRegularSeason20242025!$J$3:$J$1315,0)</f>
        <v>0</v>
      </c>
      <c r="AU33">
        <f>SUMIF(DataRegularSeason20242025!$E$3:$E$1315,$A33,DataRegularSeason20242025!$K$3:$K$1315)</f>
        <v>10</v>
      </c>
      <c r="AV33">
        <f>SUMIF(DataRegularSeason20242025!$E$3:$E$1315,$A33,DataRegularSeason20242025!$J$3:$J$1315)</f>
        <v>20</v>
      </c>
      <c r="AW33">
        <f>AU33-AV33</f>
        <v>-10</v>
      </c>
      <c r="AX33">
        <f>AQ33+AU33</f>
        <v>10</v>
      </c>
      <c r="AY33">
        <f>AR33+AV33</f>
        <v>23</v>
      </c>
      <c r="AZ33">
        <f>AX33-AY33</f>
        <v>-13</v>
      </c>
      <c r="BA33" s="35">
        <f>Table3[[#This Row],[GF]]/Table3[[#This Row],[GP]]</f>
        <v>2</v>
      </c>
      <c r="BB33" s="35">
        <f>Table3[[#This Row],[GA]]/Table3[[#This Row],[GP]]</f>
        <v>4.5999999999999996</v>
      </c>
      <c r="BC33" s="35">
        <f>(Table3[[#This Row],[GF]]-Table3[[#This Row],[GA]])/Table3[[#This Row],[GP]]</f>
        <v>-2.6</v>
      </c>
      <c r="BD33">
        <f>COUNTIFS(DataRegularSeason20242025!$D$3:$D$1315,$A33,DataRegularSeason20242025!$H$3:$H$1315, $A33)</f>
        <v>1</v>
      </c>
      <c r="BE33">
        <f>COUNTIFS(DataRegularSeason20242025!$E$3:$E$1315,$A33,DataRegularSeason20242025!$H$3:$H$1315, $A33)</f>
        <v>3</v>
      </c>
      <c r="BF33">
        <f>BD33+BE33</f>
        <v>4</v>
      </c>
      <c r="BG33">
        <f>F33-BD33</f>
        <v>0</v>
      </c>
      <c r="BH33">
        <f>H33-BE33</f>
        <v>1</v>
      </c>
      <c r="BI33">
        <f>BG33+BH33</f>
        <v>1</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2024-10-22T14:35:53Z</dcterms:modified>
</cp:coreProperties>
</file>