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FG/Desktop/Skripsie/Skripsie@Pi/"/>
    </mc:Choice>
  </mc:AlternateContent>
  <xr:revisionPtr revIDLastSave="0" documentId="13_ncr:1_{465A6381-36EB-514F-8F28-732BED481F1B}" xr6:coauthVersionLast="45" xr6:coauthVersionMax="45" xr10:uidLastSave="{00000000-0000-0000-0000-000000000000}"/>
  <bookViews>
    <workbookView xWindow="5340" yWindow="6120" windowWidth="15420" windowHeight="5380" xr2:uid="{86F3AB98-C06F-B64E-95DD-AA8E60B9A21C}"/>
  </bookViews>
  <sheets>
    <sheet name="Sheet1" sheetId="1" r:id="rId1"/>
  </sheets>
  <definedNames>
    <definedName name="_xlchart.v1.0" hidden="1">Sheet1!$AA$2</definedName>
    <definedName name="_xlchart.v1.1" hidden="1">Sheet1!$AA$3:$AA$12</definedName>
    <definedName name="_xlchart.v1.10" hidden="1">Sheet1!$AC$3:$AC$12</definedName>
    <definedName name="_xlchart.v1.11" hidden="1">Sheet1!$AA$2</definedName>
    <definedName name="_xlchart.v1.12" hidden="1">Sheet1!$AA$3:$AA$12</definedName>
    <definedName name="_xlchart.v1.13" hidden="1">Sheet1!$AB$2</definedName>
    <definedName name="_xlchart.v1.14" hidden="1">Sheet1!$AB$3:$AB$12</definedName>
    <definedName name="_xlchart.v1.15" hidden="1">Sheet1!$X$3:$X$12</definedName>
    <definedName name="_xlchart.v1.2" hidden="1">Sheet1!$AB$2</definedName>
    <definedName name="_xlchart.v1.3" hidden="1">Sheet1!$AB$3:$AB$12</definedName>
    <definedName name="_xlchart.v1.4" hidden="1">Sheet1!$X$3:$X$12</definedName>
    <definedName name="_xlchart.v1.5" hidden="1">Sheet1!$AA$2</definedName>
    <definedName name="_xlchart.v1.6" hidden="1">Sheet1!$AA$3:$AA$12</definedName>
    <definedName name="_xlchart.v1.7" hidden="1">Sheet1!$AB$2</definedName>
    <definedName name="_xlchart.v1.8" hidden="1">Sheet1!$AB$3:$AB$12</definedName>
    <definedName name="_xlchart.v1.9" hidden="1">Sheet1!$AC$2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5" i="1" l="1"/>
  <c r="AI16" i="1"/>
  <c r="AH26" i="1"/>
  <c r="AG26" i="1"/>
  <c r="AD16" i="1"/>
  <c r="AD17" i="1"/>
  <c r="AD18" i="1"/>
  <c r="AD19" i="1"/>
  <c r="AD20" i="1"/>
  <c r="AD21" i="1"/>
  <c r="AD22" i="1"/>
  <c r="AD23" i="1"/>
  <c r="AD15" i="1"/>
  <c r="AH23" i="1"/>
  <c r="AG23" i="1"/>
  <c r="AH22" i="1"/>
  <c r="AG22" i="1"/>
  <c r="AH21" i="1"/>
  <c r="AG21" i="1"/>
  <c r="AH20" i="1"/>
  <c r="AG20" i="1"/>
  <c r="AH19" i="1"/>
  <c r="AG19" i="1"/>
  <c r="AH18" i="1"/>
  <c r="AG18" i="1"/>
  <c r="AH17" i="1"/>
  <c r="AG17" i="1"/>
  <c r="AH16" i="1"/>
  <c r="AG16" i="1"/>
  <c r="AH15" i="1"/>
  <c r="AG15" i="1"/>
  <c r="AH7" i="1"/>
  <c r="AG7" i="1"/>
  <c r="AH6" i="1"/>
  <c r="AG6" i="1"/>
  <c r="AH5" i="1"/>
  <c r="AG5" i="1"/>
  <c r="AH4" i="1"/>
  <c r="AG4" i="1"/>
  <c r="AH3" i="1"/>
  <c r="AG3" i="1"/>
  <c r="AB3" i="1"/>
  <c r="AB4" i="1"/>
  <c r="AB5" i="1"/>
  <c r="AB6" i="1"/>
  <c r="AB7" i="1"/>
  <c r="AB8" i="1"/>
  <c r="AB9" i="1"/>
  <c r="AB10" i="1"/>
  <c r="AB11" i="1"/>
  <c r="AB12" i="1"/>
  <c r="AA4" i="1"/>
  <c r="AA5" i="1"/>
  <c r="AA6" i="1"/>
  <c r="AA7" i="1"/>
  <c r="AA8" i="1"/>
  <c r="AA9" i="1"/>
  <c r="AA10" i="1"/>
  <c r="AA11" i="1"/>
  <c r="AA12" i="1"/>
  <c r="AA3" i="1"/>
  <c r="AD100" i="1" l="1"/>
  <c r="AE100" i="1" s="1"/>
  <c r="AC100" i="1"/>
  <c r="AG100" i="1" s="1"/>
  <c r="AB100" i="1"/>
  <c r="AF100" i="1" s="1"/>
  <c r="AH100" i="1" l="1"/>
  <c r="F111" i="1"/>
  <c r="J111" i="1" s="1"/>
  <c r="E111" i="1"/>
  <c r="AC99" i="1"/>
  <c r="AG99" i="1" s="1"/>
  <c r="AB99" i="1"/>
  <c r="AD99" i="1" s="1"/>
  <c r="AE99" i="1" s="1"/>
  <c r="AB93" i="1"/>
  <c r="AF93" i="1"/>
  <c r="AH93" i="1" s="1"/>
  <c r="AC93" i="1"/>
  <c r="AD93" i="1"/>
  <c r="AE93" i="1" s="1"/>
  <c r="AG93" i="1"/>
  <c r="AB92" i="1"/>
  <c r="AF92" i="1" s="1"/>
  <c r="AH92" i="1" s="1"/>
  <c r="AC92" i="1"/>
  <c r="AG92" i="1"/>
  <c r="AB87" i="1"/>
  <c r="AD87" i="1" s="1"/>
  <c r="AB88" i="1"/>
  <c r="AB89" i="1"/>
  <c r="AD89" i="1" s="1"/>
  <c r="AE89" i="1" s="1"/>
  <c r="AB90" i="1"/>
  <c r="AD90" i="1" s="1"/>
  <c r="AB91" i="1"/>
  <c r="AD91" i="1" s="1"/>
  <c r="AC91" i="1"/>
  <c r="AG91" i="1" s="1"/>
  <c r="AC87" i="1"/>
  <c r="AC88" i="1"/>
  <c r="AC89" i="1"/>
  <c r="AC90" i="1"/>
  <c r="AG90" i="1" s="1"/>
  <c r="AC86" i="1"/>
  <c r="AD88" i="1"/>
  <c r="AD86" i="1"/>
  <c r="AG86" i="1"/>
  <c r="AB86" i="1"/>
  <c r="AG89" i="1"/>
  <c r="AG88" i="1"/>
  <c r="AF88" i="1"/>
  <c r="AG87" i="1"/>
  <c r="G111" i="1" l="1"/>
  <c r="H111" i="1" s="1"/>
  <c r="I111" i="1"/>
  <c r="K111" i="1"/>
  <c r="AF99" i="1"/>
  <c r="AH99" i="1" s="1"/>
  <c r="AD92" i="1"/>
  <c r="AE92" i="1" s="1"/>
  <c r="AF90" i="1"/>
  <c r="AH90" i="1" s="1"/>
  <c r="AF89" i="1"/>
  <c r="AE91" i="1"/>
  <c r="AE87" i="1"/>
  <c r="AE88" i="1"/>
  <c r="AH88" i="1"/>
  <c r="AF86" i="1"/>
  <c r="AH86" i="1" s="1"/>
  <c r="AH89" i="1"/>
  <c r="AE86" i="1"/>
  <c r="AE90" i="1"/>
  <c r="AF91" i="1"/>
  <c r="AH91" i="1" s="1"/>
  <c r="AF87" i="1"/>
  <c r="AH87" i="1" s="1"/>
  <c r="AB69" i="1"/>
  <c r="AB70" i="1"/>
  <c r="AB71" i="1"/>
  <c r="AD71" i="1" s="1"/>
  <c r="AB72" i="1"/>
  <c r="AF72" i="1" s="1"/>
  <c r="AB73" i="1"/>
  <c r="AB74" i="1"/>
  <c r="AF74" i="1" s="1"/>
  <c r="AB75" i="1"/>
  <c r="AB76" i="1"/>
  <c r="AF76" i="1" s="1"/>
  <c r="AB77" i="1"/>
  <c r="AB78" i="1"/>
  <c r="AB79" i="1"/>
  <c r="AC69" i="1"/>
  <c r="AG69" i="1" s="1"/>
  <c r="AC70" i="1"/>
  <c r="AD70" i="1" s="1"/>
  <c r="AC71" i="1"/>
  <c r="AC72" i="1"/>
  <c r="AD72" i="1" s="1"/>
  <c r="AE72" i="1" s="1"/>
  <c r="AC73" i="1"/>
  <c r="AC74" i="1"/>
  <c r="AD74" i="1" s="1"/>
  <c r="AC75" i="1"/>
  <c r="AG75" i="1" s="1"/>
  <c r="AC76" i="1"/>
  <c r="AD76" i="1" s="1"/>
  <c r="AE76" i="1" s="1"/>
  <c r="AC77" i="1"/>
  <c r="AG77" i="1" s="1"/>
  <c r="AC78" i="1"/>
  <c r="AD78" i="1" s="1"/>
  <c r="AC79" i="1"/>
  <c r="AG79" i="1" s="1"/>
  <c r="AD68" i="1"/>
  <c r="AC68" i="1"/>
  <c r="AB68" i="1"/>
  <c r="AE68" i="1" s="1"/>
  <c r="F68" i="1"/>
  <c r="AG78" i="1"/>
  <c r="AF78" i="1"/>
  <c r="AG73" i="1"/>
  <c r="AG71" i="1"/>
  <c r="AF71" i="1"/>
  <c r="AG70" i="1"/>
  <c r="AF70" i="1"/>
  <c r="AG68" i="1"/>
  <c r="F99" i="1"/>
  <c r="G99" i="1" s="1"/>
  <c r="H99" i="1" s="1"/>
  <c r="F104" i="1"/>
  <c r="J104" i="1" s="1"/>
  <c r="E104" i="1"/>
  <c r="F103" i="1"/>
  <c r="J103" i="1" s="1"/>
  <c r="E103" i="1"/>
  <c r="I103" i="1" s="1"/>
  <c r="F102" i="1"/>
  <c r="J102" i="1" s="1"/>
  <c r="E102" i="1"/>
  <c r="I102" i="1" s="1"/>
  <c r="F101" i="1"/>
  <c r="J101" i="1" s="1"/>
  <c r="E101" i="1"/>
  <c r="I101" i="1" s="1"/>
  <c r="K101" i="1" s="1"/>
  <c r="F100" i="1"/>
  <c r="J100" i="1" s="1"/>
  <c r="E100" i="1"/>
  <c r="E99" i="1"/>
  <c r="I99" i="1" s="1"/>
  <c r="J68" i="1"/>
  <c r="K68" i="1" s="1"/>
  <c r="I68" i="1"/>
  <c r="E87" i="1"/>
  <c r="I87" i="1" s="1"/>
  <c r="E88" i="1"/>
  <c r="I88" i="1" s="1"/>
  <c r="E89" i="1"/>
  <c r="G89" i="1" s="1"/>
  <c r="H89" i="1" s="1"/>
  <c r="E90" i="1"/>
  <c r="I90" i="1" s="1"/>
  <c r="E91" i="1"/>
  <c r="E92" i="1"/>
  <c r="E69" i="1"/>
  <c r="G69" i="1" s="1"/>
  <c r="H69" i="1" s="1"/>
  <c r="E70" i="1"/>
  <c r="E71" i="1"/>
  <c r="E72" i="1"/>
  <c r="E73" i="1"/>
  <c r="G73" i="1" s="1"/>
  <c r="H73" i="1" s="1"/>
  <c r="E74" i="1"/>
  <c r="E75" i="1"/>
  <c r="E76" i="1"/>
  <c r="I76" i="1" s="1"/>
  <c r="E77" i="1"/>
  <c r="I77" i="1" s="1"/>
  <c r="E78" i="1"/>
  <c r="E79" i="1"/>
  <c r="E80" i="1"/>
  <c r="E81" i="1"/>
  <c r="E82" i="1"/>
  <c r="E83" i="1"/>
  <c r="E84" i="1"/>
  <c r="G84" i="1" s="1"/>
  <c r="H84" i="1" s="1"/>
  <c r="E85" i="1"/>
  <c r="I85" i="1" s="1"/>
  <c r="E86" i="1"/>
  <c r="E68" i="1"/>
  <c r="H46" i="1"/>
  <c r="G68" i="1"/>
  <c r="H68" i="1" s="1"/>
  <c r="F69" i="1"/>
  <c r="J69" i="1" s="1"/>
  <c r="F70" i="1"/>
  <c r="J70" i="1" s="1"/>
  <c r="I70" i="1"/>
  <c r="F71" i="1"/>
  <c r="J71" i="1" s="1"/>
  <c r="I71" i="1"/>
  <c r="F72" i="1"/>
  <c r="J72" i="1" s="1"/>
  <c r="I72" i="1"/>
  <c r="F73" i="1"/>
  <c r="J73" i="1" s="1"/>
  <c r="F74" i="1"/>
  <c r="J74" i="1" s="1"/>
  <c r="I74" i="1"/>
  <c r="F75" i="1"/>
  <c r="J75" i="1" s="1"/>
  <c r="G75" i="1"/>
  <c r="H75" i="1" s="1"/>
  <c r="I75" i="1"/>
  <c r="F76" i="1"/>
  <c r="J76" i="1" s="1"/>
  <c r="F77" i="1"/>
  <c r="G77" i="1" s="1"/>
  <c r="H77" i="1" s="1"/>
  <c r="J77" i="1"/>
  <c r="G78" i="1"/>
  <c r="H78" i="1" s="1"/>
  <c r="F78" i="1"/>
  <c r="I78" i="1"/>
  <c r="J78" i="1"/>
  <c r="I79" i="1"/>
  <c r="F79" i="1"/>
  <c r="G79" i="1"/>
  <c r="H79" i="1" s="1"/>
  <c r="J79" i="1"/>
  <c r="G80" i="1"/>
  <c r="H80" i="1" s="1"/>
  <c r="F80" i="1"/>
  <c r="J80" i="1"/>
  <c r="F81" i="1"/>
  <c r="J81" i="1" s="1"/>
  <c r="F82" i="1"/>
  <c r="J82" i="1" s="1"/>
  <c r="I82" i="1"/>
  <c r="I83" i="1"/>
  <c r="F83" i="1"/>
  <c r="J83" i="1" s="1"/>
  <c r="G83" i="1"/>
  <c r="H83" i="1" s="1"/>
  <c r="F84" i="1"/>
  <c r="I84" i="1"/>
  <c r="J84" i="1"/>
  <c r="F85" i="1"/>
  <c r="J85" i="1" s="1"/>
  <c r="F86" i="1"/>
  <c r="J86" i="1" s="1"/>
  <c r="I86" i="1"/>
  <c r="F87" i="1"/>
  <c r="J87" i="1" s="1"/>
  <c r="G87" i="1"/>
  <c r="H87" i="1" s="1"/>
  <c r="F88" i="1"/>
  <c r="J88" i="1" s="1"/>
  <c r="F89" i="1"/>
  <c r="J89" i="1" s="1"/>
  <c r="F90" i="1"/>
  <c r="F91" i="1"/>
  <c r="J91" i="1" s="1"/>
  <c r="I91" i="1"/>
  <c r="F92" i="1"/>
  <c r="J92" i="1" s="1"/>
  <c r="I92" i="1"/>
  <c r="J99" i="1" l="1"/>
  <c r="G74" i="1"/>
  <c r="H74" i="1" s="1"/>
  <c r="G71" i="1"/>
  <c r="H71" i="1" s="1"/>
  <c r="K82" i="1"/>
  <c r="K72" i="1"/>
  <c r="K84" i="1"/>
  <c r="K78" i="1"/>
  <c r="G76" i="1"/>
  <c r="H76" i="1" s="1"/>
  <c r="G70" i="1"/>
  <c r="H70" i="1" s="1"/>
  <c r="K76" i="1"/>
  <c r="G72" i="1"/>
  <c r="H72" i="1" s="1"/>
  <c r="K83" i="1"/>
  <c r="G82" i="1"/>
  <c r="H82" i="1" s="1"/>
  <c r="G100" i="1"/>
  <c r="H100" i="1" s="1"/>
  <c r="K85" i="1"/>
  <c r="G81" i="1"/>
  <c r="H81" i="1" s="1"/>
  <c r="K77" i="1"/>
  <c r="G86" i="1"/>
  <c r="H86" i="1" s="1"/>
  <c r="K79" i="1"/>
  <c r="K75" i="1"/>
  <c r="K71" i="1"/>
  <c r="K70" i="1"/>
  <c r="K99" i="1"/>
  <c r="AD79" i="1"/>
  <c r="AE79" i="1" s="1"/>
  <c r="AF79" i="1"/>
  <c r="AH79" i="1" s="1"/>
  <c r="AD75" i="1"/>
  <c r="AE75" i="1" s="1"/>
  <c r="AF75" i="1"/>
  <c r="AH75" i="1" s="1"/>
  <c r="AG74" i="1"/>
  <c r="AD77" i="1"/>
  <c r="AE77" i="1" s="1"/>
  <c r="AD73" i="1"/>
  <c r="AE73" i="1" s="1"/>
  <c r="AD69" i="1"/>
  <c r="AE69" i="1" s="1"/>
  <c r="AH78" i="1"/>
  <c r="AE71" i="1"/>
  <c r="AH71" i="1"/>
  <c r="AF68" i="1"/>
  <c r="AH68" i="1"/>
  <c r="AH70" i="1"/>
  <c r="AH74" i="1"/>
  <c r="AF73" i="1"/>
  <c r="AH73" i="1" s="1"/>
  <c r="AF77" i="1"/>
  <c r="AH77" i="1" s="1"/>
  <c r="AE70" i="1"/>
  <c r="AE74" i="1"/>
  <c r="AE78" i="1"/>
  <c r="AF69" i="1"/>
  <c r="AH69" i="1" s="1"/>
  <c r="AG72" i="1"/>
  <c r="AH72" i="1" s="1"/>
  <c r="AG76" i="1"/>
  <c r="AH76" i="1" s="1"/>
  <c r="G104" i="1"/>
  <c r="H104" i="1" s="1"/>
  <c r="K102" i="1"/>
  <c r="G102" i="1"/>
  <c r="H102" i="1" s="1"/>
  <c r="G103" i="1"/>
  <c r="H103" i="1" s="1"/>
  <c r="K103" i="1"/>
  <c r="I104" i="1"/>
  <c r="K104" i="1" s="1"/>
  <c r="G101" i="1"/>
  <c r="H101" i="1" s="1"/>
  <c r="I100" i="1"/>
  <c r="K100" i="1" s="1"/>
  <c r="G92" i="1"/>
  <c r="H92" i="1" s="1"/>
  <c r="K92" i="1"/>
  <c r="G91" i="1"/>
  <c r="H91" i="1" s="1"/>
  <c r="K91" i="1"/>
  <c r="K88" i="1"/>
  <c r="G88" i="1"/>
  <c r="H88" i="1" s="1"/>
  <c r="K87" i="1"/>
  <c r="G90" i="1"/>
  <c r="H90" i="1" s="1"/>
  <c r="I73" i="1"/>
  <c r="K73" i="1" s="1"/>
  <c r="I69" i="1"/>
  <c r="K69" i="1" s="1"/>
  <c r="I80" i="1"/>
  <c r="K80" i="1" s="1"/>
  <c r="K86" i="1"/>
  <c r="K74" i="1"/>
  <c r="J90" i="1"/>
  <c r="K90" i="1" s="1"/>
  <c r="I89" i="1"/>
  <c r="K89" i="1" s="1"/>
  <c r="I81" i="1"/>
  <c r="K81" i="1" s="1"/>
  <c r="G85" i="1"/>
  <c r="H85" i="1" s="1"/>
  <c r="E61" i="1"/>
  <c r="I61" i="1" s="1"/>
  <c r="F61" i="1"/>
  <c r="J61" i="1" s="1"/>
  <c r="E60" i="1"/>
  <c r="I60" i="1" s="1"/>
  <c r="F60" i="1"/>
  <c r="J60" i="1" s="1"/>
  <c r="G60" i="1"/>
  <c r="E59" i="1"/>
  <c r="I59" i="1" s="1"/>
  <c r="F59" i="1"/>
  <c r="J59" i="1" s="1"/>
  <c r="E58" i="1"/>
  <c r="I58" i="1" s="1"/>
  <c r="F58" i="1"/>
  <c r="J58" i="1" s="1"/>
  <c r="E57" i="1"/>
  <c r="I57" i="1" s="1"/>
  <c r="F57" i="1"/>
  <c r="J57" i="1" s="1"/>
  <c r="F47" i="1"/>
  <c r="G47" i="1" s="1"/>
  <c r="F48" i="1"/>
  <c r="G48" i="1" s="1"/>
  <c r="F49" i="1"/>
  <c r="J49" i="1" s="1"/>
  <c r="F50" i="1"/>
  <c r="G50" i="1" s="1"/>
  <c r="F51" i="1"/>
  <c r="G51" i="1" s="1"/>
  <c r="F52" i="1"/>
  <c r="G52" i="1" s="1"/>
  <c r="H52" i="1" s="1"/>
  <c r="F53" i="1"/>
  <c r="F54" i="1"/>
  <c r="G54" i="1" s="1"/>
  <c r="F55" i="1"/>
  <c r="G55" i="1" s="1"/>
  <c r="F56" i="1"/>
  <c r="G56" i="1" s="1"/>
  <c r="H56" i="1" s="1"/>
  <c r="F46" i="1"/>
  <c r="G46" i="1" s="1"/>
  <c r="E48" i="1"/>
  <c r="E49" i="1"/>
  <c r="I49" i="1" s="1"/>
  <c r="E50" i="1"/>
  <c r="I50" i="1" s="1"/>
  <c r="E51" i="1"/>
  <c r="I51" i="1" s="1"/>
  <c r="E52" i="1"/>
  <c r="I52" i="1" s="1"/>
  <c r="E53" i="1"/>
  <c r="I53" i="1" s="1"/>
  <c r="E54" i="1"/>
  <c r="I54" i="1" s="1"/>
  <c r="E55" i="1"/>
  <c r="I55" i="1" s="1"/>
  <c r="E56" i="1"/>
  <c r="I56" i="1" s="1"/>
  <c r="E46" i="1"/>
  <c r="I46" i="1" s="1"/>
  <c r="E47" i="1"/>
  <c r="I47" i="1" s="1"/>
  <c r="J54" i="1"/>
  <c r="J51" i="1"/>
  <c r="I48" i="1"/>
  <c r="J47" i="1"/>
  <c r="F27" i="1"/>
  <c r="G27" i="1" s="1"/>
  <c r="F28" i="1"/>
  <c r="J28" i="1" s="1"/>
  <c r="F29" i="1"/>
  <c r="J29" i="1" s="1"/>
  <c r="F30" i="1"/>
  <c r="J30" i="1" s="1"/>
  <c r="F31" i="1"/>
  <c r="J31" i="1" s="1"/>
  <c r="F32" i="1"/>
  <c r="G32" i="1" s="1"/>
  <c r="F33" i="1"/>
  <c r="J33" i="1" s="1"/>
  <c r="F34" i="1"/>
  <c r="J34" i="1" s="1"/>
  <c r="F35" i="1"/>
  <c r="J35" i="1" s="1"/>
  <c r="F36" i="1"/>
  <c r="J36" i="1" s="1"/>
  <c r="F37" i="1"/>
  <c r="J37" i="1" s="1"/>
  <c r="F38" i="1"/>
  <c r="J38" i="1" s="1"/>
  <c r="F39" i="1"/>
  <c r="J39" i="1" s="1"/>
  <c r="F40" i="1"/>
  <c r="J40" i="1" s="1"/>
  <c r="F26" i="1"/>
  <c r="J26" i="1" s="1"/>
  <c r="E27" i="1"/>
  <c r="I27" i="1" s="1"/>
  <c r="E28" i="1"/>
  <c r="I28" i="1" s="1"/>
  <c r="E29" i="1"/>
  <c r="I29" i="1" s="1"/>
  <c r="E30" i="1"/>
  <c r="I30" i="1" s="1"/>
  <c r="E31" i="1"/>
  <c r="I31" i="1" s="1"/>
  <c r="K31" i="1" s="1"/>
  <c r="E32" i="1"/>
  <c r="I32" i="1" s="1"/>
  <c r="E33" i="1"/>
  <c r="I33" i="1" s="1"/>
  <c r="E34" i="1"/>
  <c r="I34" i="1" s="1"/>
  <c r="E35" i="1"/>
  <c r="I35" i="1" s="1"/>
  <c r="K35" i="1" s="1"/>
  <c r="E36" i="1"/>
  <c r="I36" i="1" s="1"/>
  <c r="E37" i="1"/>
  <c r="I37" i="1" s="1"/>
  <c r="E38" i="1"/>
  <c r="I38" i="1" s="1"/>
  <c r="E39" i="1"/>
  <c r="I39" i="1" s="1"/>
  <c r="K39" i="1" s="1"/>
  <c r="E40" i="1"/>
  <c r="I40" i="1" s="1"/>
  <c r="E26" i="1"/>
  <c r="I26" i="1" s="1"/>
  <c r="H48" i="1" l="1"/>
  <c r="G61" i="1"/>
  <c r="H61" i="1" s="1"/>
  <c r="J46" i="1"/>
  <c r="H51" i="1"/>
  <c r="H60" i="1"/>
  <c r="G59" i="1"/>
  <c r="K37" i="1"/>
  <c r="K29" i="1"/>
  <c r="K40" i="1"/>
  <c r="G57" i="1"/>
  <c r="H57" i="1" s="1"/>
  <c r="G58" i="1"/>
  <c r="H58" i="1" s="1"/>
  <c r="K26" i="1"/>
  <c r="K33" i="1"/>
  <c r="H47" i="1"/>
  <c r="K58" i="1"/>
  <c r="K36" i="1"/>
  <c r="K28" i="1"/>
  <c r="H27" i="1"/>
  <c r="J48" i="1"/>
  <c r="H50" i="1"/>
  <c r="H59" i="1"/>
  <c r="K38" i="1"/>
  <c r="K34" i="1"/>
  <c r="K30" i="1"/>
  <c r="G36" i="1"/>
  <c r="J32" i="1"/>
  <c r="K32" i="1" s="1"/>
  <c r="G28" i="1"/>
  <c r="H28" i="1" s="1"/>
  <c r="G39" i="1"/>
  <c r="H39" i="1" s="1"/>
  <c r="G35" i="1"/>
  <c r="H35" i="1" s="1"/>
  <c r="G31" i="1"/>
  <c r="H31" i="1" s="1"/>
  <c r="J27" i="1"/>
  <c r="K27" i="1" s="1"/>
  <c r="H55" i="1"/>
  <c r="K59" i="1"/>
  <c r="K61" i="1"/>
  <c r="G40" i="1"/>
  <c r="H40" i="1" s="1"/>
  <c r="G38" i="1"/>
  <c r="H38" i="1" s="1"/>
  <c r="G34" i="1"/>
  <c r="H34" i="1" s="1"/>
  <c r="G30" i="1"/>
  <c r="H30" i="1" s="1"/>
  <c r="H54" i="1"/>
  <c r="G26" i="1"/>
  <c r="H26" i="1" s="1"/>
  <c r="G37" i="1"/>
  <c r="H37" i="1" s="1"/>
  <c r="G33" i="1"/>
  <c r="H33" i="1" s="1"/>
  <c r="G29" i="1"/>
  <c r="H29" i="1" s="1"/>
  <c r="J56" i="1"/>
  <c r="K56" i="1" s="1"/>
  <c r="K60" i="1"/>
  <c r="K57" i="1"/>
  <c r="J55" i="1"/>
  <c r="K55" i="1" s="1"/>
  <c r="J53" i="1"/>
  <c r="K53" i="1" s="1"/>
  <c r="G53" i="1"/>
  <c r="H53" i="1" s="1"/>
  <c r="J52" i="1"/>
  <c r="K52" i="1" s="1"/>
  <c r="G49" i="1"/>
  <c r="H49" i="1" s="1"/>
  <c r="J50" i="1"/>
  <c r="K48" i="1"/>
  <c r="K51" i="1"/>
  <c r="K47" i="1"/>
  <c r="K50" i="1"/>
  <c r="K49" i="1"/>
  <c r="K54" i="1"/>
  <c r="K46" i="1"/>
  <c r="H36" i="1"/>
  <c r="H32" i="1"/>
  <c r="F10" i="1"/>
  <c r="F9" i="1"/>
</calcChain>
</file>

<file path=xl/sharedStrings.xml><?xml version="1.0" encoding="utf-8"?>
<sst xmlns="http://schemas.openxmlformats.org/spreadsheetml/2006/main" count="164" uniqueCount="66">
  <si>
    <t>SKRIPSIE 2020 Testing and results</t>
  </si>
  <si>
    <t>BACKROUND SUBTRACTION METHODS</t>
  </si>
  <si>
    <t>VIDEO: test_video.mov</t>
  </si>
  <si>
    <t>Subtraction method</t>
  </si>
  <si>
    <t>None - normal operation</t>
  </si>
  <si>
    <t>KNN</t>
  </si>
  <si>
    <t>MOG2</t>
  </si>
  <si>
    <t>Mem Usage</t>
  </si>
  <si>
    <t>Images saved</t>
  </si>
  <si>
    <t>Interesting</t>
  </si>
  <si>
    <t>260M</t>
  </si>
  <si>
    <t>-</t>
  </si>
  <si>
    <t>412M</t>
  </si>
  <si>
    <t>CPU Temp (start of process, max)</t>
  </si>
  <si>
    <t>56 - 66</t>
  </si>
  <si>
    <t>(After being left idle for 5 min)</t>
  </si>
  <si>
    <t>417M</t>
  </si>
  <si>
    <t>56 - 68</t>
  </si>
  <si>
    <t>Conclusion: The KNN is less sensitive to motion, saves less images, but is computationally less taxing, and saves more interesting images. The MOG2 is much more sensitive to motion, saves more frames, and is more computationally taxing.</t>
  </si>
  <si>
    <t>I will therefore go with KNN</t>
  </si>
  <si>
    <t>Ratio</t>
  </si>
  <si>
    <t>HUMAN DETECTION</t>
  </si>
  <si>
    <t>DATASET: test_imgs (subset of INRIA person)</t>
  </si>
  <si>
    <t>Value</t>
  </si>
  <si>
    <t>Positives</t>
  </si>
  <si>
    <t>True positives</t>
  </si>
  <si>
    <t>Negatives</t>
  </si>
  <si>
    <t>Total processed</t>
  </si>
  <si>
    <t>Accuracy</t>
  </si>
  <si>
    <t>Images identified as positives</t>
  </si>
  <si>
    <t>First: Vary winstride, scale = 1.05</t>
  </si>
  <si>
    <t>Processing time (avg per image in seconds</t>
  </si>
  <si>
    <t>Even numbers better for computation</t>
  </si>
  <si>
    <t>Precision</t>
  </si>
  <si>
    <t>Recall</t>
  </si>
  <si>
    <t>False positives</t>
  </si>
  <si>
    <t>True negatives</t>
  </si>
  <si>
    <t>False negatives</t>
  </si>
  <si>
    <t>F1</t>
  </si>
  <si>
    <t>Now: Vary scale, winstride = 4</t>
  </si>
  <si>
    <t>False Positives</t>
  </si>
  <si>
    <t>False Negatives</t>
  </si>
  <si>
    <t xml:space="preserve">Total: </t>
  </si>
  <si>
    <t>Total Retained</t>
  </si>
  <si>
    <t xml:space="preserve">Positives: </t>
  </si>
  <si>
    <t>Value: Image similarity %</t>
  </si>
  <si>
    <t>Events:</t>
  </si>
  <si>
    <t>Events captured</t>
  </si>
  <si>
    <t>Windy?</t>
  </si>
  <si>
    <t>No</t>
  </si>
  <si>
    <t>Yes</t>
  </si>
  <si>
    <t>USING A MIXTURE (50-50) OF THE TWO METHODS</t>
  </si>
  <si>
    <t>AND USING OPTIMAL PARAMETERS</t>
  </si>
  <si>
    <t>(ALSO REDUCING IMAGE SIZE)</t>
  </si>
  <si>
    <t>USING 50-50 MIXTURE OF METHODS, REDUCED IMAGE SIZE</t>
  </si>
  <si>
    <t>Retained</t>
  </si>
  <si>
    <t>Events</t>
  </si>
  <si>
    <t>Similarity threshold</t>
  </si>
  <si>
    <t>HISTOGRSM</t>
  </si>
  <si>
    <t>TEMPLATE</t>
  </si>
  <si>
    <t>Histogram contribution weight</t>
  </si>
  <si>
    <t>Template contribution weight</t>
  </si>
  <si>
    <t>Total images</t>
  </si>
  <si>
    <t>Events in set</t>
  </si>
  <si>
    <t>IRR</t>
  </si>
  <si>
    <t>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</si>
</sst>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sz val="12"/>
      <color theme="8"/>
      <name val="Calibri"/>
      <family val="2"/>
      <scheme val="minor"/>
    </font>
    <font>
      <b/>
      <sz val="12"/>
      <color rgb="FFFF0000"/>
      <name val="Calibri"/>
      <family val="2"/>
      <scheme val="minor"/>
    </font>
    <font>
      <b/>
      <sz val="12"/>
      <color theme="8"/>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10" fontId="0" fillId="0" borderId="0" xfId="1" applyNumberFormat="1" applyFont="1"/>
    <xf numFmtId="0" fontId="0" fillId="0" borderId="0" xfId="0" applyBorder="1"/>
    <xf numFmtId="10" fontId="0" fillId="0" borderId="0" xfId="1" applyNumberFormat="1" applyFont="1" applyBorder="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10" fontId="0" fillId="0" borderId="5" xfId="1" applyNumberFormat="1" applyFont="1" applyBorder="1"/>
    <xf numFmtId="0" fontId="0" fillId="0" borderId="6" xfId="0" applyBorder="1"/>
    <xf numFmtId="0" fontId="0" fillId="0" borderId="7" xfId="0" applyBorder="1"/>
    <xf numFmtId="10" fontId="0" fillId="0" borderId="7" xfId="1" applyNumberFormat="1" applyFont="1" applyBorder="1"/>
    <xf numFmtId="10" fontId="0" fillId="0" borderId="8" xfId="1" applyNumberFormat="1" applyFont="1" applyBorder="1"/>
    <xf numFmtId="0" fontId="2" fillId="0" borderId="4" xfId="0" applyFont="1" applyBorder="1"/>
    <xf numFmtId="0" fontId="2" fillId="0" borderId="0" xfId="0" applyFont="1" applyBorder="1"/>
    <xf numFmtId="0" fontId="2" fillId="2" borderId="0" xfId="0" applyFont="1" applyFill="1" applyBorder="1"/>
    <xf numFmtId="0" fontId="0" fillId="2" borderId="0" xfId="0" applyFill="1" applyBorder="1"/>
    <xf numFmtId="0" fontId="0" fillId="2" borderId="5" xfId="0" applyFill="1" applyBorder="1"/>
    <xf numFmtId="10" fontId="0" fillId="2" borderId="0" xfId="1" applyNumberFormat="1" applyFont="1" applyFill="1" applyBorder="1"/>
    <xf numFmtId="10" fontId="0" fillId="2" borderId="5" xfId="1" applyNumberFormat="1" applyFont="1" applyFill="1" applyBorder="1"/>
    <xf numFmtId="0" fontId="2" fillId="2" borderId="4" xfId="0" applyFont="1" applyFill="1" applyBorder="1"/>
    <xf numFmtId="0" fontId="0" fillId="2" borderId="4" xfId="0" applyFill="1" applyBorder="1"/>
    <xf numFmtId="0" fontId="0" fillId="2" borderId="6" xfId="0" applyFill="1" applyBorder="1"/>
    <xf numFmtId="0" fontId="0" fillId="2" borderId="7" xfId="0" applyFill="1" applyBorder="1"/>
    <xf numFmtId="10" fontId="0" fillId="2" borderId="7" xfId="1" applyNumberFormat="1" applyFont="1" applyFill="1" applyBorder="1"/>
    <xf numFmtId="0" fontId="0" fillId="0" borderId="8" xfId="0" applyBorder="1"/>
    <xf numFmtId="9" fontId="0" fillId="0" borderId="0" xfId="1" applyFont="1" applyBorder="1"/>
    <xf numFmtId="0" fontId="0" fillId="0" borderId="9" xfId="0" applyBorder="1" applyAlignment="1">
      <alignment horizontal="center"/>
    </xf>
    <xf numFmtId="10" fontId="0" fillId="0" borderId="9" xfId="1" applyNumberFormat="1" applyFont="1" applyBorder="1" applyAlignment="1">
      <alignment horizontal="center"/>
    </xf>
    <xf numFmtId="0" fontId="2" fillId="2" borderId="4" xfId="0" applyFont="1" applyFill="1" applyBorder="1" applyAlignment="1">
      <alignment wrapText="1"/>
    </xf>
    <xf numFmtId="0" fontId="0" fillId="2" borderId="0" xfId="0" applyFill="1" applyBorder="1" applyAlignment="1">
      <alignment wrapText="1"/>
    </xf>
    <xf numFmtId="0" fontId="0" fillId="0" borderId="0" xfId="0" applyBorder="1" applyAlignment="1">
      <alignment horizontal="center"/>
    </xf>
    <xf numFmtId="0" fontId="2" fillId="0" borderId="4" xfId="0" applyFont="1" applyBorder="1" applyAlignment="1"/>
    <xf numFmtId="0" fontId="0" fillId="0" borderId="0" xfId="0" applyBorder="1" applyAlignment="1"/>
    <xf numFmtId="0" fontId="2" fillId="0" borderId="10" xfId="0" applyFont="1" applyBorder="1" applyAlignment="1">
      <alignment wrapText="1"/>
    </xf>
    <xf numFmtId="0" fontId="0" fillId="0" borderId="11" xfId="0" applyBorder="1" applyAlignment="1">
      <alignment wrapText="1"/>
    </xf>
    <xf numFmtId="0" fontId="2" fillId="0" borderId="11" xfId="0" applyFont="1" applyBorder="1"/>
    <xf numFmtId="0" fontId="0" fillId="0" borderId="11" xfId="0" applyBorder="1"/>
    <xf numFmtId="0" fontId="3" fillId="0" borderId="0" xfId="0" applyFont="1" applyAlignment="1">
      <alignment horizontal="center" vertical="center"/>
    </xf>
    <xf numFmtId="9" fontId="0" fillId="0" borderId="0" xfId="1" applyFont="1"/>
    <xf numFmtId="164" fontId="0" fillId="0" borderId="0" xfId="1" applyNumberFormat="1" applyFont="1"/>
    <xf numFmtId="0" fontId="0" fillId="0" borderId="0" xfId="0" applyAlignment="1">
      <alignment wrapText="1"/>
    </xf>
    <xf numFmtId="0" fontId="0" fillId="0" borderId="0" xfId="0" applyAlignment="1">
      <alignment horizontal="center"/>
    </xf>
    <xf numFmtId="164" fontId="0" fillId="0" borderId="0" xfId="1" applyNumberFormat="1" applyFont="1" applyAlignment="1">
      <alignment horizontal="center"/>
    </xf>
    <xf numFmtId="9" fontId="0" fillId="0" borderId="0" xfId="0" applyNumberFormat="1" applyAlignment="1">
      <alignment horizontal="center"/>
    </xf>
    <xf numFmtId="0" fontId="4" fillId="0" borderId="0" xfId="0" applyFont="1" applyAlignment="1">
      <alignment horizontal="center"/>
    </xf>
    <xf numFmtId="164" fontId="4" fillId="0" borderId="0" xfId="1" applyNumberFormat="1" applyFont="1" applyAlignment="1">
      <alignment horizontal="center"/>
    </xf>
    <xf numFmtId="0" fontId="5" fillId="0" borderId="0" xfId="0" applyFont="1" applyAlignment="1">
      <alignment horizontal="center"/>
    </xf>
    <xf numFmtId="164" fontId="5" fillId="0" borderId="0" xfId="1" applyNumberFormat="1" applyFont="1" applyAlignment="1">
      <alignment horizontal="center"/>
    </xf>
    <xf numFmtId="0" fontId="0" fillId="0" borderId="12" xfId="0" applyBorder="1"/>
    <xf numFmtId="0" fontId="2" fillId="0" borderId="0" xfId="0" applyFont="1" applyAlignment="1">
      <alignment horizontal="center"/>
    </xf>
    <xf numFmtId="0" fontId="6" fillId="0" borderId="0" xfId="0" applyFont="1" applyAlignment="1">
      <alignment horizontal="center"/>
    </xf>
    <xf numFmtId="9" fontId="2" fillId="0" borderId="0" xfId="1" applyFont="1" applyAlignment="1">
      <alignment horizontal="center"/>
    </xf>
    <xf numFmtId="9" fontId="7" fillId="0" borderId="0" xfId="1" applyFont="1" applyAlignment="1">
      <alignment horizontal="center"/>
    </xf>
    <xf numFmtId="0" fontId="2" fillId="0" borderId="12" xfId="0" applyFont="1" applyBorder="1" applyAlignment="1">
      <alignment horizontal="center" wrapText="1"/>
    </xf>
    <xf numFmtId="0" fontId="0" fillId="0" borderId="12" xfId="0" applyBorder="1" applyAlignment="1">
      <alignment horizontal="center" wrapText="1"/>
    </xf>
    <xf numFmtId="164"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Average image processing time</c:v>
          </c:tx>
          <c:spPr>
            <a:ln w="25400" cap="rnd">
              <a:solidFill>
                <a:schemeClr val="accent1"/>
              </a:solidFill>
              <a:round/>
            </a:ln>
            <a:effectLst/>
          </c:spPr>
          <c:marker>
            <c:symbol val="circle"/>
            <c:size val="5"/>
            <c:spPr>
              <a:solidFill>
                <a:schemeClr val="accent1"/>
              </a:solidFill>
              <a:ln w="9525">
                <a:solidFill>
                  <a:schemeClr val="accent1"/>
                </a:solidFill>
              </a:ln>
              <a:effectLst/>
            </c:spPr>
          </c:marker>
          <c:xVal>
            <c:numLit>
              <c:formatCode>General</c:formatCode>
              <c:ptCount val="15"/>
              <c:pt idx="0">
                <c:v>1</c:v>
              </c:pt>
              <c:pt idx="1">
                <c:v>2</c:v>
              </c:pt>
              <c:pt idx="2">
                <c:v>3</c:v>
              </c:pt>
              <c:pt idx="3">
                <c:v>4</c:v>
              </c:pt>
              <c:pt idx="4">
                <c:v>5</c:v>
              </c:pt>
              <c:pt idx="5">
                <c:v>6</c:v>
              </c:pt>
              <c:pt idx="6">
                <c:v>7</c:v>
              </c:pt>
              <c:pt idx="7">
                <c:v>8</c:v>
              </c:pt>
              <c:pt idx="8">
                <c:v>9</c:v>
              </c:pt>
              <c:pt idx="9">
                <c:v>10</c:v>
              </c:pt>
              <c:pt idx="10">
                <c:v>12</c:v>
              </c:pt>
              <c:pt idx="11">
                <c:v>14</c:v>
              </c:pt>
              <c:pt idx="12">
                <c:v>16</c:v>
              </c:pt>
              <c:pt idx="13">
                <c:v>18</c:v>
              </c:pt>
              <c:pt idx="14">
                <c:v>20</c:v>
              </c:pt>
            </c:numLit>
          </c:xVal>
          <c:yVal>
            <c:numRef>
              <c:f>Sheet1!$B$26:$B$40</c:f>
              <c:numCache>
                <c:formatCode>General</c:formatCode>
                <c:ptCount val="15"/>
                <c:pt idx="0">
                  <c:v>1.8078000000000001</c:v>
                </c:pt>
                <c:pt idx="1">
                  <c:v>0.46750000000000003</c:v>
                </c:pt>
                <c:pt idx="2">
                  <c:v>0.83089999999999997</c:v>
                </c:pt>
                <c:pt idx="3">
                  <c:v>0.13919999999999999</c:v>
                </c:pt>
                <c:pt idx="4">
                  <c:v>0.67649999999999999</c:v>
                </c:pt>
                <c:pt idx="5">
                  <c:v>0.23810000000000001</c:v>
                </c:pt>
                <c:pt idx="6">
                  <c:v>0.57550000000000001</c:v>
                </c:pt>
                <c:pt idx="7">
                  <c:v>5.8099999999999999E-2</c:v>
                </c:pt>
                <c:pt idx="8">
                  <c:v>0.4239</c:v>
                </c:pt>
                <c:pt idx="9">
                  <c:v>0.19819999999999999</c:v>
                </c:pt>
                <c:pt idx="10">
                  <c:v>8.6800000000000002E-2</c:v>
                </c:pt>
                <c:pt idx="11">
                  <c:v>0.17519999999999999</c:v>
                </c:pt>
                <c:pt idx="12">
                  <c:v>4.48E-2</c:v>
                </c:pt>
                <c:pt idx="13">
                  <c:v>0.1328</c:v>
                </c:pt>
                <c:pt idx="14">
                  <c:v>7.4300000000000005E-2</c:v>
                </c:pt>
              </c:numCache>
            </c:numRef>
          </c:yVal>
          <c:smooth val="0"/>
          <c:extLst>
            <c:ext xmlns:c16="http://schemas.microsoft.com/office/drawing/2014/chart" uri="{C3380CC4-5D6E-409C-BE32-E72D297353CC}">
              <c16:uniqueId val="{00000000-791C-D84A-85C3-3E150FBC17DA}"/>
            </c:ext>
          </c:extLst>
        </c:ser>
        <c:dLbls>
          <c:showLegendKey val="0"/>
          <c:showVal val="0"/>
          <c:showCatName val="0"/>
          <c:showSerName val="0"/>
          <c:showPercent val="0"/>
          <c:showBubbleSize val="0"/>
        </c:dLbls>
        <c:axId val="1219679984"/>
        <c:axId val="1221094000"/>
      </c:scatterChart>
      <c:scatterChart>
        <c:scatterStyle val="lineMarker"/>
        <c:varyColors val="0"/>
        <c:ser>
          <c:idx val="9"/>
          <c:order val="1"/>
          <c:tx>
            <c:v>F1 Score</c:v>
          </c:tx>
          <c:spPr>
            <a:ln w="25400" cap="rnd">
              <a:solidFill>
                <a:srgbClr val="FF0000"/>
              </a:solidFill>
              <a:round/>
            </a:ln>
            <a:effectLst/>
          </c:spPr>
          <c:marker>
            <c:symbol val="circle"/>
            <c:size val="5"/>
            <c:spPr>
              <a:solidFill>
                <a:srgbClr val="FF0000"/>
              </a:solidFill>
              <a:ln w="9525">
                <a:solidFill>
                  <a:srgbClr val="FF0000"/>
                </a:solidFill>
              </a:ln>
              <a:effectLst/>
            </c:spPr>
          </c:marker>
          <c:xVal>
            <c:numRef>
              <c:f>Sheet1!$A$26:$A$40</c:f>
              <c:numCache>
                <c:formatCode>General</c:formatCode>
                <c:ptCount val="15"/>
                <c:pt idx="0">
                  <c:v>1</c:v>
                </c:pt>
                <c:pt idx="1">
                  <c:v>2</c:v>
                </c:pt>
                <c:pt idx="2">
                  <c:v>3</c:v>
                </c:pt>
                <c:pt idx="3">
                  <c:v>4</c:v>
                </c:pt>
                <c:pt idx="4">
                  <c:v>5</c:v>
                </c:pt>
                <c:pt idx="5">
                  <c:v>6</c:v>
                </c:pt>
                <c:pt idx="6">
                  <c:v>7</c:v>
                </c:pt>
                <c:pt idx="7">
                  <c:v>8</c:v>
                </c:pt>
                <c:pt idx="8">
                  <c:v>9</c:v>
                </c:pt>
                <c:pt idx="9">
                  <c:v>10</c:v>
                </c:pt>
                <c:pt idx="10">
                  <c:v>12</c:v>
                </c:pt>
                <c:pt idx="11">
                  <c:v>14</c:v>
                </c:pt>
                <c:pt idx="12">
                  <c:v>16</c:v>
                </c:pt>
                <c:pt idx="13">
                  <c:v>18</c:v>
                </c:pt>
                <c:pt idx="14">
                  <c:v>20</c:v>
                </c:pt>
              </c:numCache>
            </c:numRef>
          </c:xVal>
          <c:yVal>
            <c:numRef>
              <c:f>Sheet1!$K$26:$K$40</c:f>
              <c:numCache>
                <c:formatCode>0.00%</c:formatCode>
                <c:ptCount val="15"/>
                <c:pt idx="0">
                  <c:v>0.93495934959349591</c:v>
                </c:pt>
                <c:pt idx="1">
                  <c:v>0.95041322314049581</c:v>
                </c:pt>
                <c:pt idx="2">
                  <c:v>0.95397489539748948</c:v>
                </c:pt>
                <c:pt idx="3">
                  <c:v>0.96202531645569622</c:v>
                </c:pt>
                <c:pt idx="4">
                  <c:v>0.97835497835497842</c:v>
                </c:pt>
                <c:pt idx="5">
                  <c:v>0.96103896103896103</c:v>
                </c:pt>
                <c:pt idx="6">
                  <c:v>0.95111111111111113</c:v>
                </c:pt>
                <c:pt idx="7">
                  <c:v>0.9417040358744394</c:v>
                </c:pt>
                <c:pt idx="8">
                  <c:v>0.93577981651376152</c:v>
                </c:pt>
                <c:pt idx="9">
                  <c:v>0.94545454545454533</c:v>
                </c:pt>
                <c:pt idx="10">
                  <c:v>0.90654205607476634</c:v>
                </c:pt>
                <c:pt idx="11">
                  <c:v>0.87804878048780499</c:v>
                </c:pt>
                <c:pt idx="12">
                  <c:v>0.87254901960784315</c:v>
                </c:pt>
                <c:pt idx="13">
                  <c:v>0.82653061224489799</c:v>
                </c:pt>
                <c:pt idx="14">
                  <c:v>0.72222222222222221</c:v>
                </c:pt>
              </c:numCache>
            </c:numRef>
          </c:yVal>
          <c:smooth val="0"/>
          <c:extLst>
            <c:ext xmlns:c16="http://schemas.microsoft.com/office/drawing/2014/chart" uri="{C3380CC4-5D6E-409C-BE32-E72D297353CC}">
              <c16:uniqueId val="{00000001-791C-D84A-85C3-3E150FBC17DA}"/>
            </c:ext>
          </c:extLst>
        </c:ser>
        <c:dLbls>
          <c:showLegendKey val="0"/>
          <c:showVal val="0"/>
          <c:showCatName val="0"/>
          <c:showSerName val="0"/>
          <c:showPercent val="0"/>
          <c:showBubbleSize val="0"/>
        </c:dLbls>
        <c:axId val="700134351"/>
        <c:axId val="700568991"/>
      </c:scatterChart>
      <c:valAx>
        <c:axId val="12196799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winStride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21094000"/>
        <c:crosses val="autoZero"/>
        <c:crossBetween val="midCat"/>
        <c:majorUnit val="1"/>
      </c:valAx>
      <c:valAx>
        <c:axId val="1221094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image processing time in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19679984"/>
        <c:crosses val="autoZero"/>
        <c:crossBetween val="midCat"/>
      </c:valAx>
      <c:valAx>
        <c:axId val="700568991"/>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F1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700134351"/>
        <c:crosses val="max"/>
        <c:crossBetween val="midCat"/>
      </c:valAx>
      <c:valAx>
        <c:axId val="700134351"/>
        <c:scaling>
          <c:orientation val="minMax"/>
        </c:scaling>
        <c:delete val="1"/>
        <c:axPos val="b"/>
        <c:numFmt formatCode="General" sourceLinked="1"/>
        <c:majorTickMark val="out"/>
        <c:minorTickMark val="none"/>
        <c:tickLblPos val="nextTo"/>
        <c:crossAx val="7005689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Average image processing time</c:v>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Sheet1!$A$46:$A$61</c:f>
              <c:numCache>
                <c:formatCode>General</c:formatCode>
                <c:ptCount val="16"/>
                <c:pt idx="0">
                  <c:v>1</c:v>
                </c:pt>
                <c:pt idx="1">
                  <c:v>1.01</c:v>
                </c:pt>
                <c:pt idx="2">
                  <c:v>1.02</c:v>
                </c:pt>
                <c:pt idx="3">
                  <c:v>1.03</c:v>
                </c:pt>
                <c:pt idx="4">
                  <c:v>1.04</c:v>
                </c:pt>
                <c:pt idx="5">
                  <c:v>1.05</c:v>
                </c:pt>
                <c:pt idx="6">
                  <c:v>1.06</c:v>
                </c:pt>
                <c:pt idx="7">
                  <c:v>1.07</c:v>
                </c:pt>
                <c:pt idx="8">
                  <c:v>1.08</c:v>
                </c:pt>
                <c:pt idx="9">
                  <c:v>1.0900000000000001</c:v>
                </c:pt>
                <c:pt idx="10">
                  <c:v>1.1000000000000001</c:v>
                </c:pt>
                <c:pt idx="11">
                  <c:v>1.1100000000000001</c:v>
                </c:pt>
                <c:pt idx="12">
                  <c:v>1.1200000000000001</c:v>
                </c:pt>
                <c:pt idx="13">
                  <c:v>1.1299999999999999</c:v>
                </c:pt>
                <c:pt idx="14">
                  <c:v>1.1399999999999999</c:v>
                </c:pt>
                <c:pt idx="15">
                  <c:v>1.1499999999999999</c:v>
                </c:pt>
              </c:numCache>
            </c:numRef>
          </c:xVal>
          <c:yVal>
            <c:numRef>
              <c:f>Sheet1!$B$46:$B$61</c:f>
              <c:numCache>
                <c:formatCode>General</c:formatCode>
                <c:ptCount val="16"/>
                <c:pt idx="0">
                  <c:v>5.0099999999999999E-2</c:v>
                </c:pt>
                <c:pt idx="1">
                  <c:v>0.48120000000000002</c:v>
                </c:pt>
                <c:pt idx="2">
                  <c:v>0.29360000000000003</c:v>
                </c:pt>
                <c:pt idx="3">
                  <c:v>0.224</c:v>
                </c:pt>
                <c:pt idx="4">
                  <c:v>0.161</c:v>
                </c:pt>
                <c:pt idx="5">
                  <c:v>0.13919999999999999</c:v>
                </c:pt>
                <c:pt idx="6">
                  <c:v>0.1237</c:v>
                </c:pt>
                <c:pt idx="7">
                  <c:v>0.1062</c:v>
                </c:pt>
                <c:pt idx="8">
                  <c:v>9.7500000000000003E-2</c:v>
                </c:pt>
                <c:pt idx="9">
                  <c:v>0.11260000000000001</c:v>
                </c:pt>
                <c:pt idx="10">
                  <c:v>8.8700000000000001E-2</c:v>
                </c:pt>
                <c:pt idx="11">
                  <c:v>9.3100000000000002E-2</c:v>
                </c:pt>
                <c:pt idx="12">
                  <c:v>8.3199999999999996E-2</c:v>
                </c:pt>
                <c:pt idx="13">
                  <c:v>7.8899999999999998E-2</c:v>
                </c:pt>
                <c:pt idx="14">
                  <c:v>7.0999999999999994E-2</c:v>
                </c:pt>
                <c:pt idx="15">
                  <c:v>6.9699999999999998E-2</c:v>
                </c:pt>
              </c:numCache>
            </c:numRef>
          </c:yVal>
          <c:smooth val="0"/>
          <c:extLst>
            <c:ext xmlns:c16="http://schemas.microsoft.com/office/drawing/2014/chart" uri="{C3380CC4-5D6E-409C-BE32-E72D297353CC}">
              <c16:uniqueId val="{00000003-4048-234C-ACFE-A519833C0A43}"/>
            </c:ext>
          </c:extLst>
        </c:ser>
        <c:dLbls>
          <c:showLegendKey val="0"/>
          <c:showVal val="0"/>
          <c:showCatName val="0"/>
          <c:showSerName val="0"/>
          <c:showPercent val="0"/>
          <c:showBubbleSize val="0"/>
        </c:dLbls>
        <c:axId val="1219679984"/>
        <c:axId val="1221094000"/>
      </c:scatterChart>
      <c:scatterChart>
        <c:scatterStyle val="lineMarker"/>
        <c:varyColors val="0"/>
        <c:ser>
          <c:idx val="9"/>
          <c:order val="1"/>
          <c:tx>
            <c:v>F1 Score</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Sheet1!$A$46:$A$61</c:f>
              <c:numCache>
                <c:formatCode>General</c:formatCode>
                <c:ptCount val="16"/>
                <c:pt idx="0">
                  <c:v>1</c:v>
                </c:pt>
                <c:pt idx="1">
                  <c:v>1.01</c:v>
                </c:pt>
                <c:pt idx="2">
                  <c:v>1.02</c:v>
                </c:pt>
                <c:pt idx="3">
                  <c:v>1.03</c:v>
                </c:pt>
                <c:pt idx="4">
                  <c:v>1.04</c:v>
                </c:pt>
                <c:pt idx="5">
                  <c:v>1.05</c:v>
                </c:pt>
                <c:pt idx="6">
                  <c:v>1.06</c:v>
                </c:pt>
                <c:pt idx="7">
                  <c:v>1.07</c:v>
                </c:pt>
                <c:pt idx="8">
                  <c:v>1.08</c:v>
                </c:pt>
                <c:pt idx="9">
                  <c:v>1.0900000000000001</c:v>
                </c:pt>
                <c:pt idx="10">
                  <c:v>1.1000000000000001</c:v>
                </c:pt>
                <c:pt idx="11">
                  <c:v>1.1100000000000001</c:v>
                </c:pt>
                <c:pt idx="12">
                  <c:v>1.1200000000000001</c:v>
                </c:pt>
                <c:pt idx="13">
                  <c:v>1.1299999999999999</c:v>
                </c:pt>
                <c:pt idx="14">
                  <c:v>1.1399999999999999</c:v>
                </c:pt>
                <c:pt idx="15">
                  <c:v>1.1499999999999999</c:v>
                </c:pt>
              </c:numCache>
            </c:numRef>
          </c:xVal>
          <c:yVal>
            <c:numRef>
              <c:f>Sheet1!$K$46:$K$61</c:f>
              <c:numCache>
                <c:formatCode>0.00%</c:formatCode>
                <c:ptCount val="16"/>
                <c:pt idx="0">
                  <c:v>0.52564102564102566</c:v>
                </c:pt>
                <c:pt idx="1">
                  <c:v>0.93827160493827155</c:v>
                </c:pt>
                <c:pt idx="2">
                  <c:v>0.95798319327731107</c:v>
                </c:pt>
                <c:pt idx="3">
                  <c:v>0.96202531645569622</c:v>
                </c:pt>
                <c:pt idx="4">
                  <c:v>0.96610169491525433</c:v>
                </c:pt>
                <c:pt idx="5">
                  <c:v>0.96202531645569622</c:v>
                </c:pt>
                <c:pt idx="6">
                  <c:v>0.97021276595744688</c:v>
                </c:pt>
                <c:pt idx="7">
                  <c:v>0.97435897435897434</c:v>
                </c:pt>
                <c:pt idx="8">
                  <c:v>0.97854077253218885</c:v>
                </c:pt>
                <c:pt idx="9">
                  <c:v>0.96969696969696972</c:v>
                </c:pt>
                <c:pt idx="10">
                  <c:v>0.97835497835497842</c:v>
                </c:pt>
                <c:pt idx="11">
                  <c:v>0.96969696969696972</c:v>
                </c:pt>
                <c:pt idx="12">
                  <c:v>0.97391304347826091</c:v>
                </c:pt>
                <c:pt idx="13">
                  <c:v>0.9826086956521739</c:v>
                </c:pt>
                <c:pt idx="14">
                  <c:v>0.96491228070175439</c:v>
                </c:pt>
                <c:pt idx="15">
                  <c:v>0.95575221238938046</c:v>
                </c:pt>
              </c:numCache>
            </c:numRef>
          </c:yVal>
          <c:smooth val="0"/>
          <c:extLst>
            <c:ext xmlns:c16="http://schemas.microsoft.com/office/drawing/2014/chart" uri="{C3380CC4-5D6E-409C-BE32-E72D297353CC}">
              <c16:uniqueId val="{0000000B-4048-234C-ACFE-A519833C0A43}"/>
            </c:ext>
          </c:extLst>
        </c:ser>
        <c:dLbls>
          <c:showLegendKey val="0"/>
          <c:showVal val="0"/>
          <c:showCatName val="0"/>
          <c:showSerName val="0"/>
          <c:showPercent val="0"/>
          <c:showBubbleSize val="0"/>
        </c:dLbls>
        <c:axId val="595553551"/>
        <c:axId val="700194927"/>
      </c:scatterChart>
      <c:valAx>
        <c:axId val="1219679984"/>
        <c:scaling>
          <c:orientation val="minMax"/>
          <c:max val="1.1600000000000001"/>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scale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21094000"/>
        <c:crosses val="autoZero"/>
        <c:crossBetween val="midCat"/>
        <c:majorUnit val="1.0000000000000002E-2"/>
        <c:minorUnit val="1.0000000000000002E-2"/>
      </c:valAx>
      <c:valAx>
        <c:axId val="1221094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image processing time in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19679984"/>
        <c:crosses val="autoZero"/>
        <c:crossBetween val="midCat"/>
      </c:valAx>
      <c:valAx>
        <c:axId val="700194927"/>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F1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595553551"/>
        <c:crosses val="max"/>
        <c:crossBetween val="midCat"/>
      </c:valAx>
      <c:valAx>
        <c:axId val="595553551"/>
        <c:scaling>
          <c:orientation val="minMax"/>
        </c:scaling>
        <c:delete val="1"/>
        <c:axPos val="b"/>
        <c:numFmt formatCode="General" sourceLinked="1"/>
        <c:majorTickMark val="out"/>
        <c:minorTickMark val="none"/>
        <c:tickLblPos val="nextTo"/>
        <c:crossAx val="7001949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9"/>
          <c:order val="0"/>
          <c:tx>
            <c:v>Total Retained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Sheet1!$A$68:$A$92</c:f>
              <c:numCache>
                <c:formatCode>General</c:formatCode>
                <c:ptCount val="25"/>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numCache>
            </c:numRef>
          </c:xVal>
          <c:yVal>
            <c:numRef>
              <c:f>Sheet1!$B$68:$B$92</c:f>
              <c:numCache>
                <c:formatCode>General</c:formatCode>
                <c:ptCount val="25"/>
                <c:pt idx="0">
                  <c:v>41</c:v>
                </c:pt>
                <c:pt idx="1">
                  <c:v>31</c:v>
                </c:pt>
                <c:pt idx="2">
                  <c:v>27</c:v>
                </c:pt>
                <c:pt idx="3">
                  <c:v>26</c:v>
                </c:pt>
                <c:pt idx="4">
                  <c:v>24</c:v>
                </c:pt>
                <c:pt idx="5">
                  <c:v>21</c:v>
                </c:pt>
                <c:pt idx="6">
                  <c:v>20</c:v>
                </c:pt>
                <c:pt idx="7">
                  <c:v>18</c:v>
                </c:pt>
                <c:pt idx="8">
                  <c:v>18</c:v>
                </c:pt>
                <c:pt idx="9">
                  <c:v>16</c:v>
                </c:pt>
                <c:pt idx="10">
                  <c:v>16</c:v>
                </c:pt>
                <c:pt idx="11">
                  <c:v>15</c:v>
                </c:pt>
                <c:pt idx="12">
                  <c:v>15</c:v>
                </c:pt>
                <c:pt idx="13">
                  <c:v>15</c:v>
                </c:pt>
                <c:pt idx="14">
                  <c:v>15</c:v>
                </c:pt>
                <c:pt idx="15">
                  <c:v>15</c:v>
                </c:pt>
                <c:pt idx="16">
                  <c:v>13</c:v>
                </c:pt>
                <c:pt idx="17">
                  <c:v>13</c:v>
                </c:pt>
                <c:pt idx="18">
                  <c:v>12</c:v>
                </c:pt>
                <c:pt idx="19">
                  <c:v>11</c:v>
                </c:pt>
                <c:pt idx="20">
                  <c:v>11</c:v>
                </c:pt>
                <c:pt idx="21">
                  <c:v>11</c:v>
                </c:pt>
                <c:pt idx="22">
                  <c:v>11</c:v>
                </c:pt>
                <c:pt idx="23">
                  <c:v>11</c:v>
                </c:pt>
                <c:pt idx="24">
                  <c:v>11</c:v>
                </c:pt>
              </c:numCache>
            </c:numRef>
          </c:yVal>
          <c:smooth val="0"/>
          <c:extLst>
            <c:ext xmlns:c16="http://schemas.microsoft.com/office/drawing/2014/chart" uri="{C3380CC4-5D6E-409C-BE32-E72D297353CC}">
              <c16:uniqueId val="{00000001-9C1B-B84B-B256-935F22394763}"/>
            </c:ext>
          </c:extLst>
        </c:ser>
        <c:ser>
          <c:idx val="2"/>
          <c:order val="1"/>
          <c:tx>
            <c:v>True Positives</c:v>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Sheet1!$A$68:$A$92</c:f>
              <c:numCache>
                <c:formatCode>General</c:formatCode>
                <c:ptCount val="25"/>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numCache>
            </c:numRef>
          </c:xVal>
          <c:yVal>
            <c:numRef>
              <c:f>Sheet1!$D$68:$D$92</c:f>
              <c:numCache>
                <c:formatCode>General</c:formatCode>
                <c:ptCount val="25"/>
                <c:pt idx="0">
                  <c:v>12</c:v>
                </c:pt>
                <c:pt idx="1">
                  <c:v>10</c:v>
                </c:pt>
                <c:pt idx="2">
                  <c:v>10</c:v>
                </c:pt>
                <c:pt idx="3">
                  <c:v>10</c:v>
                </c:pt>
                <c:pt idx="4">
                  <c:v>9</c:v>
                </c:pt>
                <c:pt idx="5">
                  <c:v>9</c:v>
                </c:pt>
                <c:pt idx="6">
                  <c:v>9</c:v>
                </c:pt>
                <c:pt idx="7">
                  <c:v>8</c:v>
                </c:pt>
                <c:pt idx="8">
                  <c:v>7</c:v>
                </c:pt>
                <c:pt idx="9">
                  <c:v>7</c:v>
                </c:pt>
                <c:pt idx="10">
                  <c:v>7</c:v>
                </c:pt>
                <c:pt idx="11">
                  <c:v>6</c:v>
                </c:pt>
                <c:pt idx="12">
                  <c:v>8</c:v>
                </c:pt>
                <c:pt idx="13">
                  <c:v>7</c:v>
                </c:pt>
                <c:pt idx="14">
                  <c:v>7</c:v>
                </c:pt>
                <c:pt idx="15">
                  <c:v>7</c:v>
                </c:pt>
                <c:pt idx="16">
                  <c:v>7</c:v>
                </c:pt>
                <c:pt idx="17">
                  <c:v>7</c:v>
                </c:pt>
                <c:pt idx="18">
                  <c:v>6</c:v>
                </c:pt>
                <c:pt idx="19">
                  <c:v>6</c:v>
                </c:pt>
                <c:pt idx="20">
                  <c:v>6</c:v>
                </c:pt>
                <c:pt idx="21">
                  <c:v>6</c:v>
                </c:pt>
                <c:pt idx="22">
                  <c:v>6</c:v>
                </c:pt>
                <c:pt idx="23">
                  <c:v>6</c:v>
                </c:pt>
                <c:pt idx="24">
                  <c:v>6</c:v>
                </c:pt>
              </c:numCache>
            </c:numRef>
          </c:yVal>
          <c:smooth val="0"/>
          <c:extLst>
            <c:ext xmlns:c16="http://schemas.microsoft.com/office/drawing/2014/chart" uri="{C3380CC4-5D6E-409C-BE32-E72D297353CC}">
              <c16:uniqueId val="{00000004-9C1B-B84B-B256-935F22394763}"/>
            </c:ext>
          </c:extLst>
        </c:ser>
        <c:ser>
          <c:idx val="3"/>
          <c:order val="2"/>
          <c:tx>
            <c:v>False Positives</c:v>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Sheet1!$A$68:$A$92</c:f>
              <c:numCache>
                <c:formatCode>General</c:formatCode>
                <c:ptCount val="25"/>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numCache>
            </c:numRef>
          </c:xVal>
          <c:yVal>
            <c:numRef>
              <c:f>Sheet1!$E$68:$E$92</c:f>
              <c:numCache>
                <c:formatCode>General</c:formatCode>
                <c:ptCount val="25"/>
                <c:pt idx="0">
                  <c:v>29</c:v>
                </c:pt>
                <c:pt idx="1">
                  <c:v>21</c:v>
                </c:pt>
                <c:pt idx="2">
                  <c:v>17</c:v>
                </c:pt>
                <c:pt idx="3">
                  <c:v>16</c:v>
                </c:pt>
                <c:pt idx="4">
                  <c:v>15</c:v>
                </c:pt>
                <c:pt idx="5">
                  <c:v>12</c:v>
                </c:pt>
                <c:pt idx="6">
                  <c:v>11</c:v>
                </c:pt>
                <c:pt idx="7">
                  <c:v>10</c:v>
                </c:pt>
                <c:pt idx="8">
                  <c:v>11</c:v>
                </c:pt>
                <c:pt idx="9">
                  <c:v>9</c:v>
                </c:pt>
                <c:pt idx="10">
                  <c:v>9</c:v>
                </c:pt>
                <c:pt idx="11">
                  <c:v>9</c:v>
                </c:pt>
                <c:pt idx="12">
                  <c:v>7</c:v>
                </c:pt>
                <c:pt idx="13">
                  <c:v>8</c:v>
                </c:pt>
                <c:pt idx="14">
                  <c:v>8</c:v>
                </c:pt>
                <c:pt idx="15">
                  <c:v>8</c:v>
                </c:pt>
                <c:pt idx="16">
                  <c:v>6</c:v>
                </c:pt>
                <c:pt idx="17">
                  <c:v>6</c:v>
                </c:pt>
                <c:pt idx="18">
                  <c:v>6</c:v>
                </c:pt>
                <c:pt idx="19">
                  <c:v>5</c:v>
                </c:pt>
                <c:pt idx="20">
                  <c:v>5</c:v>
                </c:pt>
                <c:pt idx="21">
                  <c:v>5</c:v>
                </c:pt>
                <c:pt idx="22">
                  <c:v>5</c:v>
                </c:pt>
                <c:pt idx="23">
                  <c:v>5</c:v>
                </c:pt>
                <c:pt idx="24">
                  <c:v>5</c:v>
                </c:pt>
              </c:numCache>
            </c:numRef>
          </c:yVal>
          <c:smooth val="0"/>
          <c:extLst>
            <c:ext xmlns:c16="http://schemas.microsoft.com/office/drawing/2014/chart" uri="{C3380CC4-5D6E-409C-BE32-E72D297353CC}">
              <c16:uniqueId val="{00000005-9C1B-B84B-B256-935F22394763}"/>
            </c:ext>
          </c:extLst>
        </c:ser>
        <c:ser>
          <c:idx val="4"/>
          <c:order val="3"/>
          <c:tx>
            <c:v>False Negatives</c:v>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Sheet1!$A$68:$A$92</c:f>
              <c:numCache>
                <c:formatCode>General</c:formatCode>
                <c:ptCount val="25"/>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numCache>
            </c:numRef>
          </c:xVal>
          <c:yVal>
            <c:numRef>
              <c:f>Sheet1!$F$68:$F$92</c:f>
              <c:numCache>
                <c:formatCode>General</c:formatCode>
                <c:ptCount val="25"/>
                <c:pt idx="0">
                  <c:v>26</c:v>
                </c:pt>
                <c:pt idx="1">
                  <c:v>28</c:v>
                </c:pt>
                <c:pt idx="2">
                  <c:v>28</c:v>
                </c:pt>
                <c:pt idx="3">
                  <c:v>28</c:v>
                </c:pt>
                <c:pt idx="4">
                  <c:v>29</c:v>
                </c:pt>
                <c:pt idx="5">
                  <c:v>29</c:v>
                </c:pt>
                <c:pt idx="6">
                  <c:v>29</c:v>
                </c:pt>
                <c:pt idx="7">
                  <c:v>30</c:v>
                </c:pt>
                <c:pt idx="8">
                  <c:v>31</c:v>
                </c:pt>
                <c:pt idx="9">
                  <c:v>31</c:v>
                </c:pt>
                <c:pt idx="10">
                  <c:v>31</c:v>
                </c:pt>
                <c:pt idx="11">
                  <c:v>32</c:v>
                </c:pt>
                <c:pt idx="12">
                  <c:v>30</c:v>
                </c:pt>
                <c:pt idx="13">
                  <c:v>31</c:v>
                </c:pt>
                <c:pt idx="14">
                  <c:v>31</c:v>
                </c:pt>
                <c:pt idx="15">
                  <c:v>31</c:v>
                </c:pt>
                <c:pt idx="16">
                  <c:v>31</c:v>
                </c:pt>
                <c:pt idx="17">
                  <c:v>31</c:v>
                </c:pt>
                <c:pt idx="18">
                  <c:v>32</c:v>
                </c:pt>
                <c:pt idx="19">
                  <c:v>32</c:v>
                </c:pt>
                <c:pt idx="20">
                  <c:v>32</c:v>
                </c:pt>
                <c:pt idx="21">
                  <c:v>32</c:v>
                </c:pt>
                <c:pt idx="22">
                  <c:v>32</c:v>
                </c:pt>
                <c:pt idx="23">
                  <c:v>32</c:v>
                </c:pt>
                <c:pt idx="24">
                  <c:v>32</c:v>
                </c:pt>
              </c:numCache>
            </c:numRef>
          </c:yVal>
          <c:smooth val="0"/>
          <c:extLst>
            <c:ext xmlns:c16="http://schemas.microsoft.com/office/drawing/2014/chart" uri="{C3380CC4-5D6E-409C-BE32-E72D297353CC}">
              <c16:uniqueId val="{00000006-9C1B-B84B-B256-935F22394763}"/>
            </c:ext>
          </c:extLst>
        </c:ser>
        <c:ser>
          <c:idx val="5"/>
          <c:order val="4"/>
          <c:tx>
            <c:v>True Negatives</c:v>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Sheet1!$A$68:$A$92</c:f>
              <c:numCache>
                <c:formatCode>General</c:formatCode>
                <c:ptCount val="25"/>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numCache>
            </c:numRef>
          </c:xVal>
          <c:yVal>
            <c:numRef>
              <c:f>Sheet1!$G$68:$G$92</c:f>
              <c:numCache>
                <c:formatCode>General</c:formatCode>
                <c:ptCount val="25"/>
                <c:pt idx="0">
                  <c:v>46</c:v>
                </c:pt>
                <c:pt idx="1">
                  <c:v>54</c:v>
                </c:pt>
                <c:pt idx="2">
                  <c:v>58</c:v>
                </c:pt>
                <c:pt idx="3">
                  <c:v>59</c:v>
                </c:pt>
                <c:pt idx="4">
                  <c:v>60</c:v>
                </c:pt>
                <c:pt idx="5">
                  <c:v>63</c:v>
                </c:pt>
                <c:pt idx="6">
                  <c:v>64</c:v>
                </c:pt>
                <c:pt idx="7">
                  <c:v>65</c:v>
                </c:pt>
                <c:pt idx="8">
                  <c:v>64</c:v>
                </c:pt>
                <c:pt idx="9">
                  <c:v>66</c:v>
                </c:pt>
                <c:pt idx="10">
                  <c:v>66</c:v>
                </c:pt>
                <c:pt idx="11">
                  <c:v>66</c:v>
                </c:pt>
                <c:pt idx="12">
                  <c:v>68</c:v>
                </c:pt>
                <c:pt idx="13">
                  <c:v>67</c:v>
                </c:pt>
                <c:pt idx="14">
                  <c:v>67</c:v>
                </c:pt>
                <c:pt idx="15">
                  <c:v>67</c:v>
                </c:pt>
                <c:pt idx="16">
                  <c:v>69</c:v>
                </c:pt>
                <c:pt idx="17">
                  <c:v>69</c:v>
                </c:pt>
                <c:pt idx="18">
                  <c:v>69</c:v>
                </c:pt>
                <c:pt idx="19">
                  <c:v>70</c:v>
                </c:pt>
                <c:pt idx="20">
                  <c:v>70</c:v>
                </c:pt>
                <c:pt idx="21">
                  <c:v>70</c:v>
                </c:pt>
                <c:pt idx="22">
                  <c:v>70</c:v>
                </c:pt>
                <c:pt idx="23">
                  <c:v>70</c:v>
                </c:pt>
                <c:pt idx="24">
                  <c:v>70</c:v>
                </c:pt>
              </c:numCache>
            </c:numRef>
          </c:yVal>
          <c:smooth val="0"/>
          <c:extLst>
            <c:ext xmlns:c16="http://schemas.microsoft.com/office/drawing/2014/chart" uri="{C3380CC4-5D6E-409C-BE32-E72D297353CC}">
              <c16:uniqueId val="{00000007-9C1B-B84B-B256-935F22394763}"/>
            </c:ext>
          </c:extLst>
        </c:ser>
        <c:dLbls>
          <c:showLegendKey val="0"/>
          <c:showVal val="0"/>
          <c:showCatName val="0"/>
          <c:showSerName val="0"/>
          <c:showPercent val="0"/>
          <c:showBubbleSize val="0"/>
        </c:dLbls>
        <c:axId val="1219679984"/>
        <c:axId val="1221094000"/>
      </c:scatterChart>
      <c:valAx>
        <c:axId val="1219679984"/>
        <c:scaling>
          <c:orientation val="minMax"/>
          <c:max val="100"/>
          <c:min val="7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Threshold of</a:t>
                </a:r>
                <a:r>
                  <a:rPr lang="en-GB" baseline="0"/>
                  <a:t> similarity detector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21094000"/>
        <c:crosses val="autoZero"/>
        <c:crossBetween val="midCat"/>
        <c:majorUnit val="1"/>
        <c:minorUnit val="1"/>
      </c:valAx>
      <c:valAx>
        <c:axId val="1221094000"/>
        <c:scaling>
          <c:orientation val="minMax"/>
          <c:max val="4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images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19679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9"/>
          <c:order val="0"/>
          <c:tx>
            <c:strRef>
              <c:f>Sheet1!$Y$67</c:f>
              <c:strCache>
                <c:ptCount val="1"/>
                <c:pt idx="0">
                  <c:v>Total Retained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strRef>
              <c:f>Sheet1!$X$68:$X$92</c:f>
              <c:strCache>
                <c:ptCount val="25"/>
                <c:pt idx="0">
                  <c:v>99</c:v>
                </c:pt>
                <c:pt idx="1">
                  <c:v>98</c:v>
                </c:pt>
                <c:pt idx="2">
                  <c:v>97</c:v>
                </c:pt>
                <c:pt idx="3">
                  <c:v>96</c:v>
                </c:pt>
                <c:pt idx="4">
                  <c:v>95</c:v>
                </c:pt>
                <c:pt idx="5">
                  <c:v>94</c:v>
                </c:pt>
                <c:pt idx="6">
                  <c:v>93</c:v>
                </c:pt>
                <c:pt idx="7">
                  <c:v>92</c:v>
                </c:pt>
                <c:pt idx="8">
                  <c:v>91</c:v>
                </c:pt>
                <c:pt idx="9">
                  <c:v>90</c:v>
                </c:pt>
                <c:pt idx="10">
                  <c:v>89</c:v>
                </c:pt>
                <c:pt idx="11">
                  <c:v>88</c:v>
                </c:pt>
                <c:pt idx="17">
                  <c:v>Value: Image similarity %</c:v>
                </c:pt>
                <c:pt idx="18">
                  <c:v>99</c:v>
                </c:pt>
                <c:pt idx="19">
                  <c:v>98</c:v>
                </c:pt>
                <c:pt idx="20">
                  <c:v>97</c:v>
                </c:pt>
                <c:pt idx="21">
                  <c:v>96</c:v>
                </c:pt>
                <c:pt idx="22">
                  <c:v>95</c:v>
                </c:pt>
                <c:pt idx="23">
                  <c:v>94</c:v>
                </c:pt>
                <c:pt idx="24">
                  <c:v>93</c:v>
                </c:pt>
              </c:strCache>
            </c:strRef>
          </c:xVal>
          <c:yVal>
            <c:numRef>
              <c:f>Sheet1!$Y$68:$Y$92</c:f>
              <c:numCache>
                <c:formatCode>General</c:formatCode>
                <c:ptCount val="25"/>
                <c:pt idx="0">
                  <c:v>144</c:v>
                </c:pt>
                <c:pt idx="1">
                  <c:v>144</c:v>
                </c:pt>
                <c:pt idx="2">
                  <c:v>144</c:v>
                </c:pt>
                <c:pt idx="3">
                  <c:v>144</c:v>
                </c:pt>
                <c:pt idx="4">
                  <c:v>137</c:v>
                </c:pt>
                <c:pt idx="5">
                  <c:v>122</c:v>
                </c:pt>
                <c:pt idx="6">
                  <c:v>105</c:v>
                </c:pt>
                <c:pt idx="7">
                  <c:v>70</c:v>
                </c:pt>
                <c:pt idx="8">
                  <c:v>51</c:v>
                </c:pt>
                <c:pt idx="9">
                  <c:v>32</c:v>
                </c:pt>
                <c:pt idx="10">
                  <c:v>19</c:v>
                </c:pt>
                <c:pt idx="11">
                  <c:v>7</c:v>
                </c:pt>
                <c:pt idx="14">
                  <c:v>0</c:v>
                </c:pt>
                <c:pt idx="15">
                  <c:v>0</c:v>
                </c:pt>
                <c:pt idx="17">
                  <c:v>0</c:v>
                </c:pt>
                <c:pt idx="18">
                  <c:v>282</c:v>
                </c:pt>
                <c:pt idx="19">
                  <c:v>279</c:v>
                </c:pt>
                <c:pt idx="20">
                  <c:v>264</c:v>
                </c:pt>
                <c:pt idx="21">
                  <c:v>225</c:v>
                </c:pt>
                <c:pt idx="22">
                  <c:v>185</c:v>
                </c:pt>
                <c:pt idx="23">
                  <c:v>126</c:v>
                </c:pt>
                <c:pt idx="24">
                  <c:v>84</c:v>
                </c:pt>
              </c:numCache>
            </c:numRef>
          </c:yVal>
          <c:smooth val="0"/>
          <c:extLst>
            <c:ext xmlns:c16="http://schemas.microsoft.com/office/drawing/2014/chart" uri="{C3380CC4-5D6E-409C-BE32-E72D297353CC}">
              <c16:uniqueId val="{00000000-2875-BE4D-A62F-D0448420D443}"/>
            </c:ext>
          </c:extLst>
        </c:ser>
        <c:ser>
          <c:idx val="3"/>
          <c:order val="1"/>
          <c:tx>
            <c:strRef>
              <c:f>Sheet1!$AA$67</c:f>
              <c:strCache>
                <c:ptCount val="1"/>
                <c:pt idx="0">
                  <c:v>True positives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strRef>
              <c:f>Sheet1!$X$68:$X$92</c:f>
              <c:strCache>
                <c:ptCount val="25"/>
                <c:pt idx="0">
                  <c:v>99</c:v>
                </c:pt>
                <c:pt idx="1">
                  <c:v>98</c:v>
                </c:pt>
                <c:pt idx="2">
                  <c:v>97</c:v>
                </c:pt>
                <c:pt idx="3">
                  <c:v>96</c:v>
                </c:pt>
                <c:pt idx="4">
                  <c:v>95</c:v>
                </c:pt>
                <c:pt idx="5">
                  <c:v>94</c:v>
                </c:pt>
                <c:pt idx="6">
                  <c:v>93</c:v>
                </c:pt>
                <c:pt idx="7">
                  <c:v>92</c:v>
                </c:pt>
                <c:pt idx="8">
                  <c:v>91</c:v>
                </c:pt>
                <c:pt idx="9">
                  <c:v>90</c:v>
                </c:pt>
                <c:pt idx="10">
                  <c:v>89</c:v>
                </c:pt>
                <c:pt idx="11">
                  <c:v>88</c:v>
                </c:pt>
                <c:pt idx="17">
                  <c:v>Value: Image similarity %</c:v>
                </c:pt>
                <c:pt idx="18">
                  <c:v>99</c:v>
                </c:pt>
                <c:pt idx="19">
                  <c:v>98</c:v>
                </c:pt>
                <c:pt idx="20">
                  <c:v>97</c:v>
                </c:pt>
                <c:pt idx="21">
                  <c:v>96</c:v>
                </c:pt>
                <c:pt idx="22">
                  <c:v>95</c:v>
                </c:pt>
                <c:pt idx="23">
                  <c:v>94</c:v>
                </c:pt>
                <c:pt idx="24">
                  <c:v>93</c:v>
                </c:pt>
              </c:strCache>
            </c:strRef>
          </c:xVal>
          <c:yVal>
            <c:numRef>
              <c:f>Sheet1!$AA$68:$AA$92</c:f>
              <c:numCache>
                <c:formatCode>General</c:formatCode>
                <c:ptCount val="25"/>
                <c:pt idx="0">
                  <c:v>5</c:v>
                </c:pt>
                <c:pt idx="1">
                  <c:v>5</c:v>
                </c:pt>
                <c:pt idx="2">
                  <c:v>5</c:v>
                </c:pt>
                <c:pt idx="3">
                  <c:v>5</c:v>
                </c:pt>
                <c:pt idx="4">
                  <c:v>5</c:v>
                </c:pt>
                <c:pt idx="5">
                  <c:v>5</c:v>
                </c:pt>
                <c:pt idx="6">
                  <c:v>5</c:v>
                </c:pt>
                <c:pt idx="7">
                  <c:v>3</c:v>
                </c:pt>
                <c:pt idx="8">
                  <c:v>3</c:v>
                </c:pt>
                <c:pt idx="9">
                  <c:v>2</c:v>
                </c:pt>
                <c:pt idx="10">
                  <c:v>2</c:v>
                </c:pt>
                <c:pt idx="11">
                  <c:v>1</c:v>
                </c:pt>
                <c:pt idx="14">
                  <c:v>0</c:v>
                </c:pt>
                <c:pt idx="17">
                  <c:v>0</c:v>
                </c:pt>
                <c:pt idx="18">
                  <c:v>9</c:v>
                </c:pt>
                <c:pt idx="19">
                  <c:v>9</c:v>
                </c:pt>
                <c:pt idx="20">
                  <c:v>9</c:v>
                </c:pt>
                <c:pt idx="21">
                  <c:v>9</c:v>
                </c:pt>
                <c:pt idx="22">
                  <c:v>8</c:v>
                </c:pt>
                <c:pt idx="23">
                  <c:v>7</c:v>
                </c:pt>
                <c:pt idx="24">
                  <c:v>4</c:v>
                </c:pt>
              </c:numCache>
            </c:numRef>
          </c:yVal>
          <c:smooth val="0"/>
          <c:extLst>
            <c:ext xmlns:c16="http://schemas.microsoft.com/office/drawing/2014/chart" uri="{C3380CC4-5D6E-409C-BE32-E72D297353CC}">
              <c16:uniqueId val="{00000002-2875-BE4D-A62F-D0448420D443}"/>
            </c:ext>
          </c:extLst>
        </c:ser>
        <c:ser>
          <c:idx val="4"/>
          <c:order val="2"/>
          <c:tx>
            <c:strRef>
              <c:f>Sheet1!$AB$67</c:f>
              <c:strCache>
                <c:ptCount val="1"/>
                <c:pt idx="0">
                  <c:v>False Positives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xVal>
            <c:strRef>
              <c:f>Sheet1!$X$68:$X$92</c:f>
              <c:strCache>
                <c:ptCount val="25"/>
                <c:pt idx="0">
                  <c:v>99</c:v>
                </c:pt>
                <c:pt idx="1">
                  <c:v>98</c:v>
                </c:pt>
                <c:pt idx="2">
                  <c:v>97</c:v>
                </c:pt>
                <c:pt idx="3">
                  <c:v>96</c:v>
                </c:pt>
                <c:pt idx="4">
                  <c:v>95</c:v>
                </c:pt>
                <c:pt idx="5">
                  <c:v>94</c:v>
                </c:pt>
                <c:pt idx="6">
                  <c:v>93</c:v>
                </c:pt>
                <c:pt idx="7">
                  <c:v>92</c:v>
                </c:pt>
                <c:pt idx="8">
                  <c:v>91</c:v>
                </c:pt>
                <c:pt idx="9">
                  <c:v>90</c:v>
                </c:pt>
                <c:pt idx="10">
                  <c:v>89</c:v>
                </c:pt>
                <c:pt idx="11">
                  <c:v>88</c:v>
                </c:pt>
                <c:pt idx="17">
                  <c:v>Value: Image similarity %</c:v>
                </c:pt>
                <c:pt idx="18">
                  <c:v>99</c:v>
                </c:pt>
                <c:pt idx="19">
                  <c:v>98</c:v>
                </c:pt>
                <c:pt idx="20">
                  <c:v>97</c:v>
                </c:pt>
                <c:pt idx="21">
                  <c:v>96</c:v>
                </c:pt>
                <c:pt idx="22">
                  <c:v>95</c:v>
                </c:pt>
                <c:pt idx="23">
                  <c:v>94</c:v>
                </c:pt>
                <c:pt idx="24">
                  <c:v>93</c:v>
                </c:pt>
              </c:strCache>
            </c:strRef>
          </c:xVal>
          <c:yVal>
            <c:numRef>
              <c:f>Sheet1!$AB$68:$AB$92</c:f>
              <c:numCache>
                <c:formatCode>General</c:formatCode>
                <c:ptCount val="25"/>
                <c:pt idx="0">
                  <c:v>139</c:v>
                </c:pt>
                <c:pt idx="1">
                  <c:v>139</c:v>
                </c:pt>
                <c:pt idx="2">
                  <c:v>139</c:v>
                </c:pt>
                <c:pt idx="3">
                  <c:v>139</c:v>
                </c:pt>
                <c:pt idx="4">
                  <c:v>132</c:v>
                </c:pt>
                <c:pt idx="5">
                  <c:v>117</c:v>
                </c:pt>
                <c:pt idx="6">
                  <c:v>100</c:v>
                </c:pt>
                <c:pt idx="7">
                  <c:v>67</c:v>
                </c:pt>
                <c:pt idx="8">
                  <c:v>48</c:v>
                </c:pt>
                <c:pt idx="9">
                  <c:v>30</c:v>
                </c:pt>
                <c:pt idx="10">
                  <c:v>17</c:v>
                </c:pt>
                <c:pt idx="11">
                  <c:v>6</c:v>
                </c:pt>
                <c:pt idx="14">
                  <c:v>4</c:v>
                </c:pt>
                <c:pt idx="17">
                  <c:v>0</c:v>
                </c:pt>
                <c:pt idx="18">
                  <c:v>273</c:v>
                </c:pt>
                <c:pt idx="19">
                  <c:v>270</c:v>
                </c:pt>
                <c:pt idx="20">
                  <c:v>255</c:v>
                </c:pt>
                <c:pt idx="21">
                  <c:v>216</c:v>
                </c:pt>
                <c:pt idx="22">
                  <c:v>177</c:v>
                </c:pt>
                <c:pt idx="23">
                  <c:v>119</c:v>
                </c:pt>
                <c:pt idx="24">
                  <c:v>80</c:v>
                </c:pt>
              </c:numCache>
            </c:numRef>
          </c:yVal>
          <c:smooth val="0"/>
          <c:extLst>
            <c:ext xmlns:c16="http://schemas.microsoft.com/office/drawing/2014/chart" uri="{C3380CC4-5D6E-409C-BE32-E72D297353CC}">
              <c16:uniqueId val="{00000003-2875-BE4D-A62F-D0448420D443}"/>
            </c:ext>
          </c:extLst>
        </c:ser>
        <c:ser>
          <c:idx val="5"/>
          <c:order val="3"/>
          <c:tx>
            <c:strRef>
              <c:f>Sheet1!$AC$67</c:f>
              <c:strCache>
                <c:ptCount val="1"/>
                <c:pt idx="0">
                  <c:v>False Negatives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xVal>
            <c:strRef>
              <c:f>Sheet1!$X$68:$X$92</c:f>
              <c:strCache>
                <c:ptCount val="25"/>
                <c:pt idx="0">
                  <c:v>99</c:v>
                </c:pt>
                <c:pt idx="1">
                  <c:v>98</c:v>
                </c:pt>
                <c:pt idx="2">
                  <c:v>97</c:v>
                </c:pt>
                <c:pt idx="3">
                  <c:v>96</c:v>
                </c:pt>
                <c:pt idx="4">
                  <c:v>95</c:v>
                </c:pt>
                <c:pt idx="5">
                  <c:v>94</c:v>
                </c:pt>
                <c:pt idx="6">
                  <c:v>93</c:v>
                </c:pt>
                <c:pt idx="7">
                  <c:v>92</c:v>
                </c:pt>
                <c:pt idx="8">
                  <c:v>91</c:v>
                </c:pt>
                <c:pt idx="9">
                  <c:v>90</c:v>
                </c:pt>
                <c:pt idx="10">
                  <c:v>89</c:v>
                </c:pt>
                <c:pt idx="11">
                  <c:v>88</c:v>
                </c:pt>
                <c:pt idx="17">
                  <c:v>Value: Image similarity %</c:v>
                </c:pt>
                <c:pt idx="18">
                  <c:v>99</c:v>
                </c:pt>
                <c:pt idx="19">
                  <c:v>98</c:v>
                </c:pt>
                <c:pt idx="20">
                  <c:v>97</c:v>
                </c:pt>
                <c:pt idx="21">
                  <c:v>96</c:v>
                </c:pt>
                <c:pt idx="22">
                  <c:v>95</c:v>
                </c:pt>
                <c:pt idx="23">
                  <c:v>94</c:v>
                </c:pt>
                <c:pt idx="24">
                  <c:v>93</c:v>
                </c:pt>
              </c:strCache>
            </c:strRef>
          </c:xVal>
          <c:yVal>
            <c:numRef>
              <c:f>Sheet1!$AC$68:$AC$92</c:f>
              <c:numCache>
                <c:formatCode>General</c:formatCode>
                <c:ptCount val="25"/>
                <c:pt idx="0">
                  <c:v>4</c:v>
                </c:pt>
                <c:pt idx="1">
                  <c:v>4</c:v>
                </c:pt>
                <c:pt idx="2">
                  <c:v>4</c:v>
                </c:pt>
                <c:pt idx="3">
                  <c:v>4</c:v>
                </c:pt>
                <c:pt idx="4">
                  <c:v>4</c:v>
                </c:pt>
                <c:pt idx="5">
                  <c:v>4</c:v>
                </c:pt>
                <c:pt idx="6">
                  <c:v>4</c:v>
                </c:pt>
                <c:pt idx="7">
                  <c:v>6</c:v>
                </c:pt>
                <c:pt idx="8">
                  <c:v>6</c:v>
                </c:pt>
                <c:pt idx="9">
                  <c:v>7</c:v>
                </c:pt>
                <c:pt idx="10">
                  <c:v>7</c:v>
                </c:pt>
                <c:pt idx="11">
                  <c:v>8</c:v>
                </c:pt>
                <c:pt idx="14">
                  <c:v>0</c:v>
                </c:pt>
                <c:pt idx="17">
                  <c:v>0</c:v>
                </c:pt>
                <c:pt idx="18">
                  <c:v>0</c:v>
                </c:pt>
                <c:pt idx="19">
                  <c:v>0</c:v>
                </c:pt>
                <c:pt idx="20">
                  <c:v>0</c:v>
                </c:pt>
                <c:pt idx="21">
                  <c:v>0</c:v>
                </c:pt>
                <c:pt idx="22">
                  <c:v>1</c:v>
                </c:pt>
                <c:pt idx="23">
                  <c:v>2</c:v>
                </c:pt>
                <c:pt idx="24">
                  <c:v>5</c:v>
                </c:pt>
              </c:numCache>
            </c:numRef>
          </c:yVal>
          <c:smooth val="0"/>
          <c:extLst>
            <c:ext xmlns:c16="http://schemas.microsoft.com/office/drawing/2014/chart" uri="{C3380CC4-5D6E-409C-BE32-E72D297353CC}">
              <c16:uniqueId val="{00000004-2875-BE4D-A62F-D0448420D443}"/>
            </c:ext>
          </c:extLst>
        </c:ser>
        <c:ser>
          <c:idx val="0"/>
          <c:order val="4"/>
          <c:tx>
            <c:strRef>
              <c:f>Sheet1!$AD$67</c:f>
              <c:strCache>
                <c:ptCount val="1"/>
                <c:pt idx="0">
                  <c:v>True negatives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strRef>
              <c:f>Sheet1!$X$68:$X$92</c:f>
              <c:strCache>
                <c:ptCount val="25"/>
                <c:pt idx="0">
                  <c:v>99</c:v>
                </c:pt>
                <c:pt idx="1">
                  <c:v>98</c:v>
                </c:pt>
                <c:pt idx="2">
                  <c:v>97</c:v>
                </c:pt>
                <c:pt idx="3">
                  <c:v>96</c:v>
                </c:pt>
                <c:pt idx="4">
                  <c:v>95</c:v>
                </c:pt>
                <c:pt idx="5">
                  <c:v>94</c:v>
                </c:pt>
                <c:pt idx="6">
                  <c:v>93</c:v>
                </c:pt>
                <c:pt idx="7">
                  <c:v>92</c:v>
                </c:pt>
                <c:pt idx="8">
                  <c:v>91</c:v>
                </c:pt>
                <c:pt idx="9">
                  <c:v>90</c:v>
                </c:pt>
                <c:pt idx="10">
                  <c:v>89</c:v>
                </c:pt>
                <c:pt idx="11">
                  <c:v>88</c:v>
                </c:pt>
                <c:pt idx="17">
                  <c:v>Value: Image similarity %</c:v>
                </c:pt>
                <c:pt idx="18">
                  <c:v>99</c:v>
                </c:pt>
                <c:pt idx="19">
                  <c:v>98</c:v>
                </c:pt>
                <c:pt idx="20">
                  <c:v>97</c:v>
                </c:pt>
                <c:pt idx="21">
                  <c:v>96</c:v>
                </c:pt>
                <c:pt idx="22">
                  <c:v>95</c:v>
                </c:pt>
                <c:pt idx="23">
                  <c:v>94</c:v>
                </c:pt>
                <c:pt idx="24">
                  <c:v>93</c:v>
                </c:pt>
              </c:strCache>
            </c:strRef>
          </c:xVal>
          <c:yVal>
            <c:numRef>
              <c:f>Sheet1!$AD$68:$AD$92</c:f>
              <c:numCache>
                <c:formatCode>General</c:formatCode>
                <c:ptCount val="25"/>
                <c:pt idx="0">
                  <c:v>147</c:v>
                </c:pt>
                <c:pt idx="1">
                  <c:v>147</c:v>
                </c:pt>
                <c:pt idx="2">
                  <c:v>147</c:v>
                </c:pt>
                <c:pt idx="3">
                  <c:v>147</c:v>
                </c:pt>
                <c:pt idx="4">
                  <c:v>154</c:v>
                </c:pt>
                <c:pt idx="5">
                  <c:v>169</c:v>
                </c:pt>
                <c:pt idx="6">
                  <c:v>186</c:v>
                </c:pt>
                <c:pt idx="7">
                  <c:v>219</c:v>
                </c:pt>
                <c:pt idx="8">
                  <c:v>238</c:v>
                </c:pt>
                <c:pt idx="9">
                  <c:v>256</c:v>
                </c:pt>
                <c:pt idx="10">
                  <c:v>269</c:v>
                </c:pt>
                <c:pt idx="11">
                  <c:v>280</c:v>
                </c:pt>
                <c:pt idx="14">
                  <c:v>0</c:v>
                </c:pt>
                <c:pt idx="17">
                  <c:v>0</c:v>
                </c:pt>
                <c:pt idx="18">
                  <c:v>13</c:v>
                </c:pt>
                <c:pt idx="19">
                  <c:v>16</c:v>
                </c:pt>
                <c:pt idx="20">
                  <c:v>31</c:v>
                </c:pt>
                <c:pt idx="21">
                  <c:v>70</c:v>
                </c:pt>
                <c:pt idx="22">
                  <c:v>109</c:v>
                </c:pt>
                <c:pt idx="23">
                  <c:v>167</c:v>
                </c:pt>
                <c:pt idx="24">
                  <c:v>206</c:v>
                </c:pt>
              </c:numCache>
            </c:numRef>
          </c:yVal>
          <c:smooth val="0"/>
          <c:extLst>
            <c:ext xmlns:c16="http://schemas.microsoft.com/office/drawing/2014/chart" uri="{C3380CC4-5D6E-409C-BE32-E72D297353CC}">
              <c16:uniqueId val="{00000006-2875-BE4D-A62F-D0448420D443}"/>
            </c:ext>
          </c:extLst>
        </c:ser>
        <c:dLbls>
          <c:showLegendKey val="0"/>
          <c:showVal val="0"/>
          <c:showCatName val="0"/>
          <c:showSerName val="0"/>
          <c:showPercent val="0"/>
          <c:showBubbleSize val="0"/>
        </c:dLbls>
        <c:axId val="1219679984"/>
        <c:axId val="1221094000"/>
      </c:scatterChart>
      <c:valAx>
        <c:axId val="1219679984"/>
        <c:scaling>
          <c:orientation val="minMax"/>
          <c:max val="100"/>
          <c:min val="8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Threshold of</a:t>
                </a:r>
                <a:r>
                  <a:rPr lang="en-GB" baseline="0"/>
                  <a:t> similarity detector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21094000"/>
        <c:crosses val="autoZero"/>
        <c:crossBetween val="midCat"/>
        <c:majorUnit val="1"/>
        <c:minorUnit val="1"/>
      </c:valAx>
      <c:valAx>
        <c:axId val="1221094000"/>
        <c:scaling>
          <c:orientation val="minMax"/>
          <c:max val="14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images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crossAx val="1219679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321733</xdr:colOff>
      <xdr:row>24</xdr:row>
      <xdr:rowOff>27354</xdr:rowOff>
    </xdr:from>
    <xdr:to>
      <xdr:col>21</xdr:col>
      <xdr:colOff>63500</xdr:colOff>
      <xdr:row>40</xdr:row>
      <xdr:rowOff>152400</xdr:rowOff>
    </xdr:to>
    <xdr:graphicFrame macro="">
      <xdr:nvGraphicFramePr>
        <xdr:cNvPr id="5" name="Chart 4">
          <a:extLst>
            <a:ext uri="{FF2B5EF4-FFF2-40B4-BE49-F238E27FC236}">
              <a16:creationId xmlns:a16="http://schemas.microsoft.com/office/drawing/2014/main" id="{0F968320-35B5-7047-A1B2-97102834B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262466</xdr:colOff>
      <xdr:row>44</xdr:row>
      <xdr:rowOff>177800</xdr:rowOff>
    </xdr:from>
    <xdr:to>
      <xdr:col>21</xdr:col>
      <xdr:colOff>131140</xdr:colOff>
      <xdr:row>61</xdr:row>
      <xdr:rowOff>101600</xdr:rowOff>
    </xdr:to>
    <xdr:graphicFrame macro="">
      <xdr:nvGraphicFramePr>
        <xdr:cNvPr id="6" name="Chart 5">
          <a:extLst>
            <a:ext uri="{FF2B5EF4-FFF2-40B4-BE49-F238E27FC236}">
              <a16:creationId xmlns:a16="http://schemas.microsoft.com/office/drawing/2014/main" id="{B11B7209-DC0D-3D40-A459-4D7C09A7D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372532</xdr:colOff>
      <xdr:row>67</xdr:row>
      <xdr:rowOff>84666</xdr:rowOff>
    </xdr:from>
    <xdr:to>
      <xdr:col>22</xdr:col>
      <xdr:colOff>382867</xdr:colOff>
      <xdr:row>87</xdr:row>
      <xdr:rowOff>186765</xdr:rowOff>
    </xdr:to>
    <xdr:graphicFrame macro="">
      <xdr:nvGraphicFramePr>
        <xdr:cNvPr id="7" name="Chart 6">
          <a:extLst>
            <a:ext uri="{FF2B5EF4-FFF2-40B4-BE49-F238E27FC236}">
              <a16:creationId xmlns:a16="http://schemas.microsoft.com/office/drawing/2014/main" id="{1291ACEE-E76E-3E48-8AB4-DAE41DE48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87587</xdr:colOff>
      <xdr:row>66</xdr:row>
      <xdr:rowOff>175173</xdr:rowOff>
    </xdr:from>
    <xdr:to>
      <xdr:col>45</xdr:col>
      <xdr:colOff>97922</xdr:colOff>
      <xdr:row>87</xdr:row>
      <xdr:rowOff>72904</xdr:rowOff>
    </xdr:to>
    <xdr:graphicFrame macro="">
      <xdr:nvGraphicFramePr>
        <xdr:cNvPr id="8" name="Chart 7">
          <a:extLst>
            <a:ext uri="{FF2B5EF4-FFF2-40B4-BE49-F238E27FC236}">
              <a16:creationId xmlns:a16="http://schemas.microsoft.com/office/drawing/2014/main" id="{7B6DCAF7-82E8-7949-AE9B-733431E64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317A-5370-E043-92BA-5BA23B2780BA}">
  <dimension ref="A1:AI123"/>
  <sheetViews>
    <sheetView tabSelected="1" topLeftCell="V1" zoomScale="106" workbookViewId="0">
      <selection activeCell="AI16" sqref="AI16"/>
    </sheetView>
  </sheetViews>
  <sheetFormatPr baseColWidth="10" defaultRowHeight="16" x14ac:dyDescent="0.2"/>
  <cols>
    <col min="1" max="1" width="23.33203125" customWidth="1"/>
    <col min="2" max="2" width="23.1640625" customWidth="1"/>
    <col min="3" max="3" width="21.1640625" customWidth="1"/>
    <col min="4" max="4" width="12.83203125" bestFit="1" customWidth="1"/>
    <col min="5" max="5" width="13.1640625" bestFit="1" customWidth="1"/>
    <col min="6" max="6" width="14.1640625" bestFit="1" customWidth="1"/>
    <col min="7" max="7" width="21.83203125" customWidth="1"/>
    <col min="10" max="10" width="12.6640625" bestFit="1" customWidth="1"/>
    <col min="24" max="24" width="11.83203125" customWidth="1"/>
    <col min="25" max="25" width="12" customWidth="1"/>
    <col min="26" max="26" width="7.1640625" customWidth="1"/>
    <col min="27" max="27" width="11" customWidth="1"/>
    <col min="28" max="28" width="11.6640625" customWidth="1"/>
    <col min="29" max="29" width="13.83203125" customWidth="1"/>
    <col min="30" max="30" width="13.33203125" bestFit="1" customWidth="1"/>
    <col min="31" max="31" width="8.5" bestFit="1" customWidth="1"/>
    <col min="32" max="32" width="8.6640625" bestFit="1" customWidth="1"/>
    <col min="33" max="33" width="13.33203125" customWidth="1"/>
    <col min="34" max="34" width="11.33203125" customWidth="1"/>
  </cols>
  <sheetData>
    <row r="1" spans="1:35" ht="43" customHeight="1" x14ac:dyDescent="0.2">
      <c r="A1" s="39" t="s">
        <v>0</v>
      </c>
      <c r="B1" s="39"/>
      <c r="C1" s="39"/>
      <c r="X1" t="s">
        <v>58</v>
      </c>
      <c r="AD1" t="s">
        <v>59</v>
      </c>
    </row>
    <row r="2" spans="1:35" ht="35" thickBot="1" x14ac:dyDescent="0.25">
      <c r="X2" s="55" t="s">
        <v>57</v>
      </c>
      <c r="Y2" s="56" t="s">
        <v>55</v>
      </c>
      <c r="Z2" s="56" t="s">
        <v>56</v>
      </c>
      <c r="AA2" s="56" t="s">
        <v>64</v>
      </c>
      <c r="AB2" s="56" t="s">
        <v>65</v>
      </c>
      <c r="AC2" s="42"/>
      <c r="AD2" s="55" t="s">
        <v>57</v>
      </c>
      <c r="AE2" s="56" t="s">
        <v>55</v>
      </c>
      <c r="AF2" s="56" t="s">
        <v>56</v>
      </c>
      <c r="AG2" s="56" t="s">
        <v>64</v>
      </c>
      <c r="AH2" s="56" t="s">
        <v>65</v>
      </c>
    </row>
    <row r="3" spans="1:35" x14ac:dyDescent="0.2">
      <c r="A3" s="4" t="s">
        <v>1</v>
      </c>
      <c r="B3" s="5"/>
      <c r="C3" s="5"/>
      <c r="D3" s="5"/>
      <c r="E3" s="5"/>
      <c r="F3" s="5"/>
      <c r="G3" s="5"/>
      <c r="H3" s="5"/>
      <c r="I3" s="5"/>
      <c r="J3" s="5"/>
      <c r="K3" s="6"/>
      <c r="X3" s="51">
        <v>99</v>
      </c>
      <c r="Y3" s="43">
        <v>159</v>
      </c>
      <c r="Z3" s="43">
        <v>49</v>
      </c>
      <c r="AA3" s="44">
        <f>Y3/337</f>
        <v>0.47181008902077154</v>
      </c>
      <c r="AB3" s="44">
        <f>Z3/51</f>
        <v>0.96078431372549022</v>
      </c>
      <c r="AC3" s="45"/>
      <c r="AD3" s="51">
        <v>99</v>
      </c>
      <c r="AE3" s="43">
        <v>130</v>
      </c>
      <c r="AF3" s="43">
        <v>47</v>
      </c>
      <c r="AG3" s="44">
        <f>AE3/337</f>
        <v>0.3857566765578635</v>
      </c>
      <c r="AH3" s="44">
        <f>AF3/51</f>
        <v>0.92156862745098034</v>
      </c>
    </row>
    <row r="4" spans="1:35" x14ac:dyDescent="0.2">
      <c r="A4" s="7"/>
      <c r="B4" s="2"/>
      <c r="C4" s="2"/>
      <c r="D4" s="2"/>
      <c r="E4" s="2"/>
      <c r="F4" s="2"/>
      <c r="G4" s="2"/>
      <c r="H4" s="2"/>
      <c r="I4" s="2"/>
      <c r="J4" s="2"/>
      <c r="K4" s="8"/>
      <c r="X4" s="51">
        <v>98</v>
      </c>
      <c r="Y4" s="43">
        <v>124</v>
      </c>
      <c r="Z4" s="43">
        <v>45</v>
      </c>
      <c r="AA4" s="44">
        <f>Y4/337</f>
        <v>0.36795252225519287</v>
      </c>
      <c r="AB4" s="44">
        <f>Z4/51</f>
        <v>0.88235294117647056</v>
      </c>
      <c r="AC4" s="45"/>
      <c r="AD4" s="51">
        <v>98</v>
      </c>
      <c r="AE4" s="43">
        <v>99</v>
      </c>
      <c r="AF4" s="43">
        <v>38</v>
      </c>
      <c r="AG4" s="44">
        <f>AE4/337</f>
        <v>0.29376854599406527</v>
      </c>
      <c r="AH4" s="44">
        <f>AF4/51</f>
        <v>0.74509803921568629</v>
      </c>
    </row>
    <row r="5" spans="1:35" x14ac:dyDescent="0.2">
      <c r="A5" s="7" t="s">
        <v>2</v>
      </c>
      <c r="B5" s="2"/>
      <c r="C5" s="2"/>
      <c r="D5" s="2"/>
      <c r="E5" s="2"/>
      <c r="F5" s="2"/>
      <c r="G5" s="2"/>
      <c r="H5" s="2"/>
      <c r="I5" s="2"/>
      <c r="J5" s="2"/>
      <c r="K5" s="8"/>
      <c r="X5" s="51">
        <v>97</v>
      </c>
      <c r="Y5" s="43">
        <v>117</v>
      </c>
      <c r="Z5" s="43">
        <v>43</v>
      </c>
      <c r="AA5" s="44">
        <f>Y5/337</f>
        <v>0.34718100890207715</v>
      </c>
      <c r="AB5" s="44">
        <f>Z5/51</f>
        <v>0.84313725490196079</v>
      </c>
      <c r="AC5" s="45"/>
      <c r="AD5" s="51">
        <v>97</v>
      </c>
      <c r="AE5" s="43">
        <v>75</v>
      </c>
      <c r="AF5" s="43">
        <v>30</v>
      </c>
      <c r="AG5" s="44">
        <f>AE5/337</f>
        <v>0.22255192878338279</v>
      </c>
      <c r="AH5" s="44">
        <f>AF5/51</f>
        <v>0.58823529411764708</v>
      </c>
    </row>
    <row r="6" spans="1:35" x14ac:dyDescent="0.2">
      <c r="A6" s="7"/>
      <c r="B6" s="2"/>
      <c r="C6" s="2"/>
      <c r="D6" s="2"/>
      <c r="E6" s="2"/>
      <c r="F6" s="2"/>
      <c r="G6" s="2"/>
      <c r="H6" s="2"/>
      <c r="I6" s="2"/>
      <c r="J6" s="2"/>
      <c r="K6" s="8"/>
      <c r="X6" s="51">
        <v>96</v>
      </c>
      <c r="Y6" s="43">
        <v>106</v>
      </c>
      <c r="Z6" s="43">
        <v>39</v>
      </c>
      <c r="AA6" s="44">
        <f>Y6/337</f>
        <v>0.31454005934718099</v>
      </c>
      <c r="AB6" s="44">
        <f>Z6/51</f>
        <v>0.76470588235294112</v>
      </c>
      <c r="AC6" s="45"/>
      <c r="AD6" s="51">
        <v>96</v>
      </c>
      <c r="AE6" s="43">
        <v>62</v>
      </c>
      <c r="AF6" s="43">
        <v>28</v>
      </c>
      <c r="AG6" s="44">
        <f>AE6/337</f>
        <v>0.18397626112759644</v>
      </c>
      <c r="AH6" s="44">
        <f>AF6/51</f>
        <v>0.5490196078431373</v>
      </c>
    </row>
    <row r="7" spans="1:35" x14ac:dyDescent="0.2">
      <c r="A7" s="7" t="s">
        <v>3</v>
      </c>
      <c r="B7" s="2" t="s">
        <v>13</v>
      </c>
      <c r="C7" s="2" t="s">
        <v>7</v>
      </c>
      <c r="D7" s="2" t="s">
        <v>8</v>
      </c>
      <c r="E7" s="2" t="s">
        <v>9</v>
      </c>
      <c r="F7" s="2" t="s">
        <v>20</v>
      </c>
      <c r="G7" s="2"/>
      <c r="H7" s="2"/>
      <c r="I7" s="2"/>
      <c r="J7" s="2"/>
      <c r="K7" s="8"/>
      <c r="X7" s="51">
        <v>95</v>
      </c>
      <c r="Y7" s="43">
        <v>93</v>
      </c>
      <c r="Z7" s="43">
        <v>39</v>
      </c>
      <c r="AA7" s="44">
        <f>Y7/337</f>
        <v>0.27596439169139464</v>
      </c>
      <c r="AB7" s="44">
        <f>Z7/51</f>
        <v>0.76470588235294112</v>
      </c>
      <c r="AC7" s="45"/>
      <c r="AD7" s="52">
        <v>95</v>
      </c>
      <c r="AE7" s="46">
        <v>50</v>
      </c>
      <c r="AF7" s="46">
        <v>25</v>
      </c>
      <c r="AG7" s="47">
        <f>AE7/337</f>
        <v>0.14836795252225518</v>
      </c>
      <c r="AH7" s="47">
        <f>AF7/51</f>
        <v>0.49019607843137253</v>
      </c>
    </row>
    <row r="8" spans="1:35" x14ac:dyDescent="0.2">
      <c r="A8" s="7" t="s">
        <v>4</v>
      </c>
      <c r="B8" s="2">
        <v>45</v>
      </c>
      <c r="C8" s="2" t="s">
        <v>10</v>
      </c>
      <c r="D8" s="2" t="s">
        <v>11</v>
      </c>
      <c r="E8" s="2" t="s">
        <v>11</v>
      </c>
      <c r="F8" s="2" t="s">
        <v>11</v>
      </c>
      <c r="G8" s="2" t="s">
        <v>15</v>
      </c>
      <c r="H8" s="2"/>
      <c r="I8" s="2"/>
      <c r="J8" s="2"/>
      <c r="K8" s="8"/>
      <c r="X8" s="51">
        <v>94</v>
      </c>
      <c r="Y8" s="43">
        <v>74</v>
      </c>
      <c r="Z8" s="43">
        <v>34</v>
      </c>
      <c r="AA8" s="44">
        <f>Y8/337</f>
        <v>0.21958456973293769</v>
      </c>
      <c r="AB8" s="44">
        <f>Z8/51</f>
        <v>0.66666666666666663</v>
      </c>
      <c r="AC8" s="45"/>
      <c r="AD8" s="43"/>
      <c r="AE8" s="43"/>
      <c r="AF8" s="43"/>
      <c r="AG8" s="44"/>
      <c r="AH8" s="44"/>
    </row>
    <row r="9" spans="1:35" x14ac:dyDescent="0.2">
      <c r="A9" s="7" t="s">
        <v>5</v>
      </c>
      <c r="B9" s="2" t="s">
        <v>14</v>
      </c>
      <c r="C9" s="2" t="s">
        <v>12</v>
      </c>
      <c r="D9" s="2">
        <v>15</v>
      </c>
      <c r="E9" s="2">
        <v>14</v>
      </c>
      <c r="F9" s="27">
        <f>E9/D9</f>
        <v>0.93333333333333335</v>
      </c>
      <c r="G9" s="2"/>
      <c r="H9" s="2"/>
      <c r="I9" s="2"/>
      <c r="J9" s="2"/>
      <c r="K9" s="8"/>
      <c r="X9" s="51">
        <v>93</v>
      </c>
      <c r="Y9" s="43">
        <v>61</v>
      </c>
      <c r="Z9" s="43">
        <v>32</v>
      </c>
      <c r="AA9" s="44">
        <f>Y9/337</f>
        <v>0.18100890207715134</v>
      </c>
      <c r="AB9" s="44">
        <f>Z9/51</f>
        <v>0.62745098039215685</v>
      </c>
      <c r="AC9" s="45"/>
      <c r="AD9" s="43"/>
      <c r="AE9" s="43"/>
      <c r="AF9" s="43"/>
      <c r="AG9" s="44"/>
      <c r="AH9" s="44"/>
    </row>
    <row r="10" spans="1:35" x14ac:dyDescent="0.2">
      <c r="A10" s="7" t="s">
        <v>6</v>
      </c>
      <c r="B10" s="2" t="s">
        <v>17</v>
      </c>
      <c r="C10" s="2" t="s">
        <v>16</v>
      </c>
      <c r="D10" s="2">
        <v>27</v>
      </c>
      <c r="E10" s="2">
        <v>17</v>
      </c>
      <c r="F10" s="27">
        <f>E10/D10</f>
        <v>0.62962962962962965</v>
      </c>
      <c r="G10" s="2"/>
      <c r="H10" s="2"/>
      <c r="I10" s="2"/>
      <c r="J10" s="2"/>
      <c r="K10" s="8"/>
      <c r="X10" s="51">
        <v>92</v>
      </c>
      <c r="Y10" s="43">
        <v>53</v>
      </c>
      <c r="Z10" s="43">
        <v>31</v>
      </c>
      <c r="AA10" s="44">
        <f>Y10/337</f>
        <v>0.15727002967359049</v>
      </c>
      <c r="AB10" s="44">
        <f>Z10/51</f>
        <v>0.60784313725490191</v>
      </c>
      <c r="AC10" s="45"/>
      <c r="AD10" s="43"/>
      <c r="AE10" s="43"/>
      <c r="AF10" s="43"/>
      <c r="AG10" s="44"/>
      <c r="AH10" s="44"/>
    </row>
    <row r="11" spans="1:35" x14ac:dyDescent="0.2">
      <c r="A11" s="7"/>
      <c r="B11" s="2"/>
      <c r="C11" s="2"/>
      <c r="D11" s="2"/>
      <c r="E11" s="2"/>
      <c r="F11" s="2"/>
      <c r="G11" s="2"/>
      <c r="H11" s="2"/>
      <c r="I11" s="2"/>
      <c r="J11" s="2"/>
      <c r="K11" s="8"/>
      <c r="X11" s="51">
        <v>91</v>
      </c>
      <c r="Y11" s="43">
        <v>45</v>
      </c>
      <c r="Z11" s="43">
        <v>28</v>
      </c>
      <c r="AA11" s="44">
        <f>Y11/337</f>
        <v>0.13353115727002968</v>
      </c>
      <c r="AB11" s="44">
        <f>Z11/51</f>
        <v>0.5490196078431373</v>
      </c>
      <c r="AC11" s="45"/>
      <c r="AD11" s="43"/>
      <c r="AE11" s="43"/>
      <c r="AF11" s="43"/>
      <c r="AG11" s="44"/>
      <c r="AH11" s="44"/>
    </row>
    <row r="12" spans="1:35" ht="17" thickBot="1" x14ac:dyDescent="0.25">
      <c r="A12" s="10" t="s">
        <v>18</v>
      </c>
      <c r="B12" s="11"/>
      <c r="C12" s="11"/>
      <c r="D12" s="11"/>
      <c r="E12" s="11"/>
      <c r="F12" s="11"/>
      <c r="G12" s="11"/>
      <c r="H12" s="11"/>
      <c r="I12" s="11"/>
      <c r="J12" s="11"/>
      <c r="K12" s="26"/>
      <c r="X12" s="52">
        <v>90</v>
      </c>
      <c r="Y12" s="46">
        <v>38</v>
      </c>
      <c r="Z12" s="46">
        <v>24</v>
      </c>
      <c r="AA12" s="47">
        <f>Y12/337</f>
        <v>0.11275964391691394</v>
      </c>
      <c r="AB12" s="47">
        <f>Z12/51</f>
        <v>0.47058823529411764</v>
      </c>
      <c r="AC12" s="45"/>
      <c r="AD12" s="46"/>
      <c r="AE12" s="46"/>
      <c r="AF12" s="46"/>
      <c r="AG12" s="47"/>
      <c r="AH12" s="47"/>
    </row>
    <row r="13" spans="1:35" x14ac:dyDescent="0.2">
      <c r="A13" t="s">
        <v>19</v>
      </c>
      <c r="X13" s="43"/>
      <c r="Y13" s="43"/>
      <c r="Z13" s="43"/>
      <c r="AA13" s="44"/>
      <c r="AB13" s="44"/>
      <c r="AC13" s="43"/>
    </row>
    <row r="14" spans="1:35" ht="52" thickBot="1" x14ac:dyDescent="0.25">
      <c r="AA14" s="41"/>
      <c r="AB14" s="41"/>
      <c r="AC14" s="55" t="s">
        <v>60</v>
      </c>
      <c r="AD14" s="55" t="s">
        <v>61</v>
      </c>
      <c r="AE14" s="56" t="s">
        <v>55</v>
      </c>
      <c r="AF14" s="56" t="s">
        <v>56</v>
      </c>
      <c r="AG14" s="56" t="s">
        <v>64</v>
      </c>
      <c r="AH14" s="56" t="s">
        <v>65</v>
      </c>
    </row>
    <row r="15" spans="1:35" x14ac:dyDescent="0.2">
      <c r="A15" s="4" t="s">
        <v>21</v>
      </c>
      <c r="B15" s="5"/>
      <c r="C15" s="5"/>
      <c r="D15" s="5"/>
      <c r="E15" s="5"/>
      <c r="F15" s="5"/>
      <c r="G15" s="5"/>
      <c r="H15" s="5"/>
      <c r="I15" s="5"/>
      <c r="J15" s="5"/>
      <c r="K15" s="6"/>
      <c r="X15" s="50" t="s">
        <v>62</v>
      </c>
      <c r="Y15" s="50" t="s">
        <v>63</v>
      </c>
      <c r="AA15" s="41"/>
      <c r="AB15" s="41">
        <v>0.95</v>
      </c>
      <c r="AC15" s="53">
        <v>0.9</v>
      </c>
      <c r="AD15" s="53">
        <f>1-AC15</f>
        <v>9.9999999999999978E-2</v>
      </c>
      <c r="AE15" s="43">
        <v>89</v>
      </c>
      <c r="AF15" s="43">
        <v>39</v>
      </c>
      <c r="AG15" s="44">
        <f>AE15/337</f>
        <v>0.26409495548961426</v>
      </c>
      <c r="AH15" s="44">
        <f>AF15/51</f>
        <v>0.76470588235294112</v>
      </c>
      <c r="AI15" s="57">
        <f>AA7-AG16</f>
        <v>2.3738872403560818E-2</v>
      </c>
    </row>
    <row r="16" spans="1:35" x14ac:dyDescent="0.2">
      <c r="A16" s="7"/>
      <c r="B16" s="2"/>
      <c r="C16" s="2"/>
      <c r="D16" s="2"/>
      <c r="E16" s="2"/>
      <c r="F16" s="2"/>
      <c r="G16" s="2"/>
      <c r="H16" s="2"/>
      <c r="I16" s="2"/>
      <c r="J16" s="2"/>
      <c r="K16" s="8"/>
      <c r="X16" s="43">
        <v>337</v>
      </c>
      <c r="Y16" s="43">
        <v>51</v>
      </c>
      <c r="AA16" s="41"/>
      <c r="AB16" s="41"/>
      <c r="AC16" s="54">
        <v>0.8</v>
      </c>
      <c r="AD16" s="54">
        <f t="shared" ref="AD16:AD23" si="0">1-AC16</f>
        <v>0.19999999999999996</v>
      </c>
      <c r="AE16" s="48">
        <v>85</v>
      </c>
      <c r="AF16" s="48">
        <v>41</v>
      </c>
      <c r="AG16" s="49">
        <f>AE16/337</f>
        <v>0.25222551928783382</v>
      </c>
      <c r="AH16" s="49">
        <f>AF16/51</f>
        <v>0.80392156862745101</v>
      </c>
      <c r="AI16" s="57">
        <f>AH16-AB7</f>
        <v>3.9215686274509887E-2</v>
      </c>
    </row>
    <row r="17" spans="1:34" x14ac:dyDescent="0.2">
      <c r="A17" s="7" t="s">
        <v>22</v>
      </c>
      <c r="B17" s="2"/>
      <c r="C17" s="2"/>
      <c r="D17" s="2"/>
      <c r="E17" s="2"/>
      <c r="F17" s="2"/>
      <c r="G17" s="2"/>
      <c r="H17" s="2"/>
      <c r="I17" s="2"/>
      <c r="J17" s="2"/>
      <c r="K17" s="8"/>
      <c r="AA17" s="41"/>
      <c r="AB17" s="41"/>
      <c r="AC17" s="53">
        <v>0.7</v>
      </c>
      <c r="AD17" s="53">
        <f t="shared" si="0"/>
        <v>0.30000000000000004</v>
      </c>
      <c r="AE17" s="43">
        <v>81</v>
      </c>
      <c r="AF17" s="43">
        <v>37</v>
      </c>
      <c r="AG17" s="44">
        <f>AE17/337</f>
        <v>0.24035608308605341</v>
      </c>
      <c r="AH17" s="44">
        <f>AF17/51</f>
        <v>0.72549019607843135</v>
      </c>
    </row>
    <row r="18" spans="1:34" x14ac:dyDescent="0.2">
      <c r="A18" s="7"/>
      <c r="B18" s="2"/>
      <c r="C18" s="2"/>
      <c r="D18" s="2"/>
      <c r="E18" s="2"/>
      <c r="F18" s="2"/>
      <c r="G18" s="2"/>
      <c r="H18" s="2"/>
      <c r="I18" s="2"/>
      <c r="J18" s="2"/>
      <c r="K18" s="8"/>
      <c r="AA18" s="41"/>
      <c r="AB18" s="41"/>
      <c r="AC18" s="53">
        <v>0.6</v>
      </c>
      <c r="AD18" s="53">
        <f t="shared" si="0"/>
        <v>0.4</v>
      </c>
      <c r="AE18" s="43">
        <v>73</v>
      </c>
      <c r="AF18" s="43">
        <v>38</v>
      </c>
      <c r="AG18" s="44">
        <f>AE18/337</f>
        <v>0.21661721068249259</v>
      </c>
      <c r="AH18" s="44">
        <f>AF18/51</f>
        <v>0.74509803921568629</v>
      </c>
    </row>
    <row r="19" spans="1:34" x14ac:dyDescent="0.2">
      <c r="A19" s="7" t="s">
        <v>24</v>
      </c>
      <c r="B19" s="2">
        <v>115</v>
      </c>
      <c r="C19" s="2"/>
      <c r="D19" s="2"/>
      <c r="E19" s="2"/>
      <c r="F19" s="2"/>
      <c r="G19" s="2"/>
      <c r="H19" s="2"/>
      <c r="I19" s="2"/>
      <c r="J19" s="2"/>
      <c r="K19" s="8"/>
      <c r="AA19" s="41"/>
      <c r="AB19" s="41"/>
      <c r="AC19" s="53">
        <v>0.5</v>
      </c>
      <c r="AD19" s="53">
        <f t="shared" si="0"/>
        <v>0.5</v>
      </c>
      <c r="AE19" s="43">
        <v>69</v>
      </c>
      <c r="AF19" s="43">
        <v>36</v>
      </c>
      <c r="AG19" s="44">
        <f>AE19/337</f>
        <v>0.20474777448071216</v>
      </c>
      <c r="AH19" s="44">
        <f>AF19/51</f>
        <v>0.70588235294117652</v>
      </c>
    </row>
    <row r="20" spans="1:34" x14ac:dyDescent="0.2">
      <c r="A20" s="7" t="s">
        <v>26</v>
      </c>
      <c r="B20" s="2">
        <v>56</v>
      </c>
      <c r="C20" s="2"/>
      <c r="D20" s="2"/>
      <c r="E20" s="2"/>
      <c r="F20" s="2"/>
      <c r="G20" s="2"/>
      <c r="H20" s="2"/>
      <c r="I20" s="2"/>
      <c r="J20" s="2"/>
      <c r="K20" s="8"/>
      <c r="AA20" s="41"/>
      <c r="AB20" s="41"/>
      <c r="AC20" s="53">
        <v>0.4</v>
      </c>
      <c r="AD20" s="53">
        <f t="shared" si="0"/>
        <v>0.6</v>
      </c>
      <c r="AE20" s="43">
        <v>71</v>
      </c>
      <c r="AF20" s="43">
        <v>38</v>
      </c>
      <c r="AG20" s="44">
        <f>AE20/337</f>
        <v>0.21068249258160238</v>
      </c>
      <c r="AH20" s="44">
        <f>AF20/51</f>
        <v>0.74509803921568629</v>
      </c>
    </row>
    <row r="21" spans="1:34" x14ac:dyDescent="0.2">
      <c r="A21" s="7" t="s">
        <v>27</v>
      </c>
      <c r="B21" s="2">
        <v>171</v>
      </c>
      <c r="C21" s="2"/>
      <c r="D21" s="2"/>
      <c r="E21" s="2"/>
      <c r="F21" s="2"/>
      <c r="G21" s="2"/>
      <c r="H21" s="2"/>
      <c r="I21" s="2"/>
      <c r="J21" s="2"/>
      <c r="K21" s="8"/>
      <c r="AA21" s="41"/>
      <c r="AB21" s="41"/>
      <c r="AC21" s="53">
        <v>0.3</v>
      </c>
      <c r="AD21" s="53">
        <f t="shared" si="0"/>
        <v>0.7</v>
      </c>
      <c r="AE21" s="43">
        <v>64</v>
      </c>
      <c r="AF21" s="43">
        <v>33</v>
      </c>
      <c r="AG21" s="44">
        <f>AE21/337</f>
        <v>0.18991097922848665</v>
      </c>
      <c r="AH21" s="44">
        <f>AF21/51</f>
        <v>0.6470588235294118</v>
      </c>
    </row>
    <row r="22" spans="1:34" x14ac:dyDescent="0.2">
      <c r="A22" s="7"/>
      <c r="B22" s="2"/>
      <c r="C22" s="2"/>
      <c r="D22" s="2"/>
      <c r="E22" s="2"/>
      <c r="F22" s="2"/>
      <c r="G22" s="2"/>
      <c r="H22" s="2"/>
      <c r="I22" s="2"/>
      <c r="J22" s="2"/>
      <c r="K22" s="8"/>
      <c r="AA22" s="41"/>
      <c r="AB22" s="41"/>
      <c r="AC22" s="53">
        <v>0.2</v>
      </c>
      <c r="AD22" s="53">
        <f t="shared" si="0"/>
        <v>0.8</v>
      </c>
      <c r="AE22" s="43">
        <v>59</v>
      </c>
      <c r="AF22" s="43">
        <v>30</v>
      </c>
      <c r="AG22" s="44">
        <f>AE22/337</f>
        <v>0.17507418397626112</v>
      </c>
      <c r="AH22" s="44">
        <f>AF22/51</f>
        <v>0.58823529411764708</v>
      </c>
    </row>
    <row r="23" spans="1:34" x14ac:dyDescent="0.2">
      <c r="A23" s="7" t="s">
        <v>30</v>
      </c>
      <c r="B23" s="2"/>
      <c r="C23" s="2"/>
      <c r="D23" s="2"/>
      <c r="E23" s="2"/>
      <c r="F23" s="2"/>
      <c r="G23" s="2"/>
      <c r="H23" s="2"/>
      <c r="I23" s="2"/>
      <c r="J23" s="2"/>
      <c r="K23" s="8"/>
      <c r="AA23" s="41"/>
      <c r="AB23" s="41"/>
      <c r="AC23" s="53">
        <v>0.1</v>
      </c>
      <c r="AD23" s="53">
        <f t="shared" si="0"/>
        <v>0.9</v>
      </c>
      <c r="AE23" s="43">
        <v>52</v>
      </c>
      <c r="AF23" s="43">
        <v>26</v>
      </c>
      <c r="AG23" s="44">
        <f>AE23/337</f>
        <v>0.1543026706231454</v>
      </c>
      <c r="AH23" s="44">
        <f>AF23/51</f>
        <v>0.50980392156862742</v>
      </c>
    </row>
    <row r="24" spans="1:34" x14ac:dyDescent="0.2">
      <c r="A24" s="7"/>
      <c r="B24" s="2"/>
      <c r="C24" s="2"/>
      <c r="D24" s="2"/>
      <c r="E24" s="2"/>
      <c r="F24" s="2"/>
      <c r="G24" s="2"/>
      <c r="H24" s="2"/>
      <c r="I24" s="2"/>
      <c r="J24" s="2"/>
      <c r="K24" s="8"/>
      <c r="AA24" s="41"/>
      <c r="AB24" s="41"/>
      <c r="AD24" s="46"/>
      <c r="AE24" s="46"/>
      <c r="AF24" s="46"/>
      <c r="AG24" s="47"/>
      <c r="AH24" s="47"/>
    </row>
    <row r="25" spans="1:34" x14ac:dyDescent="0.2">
      <c r="A25" s="7" t="s">
        <v>23</v>
      </c>
      <c r="B25" s="2" t="s">
        <v>31</v>
      </c>
      <c r="C25" s="2" t="s">
        <v>29</v>
      </c>
      <c r="D25" s="2" t="s">
        <v>25</v>
      </c>
      <c r="E25" s="2" t="s">
        <v>35</v>
      </c>
      <c r="F25" s="2" t="s">
        <v>37</v>
      </c>
      <c r="G25" s="2" t="s">
        <v>36</v>
      </c>
      <c r="H25" s="2" t="s">
        <v>28</v>
      </c>
      <c r="I25" s="2" t="s">
        <v>33</v>
      </c>
      <c r="J25" s="2" t="s">
        <v>34</v>
      </c>
      <c r="K25" s="8" t="s">
        <v>38</v>
      </c>
      <c r="AA25" s="41"/>
      <c r="AB25" s="41"/>
    </row>
    <row r="26" spans="1:34" x14ac:dyDescent="0.2">
      <c r="A26" s="7">
        <v>1</v>
      </c>
      <c r="B26" s="2">
        <v>1.8078000000000001</v>
      </c>
      <c r="C26" s="2">
        <v>131</v>
      </c>
      <c r="D26" s="2">
        <v>115</v>
      </c>
      <c r="E26" s="2">
        <f>C26-D26</f>
        <v>16</v>
      </c>
      <c r="F26" s="2">
        <f>$B$19 - D26</f>
        <v>0</v>
      </c>
      <c r="G26" s="2">
        <f t="shared" ref="G26:G27" si="1">$B$21 - (C26+F26)</f>
        <v>40</v>
      </c>
      <c r="H26" s="3">
        <f>(D26+G26)/(SUM(D26,E26,F26,G26))</f>
        <v>0.9064327485380117</v>
      </c>
      <c r="I26" s="3">
        <f>D26/(D26+E26)</f>
        <v>0.87786259541984735</v>
      </c>
      <c r="J26" s="3">
        <f>D26/(D26+F26)</f>
        <v>1</v>
      </c>
      <c r="K26" s="9">
        <f>2*(I26*J26)/(I26+J26)</f>
        <v>0.93495934959349591</v>
      </c>
      <c r="AA26" s="41"/>
      <c r="AB26" s="41"/>
      <c r="AC26" s="40">
        <v>0.93</v>
      </c>
      <c r="AE26" s="43">
        <v>58</v>
      </c>
      <c r="AF26" s="43">
        <v>35</v>
      </c>
      <c r="AG26" s="44">
        <f>AE26/337</f>
        <v>0.17210682492581603</v>
      </c>
      <c r="AH26" s="44">
        <f>AF26/51</f>
        <v>0.68627450980392157</v>
      </c>
    </row>
    <row r="27" spans="1:34" x14ac:dyDescent="0.2">
      <c r="A27" s="7">
        <v>2</v>
      </c>
      <c r="B27" s="2">
        <v>0.46750000000000003</v>
      </c>
      <c r="C27" s="2">
        <v>127</v>
      </c>
      <c r="D27" s="2">
        <v>115</v>
      </c>
      <c r="E27" s="2">
        <f t="shared" ref="E27:E40" si="2">C27-D27</f>
        <v>12</v>
      </c>
      <c r="F27" s="2">
        <f t="shared" ref="F27:F40" si="3">$B$19 - D27</f>
        <v>0</v>
      </c>
      <c r="G27" s="2">
        <f t="shared" si="1"/>
        <v>44</v>
      </c>
      <c r="H27" s="3">
        <f t="shared" ref="H27:H40" si="4">(D27+G27)/(SUM(D27,E27,F27,G27))</f>
        <v>0.92982456140350878</v>
      </c>
      <c r="I27" s="3">
        <f t="shared" ref="I27:I40" si="5">D27/(D27+E27)</f>
        <v>0.90551181102362199</v>
      </c>
      <c r="J27" s="3">
        <f t="shared" ref="J27:J40" si="6">D27/(D27+F27)</f>
        <v>1</v>
      </c>
      <c r="K27" s="9">
        <f t="shared" ref="K27:K40" si="7">2*(I27*J27)/(I27+J27)</f>
        <v>0.95041322314049581</v>
      </c>
      <c r="AA27" s="41"/>
      <c r="AB27" s="41"/>
    </row>
    <row r="28" spans="1:34" x14ac:dyDescent="0.2">
      <c r="A28" s="7">
        <v>3</v>
      </c>
      <c r="B28" s="2">
        <v>0.83089999999999997</v>
      </c>
      <c r="C28" s="2">
        <v>124</v>
      </c>
      <c r="D28" s="2">
        <v>114</v>
      </c>
      <c r="E28" s="2">
        <f t="shared" si="2"/>
        <v>10</v>
      </c>
      <c r="F28" s="2">
        <f t="shared" si="3"/>
        <v>1</v>
      </c>
      <c r="G28" s="2">
        <f>$B$21 - (C28+F28)</f>
        <v>46</v>
      </c>
      <c r="H28" s="3">
        <f t="shared" si="4"/>
        <v>0.93567251461988299</v>
      </c>
      <c r="I28" s="3">
        <f t="shared" si="5"/>
        <v>0.91935483870967738</v>
      </c>
      <c r="J28" s="3">
        <f t="shared" si="6"/>
        <v>0.99130434782608701</v>
      </c>
      <c r="K28" s="9">
        <f t="shared" si="7"/>
        <v>0.95397489539748948</v>
      </c>
    </row>
    <row r="29" spans="1:34" x14ac:dyDescent="0.2">
      <c r="A29" s="7">
        <v>4</v>
      </c>
      <c r="B29" s="2">
        <v>0.13919999999999999</v>
      </c>
      <c r="C29" s="2">
        <v>122</v>
      </c>
      <c r="D29" s="2">
        <v>114</v>
      </c>
      <c r="E29" s="2">
        <f t="shared" si="2"/>
        <v>8</v>
      </c>
      <c r="F29" s="2">
        <f t="shared" si="3"/>
        <v>1</v>
      </c>
      <c r="G29" s="2">
        <f t="shared" ref="G29:G40" si="8">$B$21 - (C29+F29)</f>
        <v>48</v>
      </c>
      <c r="H29" s="3">
        <f t="shared" si="4"/>
        <v>0.94736842105263153</v>
      </c>
      <c r="I29" s="3">
        <f t="shared" si="5"/>
        <v>0.93442622950819676</v>
      </c>
      <c r="J29" s="3">
        <f t="shared" si="6"/>
        <v>0.99130434782608701</v>
      </c>
      <c r="K29" s="9">
        <f t="shared" si="7"/>
        <v>0.96202531645569622</v>
      </c>
    </row>
    <row r="30" spans="1:34" x14ac:dyDescent="0.2">
      <c r="A30" s="7">
        <v>5</v>
      </c>
      <c r="B30" s="2">
        <v>0.67649999999999999</v>
      </c>
      <c r="C30" s="2">
        <v>116</v>
      </c>
      <c r="D30" s="2">
        <v>113</v>
      </c>
      <c r="E30" s="2">
        <f t="shared" si="2"/>
        <v>3</v>
      </c>
      <c r="F30" s="2">
        <f t="shared" si="3"/>
        <v>2</v>
      </c>
      <c r="G30" s="2">
        <f t="shared" si="8"/>
        <v>53</v>
      </c>
      <c r="H30" s="3">
        <f t="shared" si="4"/>
        <v>0.9707602339181286</v>
      </c>
      <c r="I30" s="3">
        <f t="shared" si="5"/>
        <v>0.97413793103448276</v>
      </c>
      <c r="J30" s="3">
        <f t="shared" si="6"/>
        <v>0.9826086956521739</v>
      </c>
      <c r="K30" s="9">
        <f t="shared" si="7"/>
        <v>0.97835497835497842</v>
      </c>
    </row>
    <row r="31" spans="1:34" x14ac:dyDescent="0.2">
      <c r="A31" s="7">
        <v>6</v>
      </c>
      <c r="B31" s="2">
        <v>0.23810000000000001</v>
      </c>
      <c r="C31" s="2">
        <v>116</v>
      </c>
      <c r="D31" s="2">
        <v>111</v>
      </c>
      <c r="E31" s="2">
        <f t="shared" si="2"/>
        <v>5</v>
      </c>
      <c r="F31" s="2">
        <f t="shared" si="3"/>
        <v>4</v>
      </c>
      <c r="G31" s="2">
        <f t="shared" si="8"/>
        <v>51</v>
      </c>
      <c r="H31" s="3">
        <f t="shared" si="4"/>
        <v>0.94736842105263153</v>
      </c>
      <c r="I31" s="3">
        <f t="shared" si="5"/>
        <v>0.9568965517241379</v>
      </c>
      <c r="J31" s="3">
        <f t="shared" si="6"/>
        <v>0.9652173913043478</v>
      </c>
      <c r="K31" s="9">
        <f t="shared" si="7"/>
        <v>0.96103896103896103</v>
      </c>
    </row>
    <row r="32" spans="1:34" x14ac:dyDescent="0.2">
      <c r="A32" s="7">
        <v>7</v>
      </c>
      <c r="B32" s="2">
        <v>0.57550000000000001</v>
      </c>
      <c r="C32" s="2">
        <v>110</v>
      </c>
      <c r="D32" s="2">
        <v>107</v>
      </c>
      <c r="E32" s="2">
        <f t="shared" si="2"/>
        <v>3</v>
      </c>
      <c r="F32" s="2">
        <f t="shared" si="3"/>
        <v>8</v>
      </c>
      <c r="G32" s="2">
        <f t="shared" si="8"/>
        <v>53</v>
      </c>
      <c r="H32" s="3">
        <f t="shared" si="4"/>
        <v>0.93567251461988299</v>
      </c>
      <c r="I32" s="3">
        <f t="shared" si="5"/>
        <v>0.97272727272727277</v>
      </c>
      <c r="J32" s="3">
        <f t="shared" si="6"/>
        <v>0.93043478260869561</v>
      </c>
      <c r="K32" s="9">
        <f t="shared" si="7"/>
        <v>0.95111111111111113</v>
      </c>
    </row>
    <row r="33" spans="1:11" x14ac:dyDescent="0.2">
      <c r="A33" s="7">
        <v>8</v>
      </c>
      <c r="B33" s="2">
        <v>5.8099999999999999E-2</v>
      </c>
      <c r="C33" s="2">
        <v>108</v>
      </c>
      <c r="D33" s="2">
        <v>105</v>
      </c>
      <c r="E33" s="2">
        <f t="shared" si="2"/>
        <v>3</v>
      </c>
      <c r="F33" s="2">
        <f t="shared" si="3"/>
        <v>10</v>
      </c>
      <c r="G33" s="2">
        <f t="shared" si="8"/>
        <v>53</v>
      </c>
      <c r="H33" s="3">
        <f t="shared" si="4"/>
        <v>0.92397660818713445</v>
      </c>
      <c r="I33" s="3">
        <f t="shared" si="5"/>
        <v>0.97222222222222221</v>
      </c>
      <c r="J33" s="3">
        <f t="shared" si="6"/>
        <v>0.91304347826086951</v>
      </c>
      <c r="K33" s="9">
        <f t="shared" si="7"/>
        <v>0.9417040358744394</v>
      </c>
    </row>
    <row r="34" spans="1:11" x14ac:dyDescent="0.2">
      <c r="A34" s="7">
        <v>9</v>
      </c>
      <c r="B34" s="2">
        <v>0.4239</v>
      </c>
      <c r="C34" s="2">
        <v>103</v>
      </c>
      <c r="D34" s="2">
        <v>102</v>
      </c>
      <c r="E34" s="2">
        <f t="shared" si="2"/>
        <v>1</v>
      </c>
      <c r="F34" s="2">
        <f t="shared" si="3"/>
        <v>13</v>
      </c>
      <c r="G34" s="2">
        <f t="shared" si="8"/>
        <v>55</v>
      </c>
      <c r="H34" s="3">
        <f t="shared" si="4"/>
        <v>0.91812865497076024</v>
      </c>
      <c r="I34" s="3">
        <f t="shared" si="5"/>
        <v>0.99029126213592233</v>
      </c>
      <c r="J34" s="3">
        <f t="shared" si="6"/>
        <v>0.88695652173913042</v>
      </c>
      <c r="K34" s="9">
        <f t="shared" si="7"/>
        <v>0.93577981651376152</v>
      </c>
    </row>
    <row r="35" spans="1:11" x14ac:dyDescent="0.2">
      <c r="A35" s="7">
        <v>10</v>
      </c>
      <c r="B35" s="2">
        <v>0.19819999999999999</v>
      </c>
      <c r="C35" s="2">
        <v>105</v>
      </c>
      <c r="D35" s="2">
        <v>104</v>
      </c>
      <c r="E35" s="2">
        <f t="shared" si="2"/>
        <v>1</v>
      </c>
      <c r="F35" s="2">
        <f t="shared" si="3"/>
        <v>11</v>
      </c>
      <c r="G35" s="2">
        <f t="shared" si="8"/>
        <v>55</v>
      </c>
      <c r="H35" s="3">
        <f t="shared" si="4"/>
        <v>0.92982456140350878</v>
      </c>
      <c r="I35" s="3">
        <f t="shared" si="5"/>
        <v>0.99047619047619051</v>
      </c>
      <c r="J35" s="3">
        <f t="shared" si="6"/>
        <v>0.90434782608695652</v>
      </c>
      <c r="K35" s="9">
        <f t="shared" si="7"/>
        <v>0.94545454545454533</v>
      </c>
    </row>
    <row r="36" spans="1:11" x14ac:dyDescent="0.2">
      <c r="A36" s="7">
        <v>12</v>
      </c>
      <c r="B36" s="2">
        <v>8.6800000000000002E-2</v>
      </c>
      <c r="C36" s="2">
        <v>99</v>
      </c>
      <c r="D36" s="2">
        <v>97</v>
      </c>
      <c r="E36" s="2">
        <f t="shared" si="2"/>
        <v>2</v>
      </c>
      <c r="F36" s="2">
        <f t="shared" si="3"/>
        <v>18</v>
      </c>
      <c r="G36" s="2">
        <f t="shared" si="8"/>
        <v>54</v>
      </c>
      <c r="H36" s="3">
        <f t="shared" si="4"/>
        <v>0.88304093567251463</v>
      </c>
      <c r="I36" s="3">
        <f t="shared" si="5"/>
        <v>0.97979797979797978</v>
      </c>
      <c r="J36" s="3">
        <f t="shared" si="6"/>
        <v>0.84347826086956523</v>
      </c>
      <c r="K36" s="9">
        <f t="shared" si="7"/>
        <v>0.90654205607476634</v>
      </c>
    </row>
    <row r="37" spans="1:11" x14ac:dyDescent="0.2">
      <c r="A37" s="7">
        <v>14</v>
      </c>
      <c r="B37" s="2">
        <v>0.17519999999999999</v>
      </c>
      <c r="C37" s="2">
        <v>90</v>
      </c>
      <c r="D37" s="2">
        <v>90</v>
      </c>
      <c r="E37" s="2">
        <f t="shared" si="2"/>
        <v>0</v>
      </c>
      <c r="F37" s="2">
        <f t="shared" si="3"/>
        <v>25</v>
      </c>
      <c r="G37" s="2">
        <f t="shared" si="8"/>
        <v>56</v>
      </c>
      <c r="H37" s="3">
        <f t="shared" si="4"/>
        <v>0.85380116959064323</v>
      </c>
      <c r="I37" s="3">
        <f t="shared" si="5"/>
        <v>1</v>
      </c>
      <c r="J37" s="3">
        <f t="shared" si="6"/>
        <v>0.78260869565217395</v>
      </c>
      <c r="K37" s="9">
        <f t="shared" si="7"/>
        <v>0.87804878048780499</v>
      </c>
    </row>
    <row r="38" spans="1:11" x14ac:dyDescent="0.2">
      <c r="A38" s="7">
        <v>16</v>
      </c>
      <c r="B38" s="2">
        <v>4.48E-2</v>
      </c>
      <c r="C38" s="2">
        <v>89</v>
      </c>
      <c r="D38" s="2">
        <v>89</v>
      </c>
      <c r="E38" s="2">
        <f t="shared" si="2"/>
        <v>0</v>
      </c>
      <c r="F38" s="2">
        <f t="shared" si="3"/>
        <v>26</v>
      </c>
      <c r="G38" s="2">
        <f t="shared" si="8"/>
        <v>56</v>
      </c>
      <c r="H38" s="3">
        <f t="shared" si="4"/>
        <v>0.84795321637426901</v>
      </c>
      <c r="I38" s="3">
        <f t="shared" si="5"/>
        <v>1</v>
      </c>
      <c r="J38" s="3">
        <f t="shared" si="6"/>
        <v>0.77391304347826084</v>
      </c>
      <c r="K38" s="9">
        <f t="shared" si="7"/>
        <v>0.87254901960784315</v>
      </c>
    </row>
    <row r="39" spans="1:11" x14ac:dyDescent="0.2">
      <c r="A39" s="7">
        <v>18</v>
      </c>
      <c r="B39" s="2">
        <v>0.1328</v>
      </c>
      <c r="C39" s="2">
        <v>81</v>
      </c>
      <c r="D39" s="2">
        <v>81</v>
      </c>
      <c r="E39" s="2">
        <f t="shared" si="2"/>
        <v>0</v>
      </c>
      <c r="F39" s="2">
        <f t="shared" si="3"/>
        <v>34</v>
      </c>
      <c r="G39" s="2">
        <f t="shared" si="8"/>
        <v>56</v>
      </c>
      <c r="H39" s="3">
        <f t="shared" si="4"/>
        <v>0.80116959064327486</v>
      </c>
      <c r="I39" s="3">
        <f t="shared" si="5"/>
        <v>1</v>
      </c>
      <c r="J39" s="3">
        <f t="shared" si="6"/>
        <v>0.70434782608695656</v>
      </c>
      <c r="K39" s="9">
        <f t="shared" si="7"/>
        <v>0.82653061224489799</v>
      </c>
    </row>
    <row r="40" spans="1:11" x14ac:dyDescent="0.2">
      <c r="A40" s="7">
        <v>20</v>
      </c>
      <c r="B40" s="2">
        <v>7.4300000000000005E-2</v>
      </c>
      <c r="C40" s="2">
        <v>65</v>
      </c>
      <c r="D40" s="2">
        <v>65</v>
      </c>
      <c r="E40" s="2">
        <f t="shared" si="2"/>
        <v>0</v>
      </c>
      <c r="F40" s="2">
        <f t="shared" si="3"/>
        <v>50</v>
      </c>
      <c r="G40" s="2">
        <f t="shared" si="8"/>
        <v>56</v>
      </c>
      <c r="H40" s="3">
        <f t="shared" si="4"/>
        <v>0.70760233918128657</v>
      </c>
      <c r="I40" s="3">
        <f t="shared" si="5"/>
        <v>1</v>
      </c>
      <c r="J40" s="3">
        <f t="shared" si="6"/>
        <v>0.56521739130434778</v>
      </c>
      <c r="K40" s="9">
        <f t="shared" si="7"/>
        <v>0.72222222222222221</v>
      </c>
    </row>
    <row r="41" spans="1:11" x14ac:dyDescent="0.2">
      <c r="A41" s="7" t="s">
        <v>32</v>
      </c>
      <c r="B41" s="2"/>
      <c r="C41" s="2"/>
      <c r="D41" s="2"/>
      <c r="E41" s="2"/>
      <c r="F41" s="2"/>
      <c r="G41" s="2"/>
      <c r="H41" s="2"/>
      <c r="I41" s="2"/>
      <c r="J41" s="2"/>
      <c r="K41" s="8"/>
    </row>
    <row r="42" spans="1:11" x14ac:dyDescent="0.2">
      <c r="A42" s="7"/>
      <c r="B42" s="2"/>
      <c r="C42" s="2"/>
      <c r="D42" s="2"/>
      <c r="E42" s="2"/>
      <c r="F42" s="2"/>
      <c r="G42" s="2"/>
      <c r="H42" s="2"/>
      <c r="I42" s="2"/>
      <c r="J42" s="2"/>
      <c r="K42" s="8"/>
    </row>
    <row r="43" spans="1:11" x14ac:dyDescent="0.2">
      <c r="A43" s="7" t="s">
        <v>39</v>
      </c>
      <c r="B43" s="2"/>
      <c r="C43" s="2"/>
      <c r="D43" s="2"/>
      <c r="E43" s="2"/>
      <c r="F43" s="2"/>
      <c r="G43" s="2"/>
      <c r="H43" s="2"/>
      <c r="I43" s="2"/>
      <c r="J43" s="2"/>
      <c r="K43" s="8"/>
    </row>
    <row r="44" spans="1:11" x14ac:dyDescent="0.2">
      <c r="A44" s="7"/>
      <c r="B44" s="2"/>
      <c r="C44" s="2"/>
      <c r="D44" s="2"/>
      <c r="E44" s="2"/>
      <c r="F44" s="2"/>
      <c r="G44" s="2"/>
      <c r="H44" s="2"/>
      <c r="I44" s="2"/>
      <c r="J44" s="2"/>
      <c r="K44" s="8"/>
    </row>
    <row r="45" spans="1:11" x14ac:dyDescent="0.2">
      <c r="A45" s="7" t="s">
        <v>23</v>
      </c>
      <c r="B45" s="2" t="s">
        <v>31</v>
      </c>
      <c r="C45" s="2" t="s">
        <v>29</v>
      </c>
      <c r="D45" s="2" t="s">
        <v>25</v>
      </c>
      <c r="E45" s="2" t="s">
        <v>35</v>
      </c>
      <c r="F45" s="2" t="s">
        <v>37</v>
      </c>
      <c r="G45" s="2" t="s">
        <v>36</v>
      </c>
      <c r="H45" s="2" t="s">
        <v>28</v>
      </c>
      <c r="I45" s="2" t="s">
        <v>33</v>
      </c>
      <c r="J45" s="2" t="s">
        <v>34</v>
      </c>
      <c r="K45" s="8" t="s">
        <v>38</v>
      </c>
    </row>
    <row r="46" spans="1:11" x14ac:dyDescent="0.2">
      <c r="A46" s="7">
        <v>1</v>
      </c>
      <c r="B46" s="2">
        <v>5.0099999999999999E-2</v>
      </c>
      <c r="C46" s="2">
        <v>41</v>
      </c>
      <c r="D46" s="2">
        <v>41</v>
      </c>
      <c r="E46" s="2">
        <f>C46-D46</f>
        <v>0</v>
      </c>
      <c r="F46" s="2">
        <f t="shared" ref="F46:F61" si="9">$B$19 - D46</f>
        <v>74</v>
      </c>
      <c r="G46" s="2">
        <f t="shared" ref="G46:G61" si="10">$B$21 - (C46+F46)</f>
        <v>56</v>
      </c>
      <c r="H46" s="3">
        <f>(D46+G46)/(SUM(D46,E46,F46,G46))</f>
        <v>0.56725146198830412</v>
      </c>
      <c r="I46" s="3">
        <f>D46/(D46+E46)</f>
        <v>1</v>
      </c>
      <c r="J46" s="3">
        <f>D46/(D46+F46)</f>
        <v>0.35652173913043478</v>
      </c>
      <c r="K46" s="9">
        <f>2*(I46*J46)/(I46+J46)</f>
        <v>0.52564102564102566</v>
      </c>
    </row>
    <row r="47" spans="1:11" x14ac:dyDescent="0.2">
      <c r="A47" s="7">
        <v>1.01</v>
      </c>
      <c r="B47" s="2">
        <v>0.48120000000000002</v>
      </c>
      <c r="C47" s="2">
        <v>128</v>
      </c>
      <c r="D47" s="2">
        <v>114</v>
      </c>
      <c r="E47" s="2">
        <f>C47-D47</f>
        <v>14</v>
      </c>
      <c r="F47" s="2">
        <f t="shared" si="9"/>
        <v>1</v>
      </c>
      <c r="G47" s="2">
        <f t="shared" si="10"/>
        <v>42</v>
      </c>
      <c r="H47" s="3">
        <f t="shared" ref="H47:H61" si="11">(D47+G47)/(SUM(D47,E47,F47,G47))</f>
        <v>0.91228070175438591</v>
      </c>
      <c r="I47" s="3">
        <f t="shared" ref="I47:I61" si="12">D47/(D47+E47)</f>
        <v>0.890625</v>
      </c>
      <c r="J47" s="3">
        <f t="shared" ref="J47:J61" si="13">D47/(D47+F47)</f>
        <v>0.99130434782608701</v>
      </c>
      <c r="K47" s="9">
        <f t="shared" ref="K47:K61" si="14">2*(I47*J47)/(I47+J47)</f>
        <v>0.93827160493827155</v>
      </c>
    </row>
    <row r="48" spans="1:11" x14ac:dyDescent="0.2">
      <c r="A48" s="7">
        <v>1.02</v>
      </c>
      <c r="B48" s="2">
        <v>0.29360000000000003</v>
      </c>
      <c r="C48" s="2">
        <v>123</v>
      </c>
      <c r="D48" s="2">
        <v>114</v>
      </c>
      <c r="E48" s="2">
        <f t="shared" ref="E48:E61" si="15">C48-D48</f>
        <v>9</v>
      </c>
      <c r="F48" s="2">
        <f t="shared" si="9"/>
        <v>1</v>
      </c>
      <c r="G48" s="2">
        <f t="shared" si="10"/>
        <v>47</v>
      </c>
      <c r="H48" s="3">
        <f t="shared" si="11"/>
        <v>0.94152046783625731</v>
      </c>
      <c r="I48" s="3">
        <f t="shared" si="12"/>
        <v>0.92682926829268297</v>
      </c>
      <c r="J48" s="3">
        <f t="shared" si="13"/>
        <v>0.99130434782608701</v>
      </c>
      <c r="K48" s="9">
        <f t="shared" si="14"/>
        <v>0.95798319327731107</v>
      </c>
    </row>
    <row r="49" spans="1:35" x14ac:dyDescent="0.2">
      <c r="A49" s="7">
        <v>1.03</v>
      </c>
      <c r="B49" s="2">
        <v>0.224</v>
      </c>
      <c r="C49" s="2">
        <v>122</v>
      </c>
      <c r="D49" s="2">
        <v>114</v>
      </c>
      <c r="E49" s="2">
        <f t="shared" si="15"/>
        <v>8</v>
      </c>
      <c r="F49" s="2">
        <f t="shared" si="9"/>
        <v>1</v>
      </c>
      <c r="G49" s="2">
        <f t="shared" si="10"/>
        <v>48</v>
      </c>
      <c r="H49" s="3">
        <f t="shared" si="11"/>
        <v>0.94736842105263153</v>
      </c>
      <c r="I49" s="3">
        <f t="shared" si="12"/>
        <v>0.93442622950819676</v>
      </c>
      <c r="J49" s="3">
        <f t="shared" si="13"/>
        <v>0.99130434782608701</v>
      </c>
      <c r="K49" s="9">
        <f t="shared" si="14"/>
        <v>0.96202531645569622</v>
      </c>
    </row>
    <row r="50" spans="1:35" x14ac:dyDescent="0.2">
      <c r="A50" s="7">
        <v>1.04</v>
      </c>
      <c r="B50" s="2">
        <v>0.161</v>
      </c>
      <c r="C50" s="2">
        <v>121</v>
      </c>
      <c r="D50" s="2">
        <v>114</v>
      </c>
      <c r="E50" s="2">
        <f t="shared" si="15"/>
        <v>7</v>
      </c>
      <c r="F50" s="2">
        <f t="shared" si="9"/>
        <v>1</v>
      </c>
      <c r="G50" s="2">
        <f t="shared" si="10"/>
        <v>49</v>
      </c>
      <c r="H50" s="3">
        <f t="shared" si="11"/>
        <v>0.95321637426900585</v>
      </c>
      <c r="I50" s="3">
        <f t="shared" si="12"/>
        <v>0.94214876033057848</v>
      </c>
      <c r="J50" s="3">
        <f t="shared" si="13"/>
        <v>0.99130434782608701</v>
      </c>
      <c r="K50" s="9">
        <f t="shared" si="14"/>
        <v>0.96610169491525433</v>
      </c>
    </row>
    <row r="51" spans="1:35" x14ac:dyDescent="0.2">
      <c r="A51" s="7">
        <v>1.05</v>
      </c>
      <c r="B51" s="2">
        <v>0.13919999999999999</v>
      </c>
      <c r="C51" s="2">
        <v>122</v>
      </c>
      <c r="D51" s="2">
        <v>114</v>
      </c>
      <c r="E51" s="2">
        <f t="shared" si="15"/>
        <v>8</v>
      </c>
      <c r="F51" s="2">
        <f t="shared" si="9"/>
        <v>1</v>
      </c>
      <c r="G51" s="2">
        <f t="shared" si="10"/>
        <v>48</v>
      </c>
      <c r="H51" s="3">
        <f t="shared" si="11"/>
        <v>0.94736842105263153</v>
      </c>
      <c r="I51" s="3">
        <f t="shared" si="12"/>
        <v>0.93442622950819676</v>
      </c>
      <c r="J51" s="3">
        <f t="shared" si="13"/>
        <v>0.99130434782608701</v>
      </c>
      <c r="K51" s="9">
        <f t="shared" si="14"/>
        <v>0.96202531645569622</v>
      </c>
    </row>
    <row r="52" spans="1:35" x14ac:dyDescent="0.2">
      <c r="A52" s="7">
        <v>1.06</v>
      </c>
      <c r="B52" s="2">
        <v>0.1237</v>
      </c>
      <c r="C52" s="2">
        <v>120</v>
      </c>
      <c r="D52" s="2">
        <v>114</v>
      </c>
      <c r="E52" s="2">
        <f t="shared" si="15"/>
        <v>6</v>
      </c>
      <c r="F52" s="2">
        <f t="shared" si="9"/>
        <v>1</v>
      </c>
      <c r="G52" s="2">
        <f t="shared" si="10"/>
        <v>50</v>
      </c>
      <c r="H52" s="3">
        <f t="shared" si="11"/>
        <v>0.95906432748538006</v>
      </c>
      <c r="I52" s="3">
        <f t="shared" si="12"/>
        <v>0.95</v>
      </c>
      <c r="J52" s="3">
        <f t="shared" si="13"/>
        <v>0.99130434782608701</v>
      </c>
      <c r="K52" s="9">
        <f t="shared" si="14"/>
        <v>0.97021276595744688</v>
      </c>
    </row>
    <row r="53" spans="1:35" x14ac:dyDescent="0.2">
      <c r="A53" s="7">
        <v>1.07</v>
      </c>
      <c r="B53" s="2">
        <v>0.1062</v>
      </c>
      <c r="C53" s="2">
        <v>119</v>
      </c>
      <c r="D53" s="2">
        <v>114</v>
      </c>
      <c r="E53" s="2">
        <f t="shared" si="15"/>
        <v>5</v>
      </c>
      <c r="F53" s="2">
        <f t="shared" si="9"/>
        <v>1</v>
      </c>
      <c r="G53" s="2">
        <f t="shared" si="10"/>
        <v>51</v>
      </c>
      <c r="H53" s="3">
        <f t="shared" si="11"/>
        <v>0.96491228070175439</v>
      </c>
      <c r="I53" s="3">
        <f t="shared" si="12"/>
        <v>0.95798319327731096</v>
      </c>
      <c r="J53" s="3">
        <f t="shared" si="13"/>
        <v>0.99130434782608701</v>
      </c>
      <c r="K53" s="9">
        <f t="shared" si="14"/>
        <v>0.97435897435897434</v>
      </c>
    </row>
    <row r="54" spans="1:35" x14ac:dyDescent="0.2">
      <c r="A54" s="7">
        <v>1.08</v>
      </c>
      <c r="B54" s="2">
        <v>9.7500000000000003E-2</v>
      </c>
      <c r="C54" s="2">
        <v>118</v>
      </c>
      <c r="D54" s="2">
        <v>114</v>
      </c>
      <c r="E54" s="2">
        <f t="shared" si="15"/>
        <v>4</v>
      </c>
      <c r="F54" s="2">
        <f t="shared" si="9"/>
        <v>1</v>
      </c>
      <c r="G54" s="2">
        <f t="shared" si="10"/>
        <v>52</v>
      </c>
      <c r="H54" s="3">
        <f t="shared" si="11"/>
        <v>0.9707602339181286</v>
      </c>
      <c r="I54" s="3">
        <f t="shared" si="12"/>
        <v>0.96610169491525422</v>
      </c>
      <c r="J54" s="3">
        <f t="shared" si="13"/>
        <v>0.99130434782608701</v>
      </c>
      <c r="K54" s="9">
        <f t="shared" si="14"/>
        <v>0.97854077253218885</v>
      </c>
    </row>
    <row r="55" spans="1:35" x14ac:dyDescent="0.2">
      <c r="A55" s="7">
        <v>1.0900000000000001</v>
      </c>
      <c r="B55" s="2">
        <v>0.11260000000000001</v>
      </c>
      <c r="C55" s="2">
        <v>116</v>
      </c>
      <c r="D55" s="2">
        <v>112</v>
      </c>
      <c r="E55" s="2">
        <f t="shared" si="15"/>
        <v>4</v>
      </c>
      <c r="F55" s="2">
        <f t="shared" si="9"/>
        <v>3</v>
      </c>
      <c r="G55" s="2">
        <f t="shared" si="10"/>
        <v>52</v>
      </c>
      <c r="H55" s="3">
        <f t="shared" si="11"/>
        <v>0.95906432748538006</v>
      </c>
      <c r="I55" s="3">
        <f t="shared" si="12"/>
        <v>0.96551724137931039</v>
      </c>
      <c r="J55" s="3">
        <f t="shared" si="13"/>
        <v>0.97391304347826091</v>
      </c>
      <c r="K55" s="9">
        <f t="shared" si="14"/>
        <v>0.96969696969696972</v>
      </c>
    </row>
    <row r="56" spans="1:35" x14ac:dyDescent="0.2">
      <c r="A56" s="7">
        <v>1.1000000000000001</v>
      </c>
      <c r="B56" s="2">
        <v>8.8700000000000001E-2</v>
      </c>
      <c r="C56" s="2">
        <v>116</v>
      </c>
      <c r="D56" s="2">
        <v>113</v>
      </c>
      <c r="E56" s="2">
        <f t="shared" si="15"/>
        <v>3</v>
      </c>
      <c r="F56" s="2">
        <f t="shared" si="9"/>
        <v>2</v>
      </c>
      <c r="G56" s="2">
        <f t="shared" si="10"/>
        <v>53</v>
      </c>
      <c r="H56" s="3">
        <f t="shared" si="11"/>
        <v>0.9707602339181286</v>
      </c>
      <c r="I56" s="3">
        <f t="shared" si="12"/>
        <v>0.97413793103448276</v>
      </c>
      <c r="J56" s="3">
        <f t="shared" si="13"/>
        <v>0.9826086956521739</v>
      </c>
      <c r="K56" s="9">
        <f t="shared" si="14"/>
        <v>0.97835497835497842</v>
      </c>
    </row>
    <row r="57" spans="1:35" x14ac:dyDescent="0.2">
      <c r="A57" s="7">
        <v>1.1100000000000001</v>
      </c>
      <c r="B57" s="2">
        <v>9.3100000000000002E-2</v>
      </c>
      <c r="C57" s="2">
        <v>116</v>
      </c>
      <c r="D57" s="2">
        <v>112</v>
      </c>
      <c r="E57" s="2">
        <f t="shared" si="15"/>
        <v>4</v>
      </c>
      <c r="F57" s="2">
        <f t="shared" si="9"/>
        <v>3</v>
      </c>
      <c r="G57" s="2">
        <f t="shared" si="10"/>
        <v>52</v>
      </c>
      <c r="H57" s="3">
        <f t="shared" si="11"/>
        <v>0.95906432748538006</v>
      </c>
      <c r="I57" s="3">
        <f t="shared" si="12"/>
        <v>0.96551724137931039</v>
      </c>
      <c r="J57" s="3">
        <f t="shared" si="13"/>
        <v>0.97391304347826091</v>
      </c>
      <c r="K57" s="9">
        <f t="shared" si="14"/>
        <v>0.96969696969696972</v>
      </c>
    </row>
    <row r="58" spans="1:35" x14ac:dyDescent="0.2">
      <c r="A58" s="7">
        <v>1.1200000000000001</v>
      </c>
      <c r="B58" s="2">
        <v>8.3199999999999996E-2</v>
      </c>
      <c r="C58" s="2">
        <v>115</v>
      </c>
      <c r="D58" s="2">
        <v>112</v>
      </c>
      <c r="E58" s="2">
        <f t="shared" si="15"/>
        <v>3</v>
      </c>
      <c r="F58" s="2">
        <f t="shared" si="9"/>
        <v>3</v>
      </c>
      <c r="G58" s="2">
        <f t="shared" si="10"/>
        <v>53</v>
      </c>
      <c r="H58" s="3">
        <f t="shared" si="11"/>
        <v>0.96491228070175439</v>
      </c>
      <c r="I58" s="3">
        <f t="shared" si="12"/>
        <v>0.97391304347826091</v>
      </c>
      <c r="J58" s="3">
        <f t="shared" si="13"/>
        <v>0.97391304347826091</v>
      </c>
      <c r="K58" s="9">
        <f t="shared" si="14"/>
        <v>0.97391304347826091</v>
      </c>
    </row>
    <row r="59" spans="1:35" x14ac:dyDescent="0.2">
      <c r="A59" s="7">
        <v>1.1299999999999999</v>
      </c>
      <c r="B59" s="2">
        <v>7.8899999999999998E-2</v>
      </c>
      <c r="C59" s="2">
        <v>115</v>
      </c>
      <c r="D59" s="2">
        <v>113</v>
      </c>
      <c r="E59" s="2">
        <f t="shared" si="15"/>
        <v>2</v>
      </c>
      <c r="F59" s="2">
        <f t="shared" si="9"/>
        <v>2</v>
      </c>
      <c r="G59" s="2">
        <f t="shared" si="10"/>
        <v>54</v>
      </c>
      <c r="H59" s="3">
        <f t="shared" si="11"/>
        <v>0.97660818713450293</v>
      </c>
      <c r="I59" s="3">
        <f t="shared" si="12"/>
        <v>0.9826086956521739</v>
      </c>
      <c r="J59" s="3">
        <f t="shared" si="13"/>
        <v>0.9826086956521739</v>
      </c>
      <c r="K59" s="9">
        <f t="shared" si="14"/>
        <v>0.9826086956521739</v>
      </c>
    </row>
    <row r="60" spans="1:35" x14ac:dyDescent="0.2">
      <c r="A60" s="7">
        <v>1.1399999999999999</v>
      </c>
      <c r="B60" s="2">
        <v>7.0999999999999994E-2</v>
      </c>
      <c r="C60" s="2">
        <v>113</v>
      </c>
      <c r="D60" s="2">
        <v>110</v>
      </c>
      <c r="E60" s="2">
        <f t="shared" si="15"/>
        <v>3</v>
      </c>
      <c r="F60" s="2">
        <f t="shared" si="9"/>
        <v>5</v>
      </c>
      <c r="G60" s="2">
        <f t="shared" si="10"/>
        <v>53</v>
      </c>
      <c r="H60" s="3">
        <f t="shared" si="11"/>
        <v>0.95321637426900585</v>
      </c>
      <c r="I60" s="3">
        <f t="shared" si="12"/>
        <v>0.97345132743362828</v>
      </c>
      <c r="J60" s="3">
        <f t="shared" si="13"/>
        <v>0.95652173913043481</v>
      </c>
      <c r="K60" s="9">
        <f t="shared" si="14"/>
        <v>0.96491228070175439</v>
      </c>
    </row>
    <row r="61" spans="1:35" ht="17" thickBot="1" x14ac:dyDescent="0.25">
      <c r="A61" s="10">
        <v>1.1499999999999999</v>
      </c>
      <c r="B61" s="11">
        <v>6.9699999999999998E-2</v>
      </c>
      <c r="C61" s="11">
        <v>111</v>
      </c>
      <c r="D61" s="11">
        <v>108</v>
      </c>
      <c r="E61" s="11">
        <f t="shared" si="15"/>
        <v>3</v>
      </c>
      <c r="F61" s="11">
        <f t="shared" si="9"/>
        <v>7</v>
      </c>
      <c r="G61" s="11">
        <f t="shared" si="10"/>
        <v>53</v>
      </c>
      <c r="H61" s="12">
        <f t="shared" si="11"/>
        <v>0.94152046783625731</v>
      </c>
      <c r="I61" s="12">
        <f t="shared" si="12"/>
        <v>0.97297297297297303</v>
      </c>
      <c r="J61" s="12">
        <f t="shared" si="13"/>
        <v>0.93913043478260871</v>
      </c>
      <c r="K61" s="13">
        <f t="shared" si="14"/>
        <v>0.95575221238938046</v>
      </c>
    </row>
    <row r="62" spans="1:35" ht="17" thickBot="1" x14ac:dyDescent="0.25"/>
    <row r="63" spans="1:35" x14ac:dyDescent="0.2">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2"/>
      <c r="AI63" s="2"/>
    </row>
    <row r="64" spans="1:35" x14ac:dyDescent="0.2">
      <c r="A64" s="14"/>
      <c r="B64" s="2" t="s">
        <v>42</v>
      </c>
      <c r="C64" s="32">
        <v>113</v>
      </c>
      <c r="D64" s="2" t="s">
        <v>46</v>
      </c>
      <c r="E64" s="32">
        <v>3</v>
      </c>
      <c r="F64" s="2" t="s">
        <v>48</v>
      </c>
      <c r="G64" s="2" t="s">
        <v>49</v>
      </c>
      <c r="H64" s="2"/>
      <c r="I64" s="2"/>
      <c r="J64" s="2"/>
      <c r="K64" s="2"/>
      <c r="L64" s="2"/>
      <c r="M64" s="2"/>
      <c r="N64" s="2"/>
      <c r="O64" s="2"/>
      <c r="P64" s="2"/>
      <c r="Q64" s="2"/>
      <c r="R64" s="2"/>
      <c r="S64" s="2"/>
      <c r="T64" s="2"/>
      <c r="U64" s="2"/>
      <c r="V64" s="2"/>
      <c r="W64" s="2"/>
      <c r="X64" s="15"/>
      <c r="Y64" s="2" t="s">
        <v>42</v>
      </c>
      <c r="Z64" s="32">
        <v>295</v>
      </c>
      <c r="AA64" s="2" t="s">
        <v>46</v>
      </c>
      <c r="AB64" s="32">
        <v>4</v>
      </c>
      <c r="AC64" s="2" t="s">
        <v>48</v>
      </c>
      <c r="AD64" s="2" t="s">
        <v>50</v>
      </c>
      <c r="AE64" s="2"/>
      <c r="AF64" s="2"/>
      <c r="AG64" s="2"/>
      <c r="AH64" s="2"/>
      <c r="AI64" s="2"/>
    </row>
    <row r="65" spans="1:35" x14ac:dyDescent="0.2">
      <c r="A65" s="14"/>
      <c r="B65" s="2" t="s">
        <v>44</v>
      </c>
      <c r="C65" s="32">
        <v>38</v>
      </c>
      <c r="D65" s="2"/>
      <c r="E65" s="2"/>
      <c r="F65" s="2"/>
      <c r="G65" s="2"/>
      <c r="H65" s="2"/>
      <c r="I65" s="2"/>
      <c r="J65" s="2"/>
      <c r="K65" s="2"/>
      <c r="L65" s="2"/>
      <c r="M65" s="2"/>
      <c r="N65" s="2"/>
      <c r="O65" s="2"/>
      <c r="P65" s="2"/>
      <c r="Q65" s="2"/>
      <c r="R65" s="2"/>
      <c r="S65" s="2"/>
      <c r="T65" s="2"/>
      <c r="U65" s="2"/>
      <c r="V65" s="2"/>
      <c r="W65" s="2"/>
      <c r="X65" s="15"/>
      <c r="Y65" s="2" t="s">
        <v>44</v>
      </c>
      <c r="Z65" s="32">
        <v>9</v>
      </c>
      <c r="AA65" s="2"/>
      <c r="AB65" s="2"/>
      <c r="AC65" s="2"/>
      <c r="AD65" s="2"/>
      <c r="AE65" s="2"/>
      <c r="AF65" s="2"/>
      <c r="AG65" s="2"/>
      <c r="AH65" s="2"/>
      <c r="AI65" s="2"/>
    </row>
    <row r="66" spans="1:35" x14ac:dyDescent="0.2">
      <c r="A66" s="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x14ac:dyDescent="0.2">
      <c r="A67" s="33" t="s">
        <v>45</v>
      </c>
      <c r="B67" s="34" t="s">
        <v>43</v>
      </c>
      <c r="C67" s="34" t="s">
        <v>47</v>
      </c>
      <c r="D67" s="34" t="s">
        <v>25</v>
      </c>
      <c r="E67" s="34" t="s">
        <v>40</v>
      </c>
      <c r="F67" s="34" t="s">
        <v>41</v>
      </c>
      <c r="G67" s="34" t="s">
        <v>36</v>
      </c>
      <c r="H67" s="34" t="s">
        <v>28</v>
      </c>
      <c r="I67" s="34" t="s">
        <v>33</v>
      </c>
      <c r="J67" s="34" t="s">
        <v>34</v>
      </c>
      <c r="K67" s="34" t="s">
        <v>38</v>
      </c>
      <c r="L67" s="2"/>
      <c r="M67" s="2"/>
      <c r="N67" s="2"/>
      <c r="O67" s="2"/>
      <c r="P67" s="2"/>
      <c r="Q67" s="2"/>
      <c r="R67" s="2"/>
      <c r="S67" s="2"/>
      <c r="T67" s="2"/>
      <c r="U67" s="2"/>
      <c r="V67" s="2"/>
      <c r="W67" s="2"/>
      <c r="X67" s="37" t="s">
        <v>45</v>
      </c>
      <c r="Y67" s="38" t="s">
        <v>43</v>
      </c>
      <c r="Z67" s="38" t="s">
        <v>47</v>
      </c>
      <c r="AA67" s="38" t="s">
        <v>25</v>
      </c>
      <c r="AB67" s="38" t="s">
        <v>40</v>
      </c>
      <c r="AC67" s="38" t="s">
        <v>41</v>
      </c>
      <c r="AD67" s="38" t="s">
        <v>36</v>
      </c>
      <c r="AE67" s="38" t="s">
        <v>28</v>
      </c>
      <c r="AF67" s="38" t="s">
        <v>33</v>
      </c>
      <c r="AG67" s="38" t="s">
        <v>34</v>
      </c>
      <c r="AH67" s="38" t="s">
        <v>38</v>
      </c>
    </row>
    <row r="68" spans="1:35" x14ac:dyDescent="0.2">
      <c r="A68" s="28">
        <v>99</v>
      </c>
      <c r="B68" s="28">
        <v>41</v>
      </c>
      <c r="C68" s="28">
        <v>3</v>
      </c>
      <c r="D68" s="28">
        <v>12</v>
      </c>
      <c r="E68" s="28">
        <f>B68-D68</f>
        <v>29</v>
      </c>
      <c r="F68" s="28">
        <f t="shared" ref="F68:F92" si="16">$C$65-D68</f>
        <v>26</v>
      </c>
      <c r="G68" s="28">
        <f t="shared" ref="G68:G92" si="17">$C$64-SUM(D68:F68)</f>
        <v>46</v>
      </c>
      <c r="H68" s="29">
        <f t="shared" ref="H68:H92" si="18">(D68+G68)/(SUM(D68,E68,F68,G68))</f>
        <v>0.51327433628318586</v>
      </c>
      <c r="I68" s="29">
        <f t="shared" ref="I68:I92" si="19">D68/(D68+E68)</f>
        <v>0.29268292682926828</v>
      </c>
      <c r="J68" s="29">
        <f t="shared" ref="J68:J92" si="20">D68/(D68+F68)</f>
        <v>0.31578947368421051</v>
      </c>
      <c r="K68" s="29">
        <f>2*(I68*J68)/(I68+J68)</f>
        <v>0.30379746835443039</v>
      </c>
      <c r="L68" s="2"/>
      <c r="M68" s="2"/>
      <c r="N68" s="2"/>
      <c r="O68" s="2"/>
      <c r="P68" s="2"/>
      <c r="Q68" s="2"/>
      <c r="R68" s="2"/>
      <c r="S68" s="2"/>
      <c r="T68" s="2"/>
      <c r="U68" s="2"/>
      <c r="V68" s="2"/>
      <c r="W68" s="2"/>
      <c r="X68" s="28">
        <v>99</v>
      </c>
      <c r="Y68" s="28">
        <v>144</v>
      </c>
      <c r="Z68" s="28">
        <v>4</v>
      </c>
      <c r="AA68" s="28">
        <v>5</v>
      </c>
      <c r="AB68" s="28">
        <f>Y68-AA68</f>
        <v>139</v>
      </c>
      <c r="AC68" s="28">
        <f>$Z$65-AA68</f>
        <v>4</v>
      </c>
      <c r="AD68" s="28">
        <f>$Z$64-SUM(AA68:AC68)</f>
        <v>147</v>
      </c>
      <c r="AE68" s="29">
        <f t="shared" ref="AE68:AE79" si="21">(AA68+AD68)/(SUM(AA68,AB68,AC68,AD68))</f>
        <v>0.51525423728813557</v>
      </c>
      <c r="AF68" s="29">
        <f t="shared" ref="AF68:AF79" si="22">AA68/(AA68+AB68)</f>
        <v>3.4722222222222224E-2</v>
      </c>
      <c r="AG68" s="29">
        <f t="shared" ref="AG68:AG86" si="23">AA68/(AA68+AC68)</f>
        <v>0.55555555555555558</v>
      </c>
      <c r="AH68" s="29">
        <f>2*(AF68*AG68)/(AF68+AG68)</f>
        <v>6.535947712418301E-2</v>
      </c>
    </row>
    <row r="69" spans="1:35" x14ac:dyDescent="0.2">
      <c r="A69" s="28">
        <v>98</v>
      </c>
      <c r="B69" s="28">
        <v>31</v>
      </c>
      <c r="C69" s="28">
        <v>3</v>
      </c>
      <c r="D69" s="28">
        <v>10</v>
      </c>
      <c r="E69" s="28">
        <f t="shared" ref="E69:E92" si="24">B69-D69</f>
        <v>21</v>
      </c>
      <c r="F69" s="28">
        <f t="shared" si="16"/>
        <v>28</v>
      </c>
      <c r="G69" s="28">
        <f t="shared" si="17"/>
        <v>54</v>
      </c>
      <c r="H69" s="29">
        <f t="shared" si="18"/>
        <v>0.5663716814159292</v>
      </c>
      <c r="I69" s="29">
        <f t="shared" si="19"/>
        <v>0.32258064516129031</v>
      </c>
      <c r="J69" s="29">
        <f t="shared" si="20"/>
        <v>0.26315789473684209</v>
      </c>
      <c r="K69" s="29">
        <f t="shared" ref="K69:K92" si="25">2*(I69*J69)/(I69+J69)</f>
        <v>0.28985507246376813</v>
      </c>
      <c r="L69" s="2"/>
      <c r="M69" s="2"/>
      <c r="N69" s="2"/>
      <c r="O69" s="2"/>
      <c r="P69" s="2"/>
      <c r="Q69" s="2"/>
      <c r="R69" s="2"/>
      <c r="S69" s="2"/>
      <c r="T69" s="2"/>
      <c r="U69" s="2"/>
      <c r="V69" s="2"/>
      <c r="W69" s="2"/>
      <c r="X69" s="28">
        <v>98</v>
      </c>
      <c r="Y69" s="28">
        <v>144</v>
      </c>
      <c r="Z69" s="28">
        <v>4</v>
      </c>
      <c r="AA69" s="28">
        <v>5</v>
      </c>
      <c r="AB69" s="28">
        <f t="shared" ref="AB69:AB79" si="26">Y69-AA69</f>
        <v>139</v>
      </c>
      <c r="AC69" s="28">
        <f t="shared" ref="AC69:AC79" si="27">$Z$65-AA69</f>
        <v>4</v>
      </c>
      <c r="AD69" s="28">
        <f>$Z$64-SUM(AA69:AC69)</f>
        <v>147</v>
      </c>
      <c r="AE69" s="29">
        <f t="shared" si="21"/>
        <v>0.51525423728813557</v>
      </c>
      <c r="AF69" s="29">
        <f t="shared" si="22"/>
        <v>3.4722222222222224E-2</v>
      </c>
      <c r="AG69" s="29">
        <f t="shared" si="23"/>
        <v>0.55555555555555558</v>
      </c>
      <c r="AH69" s="29">
        <f t="shared" ref="AH69:AH79" si="28">2*(AF69*AG69)/(AF69+AG69)</f>
        <v>6.535947712418301E-2</v>
      </c>
    </row>
    <row r="70" spans="1:35" x14ac:dyDescent="0.2">
      <c r="A70" s="28">
        <v>97</v>
      </c>
      <c r="B70" s="28">
        <v>27</v>
      </c>
      <c r="C70" s="28">
        <v>3</v>
      </c>
      <c r="D70" s="28">
        <v>10</v>
      </c>
      <c r="E70" s="28">
        <f t="shared" si="24"/>
        <v>17</v>
      </c>
      <c r="F70" s="28">
        <f t="shared" si="16"/>
        <v>28</v>
      </c>
      <c r="G70" s="28">
        <f t="shared" si="17"/>
        <v>58</v>
      </c>
      <c r="H70" s="29">
        <f t="shared" si="18"/>
        <v>0.60176991150442483</v>
      </c>
      <c r="I70" s="29">
        <f t="shared" si="19"/>
        <v>0.37037037037037035</v>
      </c>
      <c r="J70" s="29">
        <f t="shared" si="20"/>
        <v>0.26315789473684209</v>
      </c>
      <c r="K70" s="29">
        <f t="shared" si="25"/>
        <v>0.30769230769230765</v>
      </c>
      <c r="L70" s="2"/>
      <c r="M70" s="2"/>
      <c r="N70" s="2"/>
      <c r="O70" s="2"/>
      <c r="P70" s="2"/>
      <c r="Q70" s="2"/>
      <c r="R70" s="2"/>
      <c r="S70" s="2"/>
      <c r="T70" s="2"/>
      <c r="U70" s="2"/>
      <c r="V70" s="2"/>
      <c r="W70" s="2"/>
      <c r="X70" s="28">
        <v>97</v>
      </c>
      <c r="Y70" s="28">
        <v>144</v>
      </c>
      <c r="Z70" s="28">
        <v>4</v>
      </c>
      <c r="AA70" s="28">
        <v>5</v>
      </c>
      <c r="AB70" s="28">
        <f t="shared" si="26"/>
        <v>139</v>
      </c>
      <c r="AC70" s="28">
        <f t="shared" si="27"/>
        <v>4</v>
      </c>
      <c r="AD70" s="28">
        <f t="shared" ref="AD70:AD79" si="29">$Z$64-SUM(AA70:AC70)</f>
        <v>147</v>
      </c>
      <c r="AE70" s="29">
        <f t="shared" si="21"/>
        <v>0.51525423728813557</v>
      </c>
      <c r="AF70" s="29">
        <f t="shared" si="22"/>
        <v>3.4722222222222224E-2</v>
      </c>
      <c r="AG70" s="29">
        <f t="shared" si="23"/>
        <v>0.55555555555555558</v>
      </c>
      <c r="AH70" s="29">
        <f t="shared" si="28"/>
        <v>6.535947712418301E-2</v>
      </c>
    </row>
    <row r="71" spans="1:35" x14ac:dyDescent="0.2">
      <c r="A71" s="28">
        <v>96</v>
      </c>
      <c r="B71" s="28">
        <v>26</v>
      </c>
      <c r="C71" s="28">
        <v>3</v>
      </c>
      <c r="D71" s="28">
        <v>10</v>
      </c>
      <c r="E71" s="28">
        <f t="shared" si="24"/>
        <v>16</v>
      </c>
      <c r="F71" s="28">
        <f t="shared" si="16"/>
        <v>28</v>
      </c>
      <c r="G71" s="28">
        <f t="shared" si="17"/>
        <v>59</v>
      </c>
      <c r="H71" s="29">
        <f t="shared" si="18"/>
        <v>0.61061946902654862</v>
      </c>
      <c r="I71" s="29">
        <f t="shared" si="19"/>
        <v>0.38461538461538464</v>
      </c>
      <c r="J71" s="29">
        <f t="shared" si="20"/>
        <v>0.26315789473684209</v>
      </c>
      <c r="K71" s="29">
        <f t="shared" si="25"/>
        <v>0.3125</v>
      </c>
      <c r="L71" s="2"/>
      <c r="M71" s="2"/>
      <c r="N71" s="2"/>
      <c r="O71" s="2"/>
      <c r="P71" s="2"/>
      <c r="Q71" s="2"/>
      <c r="R71" s="2"/>
      <c r="S71" s="2"/>
      <c r="T71" s="2"/>
      <c r="U71" s="2"/>
      <c r="V71" s="2"/>
      <c r="W71" s="2"/>
      <c r="X71" s="28">
        <v>96</v>
      </c>
      <c r="Y71" s="28">
        <v>144</v>
      </c>
      <c r="Z71" s="28">
        <v>4</v>
      </c>
      <c r="AA71" s="28">
        <v>5</v>
      </c>
      <c r="AB71" s="28">
        <f t="shared" si="26"/>
        <v>139</v>
      </c>
      <c r="AC71" s="28">
        <f t="shared" si="27"/>
        <v>4</v>
      </c>
      <c r="AD71" s="28">
        <f t="shared" si="29"/>
        <v>147</v>
      </c>
      <c r="AE71" s="29">
        <f t="shared" si="21"/>
        <v>0.51525423728813557</v>
      </c>
      <c r="AF71" s="29">
        <f t="shared" si="22"/>
        <v>3.4722222222222224E-2</v>
      </c>
      <c r="AG71" s="29">
        <f t="shared" si="23"/>
        <v>0.55555555555555558</v>
      </c>
      <c r="AH71" s="29">
        <f t="shared" si="28"/>
        <v>6.535947712418301E-2</v>
      </c>
    </row>
    <row r="72" spans="1:35" x14ac:dyDescent="0.2">
      <c r="A72" s="28">
        <v>95</v>
      </c>
      <c r="B72" s="28">
        <v>24</v>
      </c>
      <c r="C72" s="28">
        <v>3</v>
      </c>
      <c r="D72" s="28">
        <v>9</v>
      </c>
      <c r="E72" s="28">
        <f t="shared" si="24"/>
        <v>15</v>
      </c>
      <c r="F72" s="28">
        <f t="shared" si="16"/>
        <v>29</v>
      </c>
      <c r="G72" s="28">
        <f t="shared" si="17"/>
        <v>60</v>
      </c>
      <c r="H72" s="29">
        <f t="shared" si="18"/>
        <v>0.61061946902654862</v>
      </c>
      <c r="I72" s="29">
        <f t="shared" si="19"/>
        <v>0.375</v>
      </c>
      <c r="J72" s="29">
        <f t="shared" si="20"/>
        <v>0.23684210526315788</v>
      </c>
      <c r="K72" s="29">
        <f t="shared" si="25"/>
        <v>0.29032258064516131</v>
      </c>
      <c r="L72" s="2"/>
      <c r="M72" s="2"/>
      <c r="N72" s="2"/>
      <c r="O72" s="2"/>
      <c r="P72" s="2"/>
      <c r="Q72" s="2"/>
      <c r="R72" s="2"/>
      <c r="S72" s="2"/>
      <c r="T72" s="2"/>
      <c r="U72" s="2"/>
      <c r="V72" s="2"/>
      <c r="W72" s="2"/>
      <c r="X72" s="28">
        <v>95</v>
      </c>
      <c r="Y72" s="28">
        <v>137</v>
      </c>
      <c r="Z72" s="28">
        <v>4</v>
      </c>
      <c r="AA72" s="28">
        <v>5</v>
      </c>
      <c r="AB72" s="28">
        <f t="shared" si="26"/>
        <v>132</v>
      </c>
      <c r="AC72" s="28">
        <f t="shared" si="27"/>
        <v>4</v>
      </c>
      <c r="AD72" s="28">
        <f t="shared" si="29"/>
        <v>154</v>
      </c>
      <c r="AE72" s="29">
        <f t="shared" si="21"/>
        <v>0.53898305084745768</v>
      </c>
      <c r="AF72" s="29">
        <f t="shared" si="22"/>
        <v>3.6496350364963501E-2</v>
      </c>
      <c r="AG72" s="29">
        <f t="shared" si="23"/>
        <v>0.55555555555555558</v>
      </c>
      <c r="AH72" s="29">
        <f t="shared" si="28"/>
        <v>6.8493150684931503E-2</v>
      </c>
    </row>
    <row r="73" spans="1:35" x14ac:dyDescent="0.2">
      <c r="A73" s="28">
        <v>94</v>
      </c>
      <c r="B73" s="28">
        <v>21</v>
      </c>
      <c r="C73" s="28">
        <v>3</v>
      </c>
      <c r="D73" s="28">
        <v>9</v>
      </c>
      <c r="E73" s="28">
        <f t="shared" si="24"/>
        <v>12</v>
      </c>
      <c r="F73" s="28">
        <f t="shared" si="16"/>
        <v>29</v>
      </c>
      <c r="G73" s="28">
        <f t="shared" si="17"/>
        <v>63</v>
      </c>
      <c r="H73" s="29">
        <f t="shared" si="18"/>
        <v>0.63716814159292035</v>
      </c>
      <c r="I73" s="29">
        <f t="shared" si="19"/>
        <v>0.42857142857142855</v>
      </c>
      <c r="J73" s="29">
        <f t="shared" si="20"/>
        <v>0.23684210526315788</v>
      </c>
      <c r="K73" s="29">
        <f t="shared" si="25"/>
        <v>0.30508474576271183</v>
      </c>
      <c r="L73" s="2"/>
      <c r="M73" s="2"/>
      <c r="N73" s="2"/>
      <c r="O73" s="2"/>
      <c r="P73" s="2"/>
      <c r="Q73" s="2"/>
      <c r="R73" s="2"/>
      <c r="S73" s="2"/>
      <c r="T73" s="2"/>
      <c r="U73" s="2"/>
      <c r="V73" s="2"/>
      <c r="W73" s="2"/>
      <c r="X73" s="28">
        <v>94</v>
      </c>
      <c r="Y73" s="28">
        <v>122</v>
      </c>
      <c r="Z73" s="28">
        <v>4</v>
      </c>
      <c r="AA73" s="28">
        <v>5</v>
      </c>
      <c r="AB73" s="28">
        <f t="shared" si="26"/>
        <v>117</v>
      </c>
      <c r="AC73" s="28">
        <f t="shared" si="27"/>
        <v>4</v>
      </c>
      <c r="AD73" s="28">
        <f t="shared" si="29"/>
        <v>169</v>
      </c>
      <c r="AE73" s="29">
        <f t="shared" si="21"/>
        <v>0.5898305084745763</v>
      </c>
      <c r="AF73" s="29">
        <f t="shared" si="22"/>
        <v>4.0983606557377046E-2</v>
      </c>
      <c r="AG73" s="29">
        <f t="shared" si="23"/>
        <v>0.55555555555555558</v>
      </c>
      <c r="AH73" s="29">
        <f t="shared" si="28"/>
        <v>7.6335877862595408E-2</v>
      </c>
    </row>
    <row r="74" spans="1:35" x14ac:dyDescent="0.2">
      <c r="A74" s="28">
        <v>93</v>
      </c>
      <c r="B74" s="28">
        <v>20</v>
      </c>
      <c r="C74" s="28">
        <v>3</v>
      </c>
      <c r="D74" s="28">
        <v>9</v>
      </c>
      <c r="E74" s="28">
        <f t="shared" si="24"/>
        <v>11</v>
      </c>
      <c r="F74" s="28">
        <f t="shared" si="16"/>
        <v>29</v>
      </c>
      <c r="G74" s="28">
        <f t="shared" si="17"/>
        <v>64</v>
      </c>
      <c r="H74" s="29">
        <f t="shared" si="18"/>
        <v>0.64601769911504425</v>
      </c>
      <c r="I74" s="29">
        <f t="shared" si="19"/>
        <v>0.45</v>
      </c>
      <c r="J74" s="29">
        <f t="shared" si="20"/>
        <v>0.23684210526315788</v>
      </c>
      <c r="K74" s="29">
        <f t="shared" si="25"/>
        <v>0.31034482758620691</v>
      </c>
      <c r="L74" s="2"/>
      <c r="M74" s="2"/>
      <c r="N74" s="2"/>
      <c r="O74" s="2"/>
      <c r="P74" s="2"/>
      <c r="Q74" s="2"/>
      <c r="R74" s="2"/>
      <c r="S74" s="2"/>
      <c r="T74" s="2"/>
      <c r="U74" s="2"/>
      <c r="V74" s="2"/>
      <c r="W74" s="2"/>
      <c r="X74" s="28">
        <v>93</v>
      </c>
      <c r="Y74" s="28">
        <v>105</v>
      </c>
      <c r="Z74" s="28">
        <v>4</v>
      </c>
      <c r="AA74" s="28">
        <v>5</v>
      </c>
      <c r="AB74" s="28">
        <f t="shared" si="26"/>
        <v>100</v>
      </c>
      <c r="AC74" s="28">
        <f t="shared" si="27"/>
        <v>4</v>
      </c>
      <c r="AD74" s="28">
        <f t="shared" si="29"/>
        <v>186</v>
      </c>
      <c r="AE74" s="29">
        <f t="shared" si="21"/>
        <v>0.64745762711864407</v>
      </c>
      <c r="AF74" s="29">
        <f t="shared" si="22"/>
        <v>4.7619047619047616E-2</v>
      </c>
      <c r="AG74" s="29">
        <f t="shared" si="23"/>
        <v>0.55555555555555558</v>
      </c>
      <c r="AH74" s="29">
        <f t="shared" si="28"/>
        <v>8.7719298245614016E-2</v>
      </c>
    </row>
    <row r="75" spans="1:35" x14ac:dyDescent="0.2">
      <c r="A75" s="28">
        <v>92</v>
      </c>
      <c r="B75" s="28">
        <v>18</v>
      </c>
      <c r="C75" s="28">
        <v>3</v>
      </c>
      <c r="D75" s="28">
        <v>8</v>
      </c>
      <c r="E75" s="28">
        <f t="shared" si="24"/>
        <v>10</v>
      </c>
      <c r="F75" s="28">
        <f t="shared" si="16"/>
        <v>30</v>
      </c>
      <c r="G75" s="28">
        <f t="shared" si="17"/>
        <v>65</v>
      </c>
      <c r="H75" s="29">
        <f t="shared" si="18"/>
        <v>0.64601769911504425</v>
      </c>
      <c r="I75" s="29">
        <f t="shared" si="19"/>
        <v>0.44444444444444442</v>
      </c>
      <c r="J75" s="29">
        <f t="shared" si="20"/>
        <v>0.21052631578947367</v>
      </c>
      <c r="K75" s="29">
        <f t="shared" si="25"/>
        <v>0.2857142857142857</v>
      </c>
      <c r="L75" s="2"/>
      <c r="M75" s="2"/>
      <c r="N75" s="2"/>
      <c r="O75" s="2"/>
      <c r="P75" s="2"/>
      <c r="Q75" s="2"/>
      <c r="R75" s="2"/>
      <c r="S75" s="2"/>
      <c r="T75" s="2"/>
      <c r="U75" s="2"/>
      <c r="V75" s="2"/>
      <c r="W75" s="2"/>
      <c r="X75" s="28">
        <v>92</v>
      </c>
      <c r="Y75" s="28">
        <v>70</v>
      </c>
      <c r="Z75" s="28">
        <v>2</v>
      </c>
      <c r="AA75" s="28">
        <v>3</v>
      </c>
      <c r="AB75" s="28">
        <f t="shared" si="26"/>
        <v>67</v>
      </c>
      <c r="AC75" s="28">
        <f t="shared" si="27"/>
        <v>6</v>
      </c>
      <c r="AD75" s="28">
        <f t="shared" si="29"/>
        <v>219</v>
      </c>
      <c r="AE75" s="29">
        <f t="shared" si="21"/>
        <v>0.75254237288135595</v>
      </c>
      <c r="AF75" s="29">
        <f t="shared" si="22"/>
        <v>4.2857142857142858E-2</v>
      </c>
      <c r="AG75" s="29">
        <f t="shared" si="23"/>
        <v>0.33333333333333331</v>
      </c>
      <c r="AH75" s="29">
        <f t="shared" si="28"/>
        <v>7.5949367088607597E-2</v>
      </c>
    </row>
    <row r="76" spans="1:35" x14ac:dyDescent="0.2">
      <c r="A76" s="28">
        <v>91</v>
      </c>
      <c r="B76" s="28">
        <v>18</v>
      </c>
      <c r="C76" s="28">
        <v>3</v>
      </c>
      <c r="D76" s="28">
        <v>7</v>
      </c>
      <c r="E76" s="28">
        <f t="shared" si="24"/>
        <v>11</v>
      </c>
      <c r="F76" s="28">
        <f t="shared" si="16"/>
        <v>31</v>
      </c>
      <c r="G76" s="28">
        <f t="shared" si="17"/>
        <v>64</v>
      </c>
      <c r="H76" s="29">
        <f t="shared" si="18"/>
        <v>0.62831858407079644</v>
      </c>
      <c r="I76" s="29">
        <f t="shared" si="19"/>
        <v>0.3888888888888889</v>
      </c>
      <c r="J76" s="29">
        <f t="shared" si="20"/>
        <v>0.18421052631578946</v>
      </c>
      <c r="K76" s="29">
        <f t="shared" si="25"/>
        <v>0.25</v>
      </c>
      <c r="L76" s="2"/>
      <c r="M76" s="2"/>
      <c r="N76" s="2"/>
      <c r="O76" s="2"/>
      <c r="P76" s="2"/>
      <c r="Q76" s="2"/>
      <c r="R76" s="2"/>
      <c r="S76" s="2"/>
      <c r="T76" s="2"/>
      <c r="U76" s="2"/>
      <c r="V76" s="2"/>
      <c r="W76" s="2"/>
      <c r="X76" s="28">
        <v>91</v>
      </c>
      <c r="Y76" s="28">
        <v>51</v>
      </c>
      <c r="Z76" s="28">
        <v>2</v>
      </c>
      <c r="AA76" s="28">
        <v>3</v>
      </c>
      <c r="AB76" s="28">
        <f t="shared" si="26"/>
        <v>48</v>
      </c>
      <c r="AC76" s="28">
        <f t="shared" si="27"/>
        <v>6</v>
      </c>
      <c r="AD76" s="28">
        <f t="shared" si="29"/>
        <v>238</v>
      </c>
      <c r="AE76" s="29">
        <f t="shared" si="21"/>
        <v>0.81694915254237288</v>
      </c>
      <c r="AF76" s="29">
        <f t="shared" si="22"/>
        <v>5.8823529411764705E-2</v>
      </c>
      <c r="AG76" s="29">
        <f t="shared" si="23"/>
        <v>0.33333333333333331</v>
      </c>
      <c r="AH76" s="29">
        <f t="shared" si="28"/>
        <v>0.1</v>
      </c>
    </row>
    <row r="77" spans="1:35" x14ac:dyDescent="0.2">
      <c r="A77" s="28">
        <v>90</v>
      </c>
      <c r="B77" s="28">
        <v>16</v>
      </c>
      <c r="C77" s="28">
        <v>3</v>
      </c>
      <c r="D77" s="28">
        <v>7</v>
      </c>
      <c r="E77" s="28">
        <f t="shared" si="24"/>
        <v>9</v>
      </c>
      <c r="F77" s="28">
        <f t="shared" si="16"/>
        <v>31</v>
      </c>
      <c r="G77" s="28">
        <f t="shared" si="17"/>
        <v>66</v>
      </c>
      <c r="H77" s="29">
        <f t="shared" si="18"/>
        <v>0.64601769911504425</v>
      </c>
      <c r="I77" s="29">
        <f t="shared" si="19"/>
        <v>0.4375</v>
      </c>
      <c r="J77" s="29">
        <f t="shared" si="20"/>
        <v>0.18421052631578946</v>
      </c>
      <c r="K77" s="29">
        <f t="shared" si="25"/>
        <v>0.25925925925925924</v>
      </c>
      <c r="L77" s="2"/>
      <c r="M77" s="2"/>
      <c r="N77" s="2"/>
      <c r="O77" s="2"/>
      <c r="P77" s="2"/>
      <c r="Q77" s="2"/>
      <c r="R77" s="2"/>
      <c r="S77" s="2"/>
      <c r="T77" s="2"/>
      <c r="U77" s="2"/>
      <c r="V77" s="2"/>
      <c r="W77" s="2"/>
      <c r="X77" s="28">
        <v>90</v>
      </c>
      <c r="Y77" s="28">
        <v>32</v>
      </c>
      <c r="Z77" s="28">
        <v>2</v>
      </c>
      <c r="AA77" s="28">
        <v>2</v>
      </c>
      <c r="AB77" s="28">
        <f t="shared" si="26"/>
        <v>30</v>
      </c>
      <c r="AC77" s="28">
        <f t="shared" si="27"/>
        <v>7</v>
      </c>
      <c r="AD77" s="28">
        <f t="shared" si="29"/>
        <v>256</v>
      </c>
      <c r="AE77" s="29">
        <f t="shared" si="21"/>
        <v>0.87457627118644066</v>
      </c>
      <c r="AF77" s="29">
        <f t="shared" si="22"/>
        <v>6.25E-2</v>
      </c>
      <c r="AG77" s="29">
        <f t="shared" si="23"/>
        <v>0.22222222222222221</v>
      </c>
      <c r="AH77" s="29">
        <f t="shared" si="28"/>
        <v>9.7560975609756101E-2</v>
      </c>
    </row>
    <row r="78" spans="1:35" x14ac:dyDescent="0.2">
      <c r="A78" s="28">
        <v>89</v>
      </c>
      <c r="B78" s="28">
        <v>16</v>
      </c>
      <c r="C78" s="28">
        <v>3</v>
      </c>
      <c r="D78" s="28">
        <v>7</v>
      </c>
      <c r="E78" s="28">
        <f t="shared" si="24"/>
        <v>9</v>
      </c>
      <c r="F78" s="28">
        <f t="shared" si="16"/>
        <v>31</v>
      </c>
      <c r="G78" s="28">
        <f t="shared" si="17"/>
        <v>66</v>
      </c>
      <c r="H78" s="29">
        <f t="shared" si="18"/>
        <v>0.64601769911504425</v>
      </c>
      <c r="I78" s="29">
        <f t="shared" si="19"/>
        <v>0.4375</v>
      </c>
      <c r="J78" s="29">
        <f t="shared" si="20"/>
        <v>0.18421052631578946</v>
      </c>
      <c r="K78" s="29">
        <f t="shared" si="25"/>
        <v>0.25925925925925924</v>
      </c>
      <c r="L78" s="2"/>
      <c r="M78" s="2"/>
      <c r="N78" s="2"/>
      <c r="O78" s="2"/>
      <c r="P78" s="2"/>
      <c r="Q78" s="2"/>
      <c r="R78" s="2"/>
      <c r="S78" s="2"/>
      <c r="T78" s="2"/>
      <c r="U78" s="2"/>
      <c r="V78" s="2"/>
      <c r="W78" s="2"/>
      <c r="X78" s="28">
        <v>89</v>
      </c>
      <c r="Y78" s="28">
        <v>19</v>
      </c>
      <c r="Z78" s="28">
        <v>2</v>
      </c>
      <c r="AA78" s="28">
        <v>2</v>
      </c>
      <c r="AB78" s="28">
        <f t="shared" si="26"/>
        <v>17</v>
      </c>
      <c r="AC78" s="28">
        <f t="shared" si="27"/>
        <v>7</v>
      </c>
      <c r="AD78" s="28">
        <f t="shared" si="29"/>
        <v>269</v>
      </c>
      <c r="AE78" s="29">
        <f t="shared" si="21"/>
        <v>0.91864406779661012</v>
      </c>
      <c r="AF78" s="29">
        <f t="shared" si="22"/>
        <v>0.10526315789473684</v>
      </c>
      <c r="AG78" s="29">
        <f t="shared" si="23"/>
        <v>0.22222222222222221</v>
      </c>
      <c r="AH78" s="29">
        <f t="shared" si="28"/>
        <v>0.14285714285714285</v>
      </c>
    </row>
    <row r="79" spans="1:35" x14ac:dyDescent="0.2">
      <c r="A79" s="28">
        <v>88</v>
      </c>
      <c r="B79" s="28">
        <v>15</v>
      </c>
      <c r="C79" s="28">
        <v>3</v>
      </c>
      <c r="D79" s="28">
        <v>6</v>
      </c>
      <c r="E79" s="28">
        <f t="shared" si="24"/>
        <v>9</v>
      </c>
      <c r="F79" s="28">
        <f t="shared" si="16"/>
        <v>32</v>
      </c>
      <c r="G79" s="28">
        <f t="shared" si="17"/>
        <v>66</v>
      </c>
      <c r="H79" s="29">
        <f t="shared" si="18"/>
        <v>0.63716814159292035</v>
      </c>
      <c r="I79" s="29">
        <f t="shared" si="19"/>
        <v>0.4</v>
      </c>
      <c r="J79" s="29">
        <f t="shared" si="20"/>
        <v>0.15789473684210525</v>
      </c>
      <c r="K79" s="29">
        <f t="shared" si="25"/>
        <v>0.22641509433962267</v>
      </c>
      <c r="L79" s="2"/>
      <c r="M79" s="2"/>
      <c r="N79" s="2"/>
      <c r="O79" s="2"/>
      <c r="P79" s="2"/>
      <c r="Q79" s="2"/>
      <c r="R79" s="2"/>
      <c r="S79" s="2"/>
      <c r="T79" s="2"/>
      <c r="U79" s="2"/>
      <c r="V79" s="2"/>
      <c r="W79" s="2"/>
      <c r="X79" s="28">
        <v>88</v>
      </c>
      <c r="Y79" s="28">
        <v>7</v>
      </c>
      <c r="Z79" s="28">
        <v>1</v>
      </c>
      <c r="AA79" s="28">
        <v>1</v>
      </c>
      <c r="AB79" s="28">
        <f t="shared" si="26"/>
        <v>6</v>
      </c>
      <c r="AC79" s="28">
        <f t="shared" si="27"/>
        <v>8</v>
      </c>
      <c r="AD79" s="28">
        <f t="shared" si="29"/>
        <v>280</v>
      </c>
      <c r="AE79" s="29">
        <f t="shared" si="21"/>
        <v>0.9525423728813559</v>
      </c>
      <c r="AF79" s="29">
        <f t="shared" si="22"/>
        <v>0.14285714285714285</v>
      </c>
      <c r="AG79" s="29">
        <f t="shared" si="23"/>
        <v>0.1111111111111111</v>
      </c>
      <c r="AH79" s="29">
        <f t="shared" si="28"/>
        <v>0.125</v>
      </c>
    </row>
    <row r="80" spans="1:35" x14ac:dyDescent="0.2">
      <c r="A80" s="28">
        <v>87</v>
      </c>
      <c r="B80" s="28">
        <v>15</v>
      </c>
      <c r="C80" s="28">
        <v>3</v>
      </c>
      <c r="D80" s="28">
        <v>8</v>
      </c>
      <c r="E80" s="28">
        <f t="shared" si="24"/>
        <v>7</v>
      </c>
      <c r="F80" s="28">
        <f t="shared" si="16"/>
        <v>30</v>
      </c>
      <c r="G80" s="28">
        <f t="shared" si="17"/>
        <v>68</v>
      </c>
      <c r="H80" s="29">
        <f t="shared" si="18"/>
        <v>0.67256637168141598</v>
      </c>
      <c r="I80" s="29">
        <f t="shared" si="19"/>
        <v>0.53333333333333333</v>
      </c>
      <c r="J80" s="29">
        <f t="shared" si="20"/>
        <v>0.21052631578947367</v>
      </c>
      <c r="K80" s="29">
        <f t="shared" si="25"/>
        <v>0.30188679245283018</v>
      </c>
      <c r="L80" s="2"/>
      <c r="M80" s="2"/>
      <c r="N80" s="2"/>
      <c r="O80" s="2"/>
      <c r="P80" s="2"/>
      <c r="Q80" s="2"/>
      <c r="R80" s="2"/>
      <c r="S80" s="2"/>
      <c r="T80" s="2"/>
      <c r="U80" s="2"/>
      <c r="V80" s="2"/>
      <c r="W80" s="2"/>
      <c r="X80" s="2"/>
      <c r="Y80" s="2"/>
      <c r="Z80" s="2"/>
      <c r="AA80" s="2"/>
      <c r="AB80" s="2"/>
      <c r="AC80" s="2"/>
      <c r="AD80" s="2"/>
      <c r="AE80" s="3"/>
      <c r="AF80" s="3"/>
      <c r="AG80" s="3"/>
      <c r="AH80" s="3"/>
    </row>
    <row r="81" spans="1:35" x14ac:dyDescent="0.2">
      <c r="A81" s="28">
        <v>86</v>
      </c>
      <c r="B81" s="28">
        <v>15</v>
      </c>
      <c r="C81" s="28">
        <v>3</v>
      </c>
      <c r="D81" s="28">
        <v>7</v>
      </c>
      <c r="E81" s="28">
        <f t="shared" si="24"/>
        <v>8</v>
      </c>
      <c r="F81" s="28">
        <f t="shared" si="16"/>
        <v>31</v>
      </c>
      <c r="G81" s="28">
        <f t="shared" si="17"/>
        <v>67</v>
      </c>
      <c r="H81" s="29">
        <f t="shared" si="18"/>
        <v>0.65486725663716816</v>
      </c>
      <c r="I81" s="29">
        <f t="shared" si="19"/>
        <v>0.46666666666666667</v>
      </c>
      <c r="J81" s="29">
        <f t="shared" si="20"/>
        <v>0.18421052631578946</v>
      </c>
      <c r="K81" s="29">
        <f t="shared" si="25"/>
        <v>0.26415094339622636</v>
      </c>
      <c r="L81" s="2"/>
      <c r="M81" s="2"/>
      <c r="N81" s="2"/>
      <c r="O81" s="2"/>
      <c r="P81" s="2"/>
      <c r="Q81" s="2"/>
      <c r="R81" s="2"/>
      <c r="S81" s="2"/>
      <c r="T81" s="2"/>
      <c r="U81" s="2"/>
      <c r="V81" s="2"/>
      <c r="W81" s="2"/>
      <c r="X81" s="15"/>
      <c r="Y81" s="2"/>
      <c r="Z81" s="2"/>
      <c r="AA81" s="2"/>
      <c r="AB81" s="2"/>
      <c r="AC81" s="2"/>
      <c r="AD81" s="2"/>
      <c r="AE81" s="2"/>
      <c r="AF81" s="2"/>
      <c r="AG81" s="2"/>
      <c r="AH81" s="2"/>
    </row>
    <row r="82" spans="1:35" x14ac:dyDescent="0.2">
      <c r="A82" s="28">
        <v>85</v>
      </c>
      <c r="B82" s="28">
        <v>15</v>
      </c>
      <c r="C82" s="28">
        <v>3</v>
      </c>
      <c r="D82" s="28">
        <v>7</v>
      </c>
      <c r="E82" s="28">
        <f t="shared" si="24"/>
        <v>8</v>
      </c>
      <c r="F82" s="28">
        <f t="shared" si="16"/>
        <v>31</v>
      </c>
      <c r="G82" s="28">
        <f t="shared" si="17"/>
        <v>67</v>
      </c>
      <c r="H82" s="29">
        <f t="shared" si="18"/>
        <v>0.65486725663716816</v>
      </c>
      <c r="I82" s="29">
        <f t="shared" si="19"/>
        <v>0.46666666666666667</v>
      </c>
      <c r="J82" s="29">
        <f t="shared" si="20"/>
        <v>0.18421052631578946</v>
      </c>
      <c r="K82" s="29">
        <f t="shared" si="25"/>
        <v>0.26415094339622636</v>
      </c>
      <c r="L82" s="2"/>
      <c r="M82" s="2"/>
      <c r="N82" s="2"/>
      <c r="O82" s="2"/>
      <c r="P82" s="2"/>
      <c r="Q82" s="2"/>
      <c r="R82" s="2"/>
      <c r="S82" s="2"/>
      <c r="T82" s="2"/>
      <c r="U82" s="2"/>
      <c r="V82" s="2"/>
      <c r="W82" s="2"/>
      <c r="X82" s="15"/>
      <c r="Y82" s="2" t="s">
        <v>42</v>
      </c>
      <c r="Z82" s="32">
        <v>295</v>
      </c>
      <c r="AA82" s="2" t="s">
        <v>46</v>
      </c>
      <c r="AB82" s="32">
        <v>4</v>
      </c>
      <c r="AC82" s="2" t="s">
        <v>48</v>
      </c>
      <c r="AD82" s="2" t="s">
        <v>50</v>
      </c>
      <c r="AE82" s="2"/>
      <c r="AF82" s="2"/>
      <c r="AG82" s="2"/>
      <c r="AH82" s="2"/>
    </row>
    <row r="83" spans="1:35" x14ac:dyDescent="0.2">
      <c r="A83" s="28">
        <v>84</v>
      </c>
      <c r="B83" s="28">
        <v>15</v>
      </c>
      <c r="C83" s="28">
        <v>3</v>
      </c>
      <c r="D83" s="28">
        <v>7</v>
      </c>
      <c r="E83" s="28">
        <f t="shared" si="24"/>
        <v>8</v>
      </c>
      <c r="F83" s="28">
        <f t="shared" si="16"/>
        <v>31</v>
      </c>
      <c r="G83" s="28">
        <f t="shared" si="17"/>
        <v>67</v>
      </c>
      <c r="H83" s="29">
        <f t="shared" si="18"/>
        <v>0.65486725663716816</v>
      </c>
      <c r="I83" s="29">
        <f t="shared" si="19"/>
        <v>0.46666666666666667</v>
      </c>
      <c r="J83" s="29">
        <f t="shared" si="20"/>
        <v>0.18421052631578946</v>
      </c>
      <c r="K83" s="29">
        <f t="shared" si="25"/>
        <v>0.26415094339622636</v>
      </c>
      <c r="L83" s="2"/>
      <c r="M83" s="2"/>
      <c r="N83" s="2"/>
      <c r="O83" s="2"/>
      <c r="P83" s="2"/>
      <c r="Q83" s="2"/>
      <c r="R83" s="2"/>
      <c r="S83" s="2"/>
      <c r="T83" s="2"/>
      <c r="U83" s="2"/>
      <c r="V83" s="2"/>
      <c r="W83" s="2"/>
      <c r="X83" s="15"/>
      <c r="Y83" s="2" t="s">
        <v>44</v>
      </c>
      <c r="Z83" s="32">
        <v>9</v>
      </c>
      <c r="AA83" s="2"/>
      <c r="AB83" s="2"/>
      <c r="AC83" s="2"/>
      <c r="AD83" s="2"/>
      <c r="AE83" s="2"/>
      <c r="AF83" s="2"/>
      <c r="AG83" s="2"/>
      <c r="AH83" s="2"/>
    </row>
    <row r="84" spans="1:35" x14ac:dyDescent="0.2">
      <c r="A84" s="28">
        <v>83</v>
      </c>
      <c r="B84" s="28">
        <v>13</v>
      </c>
      <c r="C84" s="28">
        <v>3</v>
      </c>
      <c r="D84" s="28">
        <v>7</v>
      </c>
      <c r="E84" s="28">
        <f t="shared" si="24"/>
        <v>6</v>
      </c>
      <c r="F84" s="28">
        <f t="shared" si="16"/>
        <v>31</v>
      </c>
      <c r="G84" s="28">
        <f t="shared" si="17"/>
        <v>69</v>
      </c>
      <c r="H84" s="29">
        <f t="shared" si="18"/>
        <v>0.67256637168141598</v>
      </c>
      <c r="I84" s="29">
        <f t="shared" si="19"/>
        <v>0.53846153846153844</v>
      </c>
      <c r="J84" s="29">
        <f t="shared" si="20"/>
        <v>0.18421052631578946</v>
      </c>
      <c r="K84" s="29">
        <f t="shared" si="25"/>
        <v>0.2745098039215686</v>
      </c>
      <c r="L84" s="2"/>
      <c r="M84" s="2"/>
      <c r="N84" s="2"/>
      <c r="O84" s="2"/>
      <c r="P84" s="2"/>
      <c r="Q84" s="2"/>
      <c r="R84" s="2"/>
      <c r="S84" s="2"/>
      <c r="T84" s="2"/>
      <c r="U84" s="2"/>
      <c r="V84" s="2"/>
      <c r="W84" s="2"/>
      <c r="X84" s="2"/>
      <c r="Y84" s="2"/>
      <c r="Z84" s="2"/>
      <c r="AA84" s="2"/>
      <c r="AB84" s="2"/>
      <c r="AC84" s="2"/>
      <c r="AD84" s="2"/>
      <c r="AE84" s="2"/>
      <c r="AF84" s="2"/>
      <c r="AG84" s="2"/>
      <c r="AH84" s="2"/>
      <c r="AI84" s="2"/>
    </row>
    <row r="85" spans="1:35" x14ac:dyDescent="0.2">
      <c r="A85" s="28">
        <v>82</v>
      </c>
      <c r="B85" s="28">
        <v>13</v>
      </c>
      <c r="C85" s="28">
        <v>3</v>
      </c>
      <c r="D85" s="28">
        <v>7</v>
      </c>
      <c r="E85" s="28">
        <f t="shared" si="24"/>
        <v>6</v>
      </c>
      <c r="F85" s="28">
        <f t="shared" si="16"/>
        <v>31</v>
      </c>
      <c r="G85" s="28">
        <f t="shared" si="17"/>
        <v>69</v>
      </c>
      <c r="H85" s="29">
        <f t="shared" si="18"/>
        <v>0.67256637168141598</v>
      </c>
      <c r="I85" s="29">
        <f t="shared" si="19"/>
        <v>0.53846153846153844</v>
      </c>
      <c r="J85" s="29">
        <f t="shared" si="20"/>
        <v>0.18421052631578946</v>
      </c>
      <c r="K85" s="29">
        <f t="shared" si="25"/>
        <v>0.2745098039215686</v>
      </c>
      <c r="L85" s="2"/>
      <c r="M85" s="2"/>
      <c r="N85" s="2"/>
      <c r="O85" s="2"/>
      <c r="P85" s="2"/>
      <c r="Q85" s="2"/>
      <c r="R85" s="2"/>
      <c r="S85" s="2"/>
      <c r="T85" s="2"/>
      <c r="U85" s="2"/>
      <c r="V85" s="2"/>
      <c r="W85" s="2"/>
      <c r="X85" s="37" t="s">
        <v>45</v>
      </c>
      <c r="Y85" s="38" t="s">
        <v>43</v>
      </c>
      <c r="Z85" s="38" t="s">
        <v>47</v>
      </c>
      <c r="AA85" s="38" t="s">
        <v>25</v>
      </c>
      <c r="AB85" s="38" t="s">
        <v>40</v>
      </c>
      <c r="AC85" s="38" t="s">
        <v>41</v>
      </c>
      <c r="AD85" s="38" t="s">
        <v>36</v>
      </c>
      <c r="AE85" s="38" t="s">
        <v>28</v>
      </c>
      <c r="AF85" s="38" t="s">
        <v>33</v>
      </c>
      <c r="AG85" s="38" t="s">
        <v>34</v>
      </c>
      <c r="AH85" s="38" t="s">
        <v>38</v>
      </c>
    </row>
    <row r="86" spans="1:35" x14ac:dyDescent="0.2">
      <c r="A86" s="28">
        <v>81</v>
      </c>
      <c r="B86" s="28">
        <v>12</v>
      </c>
      <c r="C86" s="28">
        <v>2</v>
      </c>
      <c r="D86" s="28">
        <v>6</v>
      </c>
      <c r="E86" s="28">
        <f t="shared" si="24"/>
        <v>6</v>
      </c>
      <c r="F86" s="28">
        <f t="shared" si="16"/>
        <v>32</v>
      </c>
      <c r="G86" s="28">
        <f t="shared" si="17"/>
        <v>69</v>
      </c>
      <c r="H86" s="29">
        <f t="shared" si="18"/>
        <v>0.66371681415929207</v>
      </c>
      <c r="I86" s="29">
        <f t="shared" si="19"/>
        <v>0.5</v>
      </c>
      <c r="J86" s="29">
        <f t="shared" si="20"/>
        <v>0.15789473684210525</v>
      </c>
      <c r="K86" s="29">
        <f t="shared" si="25"/>
        <v>0.23999999999999996</v>
      </c>
      <c r="L86" s="2"/>
      <c r="M86" s="2"/>
      <c r="N86" s="2"/>
      <c r="O86" s="2"/>
      <c r="P86" s="2"/>
      <c r="Q86" s="2"/>
      <c r="R86" s="2"/>
      <c r="S86" s="2"/>
      <c r="T86" s="2"/>
      <c r="U86" s="2"/>
      <c r="V86" s="2"/>
      <c r="W86" s="2"/>
      <c r="X86" s="28">
        <v>99</v>
      </c>
      <c r="Y86" s="28">
        <v>282</v>
      </c>
      <c r="Z86" s="28">
        <v>4</v>
      </c>
      <c r="AA86" s="28">
        <v>9</v>
      </c>
      <c r="AB86" s="28">
        <f>Y86-AA86</f>
        <v>273</v>
      </c>
      <c r="AC86" s="28">
        <f>$Z$65-AA86</f>
        <v>0</v>
      </c>
      <c r="AD86" s="28">
        <f>$Z$64-SUM(AA86:AC86)</f>
        <v>13</v>
      </c>
      <c r="AE86" s="29">
        <f t="shared" ref="AE86:AE93" si="30">(AA86+AD86)/(SUM(AA86,AB86,AC86,AD86))</f>
        <v>7.4576271186440682E-2</v>
      </c>
      <c r="AF86" s="29">
        <f t="shared" ref="AF86:AF93" si="31">AA86/(AA86+AB86)</f>
        <v>3.1914893617021274E-2</v>
      </c>
      <c r="AG86" s="29">
        <f t="shared" si="23"/>
        <v>1</v>
      </c>
      <c r="AH86" s="29">
        <f>2*(AF86*AG86)/(AF86+AG86)</f>
        <v>6.1855670103092779E-2</v>
      </c>
    </row>
    <row r="87" spans="1:35" x14ac:dyDescent="0.2">
      <c r="A87" s="28">
        <v>80</v>
      </c>
      <c r="B87" s="28">
        <v>11</v>
      </c>
      <c r="C87" s="28">
        <v>2</v>
      </c>
      <c r="D87" s="28">
        <v>6</v>
      </c>
      <c r="E87" s="28">
        <f>B87-D87</f>
        <v>5</v>
      </c>
      <c r="F87" s="28">
        <f t="shared" si="16"/>
        <v>32</v>
      </c>
      <c r="G87" s="28">
        <f t="shared" si="17"/>
        <v>70</v>
      </c>
      <c r="H87" s="29">
        <f t="shared" si="18"/>
        <v>0.67256637168141598</v>
      </c>
      <c r="I87" s="29">
        <f t="shared" si="19"/>
        <v>0.54545454545454541</v>
      </c>
      <c r="J87" s="29">
        <f t="shared" si="20"/>
        <v>0.15789473684210525</v>
      </c>
      <c r="K87" s="29">
        <f t="shared" si="25"/>
        <v>0.24489795918367344</v>
      </c>
      <c r="L87" s="2"/>
      <c r="M87" s="2"/>
      <c r="N87" s="2"/>
      <c r="O87" s="2"/>
      <c r="P87" s="2"/>
      <c r="Q87" s="2"/>
      <c r="R87" s="2"/>
      <c r="S87" s="2"/>
      <c r="T87" s="2"/>
      <c r="U87" s="2"/>
      <c r="V87" s="2"/>
      <c r="W87" s="2"/>
      <c r="X87" s="28">
        <v>98</v>
      </c>
      <c r="Y87" s="28">
        <v>279</v>
      </c>
      <c r="Z87" s="28">
        <v>4</v>
      </c>
      <c r="AA87" s="28">
        <v>9</v>
      </c>
      <c r="AB87" s="28">
        <f t="shared" ref="AB87:AB93" si="32">Y87-AA87</f>
        <v>270</v>
      </c>
      <c r="AC87" s="28">
        <f t="shared" ref="AC87:AC90" si="33">$Z$65-AA87</f>
        <v>0</v>
      </c>
      <c r="AD87" s="28">
        <f>$Z$82-SUM(AA87:AC87)</f>
        <v>16</v>
      </c>
      <c r="AE87" s="29">
        <f t="shared" si="30"/>
        <v>8.4745762711864403E-2</v>
      </c>
      <c r="AF87" s="29">
        <f t="shared" si="31"/>
        <v>3.2258064516129031E-2</v>
      </c>
      <c r="AG87" s="29">
        <f t="shared" ref="AG87:AG93" si="34">AA87/(AA87+AC87)</f>
        <v>1</v>
      </c>
      <c r="AH87" s="29">
        <f t="shared" ref="AH87:AH93" si="35">2*(AF87*AG87)/(AF87+AG87)</f>
        <v>6.25E-2</v>
      </c>
    </row>
    <row r="88" spans="1:35" x14ac:dyDescent="0.2">
      <c r="A88" s="28">
        <v>79</v>
      </c>
      <c r="B88" s="28">
        <v>11</v>
      </c>
      <c r="C88" s="28">
        <v>2</v>
      </c>
      <c r="D88" s="28">
        <v>6</v>
      </c>
      <c r="E88" s="28">
        <f t="shared" si="24"/>
        <v>5</v>
      </c>
      <c r="F88" s="28">
        <f t="shared" si="16"/>
        <v>32</v>
      </c>
      <c r="G88" s="28">
        <f t="shared" si="17"/>
        <v>70</v>
      </c>
      <c r="H88" s="29">
        <f t="shared" si="18"/>
        <v>0.67256637168141598</v>
      </c>
      <c r="I88" s="29">
        <f t="shared" si="19"/>
        <v>0.54545454545454541</v>
      </c>
      <c r="J88" s="29">
        <f t="shared" si="20"/>
        <v>0.15789473684210525</v>
      </c>
      <c r="K88" s="29">
        <f t="shared" si="25"/>
        <v>0.24489795918367344</v>
      </c>
      <c r="L88" s="2"/>
      <c r="M88" s="2"/>
      <c r="N88" s="2"/>
      <c r="O88" s="2"/>
      <c r="P88" s="2"/>
      <c r="Q88" s="2"/>
      <c r="R88" s="2"/>
      <c r="S88" s="2"/>
      <c r="T88" s="2"/>
      <c r="U88" s="2"/>
      <c r="V88" s="2"/>
      <c r="W88" s="2"/>
      <c r="X88" s="28">
        <v>97</v>
      </c>
      <c r="Y88" s="28">
        <v>264</v>
      </c>
      <c r="Z88" s="28">
        <v>4</v>
      </c>
      <c r="AA88" s="28">
        <v>9</v>
      </c>
      <c r="AB88" s="28">
        <f t="shared" si="32"/>
        <v>255</v>
      </c>
      <c r="AC88" s="28">
        <f t="shared" si="33"/>
        <v>0</v>
      </c>
      <c r="AD88" s="28">
        <f t="shared" ref="AD88:AD90" si="36">$Z$64-SUM(AA88:AC88)</f>
        <v>31</v>
      </c>
      <c r="AE88" s="29">
        <f t="shared" si="30"/>
        <v>0.13559322033898305</v>
      </c>
      <c r="AF88" s="29">
        <f t="shared" si="31"/>
        <v>3.4090909090909088E-2</v>
      </c>
      <c r="AG88" s="29">
        <f t="shared" si="34"/>
        <v>1</v>
      </c>
      <c r="AH88" s="29">
        <f t="shared" si="35"/>
        <v>6.5934065934065922E-2</v>
      </c>
    </row>
    <row r="89" spans="1:35" x14ac:dyDescent="0.2">
      <c r="A89" s="28">
        <v>78</v>
      </c>
      <c r="B89" s="28">
        <v>11</v>
      </c>
      <c r="C89" s="28">
        <v>2</v>
      </c>
      <c r="D89" s="28">
        <v>6</v>
      </c>
      <c r="E89" s="28">
        <f t="shared" si="24"/>
        <v>5</v>
      </c>
      <c r="F89" s="28">
        <f t="shared" si="16"/>
        <v>32</v>
      </c>
      <c r="G89" s="28">
        <f t="shared" si="17"/>
        <v>70</v>
      </c>
      <c r="H89" s="29">
        <f t="shared" si="18"/>
        <v>0.67256637168141598</v>
      </c>
      <c r="I89" s="29">
        <f t="shared" si="19"/>
        <v>0.54545454545454541</v>
      </c>
      <c r="J89" s="29">
        <f t="shared" si="20"/>
        <v>0.15789473684210525</v>
      </c>
      <c r="K89" s="29">
        <f t="shared" si="25"/>
        <v>0.24489795918367344</v>
      </c>
      <c r="L89" s="2"/>
      <c r="M89" s="2"/>
      <c r="N89" s="2"/>
      <c r="O89" s="2"/>
      <c r="P89" s="2"/>
      <c r="Q89" s="2"/>
      <c r="R89" s="2"/>
      <c r="S89" s="2"/>
      <c r="T89" s="2"/>
      <c r="U89" s="2"/>
      <c r="V89" s="2"/>
      <c r="W89" s="2"/>
      <c r="X89" s="28">
        <v>96</v>
      </c>
      <c r="Y89" s="28">
        <v>225</v>
      </c>
      <c r="Z89" s="28">
        <v>4</v>
      </c>
      <c r="AA89" s="28">
        <v>9</v>
      </c>
      <c r="AB89" s="28">
        <f t="shared" si="32"/>
        <v>216</v>
      </c>
      <c r="AC89" s="28">
        <f t="shared" si="33"/>
        <v>0</v>
      </c>
      <c r="AD89" s="28">
        <f t="shared" si="36"/>
        <v>70</v>
      </c>
      <c r="AE89" s="29">
        <f t="shared" si="30"/>
        <v>0.26779661016949152</v>
      </c>
      <c r="AF89" s="29">
        <f t="shared" si="31"/>
        <v>0.04</v>
      </c>
      <c r="AG89" s="29">
        <f t="shared" si="34"/>
        <v>1</v>
      </c>
      <c r="AH89" s="29">
        <f t="shared" si="35"/>
        <v>7.6923076923076927E-2</v>
      </c>
    </row>
    <row r="90" spans="1:35" x14ac:dyDescent="0.2">
      <c r="A90" s="28">
        <v>77</v>
      </c>
      <c r="B90" s="28">
        <v>11</v>
      </c>
      <c r="C90" s="28">
        <v>2</v>
      </c>
      <c r="D90" s="28">
        <v>6</v>
      </c>
      <c r="E90" s="28">
        <f t="shared" si="24"/>
        <v>5</v>
      </c>
      <c r="F90" s="28">
        <f t="shared" si="16"/>
        <v>32</v>
      </c>
      <c r="G90" s="28">
        <f t="shared" si="17"/>
        <v>70</v>
      </c>
      <c r="H90" s="29">
        <f t="shared" si="18"/>
        <v>0.67256637168141598</v>
      </c>
      <c r="I90" s="29">
        <f t="shared" si="19"/>
        <v>0.54545454545454541</v>
      </c>
      <c r="J90" s="29">
        <f t="shared" si="20"/>
        <v>0.15789473684210525</v>
      </c>
      <c r="K90" s="29">
        <f t="shared" si="25"/>
        <v>0.24489795918367344</v>
      </c>
      <c r="L90" s="2"/>
      <c r="M90" s="2"/>
      <c r="N90" s="2"/>
      <c r="O90" s="2"/>
      <c r="P90" s="2"/>
      <c r="Q90" s="2"/>
      <c r="R90" s="2"/>
      <c r="S90" s="2"/>
      <c r="T90" s="2"/>
      <c r="U90" s="2"/>
      <c r="V90" s="2"/>
      <c r="W90" s="2"/>
      <c r="X90" s="28">
        <v>95</v>
      </c>
      <c r="Y90" s="28">
        <v>185</v>
      </c>
      <c r="Z90" s="28">
        <v>4</v>
      </c>
      <c r="AA90" s="28">
        <v>8</v>
      </c>
      <c r="AB90" s="28">
        <f t="shared" si="32"/>
        <v>177</v>
      </c>
      <c r="AC90" s="28">
        <f t="shared" si="33"/>
        <v>1</v>
      </c>
      <c r="AD90" s="28">
        <f t="shared" si="36"/>
        <v>109</v>
      </c>
      <c r="AE90" s="29">
        <f t="shared" si="30"/>
        <v>0.39661016949152544</v>
      </c>
      <c r="AF90" s="29">
        <f t="shared" si="31"/>
        <v>4.3243243243243246E-2</v>
      </c>
      <c r="AG90" s="29">
        <f t="shared" si="34"/>
        <v>0.88888888888888884</v>
      </c>
      <c r="AH90" s="29">
        <f t="shared" si="35"/>
        <v>8.247422680412371E-2</v>
      </c>
    </row>
    <row r="91" spans="1:35" x14ac:dyDescent="0.2">
      <c r="A91" s="28">
        <v>76</v>
      </c>
      <c r="B91" s="28">
        <v>11</v>
      </c>
      <c r="C91" s="28">
        <v>2</v>
      </c>
      <c r="D91" s="28">
        <v>6</v>
      </c>
      <c r="E91" s="28">
        <f t="shared" si="24"/>
        <v>5</v>
      </c>
      <c r="F91" s="28">
        <f t="shared" si="16"/>
        <v>32</v>
      </c>
      <c r="G91" s="28">
        <f t="shared" si="17"/>
        <v>70</v>
      </c>
      <c r="H91" s="29">
        <f t="shared" si="18"/>
        <v>0.67256637168141598</v>
      </c>
      <c r="I91" s="29">
        <f t="shared" si="19"/>
        <v>0.54545454545454541</v>
      </c>
      <c r="J91" s="29">
        <f t="shared" si="20"/>
        <v>0.15789473684210525</v>
      </c>
      <c r="K91" s="29">
        <f t="shared" si="25"/>
        <v>0.24489795918367344</v>
      </c>
      <c r="L91" s="2"/>
      <c r="M91" s="2"/>
      <c r="N91" s="2"/>
      <c r="O91" s="2"/>
      <c r="P91" s="2"/>
      <c r="Q91" s="2"/>
      <c r="R91" s="2"/>
      <c r="S91" s="2"/>
      <c r="T91" s="2"/>
      <c r="U91" s="2"/>
      <c r="V91" s="2"/>
      <c r="W91" s="2"/>
      <c r="X91" s="28">
        <v>94</v>
      </c>
      <c r="Y91" s="28">
        <v>126</v>
      </c>
      <c r="Z91" s="28">
        <v>4</v>
      </c>
      <c r="AA91" s="28">
        <v>7</v>
      </c>
      <c r="AB91" s="28">
        <f t="shared" si="32"/>
        <v>119</v>
      </c>
      <c r="AC91" s="28">
        <f>$Z$65-AA91</f>
        <v>2</v>
      </c>
      <c r="AD91" s="28">
        <f>$Z$64-SUM(AA91:AC91)</f>
        <v>167</v>
      </c>
      <c r="AE91" s="29">
        <f t="shared" si="30"/>
        <v>0.5898305084745763</v>
      </c>
      <c r="AF91" s="29">
        <f t="shared" si="31"/>
        <v>5.5555555555555552E-2</v>
      </c>
      <c r="AG91" s="29">
        <f t="shared" si="34"/>
        <v>0.77777777777777779</v>
      </c>
      <c r="AH91" s="29">
        <f t="shared" si="35"/>
        <v>0.10370370370370369</v>
      </c>
    </row>
    <row r="92" spans="1:35" x14ac:dyDescent="0.2">
      <c r="A92" s="28">
        <v>75</v>
      </c>
      <c r="B92" s="28">
        <v>11</v>
      </c>
      <c r="C92" s="28">
        <v>2</v>
      </c>
      <c r="D92" s="28">
        <v>6</v>
      </c>
      <c r="E92" s="28">
        <f t="shared" si="24"/>
        <v>5</v>
      </c>
      <c r="F92" s="28">
        <f t="shared" si="16"/>
        <v>32</v>
      </c>
      <c r="G92" s="28">
        <f t="shared" si="17"/>
        <v>70</v>
      </c>
      <c r="H92" s="29">
        <f t="shared" si="18"/>
        <v>0.67256637168141598</v>
      </c>
      <c r="I92" s="29">
        <f t="shared" si="19"/>
        <v>0.54545454545454541</v>
      </c>
      <c r="J92" s="29">
        <f t="shared" si="20"/>
        <v>0.15789473684210525</v>
      </c>
      <c r="K92" s="29">
        <f t="shared" si="25"/>
        <v>0.24489795918367344</v>
      </c>
      <c r="L92" s="2"/>
      <c r="M92" s="2"/>
      <c r="N92" s="2"/>
      <c r="O92" s="2"/>
      <c r="P92" s="2"/>
      <c r="Q92" s="2"/>
      <c r="R92" s="2"/>
      <c r="S92" s="2"/>
      <c r="T92" s="2"/>
      <c r="U92" s="2"/>
      <c r="V92" s="2"/>
      <c r="W92" s="2"/>
      <c r="X92" s="28">
        <v>93</v>
      </c>
      <c r="Y92" s="28">
        <v>84</v>
      </c>
      <c r="Z92" s="28">
        <v>3</v>
      </c>
      <c r="AA92" s="28">
        <v>4</v>
      </c>
      <c r="AB92" s="28">
        <f t="shared" si="32"/>
        <v>80</v>
      </c>
      <c r="AC92" s="28">
        <f>$Z$65-AA92</f>
        <v>5</v>
      </c>
      <c r="AD92" s="28">
        <f>$Z$64-SUM(AA92:AC92)</f>
        <v>206</v>
      </c>
      <c r="AE92" s="29">
        <f t="shared" si="30"/>
        <v>0.71186440677966101</v>
      </c>
      <c r="AF92" s="29">
        <f t="shared" si="31"/>
        <v>4.7619047619047616E-2</v>
      </c>
      <c r="AG92" s="29">
        <f t="shared" si="34"/>
        <v>0.44444444444444442</v>
      </c>
      <c r="AH92" s="29">
        <f t="shared" si="35"/>
        <v>8.6021505376344093E-2</v>
      </c>
    </row>
    <row r="93" spans="1:35" x14ac:dyDescent="0.2">
      <c r="A93" s="7"/>
      <c r="B93" s="2"/>
      <c r="C93" s="2"/>
      <c r="D93" s="2"/>
      <c r="E93" s="2"/>
      <c r="F93" s="2"/>
      <c r="G93" s="2"/>
      <c r="H93" s="3"/>
      <c r="I93" s="3"/>
      <c r="J93" s="3"/>
      <c r="K93" s="3"/>
      <c r="L93" s="2"/>
      <c r="M93" s="2"/>
      <c r="N93" s="2"/>
      <c r="O93" s="2"/>
      <c r="P93" s="2"/>
      <c r="Q93" s="2"/>
      <c r="R93" s="2"/>
      <c r="S93" s="2"/>
      <c r="T93" s="2"/>
      <c r="U93" s="2"/>
      <c r="V93" s="2"/>
      <c r="W93" s="2"/>
      <c r="X93" s="28">
        <v>92</v>
      </c>
      <c r="Y93" s="28">
        <v>49</v>
      </c>
      <c r="Z93" s="28">
        <v>2</v>
      </c>
      <c r="AA93" s="28">
        <v>3</v>
      </c>
      <c r="AB93" s="28">
        <f t="shared" si="32"/>
        <v>46</v>
      </c>
      <c r="AC93" s="28">
        <f>$Z$65-AA93</f>
        <v>6</v>
      </c>
      <c r="AD93" s="28">
        <f>$Z$64-SUM(AA93:AC93)</f>
        <v>240</v>
      </c>
      <c r="AE93" s="29">
        <f t="shared" si="30"/>
        <v>0.82372881355932204</v>
      </c>
      <c r="AF93" s="29">
        <f t="shared" si="31"/>
        <v>6.1224489795918366E-2</v>
      </c>
      <c r="AG93" s="29">
        <f t="shared" si="34"/>
        <v>0.33333333333333331</v>
      </c>
      <c r="AH93" s="29">
        <f t="shared" si="35"/>
        <v>0.10344827586206896</v>
      </c>
    </row>
    <row r="94" spans="1:35" x14ac:dyDescent="0.2">
      <c r="A94" s="14"/>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8"/>
    </row>
    <row r="95" spans="1:35" x14ac:dyDescent="0.2">
      <c r="A95" s="14"/>
      <c r="B95" s="2" t="s">
        <v>42</v>
      </c>
      <c r="C95" s="32">
        <v>113</v>
      </c>
      <c r="D95" s="2" t="s">
        <v>46</v>
      </c>
      <c r="E95" s="32">
        <v>3</v>
      </c>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8"/>
    </row>
    <row r="96" spans="1:35" x14ac:dyDescent="0.2">
      <c r="A96" s="14"/>
      <c r="B96" s="2" t="s">
        <v>44</v>
      </c>
      <c r="C96" s="32">
        <v>38</v>
      </c>
      <c r="D96" s="2"/>
      <c r="E96" s="2"/>
      <c r="F96" s="2"/>
      <c r="G96" s="2"/>
      <c r="H96" s="2"/>
      <c r="I96" s="2"/>
      <c r="J96" s="2"/>
      <c r="K96" s="2"/>
      <c r="L96" s="2"/>
      <c r="M96" s="2"/>
      <c r="N96" s="2"/>
      <c r="O96" s="2"/>
      <c r="P96" s="2"/>
      <c r="Q96" s="2"/>
      <c r="R96" s="2"/>
      <c r="S96" s="2"/>
      <c r="T96" s="2"/>
      <c r="U96" s="2"/>
      <c r="V96" s="2"/>
      <c r="W96" s="2"/>
      <c r="X96" s="16" t="s">
        <v>51</v>
      </c>
      <c r="Y96" s="17"/>
      <c r="Z96" s="17"/>
      <c r="AA96" s="17"/>
      <c r="AB96" s="17"/>
      <c r="AC96" s="17"/>
      <c r="AD96" s="17"/>
      <c r="AE96" s="17"/>
      <c r="AF96" s="17"/>
      <c r="AG96" s="17"/>
      <c r="AH96" s="18"/>
    </row>
    <row r="97" spans="1:34" x14ac:dyDescent="0.2">
      <c r="A97" s="7"/>
      <c r="B97" s="2"/>
      <c r="C97" s="2"/>
      <c r="D97" s="2"/>
      <c r="E97" s="2"/>
      <c r="F97" s="2"/>
      <c r="G97" s="2"/>
      <c r="H97" s="2"/>
      <c r="I97" s="2"/>
      <c r="J97" s="2"/>
      <c r="K97" s="2"/>
      <c r="L97" s="2"/>
      <c r="M97" s="2"/>
      <c r="N97" s="2"/>
      <c r="O97" s="2"/>
      <c r="P97" s="2"/>
      <c r="Q97" s="2"/>
      <c r="R97" s="2"/>
      <c r="S97" s="2"/>
      <c r="T97" s="2"/>
      <c r="U97" s="2"/>
      <c r="V97" s="2"/>
      <c r="W97" s="2"/>
      <c r="X97" s="16" t="s">
        <v>52</v>
      </c>
      <c r="Y97" s="17" t="s">
        <v>53</v>
      </c>
      <c r="Z97" s="17"/>
      <c r="AA97" s="17"/>
      <c r="AB97" s="17"/>
      <c r="AC97" s="17"/>
      <c r="AD97" s="17"/>
      <c r="AE97" s="17"/>
      <c r="AF97" s="17"/>
      <c r="AG97" s="17"/>
      <c r="AH97" s="18"/>
    </row>
    <row r="98" spans="1:34" ht="51" x14ac:dyDescent="0.2">
      <c r="A98" s="35" t="s">
        <v>45</v>
      </c>
      <c r="B98" s="36" t="s">
        <v>43</v>
      </c>
      <c r="C98" s="36" t="s">
        <v>47</v>
      </c>
      <c r="D98" s="36" t="s">
        <v>25</v>
      </c>
      <c r="E98" s="36" t="s">
        <v>40</v>
      </c>
      <c r="F98" s="36" t="s">
        <v>41</v>
      </c>
      <c r="G98" s="36" t="s">
        <v>36</v>
      </c>
      <c r="H98" s="36" t="s">
        <v>28</v>
      </c>
      <c r="I98" s="36" t="s">
        <v>33</v>
      </c>
      <c r="J98" s="36" t="s">
        <v>34</v>
      </c>
      <c r="K98" s="36" t="s">
        <v>38</v>
      </c>
      <c r="L98" s="2"/>
      <c r="M98" s="2"/>
      <c r="N98" s="2"/>
      <c r="O98" s="2"/>
      <c r="P98" s="2"/>
      <c r="Q98" s="2"/>
      <c r="R98" s="2"/>
      <c r="S98" s="2"/>
      <c r="T98" s="2"/>
      <c r="U98" s="2"/>
      <c r="V98" s="2"/>
      <c r="W98" s="2"/>
      <c r="X98" s="16" t="s">
        <v>45</v>
      </c>
      <c r="Y98" s="17" t="s">
        <v>43</v>
      </c>
      <c r="Z98" s="17" t="s">
        <v>47</v>
      </c>
      <c r="AA98" s="17" t="s">
        <v>25</v>
      </c>
      <c r="AB98" s="17" t="s">
        <v>40</v>
      </c>
      <c r="AC98" s="17" t="s">
        <v>41</v>
      </c>
      <c r="AD98" s="17" t="s">
        <v>36</v>
      </c>
      <c r="AE98" s="17" t="s">
        <v>28</v>
      </c>
      <c r="AF98" s="17" t="s">
        <v>33</v>
      </c>
      <c r="AG98" s="17" t="s">
        <v>34</v>
      </c>
      <c r="AH98" s="18" t="s">
        <v>38</v>
      </c>
    </row>
    <row r="99" spans="1:34" x14ac:dyDescent="0.2">
      <c r="A99" s="28">
        <v>99</v>
      </c>
      <c r="B99" s="28">
        <v>101</v>
      </c>
      <c r="C99" s="28">
        <v>3</v>
      </c>
      <c r="D99" s="28">
        <v>38</v>
      </c>
      <c r="E99" s="28">
        <f>B99-D99</f>
        <v>63</v>
      </c>
      <c r="F99" s="28">
        <f t="shared" ref="F99:F104" si="37">$C$65-D99</f>
        <v>0</v>
      </c>
      <c r="G99" s="28">
        <f t="shared" ref="G99:G104" si="38">$C$64-SUM(D99:F99)</f>
        <v>12</v>
      </c>
      <c r="H99" s="29">
        <f t="shared" ref="H99:H104" si="39">(D99+G99)/(SUM(D99,E99,F99,G99))</f>
        <v>0.44247787610619471</v>
      </c>
      <c r="I99" s="29">
        <f t="shared" ref="I99:I104" si="40">D99/(D99+E99)</f>
        <v>0.37623762376237624</v>
      </c>
      <c r="J99" s="29">
        <f t="shared" ref="J99:J104" si="41">D99/(D99+F99)</f>
        <v>1</v>
      </c>
      <c r="K99" s="29">
        <f>2*(I99*J99)/(I99+J99)</f>
        <v>0.5467625899280576</v>
      </c>
      <c r="L99" s="2"/>
      <c r="M99" s="2"/>
      <c r="N99" s="2"/>
      <c r="O99" s="2"/>
      <c r="P99" s="2"/>
      <c r="Q99" s="2"/>
      <c r="R99" s="2"/>
      <c r="S99" s="2"/>
      <c r="T99" s="2"/>
      <c r="U99" s="2"/>
      <c r="V99" s="2"/>
      <c r="W99" s="2"/>
      <c r="X99" s="17">
        <v>93</v>
      </c>
      <c r="Y99" s="17">
        <v>61</v>
      </c>
      <c r="Z99" s="17">
        <v>3</v>
      </c>
      <c r="AA99" s="17">
        <v>4</v>
      </c>
      <c r="AB99" s="17">
        <f>Y99-AA99</f>
        <v>57</v>
      </c>
      <c r="AC99" s="17">
        <f>$Z$65-AA99</f>
        <v>5</v>
      </c>
      <c r="AD99" s="17">
        <f>$Z$64-SUM(AA99:AC99)</f>
        <v>229</v>
      </c>
      <c r="AE99" s="19">
        <f t="shared" ref="AE99:AE100" si="42">(AA99+AD99)/(SUM(AA99,AB99,AC99,AD99))</f>
        <v>0.78983050847457625</v>
      </c>
      <c r="AF99" s="19">
        <f t="shared" ref="AF99:AF100" si="43">AA99/(AA99+AB99)</f>
        <v>6.5573770491803282E-2</v>
      </c>
      <c r="AG99" s="19">
        <f t="shared" ref="AG99:AG100" si="44">AA99/(AA99+AC99)</f>
        <v>0.44444444444444442</v>
      </c>
      <c r="AH99" s="20">
        <f>2*(AF99*AG99)/(AF99+AG99)</f>
        <v>0.1142857142857143</v>
      </c>
    </row>
    <row r="100" spans="1:34" ht="17" thickBot="1" x14ac:dyDescent="0.25">
      <c r="A100" s="28">
        <v>98</v>
      </c>
      <c r="B100" s="28">
        <v>78</v>
      </c>
      <c r="C100" s="28">
        <v>3</v>
      </c>
      <c r="D100" s="28">
        <v>24</v>
      </c>
      <c r="E100" s="28">
        <f t="shared" ref="E100:E104" si="45">B100-D100</f>
        <v>54</v>
      </c>
      <c r="F100" s="28">
        <f t="shared" si="37"/>
        <v>14</v>
      </c>
      <c r="G100" s="28">
        <f t="shared" si="38"/>
        <v>21</v>
      </c>
      <c r="H100" s="29">
        <f t="shared" si="39"/>
        <v>0.39823008849557523</v>
      </c>
      <c r="I100" s="29">
        <f t="shared" si="40"/>
        <v>0.30769230769230771</v>
      </c>
      <c r="J100" s="29">
        <f t="shared" si="41"/>
        <v>0.63157894736842102</v>
      </c>
      <c r="K100" s="29">
        <f t="shared" ref="K100:K104" si="46">2*(I100*J100)/(I100+J100)</f>
        <v>0.41379310344827586</v>
      </c>
      <c r="L100" s="2"/>
      <c r="M100" s="2"/>
      <c r="N100" s="2"/>
      <c r="O100" s="2"/>
      <c r="P100" s="2"/>
      <c r="Q100" s="2"/>
      <c r="R100" s="2"/>
      <c r="S100" s="2"/>
      <c r="T100" s="2"/>
      <c r="U100" s="2"/>
      <c r="V100" s="2"/>
      <c r="W100" s="2"/>
      <c r="X100" s="23">
        <v>93</v>
      </c>
      <c r="Y100" s="24">
        <v>16</v>
      </c>
      <c r="Z100" s="24">
        <v>3</v>
      </c>
      <c r="AA100" s="24">
        <v>7</v>
      </c>
      <c r="AB100" s="24">
        <f>Y100-AA100</f>
        <v>9</v>
      </c>
      <c r="AC100" s="24">
        <f t="shared" ref="AC100" si="47">$C$65-AA100</f>
        <v>31</v>
      </c>
      <c r="AD100" s="24">
        <f t="shared" ref="AD100" si="48">$C$64-SUM(AA100:AC100)</f>
        <v>66</v>
      </c>
      <c r="AE100" s="25">
        <f t="shared" si="42"/>
        <v>0.64601769911504425</v>
      </c>
      <c r="AF100" s="25">
        <f t="shared" si="43"/>
        <v>0.4375</v>
      </c>
      <c r="AG100" s="25">
        <f t="shared" si="44"/>
        <v>0.18421052631578946</v>
      </c>
      <c r="AH100" s="25">
        <f>2*(AF100*AG100)/(AF100+AG100)</f>
        <v>0.25925925925925924</v>
      </c>
    </row>
    <row r="101" spans="1:34" x14ac:dyDescent="0.2">
      <c r="A101" s="28">
        <v>97</v>
      </c>
      <c r="B101" s="28">
        <v>32</v>
      </c>
      <c r="C101" s="28">
        <v>3</v>
      </c>
      <c r="D101" s="28">
        <v>6</v>
      </c>
      <c r="E101" s="28">
        <f t="shared" si="45"/>
        <v>26</v>
      </c>
      <c r="F101" s="28">
        <f t="shared" si="37"/>
        <v>32</v>
      </c>
      <c r="G101" s="28">
        <f t="shared" si="38"/>
        <v>49</v>
      </c>
      <c r="H101" s="29">
        <f t="shared" si="39"/>
        <v>0.48672566371681414</v>
      </c>
      <c r="I101" s="29">
        <f t="shared" si="40"/>
        <v>0.1875</v>
      </c>
      <c r="J101" s="29">
        <f t="shared" si="41"/>
        <v>0.15789473684210525</v>
      </c>
      <c r="K101" s="29">
        <f t="shared" si="46"/>
        <v>0.17142857142857143</v>
      </c>
      <c r="L101" s="2"/>
      <c r="M101" s="2"/>
      <c r="N101" s="2"/>
      <c r="O101" s="2"/>
      <c r="P101" s="2"/>
      <c r="Q101" s="2"/>
      <c r="R101" s="2"/>
      <c r="S101" s="2"/>
      <c r="T101" s="2"/>
      <c r="U101" s="2"/>
      <c r="V101" s="2"/>
      <c r="W101" s="2"/>
      <c r="X101" s="2"/>
      <c r="Y101" s="2"/>
      <c r="Z101" s="2"/>
      <c r="AA101" s="2"/>
      <c r="AB101" s="2"/>
      <c r="AC101" s="2"/>
      <c r="AD101" s="2"/>
      <c r="AE101" s="2"/>
      <c r="AF101" s="2"/>
      <c r="AG101" s="2"/>
      <c r="AH101" s="8"/>
    </row>
    <row r="102" spans="1:34" x14ac:dyDescent="0.2">
      <c r="A102" s="28">
        <v>96</v>
      </c>
      <c r="B102" s="28">
        <v>13</v>
      </c>
      <c r="C102" s="28">
        <v>3</v>
      </c>
      <c r="D102" s="28">
        <v>4</v>
      </c>
      <c r="E102" s="28">
        <f t="shared" si="45"/>
        <v>9</v>
      </c>
      <c r="F102" s="28">
        <f t="shared" si="37"/>
        <v>34</v>
      </c>
      <c r="G102" s="28">
        <f t="shared" si="38"/>
        <v>66</v>
      </c>
      <c r="H102" s="29">
        <f t="shared" si="39"/>
        <v>0.61946902654867253</v>
      </c>
      <c r="I102" s="29">
        <f t="shared" si="40"/>
        <v>0.30769230769230771</v>
      </c>
      <c r="J102" s="29">
        <f t="shared" si="41"/>
        <v>0.10526315789473684</v>
      </c>
      <c r="K102" s="29">
        <f t="shared" si="46"/>
        <v>0.15686274509803921</v>
      </c>
      <c r="L102" s="2"/>
      <c r="M102" s="2"/>
      <c r="N102" s="2"/>
      <c r="O102" s="2"/>
      <c r="P102" s="2"/>
      <c r="Q102" s="2"/>
      <c r="R102" s="2"/>
      <c r="S102" s="2"/>
      <c r="T102" s="2"/>
      <c r="U102" s="2"/>
      <c r="V102" s="2"/>
      <c r="W102" s="2"/>
      <c r="X102" s="2"/>
      <c r="Y102" s="2"/>
      <c r="Z102" s="2"/>
      <c r="AA102" s="2"/>
      <c r="AB102" s="2"/>
      <c r="AC102" s="2"/>
      <c r="AD102" s="2"/>
      <c r="AE102" s="2"/>
      <c r="AF102" s="2"/>
      <c r="AG102" s="2"/>
      <c r="AH102" s="8"/>
    </row>
    <row r="103" spans="1:34" x14ac:dyDescent="0.2">
      <c r="A103" s="28">
        <v>95</v>
      </c>
      <c r="B103" s="28">
        <v>10</v>
      </c>
      <c r="C103" s="28">
        <v>3</v>
      </c>
      <c r="D103" s="28">
        <v>3</v>
      </c>
      <c r="E103" s="28">
        <f t="shared" si="45"/>
        <v>7</v>
      </c>
      <c r="F103" s="28">
        <f t="shared" si="37"/>
        <v>35</v>
      </c>
      <c r="G103" s="28">
        <f t="shared" si="38"/>
        <v>68</v>
      </c>
      <c r="H103" s="29">
        <f t="shared" si="39"/>
        <v>0.62831858407079644</v>
      </c>
      <c r="I103" s="29">
        <f t="shared" si="40"/>
        <v>0.3</v>
      </c>
      <c r="J103" s="29">
        <f t="shared" si="41"/>
        <v>7.8947368421052627E-2</v>
      </c>
      <c r="K103" s="29">
        <f t="shared" si="46"/>
        <v>0.125</v>
      </c>
      <c r="L103" s="2"/>
      <c r="M103" s="2"/>
      <c r="N103" s="2"/>
      <c r="O103" s="2"/>
      <c r="P103" s="2"/>
      <c r="Q103" s="2"/>
      <c r="R103" s="2"/>
      <c r="S103" s="2"/>
      <c r="T103" s="2"/>
      <c r="U103" s="2"/>
      <c r="V103" s="2"/>
      <c r="W103" s="2"/>
      <c r="X103" s="2"/>
      <c r="Y103" s="2"/>
      <c r="Z103" s="2"/>
      <c r="AA103" s="2"/>
      <c r="AB103" s="2"/>
      <c r="AC103" s="2"/>
      <c r="AD103" s="2"/>
      <c r="AE103" s="2"/>
      <c r="AF103" s="2"/>
      <c r="AG103" s="2"/>
      <c r="AH103" s="8"/>
    </row>
    <row r="104" spans="1:34" x14ac:dyDescent="0.2">
      <c r="A104" s="28">
        <v>94</v>
      </c>
      <c r="B104" s="28">
        <v>7</v>
      </c>
      <c r="C104" s="28">
        <v>2</v>
      </c>
      <c r="D104" s="28">
        <v>2</v>
      </c>
      <c r="E104" s="28">
        <f t="shared" si="45"/>
        <v>5</v>
      </c>
      <c r="F104" s="28">
        <f t="shared" si="37"/>
        <v>36</v>
      </c>
      <c r="G104" s="28">
        <f t="shared" si="38"/>
        <v>70</v>
      </c>
      <c r="H104" s="29">
        <f t="shared" si="39"/>
        <v>0.63716814159292035</v>
      </c>
      <c r="I104" s="29">
        <f t="shared" si="40"/>
        <v>0.2857142857142857</v>
      </c>
      <c r="J104" s="29">
        <f t="shared" si="41"/>
        <v>5.2631578947368418E-2</v>
      </c>
      <c r="K104" s="29">
        <f t="shared" si="46"/>
        <v>8.8888888888888892E-2</v>
      </c>
      <c r="L104" s="2"/>
      <c r="M104" s="2"/>
      <c r="N104" s="2"/>
      <c r="O104" s="2"/>
      <c r="P104" s="2"/>
      <c r="Q104" s="2"/>
      <c r="R104" s="2"/>
      <c r="S104" s="2"/>
      <c r="T104" s="2"/>
      <c r="U104" s="2"/>
      <c r="V104" s="2"/>
      <c r="W104" s="2"/>
      <c r="X104" s="2"/>
      <c r="Y104" s="2"/>
      <c r="Z104" s="2"/>
      <c r="AA104" s="2"/>
      <c r="AB104" s="2"/>
      <c r="AC104" s="2"/>
      <c r="AD104" s="2"/>
      <c r="AE104" s="2"/>
      <c r="AF104" s="2"/>
      <c r="AG104" s="2"/>
      <c r="AH104" s="8"/>
    </row>
    <row r="105" spans="1:34" x14ac:dyDescent="0.2">
      <c r="A105" s="7"/>
      <c r="B105" s="2"/>
      <c r="C105" s="2"/>
      <c r="D105" s="2"/>
      <c r="E105" s="2"/>
      <c r="F105" s="2"/>
      <c r="G105" s="2"/>
      <c r="H105" s="3"/>
      <c r="I105" s="3"/>
      <c r="J105" s="3"/>
      <c r="K105" s="3"/>
      <c r="L105" s="2"/>
      <c r="M105" s="2"/>
      <c r="N105" s="2"/>
      <c r="O105" s="2"/>
      <c r="P105" s="2"/>
      <c r="Q105" s="2"/>
      <c r="R105" s="2"/>
      <c r="S105" s="2"/>
      <c r="T105" s="2"/>
      <c r="U105" s="2"/>
      <c r="V105" s="2"/>
      <c r="W105" s="2"/>
      <c r="X105" s="2"/>
      <c r="Y105" s="2"/>
      <c r="Z105" s="2"/>
      <c r="AA105" s="2"/>
      <c r="AB105" s="2"/>
      <c r="AC105" s="2"/>
      <c r="AD105" s="2"/>
      <c r="AE105" s="2"/>
      <c r="AF105" s="2"/>
      <c r="AG105" s="2"/>
      <c r="AH105" s="8"/>
    </row>
    <row r="106" spans="1:34" x14ac:dyDescent="0.2">
      <c r="A106" s="21" t="s">
        <v>54</v>
      </c>
      <c r="B106" s="17"/>
      <c r="C106" s="17"/>
      <c r="D106" s="17"/>
      <c r="E106" s="17"/>
      <c r="F106" s="17"/>
      <c r="G106" s="17"/>
      <c r="H106" s="17"/>
      <c r="I106" s="17"/>
      <c r="J106" s="17"/>
      <c r="K106" s="17"/>
      <c r="L106" s="2"/>
      <c r="M106" s="2"/>
      <c r="N106" s="2"/>
      <c r="O106" s="2"/>
      <c r="P106" s="2"/>
      <c r="Q106" s="2"/>
      <c r="R106" s="2"/>
      <c r="S106" s="2"/>
      <c r="T106" s="2"/>
      <c r="U106" s="2"/>
      <c r="V106" s="2"/>
      <c r="W106" s="2"/>
      <c r="X106" s="2"/>
      <c r="Y106" s="2"/>
      <c r="Z106" s="2"/>
      <c r="AA106" s="2"/>
      <c r="AB106" s="2"/>
      <c r="AC106" s="2"/>
      <c r="AD106" s="2"/>
      <c r="AE106" s="2"/>
      <c r="AF106" s="2"/>
      <c r="AG106" s="2"/>
      <c r="AH106" s="8"/>
    </row>
    <row r="107" spans="1:34" x14ac:dyDescent="0.2">
      <c r="A107" s="21"/>
      <c r="B107" s="17" t="s">
        <v>42</v>
      </c>
      <c r="C107" s="17">
        <v>113</v>
      </c>
      <c r="D107" s="17" t="s">
        <v>46</v>
      </c>
      <c r="E107" s="17">
        <v>3</v>
      </c>
      <c r="F107" s="17"/>
      <c r="G107" s="17"/>
      <c r="H107" s="17"/>
      <c r="I107" s="17"/>
      <c r="J107" s="17"/>
      <c r="K107" s="17"/>
      <c r="L107" s="2"/>
      <c r="M107" s="2"/>
      <c r="N107" s="2"/>
      <c r="O107" s="2"/>
      <c r="P107" s="2"/>
      <c r="Q107" s="2"/>
      <c r="R107" s="2"/>
      <c r="S107" s="2"/>
      <c r="T107" s="2"/>
      <c r="U107" s="2"/>
      <c r="V107" s="2"/>
      <c r="W107" s="2"/>
      <c r="X107" s="2"/>
      <c r="Y107" s="2"/>
      <c r="Z107" s="2"/>
      <c r="AA107" s="2"/>
      <c r="AB107" s="2"/>
      <c r="AC107" s="2"/>
      <c r="AD107" s="2"/>
      <c r="AE107" s="2"/>
      <c r="AF107" s="2"/>
      <c r="AG107" s="2"/>
      <c r="AH107" s="8"/>
    </row>
    <row r="108" spans="1:34" x14ac:dyDescent="0.2">
      <c r="A108" s="21"/>
      <c r="B108" s="17" t="s">
        <v>44</v>
      </c>
      <c r="C108" s="17">
        <v>38</v>
      </c>
      <c r="D108" s="17"/>
      <c r="E108" s="17"/>
      <c r="F108" s="17"/>
      <c r="G108" s="17"/>
      <c r="H108" s="17"/>
      <c r="I108" s="17"/>
      <c r="J108" s="17"/>
      <c r="K108" s="17"/>
      <c r="L108" s="2"/>
      <c r="M108" s="2"/>
      <c r="N108" s="2"/>
      <c r="O108" s="2"/>
      <c r="P108" s="2"/>
      <c r="Q108" s="2"/>
      <c r="R108" s="2"/>
      <c r="S108" s="2"/>
      <c r="T108" s="2"/>
      <c r="U108" s="2"/>
      <c r="V108" s="2"/>
      <c r="W108" s="2"/>
      <c r="X108" s="2"/>
      <c r="Y108" s="2"/>
      <c r="Z108" s="2"/>
      <c r="AA108" s="2"/>
      <c r="AB108" s="2"/>
      <c r="AC108" s="2"/>
      <c r="AD108" s="2"/>
      <c r="AE108" s="2"/>
      <c r="AF108" s="2"/>
      <c r="AG108" s="2"/>
      <c r="AH108" s="8"/>
    </row>
    <row r="109" spans="1:34" x14ac:dyDescent="0.2">
      <c r="A109" s="22"/>
      <c r="B109" s="17"/>
      <c r="C109" s="17"/>
      <c r="D109" s="17"/>
      <c r="E109" s="17"/>
      <c r="F109" s="17"/>
      <c r="G109" s="17"/>
      <c r="H109" s="17"/>
      <c r="I109" s="17"/>
      <c r="J109" s="17"/>
      <c r="K109" s="17"/>
      <c r="L109" s="2"/>
      <c r="M109" s="2"/>
      <c r="N109" s="2"/>
      <c r="O109" s="2"/>
      <c r="P109" s="2"/>
      <c r="Q109" s="2"/>
      <c r="R109" s="2"/>
      <c r="S109" s="2"/>
      <c r="T109" s="2"/>
      <c r="U109" s="2"/>
      <c r="V109" s="2"/>
      <c r="W109" s="2"/>
      <c r="X109" s="2"/>
      <c r="Y109" s="2"/>
      <c r="Z109" s="2"/>
      <c r="AA109" s="2"/>
      <c r="AB109" s="2"/>
      <c r="AC109" s="2"/>
      <c r="AD109" s="2"/>
      <c r="AE109" s="2"/>
      <c r="AF109" s="2"/>
      <c r="AG109" s="2"/>
      <c r="AH109" s="8"/>
    </row>
    <row r="110" spans="1:34" ht="51" x14ac:dyDescent="0.2">
      <c r="A110" s="30" t="s">
        <v>45</v>
      </c>
      <c r="B110" s="31" t="s">
        <v>43</v>
      </c>
      <c r="C110" s="31" t="s">
        <v>47</v>
      </c>
      <c r="D110" s="31" t="s">
        <v>25</v>
      </c>
      <c r="E110" s="31" t="s">
        <v>40</v>
      </c>
      <c r="F110" s="31" t="s">
        <v>41</v>
      </c>
      <c r="G110" s="31" t="s">
        <v>36</v>
      </c>
      <c r="H110" s="31" t="s">
        <v>28</v>
      </c>
      <c r="I110" s="31" t="s">
        <v>33</v>
      </c>
      <c r="J110" s="31" t="s">
        <v>34</v>
      </c>
      <c r="K110" s="31" t="s">
        <v>38</v>
      </c>
      <c r="L110" s="2"/>
      <c r="M110" s="2"/>
      <c r="N110" s="2"/>
      <c r="O110" s="2"/>
      <c r="P110" s="2"/>
      <c r="Q110" s="2"/>
      <c r="R110" s="2"/>
      <c r="S110" s="2"/>
      <c r="T110" s="2"/>
      <c r="U110" s="2"/>
      <c r="V110" s="2"/>
      <c r="W110" s="2"/>
      <c r="X110" s="2"/>
      <c r="Y110" s="2"/>
      <c r="Z110" s="2"/>
      <c r="AA110" s="2"/>
      <c r="AB110" s="2"/>
      <c r="AC110" s="2"/>
      <c r="AD110" s="2"/>
      <c r="AE110" s="2"/>
      <c r="AF110" s="2"/>
      <c r="AG110" s="2"/>
      <c r="AH110" s="8"/>
    </row>
    <row r="111" spans="1:34" ht="17" thickBot="1" x14ac:dyDescent="0.25">
      <c r="A111" s="23">
        <v>93</v>
      </c>
      <c r="B111" s="24">
        <v>16</v>
      </c>
      <c r="C111" s="24">
        <v>3</v>
      </c>
      <c r="D111" s="24">
        <v>7</v>
      </c>
      <c r="E111" s="24">
        <f>B111-D111</f>
        <v>9</v>
      </c>
      <c r="F111" s="24">
        <f t="shared" ref="F111" si="49">$C$65-D111</f>
        <v>31</v>
      </c>
      <c r="G111" s="24">
        <f t="shared" ref="G111" si="50">$C$64-SUM(D111:F111)</f>
        <v>66</v>
      </c>
      <c r="H111" s="25">
        <f t="shared" ref="H111" si="51">(D111+G111)/(SUM(D111,E111,F111,G111))</f>
        <v>0.64601769911504425</v>
      </c>
      <c r="I111" s="25">
        <f t="shared" ref="I111" si="52">D111/(D111+E111)</f>
        <v>0.4375</v>
      </c>
      <c r="J111" s="25">
        <f t="shared" ref="J111" si="53">D111/(D111+F111)</f>
        <v>0.18421052631578946</v>
      </c>
      <c r="K111" s="25">
        <f>2*(I111*J111)/(I111+J111)</f>
        <v>0.25925925925925924</v>
      </c>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26"/>
    </row>
    <row r="112" spans="1:34" x14ac:dyDescent="0.2">
      <c r="H112" s="1"/>
      <c r="I112" s="1"/>
      <c r="J112" s="1"/>
      <c r="K112" s="1"/>
    </row>
    <row r="113" spans="8:11" x14ac:dyDescent="0.2">
      <c r="H113" s="1"/>
      <c r="I113" s="1"/>
      <c r="J113" s="1"/>
      <c r="K113" s="1"/>
    </row>
    <row r="114" spans="8:11" x14ac:dyDescent="0.2">
      <c r="H114" s="1"/>
      <c r="I114" s="1"/>
      <c r="J114" s="1"/>
      <c r="K114" s="1"/>
    </row>
    <row r="115" spans="8:11" x14ac:dyDescent="0.2">
      <c r="H115" s="1"/>
      <c r="I115" s="1"/>
      <c r="J115" s="1"/>
      <c r="K115" s="1"/>
    </row>
    <row r="116" spans="8:11" x14ac:dyDescent="0.2">
      <c r="H116" s="1"/>
      <c r="I116" s="1"/>
      <c r="J116" s="1"/>
      <c r="K116" s="1"/>
    </row>
    <row r="117" spans="8:11" x14ac:dyDescent="0.2">
      <c r="H117" s="1"/>
      <c r="I117" s="1"/>
      <c r="J117" s="1"/>
      <c r="K117" s="1"/>
    </row>
    <row r="118" spans="8:11" x14ac:dyDescent="0.2">
      <c r="H118" s="1"/>
      <c r="I118" s="1"/>
      <c r="J118" s="1"/>
      <c r="K118" s="1"/>
    </row>
    <row r="119" spans="8:11" x14ac:dyDescent="0.2">
      <c r="H119" s="1"/>
      <c r="I119" s="1"/>
      <c r="J119" s="1"/>
      <c r="K119" s="1"/>
    </row>
    <row r="120" spans="8:11" x14ac:dyDescent="0.2">
      <c r="H120" s="1"/>
      <c r="I120" s="1"/>
      <c r="J120" s="1"/>
      <c r="K120" s="1"/>
    </row>
    <row r="121" spans="8:11" x14ac:dyDescent="0.2">
      <c r="H121" s="1"/>
      <c r="I121" s="1"/>
      <c r="J121" s="1"/>
      <c r="K121" s="1"/>
    </row>
    <row r="122" spans="8:11" x14ac:dyDescent="0.2">
      <c r="H122" s="1"/>
      <c r="I122" s="1"/>
      <c r="J122" s="1"/>
      <c r="K122" s="1"/>
    </row>
    <row r="123" spans="8:11" x14ac:dyDescent="0.2">
      <c r="H123" s="1"/>
      <c r="I123" s="1"/>
      <c r="J123" s="1"/>
      <c r="K123" s="1"/>
    </row>
  </sheetData>
  <sortState xmlns:xlrd2="http://schemas.microsoft.com/office/spreadsheetml/2017/richdata2" ref="X3:AB12">
    <sortCondition descending="1" ref="X12"/>
  </sortState>
  <mergeCells count="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2020-09-27T10:36:52Z</dcterms:created>
  <dcterms:modified xsi:type="dcterms:W3CDTF">2020-11-07T19:14:15Z</dcterms:modified>
</cp:coreProperties>
</file>