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user\Desktop\Inventory Management Project Excel\"/>
    </mc:Choice>
  </mc:AlternateContent>
  <xr:revisionPtr revIDLastSave="0" documentId="13_ncr:1_{B94F7353-E102-4C54-80FC-5E043E3F725E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Opening Stock" sheetId="1" r:id="rId1"/>
    <sheet name="Purchases" sheetId="4" r:id="rId2"/>
    <sheet name="Sales" sheetId="5" r:id="rId3"/>
    <sheet name="Closing Stock" sheetId="6" r:id="rId4"/>
  </sheets>
  <definedNames>
    <definedName name="proID" localSheetId="2">Table1[Product ID]</definedName>
    <definedName name="proID">Table1[Product 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22" i="5" l="1"/>
  <c r="E22" i="5"/>
  <c r="G22" i="5" s="1"/>
  <c r="D24" i="4"/>
  <c r="E24" i="4"/>
  <c r="G24" i="4" s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F8" i="6"/>
  <c r="H8" i="6" s="1"/>
  <c r="I8" i="6" s="1"/>
  <c r="D21" i="5"/>
  <c r="E21" i="5"/>
  <c r="G21" i="5" s="1"/>
  <c r="D22" i="4"/>
  <c r="D23" i="4"/>
  <c r="E22" i="4"/>
  <c r="G22" i="4" s="1"/>
  <c r="E23" i="4"/>
  <c r="G23" i="4" s="1"/>
  <c r="F9" i="6"/>
  <c r="H9" i="6" s="1"/>
  <c r="I9" i="6" s="1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D21" i="4"/>
  <c r="E21" i="4"/>
  <c r="G21" i="4" s="1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9" i="5"/>
  <c r="E10" i="5"/>
  <c r="G10" i="5" s="1"/>
  <c r="E11" i="5"/>
  <c r="E12" i="5"/>
  <c r="E13" i="5"/>
  <c r="E14" i="5"/>
  <c r="G14" i="5" s="1"/>
  <c r="E15" i="5"/>
  <c r="E16" i="5"/>
  <c r="E17" i="5"/>
  <c r="E18" i="5"/>
  <c r="G18" i="5" s="1"/>
  <c r="E19" i="5"/>
  <c r="G19" i="5" s="1"/>
  <c r="E20" i="5"/>
  <c r="G20" i="5" s="1"/>
  <c r="E8" i="5"/>
  <c r="G8" i="5" s="1"/>
  <c r="D20" i="5"/>
  <c r="D19" i="5"/>
  <c r="D18" i="5"/>
  <c r="G17" i="5"/>
  <c r="D17" i="5"/>
  <c r="G16" i="5"/>
  <c r="D16" i="5"/>
  <c r="G15" i="5"/>
  <c r="D15" i="5"/>
  <c r="D14" i="5"/>
  <c r="G13" i="5"/>
  <c r="D13" i="5"/>
  <c r="G12" i="5"/>
  <c r="D12" i="5"/>
  <c r="G11" i="5"/>
  <c r="D11" i="5"/>
  <c r="D10" i="5"/>
  <c r="G9" i="5"/>
  <c r="D9" i="5"/>
  <c r="D8" i="5"/>
  <c r="D10" i="4"/>
  <c r="D11" i="4"/>
  <c r="D12" i="4"/>
  <c r="D13" i="4"/>
  <c r="D14" i="4"/>
  <c r="D15" i="4"/>
  <c r="D16" i="4"/>
  <c r="D17" i="4"/>
  <c r="D18" i="4"/>
  <c r="D19" i="4"/>
  <c r="D20" i="4"/>
  <c r="E10" i="4"/>
  <c r="G10" i="4" s="1"/>
  <c r="E11" i="4"/>
  <c r="G11" i="4" s="1"/>
  <c r="E12" i="4"/>
  <c r="G12" i="4" s="1"/>
  <c r="E13" i="4"/>
  <c r="G13" i="4" s="1"/>
  <c r="E14" i="4"/>
  <c r="G14" i="4" s="1"/>
  <c r="E15" i="4"/>
  <c r="G15" i="4" s="1"/>
  <c r="E16" i="4"/>
  <c r="G16" i="4" s="1"/>
  <c r="E17" i="4"/>
  <c r="G17" i="4" s="1"/>
  <c r="E18" i="4"/>
  <c r="G18" i="4" s="1"/>
  <c r="E19" i="4"/>
  <c r="G19" i="4" s="1"/>
  <c r="E20" i="4"/>
  <c r="G20" i="4" s="1"/>
  <c r="E8" i="4"/>
  <c r="G8" i="4" s="1"/>
  <c r="E9" i="4"/>
  <c r="G9" i="4" s="1"/>
  <c r="D8" i="4"/>
  <c r="D9" i="4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8" i="1"/>
  <c r="H21" i="6" l="1"/>
  <c r="I21" i="6" s="1"/>
  <c r="H17" i="6"/>
  <c r="I17" i="6" s="1"/>
  <c r="H13" i="6"/>
  <c r="I13" i="6" s="1"/>
  <c r="H19" i="6"/>
  <c r="I19" i="6" s="1"/>
  <c r="H15" i="6"/>
  <c r="I15" i="6" s="1"/>
  <c r="H11" i="6"/>
  <c r="I11" i="6" s="1"/>
  <c r="H20" i="6"/>
  <c r="I20" i="6" s="1"/>
  <c r="H16" i="6"/>
  <c r="I16" i="6" s="1"/>
  <c r="H12" i="6"/>
  <c r="I12" i="6" s="1"/>
  <c r="H22" i="6"/>
  <c r="I22" i="6" s="1"/>
  <c r="H18" i="6"/>
  <c r="I18" i="6" s="1"/>
  <c r="H14" i="6"/>
  <c r="I14" i="6" s="1"/>
  <c r="H10" i="6"/>
  <c r="I10" i="6" s="1"/>
</calcChain>
</file>

<file path=xl/sharedStrings.xml><?xml version="1.0" encoding="utf-8"?>
<sst xmlns="http://schemas.openxmlformats.org/spreadsheetml/2006/main" count="122" uniqueCount="46">
  <si>
    <t>Product ID</t>
  </si>
  <si>
    <t>Product Name</t>
  </si>
  <si>
    <t>Price</t>
  </si>
  <si>
    <t>Qty</t>
  </si>
  <si>
    <t>Amount</t>
  </si>
  <si>
    <t>Selling Price</t>
  </si>
  <si>
    <t>Inspirational Travel Journal</t>
  </si>
  <si>
    <t>World Map Scratch Poster</t>
  </si>
  <si>
    <t>“The Alchemist” by Paulo Coelho (motivational book)</t>
  </si>
  <si>
    <t>Portable Power Bank</t>
  </si>
  <si>
    <t>Lightweight Travel Backpack</t>
  </si>
  <si>
    <t>Stainless Steel Water Bottle with Quote</t>
  </si>
  <si>
    <t>Noise-Canceling Headphones</t>
  </si>
  <si>
    <t>Travel Yoga Mat</t>
  </si>
  <si>
    <t>Kindle Paperwhite (E-reader)</t>
  </si>
  <si>
    <t>Motivational Quote T-shirt (“Wander Often, Wonder Always”)</t>
  </si>
  <si>
    <t>Compact DSLR Camera</t>
  </si>
  <si>
    <t>Reusable Coffee Tumbler with Quote</t>
  </si>
  <si>
    <t>Foldable Travel Pillow</t>
  </si>
  <si>
    <t>Hiking Boots</t>
  </si>
  <si>
    <t>Inspirational Wall Art (Adventure Quotes)</t>
  </si>
  <si>
    <t>Jour101</t>
  </si>
  <si>
    <t>Jour102</t>
  </si>
  <si>
    <t>Jour103</t>
  </si>
  <si>
    <t>Jour104</t>
  </si>
  <si>
    <t>Jour105</t>
  </si>
  <si>
    <t>Jour106</t>
  </si>
  <si>
    <t>Jour107</t>
  </si>
  <si>
    <t>Jour108</t>
  </si>
  <si>
    <t>Jour109</t>
  </si>
  <si>
    <t>Jour110</t>
  </si>
  <si>
    <t>Jour111</t>
  </si>
  <si>
    <t>Jour112</t>
  </si>
  <si>
    <t>Jour113</t>
  </si>
  <si>
    <t>Jour114</t>
  </si>
  <si>
    <t>Jour115</t>
  </si>
  <si>
    <t>Opening Stock</t>
  </si>
  <si>
    <t>Date</t>
  </si>
  <si>
    <t>Product Code</t>
  </si>
  <si>
    <t>QTY</t>
  </si>
  <si>
    <t>Purchases</t>
  </si>
  <si>
    <t>Sales</t>
  </si>
  <si>
    <t>Purchase Stock</t>
  </si>
  <si>
    <t>Sales Stock</t>
  </si>
  <si>
    <t>Balance</t>
  </si>
  <si>
    <t>Closing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</si>
</sst>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0.249977111117893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2">
    <xf numFmtId="0" fontId="0" fillId="0" borderId="0" xfId="0"/>
    <xf numFmtId="164" fontId="0" fillId="0" borderId="0" xfId="1" applyNumberFormat="1" applyFont="1"/>
    <xf numFmtId="0" fontId="2" fillId="0" borderId="1" xfId="2"/>
    <xf numFmtId="0" fontId="4" fillId="0" borderId="0" xfId="0" applyFont="1" applyAlignment="1">
      <alignment horizontal="left" vertical="center"/>
    </xf>
    <xf numFmtId="164" fontId="4" fillId="0" borderId="0" xfId="1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164" fontId="6" fillId="0" borderId="0" xfId="1" applyNumberFormat="1" applyFont="1" applyAlignment="1">
      <alignment horizontal="left" vertical="center"/>
    </xf>
    <xf numFmtId="0" fontId="0" fillId="2" borderId="0" xfId="0" applyFill="1"/>
    <xf numFmtId="0" fontId="0" fillId="0" borderId="0" xfId="0" applyFill="1"/>
  </cellXfs>
  <cellStyles count="3">
    <cellStyle name="Comma" xfId="1" builtinId="3"/>
    <cellStyle name="Heading 1" xfId="2" builtinId="16"/>
    <cellStyle name="Normal" xfId="0" builtinId="0"/>
  </cellStyles>
  <dxfs count="35"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_(* #,##0_);_(* \(#,##0\);_(* &quot;-&quot;??_);_(@_)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64" formatCode="_(* #,##0_);_(* \(#,##0\);_(* &quot;-&quot;??_);_(@_)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77111117893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77111117893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Opening Stock'!A1"/><Relationship Id="rId2" Type="http://schemas.openxmlformats.org/officeDocument/2006/relationships/hyperlink" Target="#'Closing Stock'!A1"/><Relationship Id="rId1" Type="http://schemas.openxmlformats.org/officeDocument/2006/relationships/hyperlink" Target="#Purchases!A1"/><Relationship Id="rId4" Type="http://schemas.openxmlformats.org/officeDocument/2006/relationships/hyperlink" Target="#Sal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Opening Stock'!A1"/><Relationship Id="rId2" Type="http://schemas.openxmlformats.org/officeDocument/2006/relationships/hyperlink" Target="#'Closing Stock'!A1"/><Relationship Id="rId1" Type="http://schemas.openxmlformats.org/officeDocument/2006/relationships/hyperlink" Target="#Purchases!A1"/><Relationship Id="rId4" Type="http://schemas.openxmlformats.org/officeDocument/2006/relationships/hyperlink" Target="#Sale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Opening Stock'!A1"/><Relationship Id="rId2" Type="http://schemas.openxmlformats.org/officeDocument/2006/relationships/hyperlink" Target="#'Closing Stock'!A1"/><Relationship Id="rId1" Type="http://schemas.openxmlformats.org/officeDocument/2006/relationships/hyperlink" Target="#Purchases!A1"/><Relationship Id="rId4" Type="http://schemas.openxmlformats.org/officeDocument/2006/relationships/hyperlink" Target="#Sale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Opening Stock'!A1"/><Relationship Id="rId2" Type="http://schemas.openxmlformats.org/officeDocument/2006/relationships/hyperlink" Target="#'Closing Stock'!A1"/><Relationship Id="rId1" Type="http://schemas.openxmlformats.org/officeDocument/2006/relationships/hyperlink" Target="#Purchases!A1"/><Relationship Id="rId4" Type="http://schemas.openxmlformats.org/officeDocument/2006/relationships/hyperlink" Target="#Sal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828675</xdr:colOff>
      <xdr:row>0</xdr:row>
      <xdr:rowOff>85726</xdr:rowOff>
    </xdr:from>
    <xdr:to>
      <xdr:col>4</xdr:col>
      <xdr:colOff>1266824</xdr:colOff>
      <xdr:row>2</xdr:row>
      <xdr:rowOff>142876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3359E6-11F3-4D02-9402-4902DE14E1FD}"/>
            </a:ext>
          </a:extLst>
        </xdr:cNvPr>
        <xdr:cNvSpPr/>
      </xdr:nvSpPr>
      <xdr:spPr>
        <a:xfrm>
          <a:off x="4591050" y="85726"/>
          <a:ext cx="1504949" cy="4381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Purchases</a:t>
          </a:r>
        </a:p>
      </xdr:txBody>
    </xdr:sp>
    <xdr:clientData/>
  </xdr:twoCellAnchor>
  <xdr:twoCellAnchor>
    <xdr:from>
      <xdr:col>6</xdr:col>
      <xdr:colOff>295275</xdr:colOff>
      <xdr:row>0</xdr:row>
      <xdr:rowOff>76201</xdr:rowOff>
    </xdr:from>
    <xdr:to>
      <xdr:col>7</xdr:col>
      <xdr:colOff>571499</xdr:colOff>
      <xdr:row>2</xdr:row>
      <xdr:rowOff>133351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5896BE2-8DF8-4F5E-ABE8-58517EE792F4}"/>
            </a:ext>
          </a:extLst>
        </xdr:cNvPr>
        <xdr:cNvSpPr/>
      </xdr:nvSpPr>
      <xdr:spPr>
        <a:xfrm>
          <a:off x="7981950" y="76201"/>
          <a:ext cx="1504949" cy="4381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Closing</a:t>
          </a:r>
          <a:r>
            <a:rPr lang="en-US" sz="1400" b="1" baseline="0">
              <a:solidFill>
                <a:schemeClr val="bg1"/>
              </a:solidFill>
            </a:rPr>
            <a:t> </a:t>
          </a:r>
          <a:r>
            <a:rPr lang="en-US" sz="1400" b="1">
              <a:solidFill>
                <a:schemeClr val="bg1"/>
              </a:solidFill>
            </a:rPr>
            <a:t>Stock</a:t>
          </a:r>
        </a:p>
      </xdr:txBody>
    </xdr:sp>
    <xdr:clientData/>
  </xdr:twoCellAnchor>
  <xdr:twoCellAnchor>
    <xdr:from>
      <xdr:col>2</xdr:col>
      <xdr:colOff>1857375</xdr:colOff>
      <xdr:row>1</xdr:row>
      <xdr:rowOff>28576</xdr:rowOff>
    </xdr:from>
    <xdr:to>
      <xdr:col>3</xdr:col>
      <xdr:colOff>647699</xdr:colOff>
      <xdr:row>3</xdr:row>
      <xdr:rowOff>85726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79E362-ACC8-4FFF-953B-B6DE02669F41}"/>
            </a:ext>
          </a:extLst>
        </xdr:cNvPr>
        <xdr:cNvSpPr/>
      </xdr:nvSpPr>
      <xdr:spPr>
        <a:xfrm>
          <a:off x="2905125" y="219076"/>
          <a:ext cx="1504949" cy="4381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Opening Stock</a:t>
          </a:r>
        </a:p>
      </xdr:txBody>
    </xdr:sp>
    <xdr:clientData/>
  </xdr:twoCellAnchor>
  <xdr:twoCellAnchor>
    <xdr:from>
      <xdr:col>4</xdr:col>
      <xdr:colOff>1457325</xdr:colOff>
      <xdr:row>0</xdr:row>
      <xdr:rowOff>66676</xdr:rowOff>
    </xdr:from>
    <xdr:to>
      <xdr:col>6</xdr:col>
      <xdr:colOff>104774</xdr:colOff>
      <xdr:row>2</xdr:row>
      <xdr:rowOff>123826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DA85F47-0F99-4E18-B336-99DEE1A2E6C0}"/>
            </a:ext>
          </a:extLst>
        </xdr:cNvPr>
        <xdr:cNvSpPr/>
      </xdr:nvSpPr>
      <xdr:spPr>
        <a:xfrm>
          <a:off x="6286500" y="66676"/>
          <a:ext cx="1504949" cy="4381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Sales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2066925</xdr:colOff>
      <xdr:row>1</xdr:row>
      <xdr:rowOff>38100</xdr:rowOff>
    </xdr:from>
    <xdr:to>
      <xdr:col>3</xdr:col>
      <xdr:colOff>3571874</xdr:colOff>
      <xdr:row>3</xdr:row>
      <xdr:rowOff>95250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874A3D-CB79-4E07-8E27-F8A35DF7A83D}"/>
            </a:ext>
          </a:extLst>
        </xdr:cNvPr>
        <xdr:cNvSpPr/>
      </xdr:nvSpPr>
      <xdr:spPr>
        <a:xfrm>
          <a:off x="4191000" y="228600"/>
          <a:ext cx="1504949" cy="438150"/>
        </a:xfrm>
        <a:prstGeom prst="roundRect">
          <a:avLst/>
        </a:prstGeom>
        <a:solidFill>
          <a:srgbClr val="0070C0"/>
        </a:solidFill>
        <a:ln>
          <a:solidFill>
            <a:schemeClr val="accent1">
              <a:lumMod val="40000"/>
              <a:lumOff val="6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Purchases</a:t>
          </a:r>
        </a:p>
      </xdr:txBody>
    </xdr:sp>
    <xdr:clientData/>
  </xdr:twoCellAnchor>
  <xdr:twoCellAnchor>
    <xdr:from>
      <xdr:col>5</xdr:col>
      <xdr:colOff>533400</xdr:colOff>
      <xdr:row>0</xdr:row>
      <xdr:rowOff>76200</xdr:rowOff>
    </xdr:from>
    <xdr:to>
      <xdr:col>7</xdr:col>
      <xdr:colOff>247649</xdr:colOff>
      <xdr:row>2</xdr:row>
      <xdr:rowOff>133350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3D7E5AE-9C57-4D78-BFD6-62F4CB697618}"/>
            </a:ext>
          </a:extLst>
        </xdr:cNvPr>
        <xdr:cNvSpPr/>
      </xdr:nvSpPr>
      <xdr:spPr>
        <a:xfrm>
          <a:off x="7505700" y="76200"/>
          <a:ext cx="1504949" cy="4381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Closing</a:t>
          </a:r>
          <a:r>
            <a:rPr lang="en-US" sz="1400" b="1" baseline="0">
              <a:solidFill>
                <a:schemeClr val="bg1"/>
              </a:solidFill>
            </a:rPr>
            <a:t> </a:t>
          </a:r>
          <a:r>
            <a:rPr lang="en-US" sz="1400" b="1">
              <a:solidFill>
                <a:schemeClr val="bg1"/>
              </a:solidFill>
            </a:rPr>
            <a:t>Stock</a:t>
          </a:r>
        </a:p>
      </xdr:txBody>
    </xdr:sp>
    <xdr:clientData/>
  </xdr:twoCellAnchor>
  <xdr:twoCellAnchor>
    <xdr:from>
      <xdr:col>3</xdr:col>
      <xdr:colOff>352425</xdr:colOff>
      <xdr:row>0</xdr:row>
      <xdr:rowOff>57150</xdr:rowOff>
    </xdr:from>
    <xdr:to>
      <xdr:col>3</xdr:col>
      <xdr:colOff>1857374</xdr:colOff>
      <xdr:row>2</xdr:row>
      <xdr:rowOff>114300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6E4572-2A4D-43C8-862C-C3D10D7DA4E3}"/>
            </a:ext>
          </a:extLst>
        </xdr:cNvPr>
        <xdr:cNvSpPr/>
      </xdr:nvSpPr>
      <xdr:spPr>
        <a:xfrm>
          <a:off x="2476500" y="57150"/>
          <a:ext cx="1504949" cy="4381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Opening Stock</a:t>
          </a:r>
        </a:p>
      </xdr:txBody>
    </xdr:sp>
    <xdr:clientData/>
  </xdr:twoCellAnchor>
  <xdr:twoCellAnchor>
    <xdr:from>
      <xdr:col>3</xdr:col>
      <xdr:colOff>3686175</xdr:colOff>
      <xdr:row>0</xdr:row>
      <xdr:rowOff>66675</xdr:rowOff>
    </xdr:from>
    <xdr:to>
      <xdr:col>5</xdr:col>
      <xdr:colOff>342899</xdr:colOff>
      <xdr:row>2</xdr:row>
      <xdr:rowOff>123825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A202FA5-F8D1-4948-9371-9BEFD466C94F}"/>
            </a:ext>
          </a:extLst>
        </xdr:cNvPr>
        <xdr:cNvSpPr/>
      </xdr:nvSpPr>
      <xdr:spPr>
        <a:xfrm>
          <a:off x="5810250" y="66675"/>
          <a:ext cx="1504949" cy="4381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Sales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2238375</xdr:colOff>
      <xdr:row>0</xdr:row>
      <xdr:rowOff>85725</xdr:rowOff>
    </xdr:from>
    <xdr:to>
      <xdr:col>4</xdr:col>
      <xdr:colOff>19049</xdr:colOff>
      <xdr:row>2</xdr:row>
      <xdr:rowOff>142875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2DE222-AA8F-4B8A-8192-0B2B9F3BBC80}"/>
            </a:ext>
          </a:extLst>
        </xdr:cNvPr>
        <xdr:cNvSpPr/>
      </xdr:nvSpPr>
      <xdr:spPr>
        <a:xfrm>
          <a:off x="4429125" y="85725"/>
          <a:ext cx="1504949" cy="4381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Purchases</a:t>
          </a:r>
        </a:p>
      </xdr:txBody>
    </xdr:sp>
    <xdr:clientData/>
  </xdr:twoCellAnchor>
  <xdr:twoCellAnchor>
    <xdr:from>
      <xdr:col>5</xdr:col>
      <xdr:colOff>704850</xdr:colOff>
      <xdr:row>0</xdr:row>
      <xdr:rowOff>76200</xdr:rowOff>
    </xdr:from>
    <xdr:to>
      <xdr:col>7</xdr:col>
      <xdr:colOff>342899</xdr:colOff>
      <xdr:row>2</xdr:row>
      <xdr:rowOff>133350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841D560-26CD-4265-B3C2-8103C6AC7C21}"/>
            </a:ext>
          </a:extLst>
        </xdr:cNvPr>
        <xdr:cNvSpPr/>
      </xdr:nvSpPr>
      <xdr:spPr>
        <a:xfrm>
          <a:off x="7820025" y="76200"/>
          <a:ext cx="1504949" cy="4381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Closing</a:t>
          </a:r>
          <a:r>
            <a:rPr lang="en-US" sz="1400" b="1" baseline="0">
              <a:solidFill>
                <a:schemeClr val="bg1"/>
              </a:solidFill>
            </a:rPr>
            <a:t> </a:t>
          </a:r>
          <a:r>
            <a:rPr lang="en-US" sz="1400" b="1">
              <a:solidFill>
                <a:schemeClr val="bg1"/>
              </a:solidFill>
            </a:rPr>
            <a:t>Stock</a:t>
          </a:r>
        </a:p>
      </xdr:txBody>
    </xdr:sp>
    <xdr:clientData/>
  </xdr:twoCellAnchor>
  <xdr:twoCellAnchor>
    <xdr:from>
      <xdr:col>3</xdr:col>
      <xdr:colOff>600075</xdr:colOff>
      <xdr:row>0</xdr:row>
      <xdr:rowOff>57150</xdr:rowOff>
    </xdr:from>
    <xdr:to>
      <xdr:col>3</xdr:col>
      <xdr:colOff>2105024</xdr:colOff>
      <xdr:row>2</xdr:row>
      <xdr:rowOff>114300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5DA7016-1D53-4E59-96EA-68334BE71070}"/>
            </a:ext>
          </a:extLst>
        </xdr:cNvPr>
        <xdr:cNvSpPr/>
      </xdr:nvSpPr>
      <xdr:spPr>
        <a:xfrm>
          <a:off x="2790825" y="57150"/>
          <a:ext cx="1504949" cy="4381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Opening Stock</a:t>
          </a:r>
        </a:p>
      </xdr:txBody>
    </xdr:sp>
    <xdr:clientData/>
  </xdr:twoCellAnchor>
  <xdr:twoCellAnchor>
    <xdr:from>
      <xdr:col>4</xdr:col>
      <xdr:colOff>266700</xdr:colOff>
      <xdr:row>1</xdr:row>
      <xdr:rowOff>38100</xdr:rowOff>
    </xdr:from>
    <xdr:to>
      <xdr:col>5</xdr:col>
      <xdr:colOff>571499</xdr:colOff>
      <xdr:row>3</xdr:row>
      <xdr:rowOff>95250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915BAE6-7493-4197-A0C5-8C4545A35D49}"/>
            </a:ext>
          </a:extLst>
        </xdr:cNvPr>
        <xdr:cNvSpPr/>
      </xdr:nvSpPr>
      <xdr:spPr>
        <a:xfrm>
          <a:off x="6181725" y="228600"/>
          <a:ext cx="1504949" cy="438150"/>
        </a:xfrm>
        <a:prstGeom prst="roundRect">
          <a:avLst/>
        </a:prstGeom>
        <a:solidFill>
          <a:srgbClr val="0070C0"/>
        </a:solidFill>
        <a:ln>
          <a:solidFill>
            <a:schemeClr val="accent1">
              <a:lumMod val="40000"/>
              <a:lumOff val="6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Sales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1057275</xdr:colOff>
      <xdr:row>0</xdr:row>
      <xdr:rowOff>76200</xdr:rowOff>
    </xdr:from>
    <xdr:to>
      <xdr:col>4</xdr:col>
      <xdr:colOff>1495424</xdr:colOff>
      <xdr:row>2</xdr:row>
      <xdr:rowOff>133350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805808-731E-4FCF-B220-33C96620A241}"/>
            </a:ext>
          </a:extLst>
        </xdr:cNvPr>
        <xdr:cNvSpPr/>
      </xdr:nvSpPr>
      <xdr:spPr>
        <a:xfrm>
          <a:off x="6153150" y="76200"/>
          <a:ext cx="1504949" cy="4381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Purchases</a:t>
          </a:r>
        </a:p>
      </xdr:txBody>
    </xdr:sp>
    <xdr:clientData/>
  </xdr:twoCellAnchor>
  <xdr:twoCellAnchor>
    <xdr:from>
      <xdr:col>6</xdr:col>
      <xdr:colOff>504825</xdr:colOff>
      <xdr:row>1</xdr:row>
      <xdr:rowOff>38100</xdr:rowOff>
    </xdr:from>
    <xdr:to>
      <xdr:col>8</xdr:col>
      <xdr:colOff>19049</xdr:colOff>
      <xdr:row>3</xdr:row>
      <xdr:rowOff>95250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038318B-21A6-4E64-B2A7-BE3974F35A34}"/>
            </a:ext>
          </a:extLst>
        </xdr:cNvPr>
        <xdr:cNvSpPr/>
      </xdr:nvSpPr>
      <xdr:spPr>
        <a:xfrm>
          <a:off x="9525000" y="228600"/>
          <a:ext cx="1504949" cy="438150"/>
        </a:xfrm>
        <a:prstGeom prst="roundRect">
          <a:avLst/>
        </a:prstGeom>
        <a:solidFill>
          <a:srgbClr val="0070C0"/>
        </a:solidFill>
        <a:ln>
          <a:solidFill>
            <a:schemeClr val="accent1">
              <a:lumMod val="40000"/>
              <a:lumOff val="6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Closing</a:t>
          </a:r>
          <a:r>
            <a:rPr lang="en-US" sz="1400" b="1" baseline="0">
              <a:solidFill>
                <a:schemeClr val="bg1"/>
              </a:solidFill>
            </a:rPr>
            <a:t> </a:t>
          </a:r>
          <a:r>
            <a:rPr lang="en-US" sz="1400" b="1">
              <a:solidFill>
                <a:schemeClr val="bg1"/>
              </a:solidFill>
            </a:rPr>
            <a:t>Stock</a:t>
          </a:r>
        </a:p>
      </xdr:txBody>
    </xdr:sp>
    <xdr:clientData/>
  </xdr:twoCellAnchor>
  <xdr:twoCellAnchor>
    <xdr:from>
      <xdr:col>2</xdr:col>
      <xdr:colOff>3467100</xdr:colOff>
      <xdr:row>0</xdr:row>
      <xdr:rowOff>47625</xdr:rowOff>
    </xdr:from>
    <xdr:to>
      <xdr:col>3</xdr:col>
      <xdr:colOff>923924</xdr:colOff>
      <xdr:row>2</xdr:row>
      <xdr:rowOff>104775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7F0506-1F80-4AC1-957F-34A6B0A82C71}"/>
            </a:ext>
          </a:extLst>
        </xdr:cNvPr>
        <xdr:cNvSpPr/>
      </xdr:nvSpPr>
      <xdr:spPr>
        <a:xfrm>
          <a:off x="4514850" y="47625"/>
          <a:ext cx="1504949" cy="4381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Opening Stock</a:t>
          </a:r>
        </a:p>
      </xdr:txBody>
    </xdr:sp>
    <xdr:clientData/>
  </xdr:twoCellAnchor>
  <xdr:twoCellAnchor>
    <xdr:from>
      <xdr:col>5</xdr:col>
      <xdr:colOff>171450</xdr:colOff>
      <xdr:row>0</xdr:row>
      <xdr:rowOff>57150</xdr:rowOff>
    </xdr:from>
    <xdr:to>
      <xdr:col>6</xdr:col>
      <xdr:colOff>333374</xdr:colOff>
      <xdr:row>2</xdr:row>
      <xdr:rowOff>114300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0DF31BB-890A-4FD5-A42C-8D2FA681EF5C}"/>
            </a:ext>
          </a:extLst>
        </xdr:cNvPr>
        <xdr:cNvSpPr/>
      </xdr:nvSpPr>
      <xdr:spPr>
        <a:xfrm>
          <a:off x="7848600" y="57150"/>
          <a:ext cx="1504949" cy="4381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Sales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B2710F-FB50-4D72-BA68-07C48F02DE57}" name="Table1" displayName="Table1" ref="B7:G22" totalsRowShown="0" headerRowDxfId="34" dataDxfId="33">
  <autoFilter ref="B7:G22" xr:uid="{7EB2710F-FB50-4D72-BA68-07C48F02DE5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E320FCB-3A0C-46DA-830D-8C27466D1C73}" name="Product ID" dataDxfId="32"/>
    <tableColumn id="2" xr3:uid="{B727BEB7-5526-46F9-BDDF-795F8662FD88}" name="Product Name" dataDxfId="31"/>
    <tableColumn id="3" xr3:uid="{0315E5BD-1432-4F4A-9045-AD8DBE593587}" name="Price" dataDxfId="30" dataCellStyle="Comma"/>
    <tableColumn id="4" xr3:uid="{002682A0-B42A-4DE7-B8E5-06E5F1941ADD}" name="Qty" dataDxfId="29" dataCellStyle="Comma"/>
    <tableColumn id="5" xr3:uid="{A64F158F-38CE-4355-8337-7C8EB6848896}" name="Amount" dataDxfId="28" dataCellStyle="Comma">
      <calculatedColumnFormula>D8*E8</calculatedColumnFormula>
    </tableColumn>
    <tableColumn id="6" xr3:uid="{146EF755-47EE-42D7-8877-21D5831DF17F}" name="Selling Price" dataDxfId="27" dataCellStyle="Comma">
      <calculatedColumnFormula>D8*125%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2DFD55-ACE1-4E4D-8130-85E33B1B0C6B}" name="Table3" displayName="Table3" ref="B7:G24" totalsRowShown="0" headerRowDxfId="26" dataDxfId="25" dataCellStyle="Comma">
  <autoFilter ref="B7:G24" xr:uid="{512DFD55-ACE1-4E4D-8130-85E33B1B0C6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A7D087E-B521-4D40-A35C-F685120ABDF7}" name="Date" dataDxfId="24"/>
    <tableColumn id="2" xr3:uid="{18270EBC-4696-42C5-B885-F4F61DE235CF}" name="Product Code" dataDxfId="23"/>
    <tableColumn id="3" xr3:uid="{BFB033FB-1FF3-44F5-9343-579C96673974}" name="Product Name" dataDxfId="22" dataCellStyle="Comma">
      <calculatedColumnFormula>IFERROR(VLOOKUP(Table3[[#This Row],[Product Code]],Table1[],2,FALSE),"")</calculatedColumnFormula>
    </tableColumn>
    <tableColumn id="4" xr3:uid="{91E87CA9-1C53-42D7-B57C-B0952DB4DE79}" name="Price" dataDxfId="21" dataCellStyle="Comma">
      <calculatedColumnFormula>IFERROR(VLOOKUP(Table3[[#This Row],[Product Code]],Table1[],3,FALSE),"")</calculatedColumnFormula>
    </tableColumn>
    <tableColumn id="5" xr3:uid="{200B4F61-20CB-4F08-808D-4919621E240A}" name="QTY" dataDxfId="20" dataCellStyle="Comma"/>
    <tableColumn id="6" xr3:uid="{9C9F135E-4E0C-4D72-A8FA-46A7064E81E6}" name="Amount" dataDxfId="19" dataCellStyle="Comma">
      <calculatedColumnFormula>IFERROR(Table3[[#This Row],[Price]]*Table3[[#This Row],[QTY]],"")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394E23-004F-4AC4-B458-7C31A5C741C7}" name="Table35" displayName="Table35" ref="B7:G22" totalsRowShown="0" headerRowDxfId="18" dataDxfId="17" dataCellStyle="Comma">
  <autoFilter ref="B7:G22" xr:uid="{512DFD55-ACE1-4E4D-8130-85E33B1B0C6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D08BD6F-C690-42BC-8996-D43C958476D8}" name="Date" dataDxfId="16"/>
    <tableColumn id="2" xr3:uid="{16D9150F-650D-45E8-9F4B-44D794FA7090}" name="Product Code" dataDxfId="15"/>
    <tableColumn id="3" xr3:uid="{9F899E45-493C-4DC9-89F2-A5DB4E08CFAC}" name="Product Name" dataDxfId="14" dataCellStyle="Comma">
      <calculatedColumnFormula>IFERROR(VLOOKUP(Table35[[#This Row],[Product Code]],Table1[],2,FALSE),"")</calculatedColumnFormula>
    </tableColumn>
    <tableColumn id="4" xr3:uid="{8767729C-9BC9-401D-98AA-2CEFCDEB4505}" name="Selling Price" dataDxfId="13" dataCellStyle="Comma">
      <calculatedColumnFormula>IFERROR(VLOOKUP(Table35[[#This Row],[Product Code]],Table1[],6,FALSE),"")</calculatedColumnFormula>
    </tableColumn>
    <tableColumn id="5" xr3:uid="{63809AC1-DAA2-4F54-A0F0-CCFEDBADFBE2}" name="QTY" dataDxfId="12" dataCellStyle="Comma"/>
    <tableColumn id="6" xr3:uid="{E30591D7-6F15-4BAF-B840-A75D09F83D08}" name="Amount" dataDxfId="11" dataCellStyle="Comma">
      <calculatedColumnFormula>IFERROR(Table35[[#This Row],[Selling Price]]*Table35[[#This Row],[QTY]],"")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140B5D-44D3-4A7B-8C53-62DE6DFC6FFF}" name="Table16" displayName="Table16" ref="B7:I22" totalsRowShown="0" headerRowDxfId="9" dataDxfId="8">
  <autoFilter ref="B7:I22" xr:uid="{7EB2710F-FB50-4D72-BA68-07C48F02DE5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789B06C-953F-43E1-8C59-A1C7CD14A260}" name="Product ID" dataDxfId="7"/>
    <tableColumn id="2" xr3:uid="{849898C1-9911-4221-BE7A-2D88E141156B}" name="Product Name" dataDxfId="6"/>
    <tableColumn id="3" xr3:uid="{C07EC3BB-4157-46F5-9307-9B33E9C12395}" name="Price" dataDxfId="5" dataCellStyle="Comma"/>
    <tableColumn id="4" xr3:uid="{A2DD25FA-3249-44D0-B891-6F135448A318}" name="Opening Stock" dataDxfId="4" dataCellStyle="Comma">
      <calculatedColumnFormula>SUMIF(Table1[Product ID],Table16[[#This Row],[Product ID]],Table1[Qty])</calculatedColumnFormula>
    </tableColumn>
    <tableColumn id="5" xr3:uid="{2185E2E7-7824-4479-B617-90EB6B381B46}" name="Purchase Stock" dataDxfId="3" dataCellStyle="Comma">
      <calculatedColumnFormula>SUMIF(Table3[Product Code],Table16[[#This Row],[Product ID]],Table3[QTY])</calculatedColumnFormula>
    </tableColumn>
    <tableColumn id="6" xr3:uid="{1DEF6AB8-0095-445E-B1A8-066075069F76}" name="Sales Stock" dataDxfId="2" dataCellStyle="Comma">
      <calculatedColumnFormula>SUMIF(Table35[Product Code],Table16[[#This Row],[Product ID]],Table35[QTY])</calculatedColumnFormula>
    </tableColumn>
    <tableColumn id="7" xr3:uid="{C77CA41B-459E-4A87-ADCA-BC3BC2E40276}" name="Balance" dataDxfId="1" dataCellStyle="Comma">
      <calculatedColumnFormula>Table16[[#This Row],[Opening Stock]]+Table16[[#This Row],[Purchase Stock]] - Table16[[#This Row],[Sales Stock]]</calculatedColumnFormula>
    </tableColumn>
    <tableColumn id="8" xr3:uid="{CEBF42CD-0074-4308-B8B9-95EC21B2F7B6}" name="Amount" dataDxfId="0" dataCellStyle="Comma">
      <calculatedColumnFormula>Table16[[#This Row],[Price]]*Table16[[#This Row],[Balance]]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2"/>
  <sheetViews>
    <sheetView showGridLines="0" workbookViewId="0">
      <pane ySplit="7" topLeftCell="A8" activePane="bottomLeft" state="frozen"/>
      <selection pane="bottomLeft" activeCell="I14" sqref="I14"/>
    </sheetView>
  </sheetViews>
  <sheetFormatPr defaultRowHeight="15" x14ac:dyDescent="0.25"/>
  <cols>
    <col min="1" max="1" width="2.5703125" customWidth="1"/>
    <col min="2" max="2" width="13.140625" customWidth="1"/>
    <col min="3" max="3" width="40.7109375" customWidth="1"/>
    <col min="4" max="4" width="16" customWidth="1"/>
    <col min="5" max="5" width="22.7109375" customWidth="1"/>
    <col min="6" max="6" width="20.140625" customWidth="1"/>
    <col min="7" max="7" width="18.42578125" customWidth="1"/>
  </cols>
  <sheetData>
    <row r="1" spans="2:11" s="10" customFormat="1" x14ac:dyDescent="0.25"/>
    <row r="2" spans="2:11" s="10" customFormat="1" x14ac:dyDescent="0.25"/>
    <row r="3" spans="2:11" s="10" customFormat="1" x14ac:dyDescent="0.25"/>
    <row r="5" spans="2:11" ht="20.25" thickBot="1" x14ac:dyDescent="0.35">
      <c r="B5" s="2" t="s">
        <v>36</v>
      </c>
      <c r="C5" s="2"/>
    </row>
    <row r="6" spans="2:11" ht="15.75" thickTop="1" x14ac:dyDescent="0.25"/>
    <row r="7" spans="2:11" ht="26.25" customHeight="1" x14ac:dyDescent="0.25">
      <c r="B7" s="5" t="s">
        <v>0</v>
      </c>
      <c r="C7" s="5" t="s">
        <v>1</v>
      </c>
      <c r="D7" s="5" t="s">
        <v>2</v>
      </c>
      <c r="E7" s="5" t="s">
        <v>3</v>
      </c>
      <c r="F7" s="5" t="s">
        <v>4</v>
      </c>
      <c r="G7" s="5" t="s">
        <v>5</v>
      </c>
      <c r="K7" s="11"/>
    </row>
    <row r="8" spans="2:11" ht="15.75" x14ac:dyDescent="0.25">
      <c r="B8" s="3" t="s">
        <v>21</v>
      </c>
      <c r="C8" s="3" t="s">
        <v>6</v>
      </c>
      <c r="D8" s="4">
        <v>1194</v>
      </c>
      <c r="E8" s="4">
        <v>75</v>
      </c>
      <c r="F8" s="4">
        <f>D8*E8</f>
        <v>89550</v>
      </c>
      <c r="G8" s="4">
        <f>D8*125%</f>
        <v>1492.5</v>
      </c>
    </row>
    <row r="9" spans="2:11" ht="15.75" x14ac:dyDescent="0.25">
      <c r="B9" s="3" t="s">
        <v>22</v>
      </c>
      <c r="C9" s="3" t="s">
        <v>7</v>
      </c>
      <c r="D9" s="4">
        <v>2318</v>
      </c>
      <c r="E9" s="4">
        <v>50</v>
      </c>
      <c r="F9" s="4">
        <f t="shared" ref="F9:F22" si="0">D9*E9</f>
        <v>115900</v>
      </c>
      <c r="G9" s="4">
        <f t="shared" ref="G9:G22" si="1">D9*125%</f>
        <v>2897.5</v>
      </c>
    </row>
    <row r="10" spans="2:11" ht="15.75" x14ac:dyDescent="0.25">
      <c r="B10" s="3" t="s">
        <v>23</v>
      </c>
      <c r="C10" s="3" t="s">
        <v>8</v>
      </c>
      <c r="D10" s="4">
        <v>2299</v>
      </c>
      <c r="E10" s="4">
        <v>62</v>
      </c>
      <c r="F10" s="4">
        <f t="shared" si="0"/>
        <v>142538</v>
      </c>
      <c r="G10" s="4">
        <f t="shared" si="1"/>
        <v>2873.75</v>
      </c>
    </row>
    <row r="11" spans="2:11" ht="15.75" x14ac:dyDescent="0.25">
      <c r="B11" s="3" t="s">
        <v>24</v>
      </c>
      <c r="C11" s="3" t="s">
        <v>9</v>
      </c>
      <c r="D11" s="4">
        <v>1017</v>
      </c>
      <c r="E11" s="4">
        <v>39</v>
      </c>
      <c r="F11" s="4">
        <f t="shared" si="0"/>
        <v>39663</v>
      </c>
      <c r="G11" s="4">
        <f t="shared" si="1"/>
        <v>1271.25</v>
      </c>
    </row>
    <row r="12" spans="2:11" ht="15.75" x14ac:dyDescent="0.25">
      <c r="B12" s="3" t="s">
        <v>25</v>
      </c>
      <c r="C12" s="3" t="s">
        <v>10</v>
      </c>
      <c r="D12" s="4">
        <v>1377</v>
      </c>
      <c r="E12" s="4">
        <v>67</v>
      </c>
      <c r="F12" s="4">
        <f t="shared" si="0"/>
        <v>92259</v>
      </c>
      <c r="G12" s="4">
        <f t="shared" si="1"/>
        <v>1721.25</v>
      </c>
    </row>
    <row r="13" spans="2:11" ht="15.75" x14ac:dyDescent="0.25">
      <c r="B13" s="3" t="s">
        <v>26</v>
      </c>
      <c r="C13" s="3" t="s">
        <v>11</v>
      </c>
      <c r="D13" s="4">
        <v>1920</v>
      </c>
      <c r="E13" s="4">
        <v>70</v>
      </c>
      <c r="F13" s="4">
        <f t="shared" si="0"/>
        <v>134400</v>
      </c>
      <c r="G13" s="4">
        <f t="shared" si="1"/>
        <v>2400</v>
      </c>
    </row>
    <row r="14" spans="2:11" ht="15.75" x14ac:dyDescent="0.25">
      <c r="B14" s="3" t="s">
        <v>27</v>
      </c>
      <c r="C14" s="3" t="s">
        <v>12</v>
      </c>
      <c r="D14" s="4">
        <v>1988</v>
      </c>
      <c r="E14" s="4">
        <v>35</v>
      </c>
      <c r="F14" s="4">
        <f t="shared" si="0"/>
        <v>69580</v>
      </c>
      <c r="G14" s="4">
        <f t="shared" si="1"/>
        <v>2485</v>
      </c>
    </row>
    <row r="15" spans="2:11" ht="15.75" x14ac:dyDescent="0.25">
      <c r="B15" s="3" t="s">
        <v>28</v>
      </c>
      <c r="C15" s="3" t="s">
        <v>13</v>
      </c>
      <c r="D15" s="4">
        <v>2450</v>
      </c>
      <c r="E15" s="4">
        <v>46</v>
      </c>
      <c r="F15" s="4">
        <f t="shared" si="0"/>
        <v>112700</v>
      </c>
      <c r="G15" s="4">
        <f t="shared" si="1"/>
        <v>3062.5</v>
      </c>
    </row>
    <row r="16" spans="2:11" ht="15.75" x14ac:dyDescent="0.25">
      <c r="B16" s="3" t="s">
        <v>29</v>
      </c>
      <c r="C16" s="3" t="s">
        <v>14</v>
      </c>
      <c r="D16" s="4">
        <v>345</v>
      </c>
      <c r="E16" s="4">
        <v>93</v>
      </c>
      <c r="F16" s="4">
        <f t="shared" si="0"/>
        <v>32085</v>
      </c>
      <c r="G16" s="4">
        <f t="shared" si="1"/>
        <v>431.25</v>
      </c>
    </row>
    <row r="17" spans="2:7" ht="15.75" x14ac:dyDescent="0.25">
      <c r="B17" s="3" t="s">
        <v>30</v>
      </c>
      <c r="C17" s="3" t="s">
        <v>15</v>
      </c>
      <c r="D17" s="4">
        <v>2670</v>
      </c>
      <c r="E17" s="4">
        <v>93</v>
      </c>
      <c r="F17" s="4">
        <f t="shared" si="0"/>
        <v>248310</v>
      </c>
      <c r="G17" s="4">
        <f t="shared" si="1"/>
        <v>3337.5</v>
      </c>
    </row>
    <row r="18" spans="2:7" ht="15.75" x14ac:dyDescent="0.25">
      <c r="B18" s="3" t="s">
        <v>31</v>
      </c>
      <c r="C18" s="3" t="s">
        <v>16</v>
      </c>
      <c r="D18" s="4">
        <v>2128</v>
      </c>
      <c r="E18" s="4">
        <v>54</v>
      </c>
      <c r="F18" s="4">
        <f t="shared" si="0"/>
        <v>114912</v>
      </c>
      <c r="G18" s="4">
        <f t="shared" si="1"/>
        <v>2660</v>
      </c>
    </row>
    <row r="19" spans="2:7" ht="15.75" x14ac:dyDescent="0.25">
      <c r="B19" s="3" t="s">
        <v>32</v>
      </c>
      <c r="C19" s="3" t="s">
        <v>17</v>
      </c>
      <c r="D19" s="4">
        <v>303</v>
      </c>
      <c r="E19" s="4">
        <v>29</v>
      </c>
      <c r="F19" s="4">
        <f t="shared" si="0"/>
        <v>8787</v>
      </c>
      <c r="G19" s="4">
        <f t="shared" si="1"/>
        <v>378.75</v>
      </c>
    </row>
    <row r="20" spans="2:7" ht="15.75" x14ac:dyDescent="0.25">
      <c r="B20" s="3" t="s">
        <v>33</v>
      </c>
      <c r="C20" s="3" t="s">
        <v>18</v>
      </c>
      <c r="D20" s="4">
        <v>2458</v>
      </c>
      <c r="E20" s="4">
        <v>35</v>
      </c>
      <c r="F20" s="4">
        <f t="shared" si="0"/>
        <v>86030</v>
      </c>
      <c r="G20" s="4">
        <f t="shared" si="1"/>
        <v>3072.5</v>
      </c>
    </row>
    <row r="21" spans="2:7" ht="15.75" x14ac:dyDescent="0.25">
      <c r="B21" s="3" t="s">
        <v>34</v>
      </c>
      <c r="C21" s="3" t="s">
        <v>19</v>
      </c>
      <c r="D21" s="4">
        <v>256</v>
      </c>
      <c r="E21" s="4">
        <v>50</v>
      </c>
      <c r="F21" s="4">
        <f t="shared" si="0"/>
        <v>12800</v>
      </c>
      <c r="G21" s="4">
        <f t="shared" si="1"/>
        <v>320</v>
      </c>
    </row>
    <row r="22" spans="2:7" ht="15.75" x14ac:dyDescent="0.25">
      <c r="B22" s="3" t="s">
        <v>35</v>
      </c>
      <c r="C22" s="3" t="s">
        <v>20</v>
      </c>
      <c r="D22" s="4">
        <v>1078</v>
      </c>
      <c r="E22" s="4">
        <v>20</v>
      </c>
      <c r="F22" s="4">
        <f t="shared" si="0"/>
        <v>21560</v>
      </c>
      <c r="G22" s="4">
        <f t="shared" si="1"/>
        <v>1347.5</v>
      </c>
    </row>
  </sheetData>
  <phoneticPr fontId="3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341F-4962-4147-AADF-D385B3A651F4}">
  <dimension ref="B1:K24"/>
  <sheetViews>
    <sheetView showGridLines="0" workbookViewId="0">
      <pane ySplit="7" topLeftCell="A8" activePane="bottomLeft" state="frozen"/>
      <selection pane="bottomLeft" activeCell="J10" sqref="J10"/>
    </sheetView>
  </sheetViews>
  <sheetFormatPr defaultRowHeight="15" x14ac:dyDescent="0.25"/>
  <cols>
    <col min="1" max="1" width="2.5703125" customWidth="1"/>
    <col min="2" max="2" width="13.140625" customWidth="1"/>
    <col min="3" max="3" width="16.140625" customWidth="1"/>
    <col min="4" max="4" width="59.140625" customWidth="1"/>
    <col min="5" max="5" width="13.5703125" customWidth="1"/>
    <col min="6" max="6" width="10.7109375" customWidth="1"/>
    <col min="7" max="7" width="16.140625" customWidth="1"/>
  </cols>
  <sheetData>
    <row r="1" spans="2:11" s="10" customFormat="1" x14ac:dyDescent="0.25"/>
    <row r="2" spans="2:11" s="10" customFormat="1" x14ac:dyDescent="0.25"/>
    <row r="3" spans="2:11" s="10" customFormat="1" x14ac:dyDescent="0.25"/>
    <row r="5" spans="2:11" ht="20.25" thickBot="1" x14ac:dyDescent="0.35">
      <c r="B5" s="2" t="s">
        <v>40</v>
      </c>
      <c r="C5" s="2"/>
    </row>
    <row r="6" spans="2:11" ht="15.75" thickTop="1" x14ac:dyDescent="0.25"/>
    <row r="7" spans="2:11" ht="25.5" customHeight="1" x14ac:dyDescent="0.25">
      <c r="B7" s="7" t="s">
        <v>37</v>
      </c>
      <c r="C7" s="5" t="s">
        <v>38</v>
      </c>
      <c r="D7" s="5" t="s">
        <v>1</v>
      </c>
      <c r="E7" s="5" t="s">
        <v>2</v>
      </c>
      <c r="F7" s="8" t="s">
        <v>39</v>
      </c>
      <c r="G7" s="5" t="s">
        <v>4</v>
      </c>
      <c r="K7" s="11"/>
    </row>
    <row r="8" spans="2:11" ht="15.75" x14ac:dyDescent="0.25">
      <c r="B8" s="6">
        <v>45536</v>
      </c>
      <c r="C8" s="3" t="s">
        <v>21</v>
      </c>
      <c r="D8" s="4" t="str">
        <f>IFERROR(VLOOKUP(Table3[[#This Row],[Product Code]],Table1[],2,FALSE),"")</f>
        <v>Inspirational Travel Journal</v>
      </c>
      <c r="E8" s="4">
        <f>IFERROR(VLOOKUP(Table3[[#This Row],[Product Code]],Table1[],3,FALSE),"")</f>
        <v>1194</v>
      </c>
      <c r="F8" s="4">
        <v>25</v>
      </c>
      <c r="G8" s="4">
        <f>IFERROR(Table3[[#This Row],[Price]]*Table3[[#This Row],[QTY]],"")</f>
        <v>29850</v>
      </c>
    </row>
    <row r="9" spans="2:11" ht="15.75" x14ac:dyDescent="0.25">
      <c r="B9" s="6">
        <v>45537</v>
      </c>
      <c r="C9" s="3" t="s">
        <v>23</v>
      </c>
      <c r="D9" s="4" t="str">
        <f>IFERROR(VLOOKUP(Table3[[#This Row],[Product Code]],Table1[],2,FALSE),"")</f>
        <v>“The Alchemist” by Paulo Coelho (motivational book)</v>
      </c>
      <c r="E9" s="4">
        <f>IFERROR(VLOOKUP(Table3[[#This Row],[Product Code]],Table1[],3,FALSE),"")</f>
        <v>2299</v>
      </c>
      <c r="F9" s="4">
        <v>12</v>
      </c>
      <c r="G9" s="4">
        <f>IFERROR(Table3[[#This Row],[Price]]*Table3[[#This Row],[QTY]],"")</f>
        <v>27588</v>
      </c>
    </row>
    <row r="10" spans="2:11" ht="15.75" x14ac:dyDescent="0.25">
      <c r="B10" s="6">
        <v>45538</v>
      </c>
      <c r="C10" s="3" t="s">
        <v>25</v>
      </c>
      <c r="D10" s="4" t="str">
        <f>IFERROR(VLOOKUP(Table3[[#This Row],[Product Code]],Table1[],2,FALSE),"")</f>
        <v>Lightweight Travel Backpack</v>
      </c>
      <c r="E10" s="4">
        <f>IFERROR(VLOOKUP(Table3[[#This Row],[Product Code]],Table1[],3,FALSE),"")</f>
        <v>1377</v>
      </c>
      <c r="F10" s="4">
        <v>10</v>
      </c>
      <c r="G10" s="4">
        <f>IFERROR(Table3[[#This Row],[Price]]*Table3[[#This Row],[QTY]],"")</f>
        <v>13770</v>
      </c>
    </row>
    <row r="11" spans="2:11" ht="15.75" x14ac:dyDescent="0.25">
      <c r="B11" s="6">
        <v>45539</v>
      </c>
      <c r="C11" s="3" t="s">
        <v>22</v>
      </c>
      <c r="D11" s="4" t="str">
        <f>IFERROR(VLOOKUP(Table3[[#This Row],[Product Code]],Table1[],2,FALSE),"")</f>
        <v>World Map Scratch Poster</v>
      </c>
      <c r="E11" s="4">
        <f>IFERROR(VLOOKUP(Table3[[#This Row],[Product Code]],Table1[],3,FALSE),"")</f>
        <v>2318</v>
      </c>
      <c r="F11" s="4">
        <v>15</v>
      </c>
      <c r="G11" s="4">
        <f>IFERROR(Table3[[#This Row],[Price]]*Table3[[#This Row],[QTY]],"")</f>
        <v>34770</v>
      </c>
    </row>
    <row r="12" spans="2:11" ht="15.75" x14ac:dyDescent="0.25">
      <c r="B12" s="6">
        <v>45540</v>
      </c>
      <c r="C12" s="3" t="s">
        <v>26</v>
      </c>
      <c r="D12" s="4" t="str">
        <f>IFERROR(VLOOKUP(Table3[[#This Row],[Product Code]],Table1[],2,FALSE),"")</f>
        <v>Stainless Steel Water Bottle with Quote</v>
      </c>
      <c r="E12" s="4">
        <f>IFERROR(VLOOKUP(Table3[[#This Row],[Product Code]],Table1[],3,FALSE),"")</f>
        <v>1920</v>
      </c>
      <c r="F12" s="4">
        <v>4</v>
      </c>
      <c r="G12" s="4">
        <f>IFERROR(Table3[[#This Row],[Price]]*Table3[[#This Row],[QTY]],"")</f>
        <v>7680</v>
      </c>
    </row>
    <row r="13" spans="2:11" ht="15.75" x14ac:dyDescent="0.25">
      <c r="B13" s="6">
        <v>45541</v>
      </c>
      <c r="C13" s="3" t="s">
        <v>25</v>
      </c>
      <c r="D13" s="4" t="str">
        <f>IFERROR(VLOOKUP(Table3[[#This Row],[Product Code]],Table1[],2,FALSE),"")</f>
        <v>Lightweight Travel Backpack</v>
      </c>
      <c r="E13" s="4">
        <f>IFERROR(VLOOKUP(Table3[[#This Row],[Product Code]],Table1[],3,FALSE),"")</f>
        <v>1377</v>
      </c>
      <c r="F13" s="4">
        <v>20</v>
      </c>
      <c r="G13" s="4">
        <f>IFERROR(Table3[[#This Row],[Price]]*Table3[[#This Row],[QTY]],"")</f>
        <v>27540</v>
      </c>
    </row>
    <row r="14" spans="2:11" ht="15.75" x14ac:dyDescent="0.25">
      <c r="B14" s="6">
        <v>45542</v>
      </c>
      <c r="C14" s="3" t="s">
        <v>32</v>
      </c>
      <c r="D14" s="4" t="str">
        <f>IFERROR(VLOOKUP(Table3[[#This Row],[Product Code]],Table1[],2,FALSE),"")</f>
        <v>Reusable Coffee Tumbler with Quote</v>
      </c>
      <c r="E14" s="4">
        <f>IFERROR(VLOOKUP(Table3[[#This Row],[Product Code]],Table1[],3,FALSE),"")</f>
        <v>303</v>
      </c>
      <c r="F14" s="4">
        <v>11</v>
      </c>
      <c r="G14" s="4">
        <f>IFERROR(Table3[[#This Row],[Price]]*Table3[[#This Row],[QTY]],"")</f>
        <v>3333</v>
      </c>
    </row>
    <row r="15" spans="2:11" ht="15.75" x14ac:dyDescent="0.25">
      <c r="B15" s="6">
        <v>45543</v>
      </c>
      <c r="C15" s="3" t="s">
        <v>30</v>
      </c>
      <c r="D15" s="4" t="str">
        <f>IFERROR(VLOOKUP(Table3[[#This Row],[Product Code]],Table1[],2,FALSE),"")</f>
        <v>Motivational Quote T-shirt (“Wander Often, Wonder Always”)</v>
      </c>
      <c r="E15" s="4">
        <f>IFERROR(VLOOKUP(Table3[[#This Row],[Product Code]],Table1[],3,FALSE),"")</f>
        <v>2670</v>
      </c>
      <c r="F15" s="4">
        <v>4</v>
      </c>
      <c r="G15" s="4">
        <f>IFERROR(Table3[[#This Row],[Price]]*Table3[[#This Row],[QTY]],"")</f>
        <v>10680</v>
      </c>
    </row>
    <row r="16" spans="2:11" ht="15.75" x14ac:dyDescent="0.25">
      <c r="B16" s="6">
        <v>45544</v>
      </c>
      <c r="C16" s="3" t="s">
        <v>29</v>
      </c>
      <c r="D16" s="4" t="str">
        <f>IFERROR(VLOOKUP(Table3[[#This Row],[Product Code]],Table1[],2,FALSE),"")</f>
        <v>Kindle Paperwhite (E-reader)</v>
      </c>
      <c r="E16" s="4">
        <f>IFERROR(VLOOKUP(Table3[[#This Row],[Product Code]],Table1[],3,FALSE),"")</f>
        <v>345</v>
      </c>
      <c r="F16" s="4">
        <v>7</v>
      </c>
      <c r="G16" s="4">
        <f>IFERROR(Table3[[#This Row],[Price]]*Table3[[#This Row],[QTY]],"")</f>
        <v>2415</v>
      </c>
    </row>
    <row r="17" spans="2:7" ht="15.75" x14ac:dyDescent="0.25">
      <c r="B17" s="6">
        <v>45545</v>
      </c>
      <c r="C17" s="3" t="s">
        <v>30</v>
      </c>
      <c r="D17" s="4" t="str">
        <f>IFERROR(VLOOKUP(Table3[[#This Row],[Product Code]],Table1[],2,FALSE),"")</f>
        <v>Motivational Quote T-shirt (“Wander Often, Wonder Always”)</v>
      </c>
      <c r="E17" s="4">
        <f>IFERROR(VLOOKUP(Table3[[#This Row],[Product Code]],Table1[],3,FALSE),"")</f>
        <v>2670</v>
      </c>
      <c r="F17" s="4">
        <v>16</v>
      </c>
      <c r="G17" s="4">
        <f>IFERROR(Table3[[#This Row],[Price]]*Table3[[#This Row],[QTY]],"")</f>
        <v>42720</v>
      </c>
    </row>
    <row r="18" spans="2:7" ht="15.75" x14ac:dyDescent="0.25">
      <c r="B18" s="6">
        <v>45546</v>
      </c>
      <c r="C18" s="3" t="s">
        <v>28</v>
      </c>
      <c r="D18" s="4" t="str">
        <f>IFERROR(VLOOKUP(Table3[[#This Row],[Product Code]],Table1[],2,FALSE),"")</f>
        <v>Travel Yoga Mat</v>
      </c>
      <c r="E18" s="4">
        <f>IFERROR(VLOOKUP(Table3[[#This Row],[Product Code]],Table1[],3,FALSE),"")</f>
        <v>2450</v>
      </c>
      <c r="F18" s="4">
        <v>30</v>
      </c>
      <c r="G18" s="4">
        <f>IFERROR(Table3[[#This Row],[Price]]*Table3[[#This Row],[QTY]],"")</f>
        <v>73500</v>
      </c>
    </row>
    <row r="19" spans="2:7" ht="15.75" x14ac:dyDescent="0.25">
      <c r="B19" s="6">
        <v>45547</v>
      </c>
      <c r="C19" s="3" t="s">
        <v>27</v>
      </c>
      <c r="D19" s="4" t="str">
        <f>IFERROR(VLOOKUP(Table3[[#This Row],[Product Code]],Table1[],2,FALSE),"")</f>
        <v>Noise-Canceling Headphones</v>
      </c>
      <c r="E19" s="4">
        <f>IFERROR(VLOOKUP(Table3[[#This Row],[Product Code]],Table1[],3,FALSE),"")</f>
        <v>1988</v>
      </c>
      <c r="F19" s="4">
        <v>21</v>
      </c>
      <c r="G19" s="4">
        <f>IFERROR(Table3[[#This Row],[Price]]*Table3[[#This Row],[QTY]],"")</f>
        <v>41748</v>
      </c>
    </row>
    <row r="20" spans="2:7" ht="15.75" x14ac:dyDescent="0.25">
      <c r="B20" s="6">
        <v>45548</v>
      </c>
      <c r="C20" s="3" t="s">
        <v>34</v>
      </c>
      <c r="D20" s="4" t="str">
        <f>IFERROR(VLOOKUP(Table3[[#This Row],[Product Code]],Table1[],2,FALSE),"")</f>
        <v>Hiking Boots</v>
      </c>
      <c r="E20" s="4">
        <f>IFERROR(VLOOKUP(Table3[[#This Row],[Product Code]],Table1[],3,FALSE),"")</f>
        <v>256</v>
      </c>
      <c r="F20" s="4">
        <v>15</v>
      </c>
      <c r="G20" s="4">
        <f>IFERROR(Table3[[#This Row],[Price]]*Table3[[#This Row],[QTY]],"")</f>
        <v>3840</v>
      </c>
    </row>
    <row r="21" spans="2:7" ht="15.75" x14ac:dyDescent="0.25">
      <c r="B21" s="6">
        <v>45549</v>
      </c>
      <c r="C21" s="3" t="s">
        <v>35</v>
      </c>
      <c r="D21" s="4" t="str">
        <f>IFERROR(VLOOKUP(Table3[[#This Row],[Product Code]],Table1[],2,FALSE),"")</f>
        <v>Inspirational Wall Art (Adventure Quotes)</v>
      </c>
      <c r="E21" s="4">
        <f>IFERROR(VLOOKUP(Table3[[#This Row],[Product Code]],Table1[],3,FALSE),"")</f>
        <v>1078</v>
      </c>
      <c r="F21" s="4">
        <v>20</v>
      </c>
      <c r="G21" s="4">
        <f>IFERROR(Table3[[#This Row],[Price]]*Table3[[#This Row],[QTY]],"")</f>
        <v>21560</v>
      </c>
    </row>
    <row r="22" spans="2:7" ht="15.75" x14ac:dyDescent="0.25">
      <c r="B22" s="6">
        <v>45550</v>
      </c>
      <c r="C22" s="3" t="s">
        <v>31</v>
      </c>
      <c r="D22" s="4" t="str">
        <f>IFERROR(VLOOKUP(Table3[[#This Row],[Product Code]],Table1[],2,FALSE),"")</f>
        <v>Compact DSLR Camera</v>
      </c>
      <c r="E22" s="4">
        <f>IFERROR(VLOOKUP(Table3[[#This Row],[Product Code]],Table1[],3,FALSE),"")</f>
        <v>2128</v>
      </c>
      <c r="F22" s="4">
        <v>15</v>
      </c>
      <c r="G22" s="4">
        <f>IFERROR(Table3[[#This Row],[Price]]*Table3[[#This Row],[QTY]],"")</f>
        <v>31920</v>
      </c>
    </row>
    <row r="23" spans="2:7" ht="15.75" x14ac:dyDescent="0.25">
      <c r="B23" s="6">
        <v>45551</v>
      </c>
      <c r="C23" s="3" t="s">
        <v>33</v>
      </c>
      <c r="D23" s="4" t="str">
        <f>IFERROR(VLOOKUP(Table3[[#This Row],[Product Code]],Table1[],2,FALSE),"")</f>
        <v>Foldable Travel Pillow</v>
      </c>
      <c r="E23" s="4">
        <f>IFERROR(VLOOKUP(Table3[[#This Row],[Product Code]],Table1[],3,FALSE),"")</f>
        <v>2458</v>
      </c>
      <c r="F23" s="4">
        <v>20</v>
      </c>
      <c r="G23" s="4">
        <f>IFERROR(Table3[[#This Row],[Price]]*Table3[[#This Row],[QTY]],"")</f>
        <v>49160</v>
      </c>
    </row>
    <row r="24" spans="2:7" ht="15.75" x14ac:dyDescent="0.25">
      <c r="B24" s="6">
        <v>45552</v>
      </c>
      <c r="C24" s="3" t="s">
        <v>21</v>
      </c>
      <c r="D24" s="4" t="str">
        <f>IFERROR(VLOOKUP(Table3[[#This Row],[Product Code]],Table1[],2,FALSE),"")</f>
        <v>Inspirational Travel Journal</v>
      </c>
      <c r="E24" s="4">
        <f>IFERROR(VLOOKUP(Table3[[#This Row],[Product Code]],Table1[],3,FALSE),"")</f>
        <v>1194</v>
      </c>
      <c r="F24" s="4">
        <v>20</v>
      </c>
      <c r="G24" s="4">
        <f>IFERROR(Table3[[#This Row],[Price]]*Table3[[#This Row],[QTY]],"")</f>
        <v>23880</v>
      </c>
    </row>
  </sheetData>
  <dataConsolidate/>
  <phoneticPr fontId="3" type="noConversion"/>
  <dataValidations count="1">
    <dataValidation type="list" allowBlank="1" showInputMessage="1" showErrorMessage="1" sqref="C8:C24" xr:uid="{9B7EC825-1222-4771-9358-072F74357BA9}">
      <formula1>proID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7F6F-7B53-453F-B235-57423DEAA812}">
  <dimension ref="B1:K22"/>
  <sheetViews>
    <sheetView showGridLines="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.5703125" customWidth="1"/>
    <col min="2" max="2" width="14.140625" customWidth="1"/>
    <col min="3" max="3" width="16.140625" customWidth="1"/>
    <col min="4" max="4" width="55.85546875" customWidth="1"/>
    <col min="5" max="5" width="18" customWidth="1"/>
    <col min="6" max="6" width="11.28515625" customWidth="1"/>
    <col min="7" max="7" width="16.7109375" customWidth="1"/>
  </cols>
  <sheetData>
    <row r="1" spans="2:11" s="10" customFormat="1" x14ac:dyDescent="0.25"/>
    <row r="2" spans="2:11" s="10" customFormat="1" x14ac:dyDescent="0.25"/>
    <row r="3" spans="2:11" s="10" customFormat="1" x14ac:dyDescent="0.25"/>
    <row r="5" spans="2:11" ht="20.25" thickBot="1" x14ac:dyDescent="0.35">
      <c r="B5" s="2" t="s">
        <v>41</v>
      </c>
      <c r="C5" s="2"/>
    </row>
    <row r="6" spans="2:11" ht="15.75" thickTop="1" x14ac:dyDescent="0.25"/>
    <row r="7" spans="2:11" ht="20.25" customHeight="1" x14ac:dyDescent="0.25">
      <c r="B7" s="7" t="s">
        <v>37</v>
      </c>
      <c r="C7" s="5" t="s">
        <v>38</v>
      </c>
      <c r="D7" s="5" t="s">
        <v>1</v>
      </c>
      <c r="E7" s="8" t="s">
        <v>5</v>
      </c>
      <c r="F7" s="8" t="s">
        <v>39</v>
      </c>
      <c r="G7" s="5" t="s">
        <v>4</v>
      </c>
      <c r="K7" s="11"/>
    </row>
    <row r="8" spans="2:11" ht="15.75" x14ac:dyDescent="0.25">
      <c r="B8" s="6">
        <v>45539</v>
      </c>
      <c r="C8" s="3" t="s">
        <v>21</v>
      </c>
      <c r="D8" s="4" t="str">
        <f>IFERROR(VLOOKUP(Table35[[#This Row],[Product Code]],Table1[],2,FALSE),"")</f>
        <v>Inspirational Travel Journal</v>
      </c>
      <c r="E8" s="4">
        <f>IFERROR(VLOOKUP(Table35[[#This Row],[Product Code]],Table1[],6,FALSE),"")</f>
        <v>1492.5</v>
      </c>
      <c r="F8" s="4">
        <v>25</v>
      </c>
      <c r="G8" s="4">
        <f>IFERROR(Table35[[#This Row],[Selling Price]]*Table35[[#This Row],[QTY]],"")</f>
        <v>37312.5</v>
      </c>
    </row>
    <row r="9" spans="2:11" ht="15.75" x14ac:dyDescent="0.25">
      <c r="B9" s="6">
        <v>45540</v>
      </c>
      <c r="C9" s="3" t="s">
        <v>23</v>
      </c>
      <c r="D9" s="4" t="str">
        <f>IFERROR(VLOOKUP(Table35[[#This Row],[Product Code]],Table1[],2,FALSE),"")</f>
        <v>“The Alchemist” by Paulo Coelho (motivational book)</v>
      </c>
      <c r="E9" s="4">
        <f>IFERROR(VLOOKUP(Table35[[#This Row],[Product Code]],Table1[],6,FALSE),"")</f>
        <v>2873.75</v>
      </c>
      <c r="F9" s="4">
        <v>12</v>
      </c>
      <c r="G9" s="4">
        <f>IFERROR(Table35[[#This Row],[Selling Price]]*Table35[[#This Row],[QTY]],"")</f>
        <v>34485</v>
      </c>
    </row>
    <row r="10" spans="2:11" ht="15.75" x14ac:dyDescent="0.25">
      <c r="B10" s="6">
        <v>45541</v>
      </c>
      <c r="C10" s="3" t="s">
        <v>25</v>
      </c>
      <c r="D10" s="4" t="str">
        <f>IFERROR(VLOOKUP(Table35[[#This Row],[Product Code]],Table1[],2,FALSE),"")</f>
        <v>Lightweight Travel Backpack</v>
      </c>
      <c r="E10" s="4">
        <f>IFERROR(VLOOKUP(Table35[[#This Row],[Product Code]],Table1[],6,FALSE),"")</f>
        <v>1721.25</v>
      </c>
      <c r="F10" s="4">
        <v>10</v>
      </c>
      <c r="G10" s="4">
        <f>IFERROR(Table35[[#This Row],[Selling Price]]*Table35[[#This Row],[QTY]],"")</f>
        <v>17212.5</v>
      </c>
    </row>
    <row r="11" spans="2:11" ht="15.75" x14ac:dyDescent="0.25">
      <c r="B11" s="6">
        <v>45542</v>
      </c>
      <c r="C11" s="3" t="s">
        <v>22</v>
      </c>
      <c r="D11" s="4" t="str">
        <f>IFERROR(VLOOKUP(Table35[[#This Row],[Product Code]],Table1[],2,FALSE),"")</f>
        <v>World Map Scratch Poster</v>
      </c>
      <c r="E11" s="4">
        <f>IFERROR(VLOOKUP(Table35[[#This Row],[Product Code]],Table1[],6,FALSE),"")</f>
        <v>2897.5</v>
      </c>
      <c r="F11" s="4">
        <v>15</v>
      </c>
      <c r="G11" s="4">
        <f>IFERROR(Table35[[#This Row],[Selling Price]]*Table35[[#This Row],[QTY]],"")</f>
        <v>43462.5</v>
      </c>
    </row>
    <row r="12" spans="2:11" ht="15.75" x14ac:dyDescent="0.25">
      <c r="B12" s="6">
        <v>45543</v>
      </c>
      <c r="C12" s="3" t="s">
        <v>26</v>
      </c>
      <c r="D12" s="4" t="str">
        <f>IFERROR(VLOOKUP(Table35[[#This Row],[Product Code]],Table1[],2,FALSE),"")</f>
        <v>Stainless Steel Water Bottle with Quote</v>
      </c>
      <c r="E12" s="4">
        <f>IFERROR(VLOOKUP(Table35[[#This Row],[Product Code]],Table1[],6,FALSE),"")</f>
        <v>2400</v>
      </c>
      <c r="F12" s="4">
        <v>4</v>
      </c>
      <c r="G12" s="4">
        <f>IFERROR(Table35[[#This Row],[Selling Price]]*Table35[[#This Row],[QTY]],"")</f>
        <v>9600</v>
      </c>
    </row>
    <row r="13" spans="2:11" ht="15.75" x14ac:dyDescent="0.25">
      <c r="B13" s="6">
        <v>45544</v>
      </c>
      <c r="C13" s="3" t="s">
        <v>25</v>
      </c>
      <c r="D13" s="4" t="str">
        <f>IFERROR(VLOOKUP(Table35[[#This Row],[Product Code]],Table1[],2,FALSE),"")</f>
        <v>Lightweight Travel Backpack</v>
      </c>
      <c r="E13" s="4">
        <f>IFERROR(VLOOKUP(Table35[[#This Row],[Product Code]],Table1[],6,FALSE),"")</f>
        <v>1721.25</v>
      </c>
      <c r="F13" s="4">
        <v>20</v>
      </c>
      <c r="G13" s="4">
        <f>IFERROR(Table35[[#This Row],[Selling Price]]*Table35[[#This Row],[QTY]],"")</f>
        <v>34425</v>
      </c>
    </row>
    <row r="14" spans="2:11" ht="15.75" x14ac:dyDescent="0.25">
      <c r="B14" s="6">
        <v>45545</v>
      </c>
      <c r="C14" s="3" t="s">
        <v>26</v>
      </c>
      <c r="D14" s="4" t="str">
        <f>IFERROR(VLOOKUP(Table35[[#This Row],[Product Code]],Table1[],2,FALSE),"")</f>
        <v>Stainless Steel Water Bottle with Quote</v>
      </c>
      <c r="E14" s="4">
        <f>IFERROR(VLOOKUP(Table35[[#This Row],[Product Code]],Table1[],6,FALSE),"")</f>
        <v>2400</v>
      </c>
      <c r="F14" s="4">
        <v>11</v>
      </c>
      <c r="G14" s="4">
        <f>IFERROR(Table35[[#This Row],[Selling Price]]*Table35[[#This Row],[QTY]],"")</f>
        <v>26400</v>
      </c>
    </row>
    <row r="15" spans="2:11" ht="15.75" x14ac:dyDescent="0.25">
      <c r="B15" s="6">
        <v>45546</v>
      </c>
      <c r="C15" s="3" t="s">
        <v>26</v>
      </c>
      <c r="D15" s="4" t="str">
        <f>IFERROR(VLOOKUP(Table35[[#This Row],[Product Code]],Table1[],2,FALSE),"")</f>
        <v>Stainless Steel Water Bottle with Quote</v>
      </c>
      <c r="E15" s="4">
        <f>IFERROR(VLOOKUP(Table35[[#This Row],[Product Code]],Table1[],6,FALSE),"")</f>
        <v>2400</v>
      </c>
      <c r="F15" s="4">
        <v>4</v>
      </c>
      <c r="G15" s="4">
        <f>IFERROR(Table35[[#This Row],[Selling Price]]*Table35[[#This Row],[QTY]],"")</f>
        <v>9600</v>
      </c>
    </row>
    <row r="16" spans="2:11" ht="15.75" x14ac:dyDescent="0.25">
      <c r="B16" s="6">
        <v>45547</v>
      </c>
      <c r="C16" s="3" t="s">
        <v>24</v>
      </c>
      <c r="D16" s="4" t="str">
        <f>IFERROR(VLOOKUP(Table35[[#This Row],[Product Code]],Table1[],2,FALSE),"")</f>
        <v>Portable Power Bank</v>
      </c>
      <c r="E16" s="4">
        <f>IFERROR(VLOOKUP(Table35[[#This Row],[Product Code]],Table1[],6,FALSE),"")</f>
        <v>1271.25</v>
      </c>
      <c r="F16" s="4">
        <v>7</v>
      </c>
      <c r="G16" s="4">
        <f>IFERROR(Table35[[#This Row],[Selling Price]]*Table35[[#This Row],[QTY]],"")</f>
        <v>8898.75</v>
      </c>
    </row>
    <row r="17" spans="2:7" ht="15.75" x14ac:dyDescent="0.25">
      <c r="B17" s="6">
        <v>45548</v>
      </c>
      <c r="C17" s="3" t="s">
        <v>25</v>
      </c>
      <c r="D17" s="4" t="str">
        <f>IFERROR(VLOOKUP(Table35[[#This Row],[Product Code]],Table1[],2,FALSE),"")</f>
        <v>Lightweight Travel Backpack</v>
      </c>
      <c r="E17" s="4">
        <f>IFERROR(VLOOKUP(Table35[[#This Row],[Product Code]],Table1[],6,FALSE),"")</f>
        <v>1721.25</v>
      </c>
      <c r="F17" s="4">
        <v>16</v>
      </c>
      <c r="G17" s="4">
        <f>IFERROR(Table35[[#This Row],[Selling Price]]*Table35[[#This Row],[QTY]],"")</f>
        <v>27540</v>
      </c>
    </row>
    <row r="18" spans="2:7" ht="15.75" x14ac:dyDescent="0.25">
      <c r="B18" s="6">
        <v>45549</v>
      </c>
      <c r="C18" s="3" t="s">
        <v>23</v>
      </c>
      <c r="D18" s="4" t="str">
        <f>IFERROR(VLOOKUP(Table35[[#This Row],[Product Code]],Table1[],2,FALSE),"")</f>
        <v>“The Alchemist” by Paulo Coelho (motivational book)</v>
      </c>
      <c r="E18" s="4">
        <f>IFERROR(VLOOKUP(Table35[[#This Row],[Product Code]],Table1[],6,FALSE),"")</f>
        <v>2873.75</v>
      </c>
      <c r="F18" s="4">
        <v>20</v>
      </c>
      <c r="G18" s="4">
        <f>IFERROR(Table35[[#This Row],[Selling Price]]*Table35[[#This Row],[QTY]],"")</f>
        <v>57475</v>
      </c>
    </row>
    <row r="19" spans="2:7" ht="15.75" x14ac:dyDescent="0.25">
      <c r="B19" s="6">
        <v>45550</v>
      </c>
      <c r="C19" s="3" t="s">
        <v>27</v>
      </c>
      <c r="D19" s="4" t="str">
        <f>IFERROR(VLOOKUP(Table35[[#This Row],[Product Code]],Table1[],2,FALSE),"")</f>
        <v>Noise-Canceling Headphones</v>
      </c>
      <c r="E19" s="4">
        <f>IFERROR(VLOOKUP(Table35[[#This Row],[Product Code]],Table1[],6,FALSE),"")</f>
        <v>2485</v>
      </c>
      <c r="F19" s="4">
        <v>15</v>
      </c>
      <c r="G19" s="4">
        <f>IFERROR(Table35[[#This Row],[Selling Price]]*Table35[[#This Row],[QTY]],"")</f>
        <v>37275</v>
      </c>
    </row>
    <row r="20" spans="2:7" ht="15.75" x14ac:dyDescent="0.25">
      <c r="B20" s="6">
        <v>45551</v>
      </c>
      <c r="C20" s="3" t="s">
        <v>34</v>
      </c>
      <c r="D20" s="4" t="str">
        <f>IFERROR(VLOOKUP(Table35[[#This Row],[Product Code]],Table1[],2,FALSE),"")</f>
        <v>Hiking Boots</v>
      </c>
      <c r="E20" s="4">
        <f>IFERROR(VLOOKUP(Table35[[#This Row],[Product Code]],Table1[],6,FALSE),"")</f>
        <v>320</v>
      </c>
      <c r="F20" s="4">
        <v>10</v>
      </c>
      <c r="G20" s="4">
        <f>IFERROR(Table35[[#This Row],[Selling Price]]*Table35[[#This Row],[QTY]],"")</f>
        <v>3200</v>
      </c>
    </row>
    <row r="21" spans="2:7" ht="15.75" x14ac:dyDescent="0.25">
      <c r="B21" s="6">
        <v>45552</v>
      </c>
      <c r="C21" s="3" t="s">
        <v>35</v>
      </c>
      <c r="D21" s="4" t="str">
        <f>IFERROR(VLOOKUP(Table35[[#This Row],[Product Code]],Table1[],2,FALSE),"")</f>
        <v>Inspirational Wall Art (Adventure Quotes)</v>
      </c>
      <c r="E21" s="4">
        <f>IFERROR(VLOOKUP(Table35[[#This Row],[Product Code]],Table1[],6,FALSE),"")</f>
        <v>1347.5</v>
      </c>
      <c r="F21" s="4">
        <v>15</v>
      </c>
      <c r="G21" s="4">
        <f>IFERROR(Table35[[#This Row],[Selling Price]]*Table35[[#This Row],[QTY]],"")</f>
        <v>20212.5</v>
      </c>
    </row>
    <row r="22" spans="2:7" ht="15.75" x14ac:dyDescent="0.25">
      <c r="B22" s="6">
        <v>45553</v>
      </c>
      <c r="C22" s="3" t="s">
        <v>27</v>
      </c>
      <c r="D22" s="4" t="str">
        <f>IFERROR(VLOOKUP(Table35[[#This Row],[Product Code]],Table1[],2,FALSE),"")</f>
        <v>Noise-Canceling Headphones</v>
      </c>
      <c r="E22" s="4">
        <f>IFERROR(VLOOKUP(Table35[[#This Row],[Product Code]],Table1[],6,FALSE),"")</f>
        <v>2485</v>
      </c>
      <c r="F22" s="4">
        <v>10</v>
      </c>
      <c r="G22" s="4">
        <f>IFERROR(Table35[[#This Row],[Selling Price]]*Table35[[#This Row],[QTY]],"")</f>
        <v>24850</v>
      </c>
    </row>
  </sheetData>
  <dataConsolidate/>
  <dataValidations count="1">
    <dataValidation type="list" allowBlank="1" showInputMessage="1" showErrorMessage="1" sqref="C8:C22" xr:uid="{CFCA2DA5-E799-473E-AD22-DDB7FDEFA5B4}">
      <formula1>proID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4C021-1C3D-428E-A901-E928F3C85C55}">
  <dimension ref="B1:K23"/>
  <sheetViews>
    <sheetView showGridLines="0" tabSelected="1" workbookViewId="0">
      <pane ySplit="7" topLeftCell="A8" activePane="bottomLeft" state="frozen"/>
      <selection pane="bottomLeft" activeCell="C24" sqref="C24"/>
    </sheetView>
  </sheetViews>
  <sheetFormatPr defaultRowHeight="15" x14ac:dyDescent="0.25"/>
  <cols>
    <col min="1" max="1" width="2.5703125" customWidth="1"/>
    <col min="2" max="2" width="13.140625" customWidth="1"/>
    <col min="3" max="3" width="60.7109375" customWidth="1"/>
    <col min="4" max="4" width="16" customWidth="1"/>
    <col min="5" max="5" width="22.7109375" customWidth="1"/>
    <col min="6" max="6" width="20.140625" customWidth="1"/>
    <col min="7" max="7" width="18.42578125" customWidth="1"/>
    <col min="8" max="8" width="11.42578125" customWidth="1"/>
    <col min="9" max="9" width="15.7109375" customWidth="1"/>
  </cols>
  <sheetData>
    <row r="1" spans="2:11" s="10" customFormat="1" x14ac:dyDescent="0.25"/>
    <row r="2" spans="2:11" s="10" customFormat="1" x14ac:dyDescent="0.25"/>
    <row r="3" spans="2:11" s="10" customFormat="1" x14ac:dyDescent="0.25"/>
    <row r="5" spans="2:11" ht="20.25" thickBot="1" x14ac:dyDescent="0.35">
      <c r="B5" s="2" t="s">
        <v>45</v>
      </c>
      <c r="C5" s="2"/>
    </row>
    <row r="6" spans="2:11" ht="15.75" thickTop="1" x14ac:dyDescent="0.25"/>
    <row r="7" spans="2:11" ht="26.25" customHeight="1" x14ac:dyDescent="0.25">
      <c r="B7" s="5" t="s">
        <v>0</v>
      </c>
      <c r="C7" s="5" t="s">
        <v>1</v>
      </c>
      <c r="D7" s="5" t="s">
        <v>2</v>
      </c>
      <c r="E7" s="5" t="s">
        <v>36</v>
      </c>
      <c r="F7" s="5" t="s">
        <v>42</v>
      </c>
      <c r="G7" s="5" t="s">
        <v>43</v>
      </c>
      <c r="H7" s="5" t="s">
        <v>44</v>
      </c>
      <c r="I7" s="5" t="s">
        <v>4</v>
      </c>
      <c r="K7" s="11"/>
    </row>
    <row r="8" spans="2:11" ht="15.75" x14ac:dyDescent="0.25">
      <c r="B8" s="3" t="s">
        <v>21</v>
      </c>
      <c r="C8" s="3" t="s">
        <v>6</v>
      </c>
      <c r="D8" s="4">
        <v>1194</v>
      </c>
      <c r="E8" s="4">
        <f>SUMIF(Table1[Product ID],Table16[[#This Row],[Product ID]],Table1[Qty])</f>
        <v>75</v>
      </c>
      <c r="F8" s="4">
        <f>SUMIF(Table3[Product Code],Table16[[#This Row],[Product ID]],Table3[QTY])</f>
        <v>45</v>
      </c>
      <c r="G8" s="4">
        <f>SUMIF(Table35[Product Code],Table16[[#This Row],[Product ID]],Table35[QTY])</f>
        <v>25</v>
      </c>
      <c r="H8" s="9">
        <f>Table16[[#This Row],[Opening Stock]]+Table16[[#This Row],[Purchase Stock]] - Table16[[#This Row],[Sales Stock]]</f>
        <v>95</v>
      </c>
      <c r="I8" s="9">
        <f>Table16[[#This Row],[Price]]*Table16[[#This Row],[Balance]]</f>
        <v>113430</v>
      </c>
    </row>
    <row r="9" spans="2:11" ht="15.75" x14ac:dyDescent="0.25">
      <c r="B9" s="3" t="s">
        <v>22</v>
      </c>
      <c r="C9" s="3" t="s">
        <v>7</v>
      </c>
      <c r="D9" s="4">
        <v>2318</v>
      </c>
      <c r="E9" s="4">
        <f>SUMIF(Table1[Product ID],Table16[[#This Row],[Product ID]],Table1[Qty])</f>
        <v>50</v>
      </c>
      <c r="F9" s="4">
        <f>SUMIF(Table3[Product Code],Table16[[#This Row],[Product ID]],Table3[QTY])</f>
        <v>15</v>
      </c>
      <c r="G9" s="4">
        <f>SUMIF(Table35[Product Code],Table16[[#This Row],[Product ID]],Table35[QTY])</f>
        <v>15</v>
      </c>
      <c r="H9" s="9">
        <f>Table16[[#This Row],[Opening Stock]]+Table16[[#This Row],[Purchase Stock]] - Table16[[#This Row],[Sales Stock]]</f>
        <v>50</v>
      </c>
      <c r="I9" s="9">
        <f>Table16[[#This Row],[Price]]*Table16[[#This Row],[Balance]]</f>
        <v>115900</v>
      </c>
    </row>
    <row r="10" spans="2:11" ht="15.75" x14ac:dyDescent="0.25">
      <c r="B10" s="3" t="s">
        <v>23</v>
      </c>
      <c r="C10" s="3" t="s">
        <v>8</v>
      </c>
      <c r="D10" s="4">
        <v>2299</v>
      </c>
      <c r="E10" s="4">
        <f>SUMIF(Table1[Product ID],Table16[[#This Row],[Product ID]],Table1[Qty])</f>
        <v>62</v>
      </c>
      <c r="F10" s="4">
        <f>SUMIF(Table3[Product Code],Table16[[#This Row],[Product ID]],Table3[QTY])</f>
        <v>12</v>
      </c>
      <c r="G10" s="4">
        <f>SUMIF(Table35[Product Code],Table16[[#This Row],[Product ID]],Table35[QTY])</f>
        <v>32</v>
      </c>
      <c r="H10" s="9">
        <f>Table16[[#This Row],[Opening Stock]]+Table16[[#This Row],[Purchase Stock]] - Table16[[#This Row],[Sales Stock]]</f>
        <v>42</v>
      </c>
      <c r="I10" s="9">
        <f>Table16[[#This Row],[Price]]*Table16[[#This Row],[Balance]]</f>
        <v>96558</v>
      </c>
    </row>
    <row r="11" spans="2:11" ht="15.75" x14ac:dyDescent="0.25">
      <c r="B11" s="3" t="s">
        <v>24</v>
      </c>
      <c r="C11" s="3" t="s">
        <v>9</v>
      </c>
      <c r="D11" s="4">
        <v>1017</v>
      </c>
      <c r="E11" s="4">
        <f>SUMIF(Table1[Product ID],Table16[[#This Row],[Product ID]],Table1[Qty])</f>
        <v>39</v>
      </c>
      <c r="F11" s="4">
        <f>SUMIF(Table3[Product Code],Table16[[#This Row],[Product ID]],Table3[QTY])</f>
        <v>0</v>
      </c>
      <c r="G11" s="4">
        <f>SUMIF(Table35[Product Code],Table16[[#This Row],[Product ID]],Table35[QTY])</f>
        <v>7</v>
      </c>
      <c r="H11" s="9">
        <f>Table16[[#This Row],[Opening Stock]]+Table16[[#This Row],[Purchase Stock]] - Table16[[#This Row],[Sales Stock]]</f>
        <v>32</v>
      </c>
      <c r="I11" s="9">
        <f>Table16[[#This Row],[Price]]*Table16[[#This Row],[Balance]]</f>
        <v>32544</v>
      </c>
    </row>
    <row r="12" spans="2:11" ht="15.75" x14ac:dyDescent="0.25">
      <c r="B12" s="3" t="s">
        <v>25</v>
      </c>
      <c r="C12" s="3" t="s">
        <v>10</v>
      </c>
      <c r="D12" s="4">
        <v>1377</v>
      </c>
      <c r="E12" s="4">
        <f>SUMIF(Table1[Product ID],Table16[[#This Row],[Product ID]],Table1[Qty])</f>
        <v>67</v>
      </c>
      <c r="F12" s="4">
        <f>SUMIF(Table3[Product Code],Table16[[#This Row],[Product ID]],Table3[QTY])</f>
        <v>30</v>
      </c>
      <c r="G12" s="4">
        <f>SUMIF(Table35[Product Code],Table16[[#This Row],[Product ID]],Table35[QTY])</f>
        <v>46</v>
      </c>
      <c r="H12" s="9">
        <f>Table16[[#This Row],[Opening Stock]]+Table16[[#This Row],[Purchase Stock]] - Table16[[#This Row],[Sales Stock]]</f>
        <v>51</v>
      </c>
      <c r="I12" s="9">
        <f>Table16[[#This Row],[Price]]*Table16[[#This Row],[Balance]]</f>
        <v>70227</v>
      </c>
    </row>
    <row r="13" spans="2:11" ht="15.75" x14ac:dyDescent="0.25">
      <c r="B13" s="3" t="s">
        <v>26</v>
      </c>
      <c r="C13" s="3" t="s">
        <v>11</v>
      </c>
      <c r="D13" s="4">
        <v>1920</v>
      </c>
      <c r="E13" s="4">
        <f>SUMIF(Table1[Product ID],Table16[[#This Row],[Product ID]],Table1[Qty])</f>
        <v>70</v>
      </c>
      <c r="F13" s="4">
        <f>SUMIF(Table3[Product Code],Table16[[#This Row],[Product ID]],Table3[QTY])</f>
        <v>4</v>
      </c>
      <c r="G13" s="4">
        <f>SUMIF(Table35[Product Code],Table16[[#This Row],[Product ID]],Table35[QTY])</f>
        <v>19</v>
      </c>
      <c r="H13" s="9">
        <f>Table16[[#This Row],[Opening Stock]]+Table16[[#This Row],[Purchase Stock]] - Table16[[#This Row],[Sales Stock]]</f>
        <v>55</v>
      </c>
      <c r="I13" s="9">
        <f>Table16[[#This Row],[Price]]*Table16[[#This Row],[Balance]]</f>
        <v>105600</v>
      </c>
    </row>
    <row r="14" spans="2:11" ht="15.75" x14ac:dyDescent="0.25">
      <c r="B14" s="3" t="s">
        <v>27</v>
      </c>
      <c r="C14" s="3" t="s">
        <v>12</v>
      </c>
      <c r="D14" s="4">
        <v>1988</v>
      </c>
      <c r="E14" s="4">
        <f>SUMIF(Table1[Product ID],Table16[[#This Row],[Product ID]],Table1[Qty])</f>
        <v>35</v>
      </c>
      <c r="F14" s="4">
        <f>SUMIF(Table3[Product Code],Table16[[#This Row],[Product ID]],Table3[QTY])</f>
        <v>21</v>
      </c>
      <c r="G14" s="4">
        <f>SUMIF(Table35[Product Code],Table16[[#This Row],[Product ID]],Table35[QTY])</f>
        <v>25</v>
      </c>
      <c r="H14" s="9">
        <f>Table16[[#This Row],[Opening Stock]]+Table16[[#This Row],[Purchase Stock]] - Table16[[#This Row],[Sales Stock]]</f>
        <v>31</v>
      </c>
      <c r="I14" s="9">
        <f>Table16[[#This Row],[Price]]*Table16[[#This Row],[Balance]]</f>
        <v>61628</v>
      </c>
    </row>
    <row r="15" spans="2:11" ht="15.75" x14ac:dyDescent="0.25">
      <c r="B15" s="3" t="s">
        <v>28</v>
      </c>
      <c r="C15" s="3" t="s">
        <v>13</v>
      </c>
      <c r="D15" s="4">
        <v>2450</v>
      </c>
      <c r="E15" s="4">
        <f>SUMIF(Table1[Product ID],Table16[[#This Row],[Product ID]],Table1[Qty])</f>
        <v>46</v>
      </c>
      <c r="F15" s="4">
        <f>SUMIF(Table3[Product Code],Table16[[#This Row],[Product ID]],Table3[QTY])</f>
        <v>30</v>
      </c>
      <c r="G15" s="4">
        <f>SUMIF(Table35[Product Code],Table16[[#This Row],[Product ID]],Table35[QTY])</f>
        <v>0</v>
      </c>
      <c r="H15" s="9">
        <f>Table16[[#This Row],[Opening Stock]]+Table16[[#This Row],[Purchase Stock]] - Table16[[#This Row],[Sales Stock]]</f>
        <v>76</v>
      </c>
      <c r="I15" s="9">
        <f>Table16[[#This Row],[Price]]*Table16[[#This Row],[Balance]]</f>
        <v>186200</v>
      </c>
    </row>
    <row r="16" spans="2:11" ht="15.75" x14ac:dyDescent="0.25">
      <c r="B16" s="3" t="s">
        <v>29</v>
      </c>
      <c r="C16" s="3" t="s">
        <v>14</v>
      </c>
      <c r="D16" s="4">
        <v>345</v>
      </c>
      <c r="E16" s="4">
        <f>SUMIF(Table1[Product ID],Table16[[#This Row],[Product ID]],Table1[Qty])</f>
        <v>93</v>
      </c>
      <c r="F16" s="4">
        <f>SUMIF(Table3[Product Code],Table16[[#This Row],[Product ID]],Table3[QTY])</f>
        <v>7</v>
      </c>
      <c r="G16" s="4">
        <f>SUMIF(Table35[Product Code],Table16[[#This Row],[Product ID]],Table35[QTY])</f>
        <v>0</v>
      </c>
      <c r="H16" s="9">
        <f>Table16[[#This Row],[Opening Stock]]+Table16[[#This Row],[Purchase Stock]] - Table16[[#This Row],[Sales Stock]]</f>
        <v>100</v>
      </c>
      <c r="I16" s="9">
        <f>Table16[[#This Row],[Price]]*Table16[[#This Row],[Balance]]</f>
        <v>34500</v>
      </c>
    </row>
    <row r="17" spans="2:9" ht="15.75" x14ac:dyDescent="0.25">
      <c r="B17" s="3" t="s">
        <v>30</v>
      </c>
      <c r="C17" s="3" t="s">
        <v>15</v>
      </c>
      <c r="D17" s="4">
        <v>2670</v>
      </c>
      <c r="E17" s="4">
        <f>SUMIF(Table1[Product ID],Table16[[#This Row],[Product ID]],Table1[Qty])</f>
        <v>93</v>
      </c>
      <c r="F17" s="4">
        <f>SUMIF(Table3[Product Code],Table16[[#This Row],[Product ID]],Table3[QTY])</f>
        <v>20</v>
      </c>
      <c r="G17" s="4">
        <f>SUMIF(Table35[Product Code],Table16[[#This Row],[Product ID]],Table35[QTY])</f>
        <v>0</v>
      </c>
      <c r="H17" s="9">
        <f>Table16[[#This Row],[Opening Stock]]+Table16[[#This Row],[Purchase Stock]] - Table16[[#This Row],[Sales Stock]]</f>
        <v>113</v>
      </c>
      <c r="I17" s="9">
        <f>Table16[[#This Row],[Price]]*Table16[[#This Row],[Balance]]</f>
        <v>301710</v>
      </c>
    </row>
    <row r="18" spans="2:9" ht="15.75" x14ac:dyDescent="0.25">
      <c r="B18" s="3" t="s">
        <v>31</v>
      </c>
      <c r="C18" s="3" t="s">
        <v>16</v>
      </c>
      <c r="D18" s="4">
        <v>2128</v>
      </c>
      <c r="E18" s="4">
        <f>SUMIF(Table1[Product ID],Table16[[#This Row],[Product ID]],Table1[Qty])</f>
        <v>54</v>
      </c>
      <c r="F18" s="4">
        <f>SUMIF(Table3[Product Code],Table16[[#This Row],[Product ID]],Table3[QTY])</f>
        <v>15</v>
      </c>
      <c r="G18" s="4">
        <f>SUMIF(Table35[Product Code],Table16[[#This Row],[Product ID]],Table35[QTY])</f>
        <v>0</v>
      </c>
      <c r="H18" s="9">
        <f>Table16[[#This Row],[Opening Stock]]+Table16[[#This Row],[Purchase Stock]] - Table16[[#This Row],[Sales Stock]]</f>
        <v>69</v>
      </c>
      <c r="I18" s="9">
        <f>Table16[[#This Row],[Price]]*Table16[[#This Row],[Balance]]</f>
        <v>146832</v>
      </c>
    </row>
    <row r="19" spans="2:9" ht="15.75" x14ac:dyDescent="0.25">
      <c r="B19" s="3" t="s">
        <v>32</v>
      </c>
      <c r="C19" s="3" t="s">
        <v>17</v>
      </c>
      <c r="D19" s="4">
        <v>303</v>
      </c>
      <c r="E19" s="4">
        <f>SUMIF(Table1[Product ID],Table16[[#This Row],[Product ID]],Table1[Qty])</f>
        <v>29</v>
      </c>
      <c r="F19" s="4">
        <f>SUMIF(Table3[Product Code],Table16[[#This Row],[Product ID]],Table3[QTY])</f>
        <v>11</v>
      </c>
      <c r="G19" s="4">
        <f>SUMIF(Table35[Product Code],Table16[[#This Row],[Product ID]],Table35[QTY])</f>
        <v>0</v>
      </c>
      <c r="H19" s="9">
        <f>Table16[[#This Row],[Opening Stock]]+Table16[[#This Row],[Purchase Stock]] - Table16[[#This Row],[Sales Stock]]</f>
        <v>40</v>
      </c>
      <c r="I19" s="9">
        <f>Table16[[#This Row],[Price]]*Table16[[#This Row],[Balance]]</f>
        <v>12120</v>
      </c>
    </row>
    <row r="20" spans="2:9" ht="15.75" x14ac:dyDescent="0.25">
      <c r="B20" s="3" t="s">
        <v>33</v>
      </c>
      <c r="C20" s="3" t="s">
        <v>18</v>
      </c>
      <c r="D20" s="4">
        <v>2458</v>
      </c>
      <c r="E20" s="4">
        <f>SUMIF(Table1[Product ID],Table16[[#This Row],[Product ID]],Table1[Qty])</f>
        <v>35</v>
      </c>
      <c r="F20" s="4">
        <f>SUMIF(Table3[Product Code],Table16[[#This Row],[Product ID]],Table3[QTY])</f>
        <v>20</v>
      </c>
      <c r="G20" s="4">
        <f>SUMIF(Table35[Product Code],Table16[[#This Row],[Product ID]],Table35[QTY])</f>
        <v>0</v>
      </c>
      <c r="H20" s="9">
        <f>Table16[[#This Row],[Opening Stock]]+Table16[[#This Row],[Purchase Stock]] - Table16[[#This Row],[Sales Stock]]</f>
        <v>55</v>
      </c>
      <c r="I20" s="9">
        <f>Table16[[#This Row],[Price]]*Table16[[#This Row],[Balance]]</f>
        <v>135190</v>
      </c>
    </row>
    <row r="21" spans="2:9" ht="15.75" x14ac:dyDescent="0.25">
      <c r="B21" s="3" t="s">
        <v>34</v>
      </c>
      <c r="C21" s="3" t="s">
        <v>19</v>
      </c>
      <c r="D21" s="4">
        <v>256</v>
      </c>
      <c r="E21" s="4">
        <f>SUMIF(Table1[Product ID],Table16[[#This Row],[Product ID]],Table1[Qty])</f>
        <v>50</v>
      </c>
      <c r="F21" s="4">
        <f>SUMIF(Table3[Product Code],Table16[[#This Row],[Product ID]],Table3[QTY])</f>
        <v>15</v>
      </c>
      <c r="G21" s="4">
        <f>SUMIF(Table35[Product Code],Table16[[#This Row],[Product ID]],Table35[QTY])</f>
        <v>10</v>
      </c>
      <c r="H21" s="9">
        <f>Table16[[#This Row],[Opening Stock]]+Table16[[#This Row],[Purchase Stock]] - Table16[[#This Row],[Sales Stock]]</f>
        <v>55</v>
      </c>
      <c r="I21" s="9">
        <f>Table16[[#This Row],[Price]]*Table16[[#This Row],[Balance]]</f>
        <v>14080</v>
      </c>
    </row>
    <row r="22" spans="2:9" ht="15.75" x14ac:dyDescent="0.25">
      <c r="B22" s="3" t="s">
        <v>35</v>
      </c>
      <c r="C22" s="3" t="s">
        <v>20</v>
      </c>
      <c r="D22" s="4">
        <v>1078</v>
      </c>
      <c r="E22" s="4">
        <f>SUMIF(Table1[Product ID],Table16[[#This Row],[Product ID]],Table1[Qty])</f>
        <v>20</v>
      </c>
      <c r="F22" s="4">
        <f>SUMIF(Table3[Product Code],Table16[[#This Row],[Product ID]],Table3[QTY])</f>
        <v>20</v>
      </c>
      <c r="G22" s="4">
        <f>SUMIF(Table35[Product Code],Table16[[#This Row],[Product ID]],Table35[QTY])</f>
        <v>15</v>
      </c>
      <c r="H22" s="9">
        <f>Table16[[#This Row],[Opening Stock]]+Table16[[#This Row],[Purchase Stock]] - Table16[[#This Row],[Sales Stock]]</f>
        <v>25</v>
      </c>
      <c r="I22" s="9">
        <f>Table16[[#This Row],[Price]]*Table16[[#This Row],[Balance]]</f>
        <v>26950</v>
      </c>
    </row>
    <row r="23" spans="2:9" x14ac:dyDescent="0.25">
      <c r="D23" s="1"/>
      <c r="E23" s="1"/>
      <c r="F23" s="1"/>
      <c r="G23" s="1"/>
      <c r="H23" s="1"/>
      <c r="I23" s="1"/>
    </row>
  </sheetData>
  <phoneticPr fontId="3" type="noConversion"/>
  <conditionalFormatting sqref="H8:H22">
    <cfRule type="cellIs" dxfId="10" priority="1" operator="greaterThan">
      <formula>60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Opening Stock</vt:lpstr>
      <vt:lpstr>Purchases</vt:lpstr>
      <vt:lpstr>Sales</vt:lpstr>
      <vt:lpstr>Closing Stock</vt:lpstr>
      <vt:lpstr>Sales!proID</vt:lpstr>
      <vt:lpstr>proID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Sufian</dc:creator>
  <cp:lastModifiedBy>Abu Sufian</cp:lastModifiedBy>
  <dcterms:created xsi:type="dcterms:W3CDTF">2015-06-05T18:17:20Z</dcterms:created>
  <dcterms:modified xsi:type="dcterms:W3CDTF">2025-09-14T13:01:54Z</dcterms:modified>
</cp:coreProperties>
</file>