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y Excel Works and projects\Retails_data_analysis\"/>
    </mc:Choice>
  </mc:AlternateContent>
  <xr:revisionPtr revIDLastSave="0" documentId="13_ncr:1_{AE035ADC-5A46-441C-AB22-BCAA9DBE663C}" xr6:coauthVersionLast="47" xr6:coauthVersionMax="47" xr10:uidLastSave="{00000000-0000-0000-0000-000000000000}"/>
  <bookViews>
    <workbookView xWindow="-120" yWindow="-120" windowWidth="20730" windowHeight="11160" firstSheet="3" activeTab="6" xr2:uid="{00000000-000D-0000-FFFF-FFFF00000000}"/>
  </bookViews>
  <sheets>
    <sheet name="Dashboard" sheetId="7" r:id="rId1"/>
    <sheet name="Retail_Data" sheetId="1" r:id="rId2"/>
    <sheet name="Average Shipping overview" sheetId="10" r:id="rId3"/>
    <sheet name="Profit overview" sheetId="9" r:id="rId4"/>
    <sheet name="Sales overview" sheetId="8" r:id="rId5"/>
    <sheet name="pivot_table_calculation" sheetId="3" r:id="rId6"/>
    <sheet name="calculate_without_pivot_table" sheetId="2" r:id="rId7"/>
  </sheets>
  <definedNames>
    <definedName name="_xlnm._FilterDatabase" localSheetId="6" hidden="1">calculate_without_pivot_table!$I$23:$L$29</definedName>
  </definedNames>
  <calcPr calcId="191029"/>
  <pivotCaches>
    <pivotCache cacheId="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J9" i="2" l="1"/>
  <c r="J7" i="2"/>
  <c r="J16" i="2"/>
  <c r="C13" i="2"/>
  <c r="K21" i="3"/>
  <c r="AF13" i="1"/>
  <c r="AF58" i="1"/>
  <c r="AF91" i="1"/>
  <c r="AF47" i="1"/>
  <c r="AF2" i="1"/>
  <c r="AF5" i="1"/>
  <c r="AF27" i="1"/>
  <c r="AF66" i="1"/>
  <c r="AF56" i="1"/>
  <c r="AF101" i="1"/>
  <c r="AF37" i="1"/>
  <c r="AF7" i="1"/>
  <c r="AF89" i="1"/>
  <c r="AF72" i="1"/>
  <c r="AF44" i="1"/>
  <c r="AF17" i="1"/>
  <c r="AF94" i="1"/>
  <c r="AF46" i="1"/>
  <c r="AF55" i="1"/>
  <c r="AF70" i="1"/>
  <c r="AF49" i="1"/>
  <c r="AF53" i="1"/>
  <c r="AF11" i="1"/>
  <c r="AF73" i="1"/>
  <c r="AF30" i="1"/>
  <c r="AF38" i="1"/>
  <c r="AF26" i="1"/>
  <c r="AF15" i="1"/>
  <c r="AF63" i="1"/>
  <c r="AF29" i="1"/>
  <c r="AF85" i="1"/>
  <c r="AF69" i="1"/>
  <c r="AF87" i="1"/>
  <c r="AF24" i="1"/>
  <c r="AF54" i="1"/>
  <c r="AF60" i="1"/>
  <c r="AF76" i="1"/>
  <c r="AF57" i="1"/>
  <c r="AF59" i="1"/>
  <c r="AF92" i="1"/>
  <c r="AF50" i="1"/>
  <c r="AF28" i="1"/>
  <c r="AF83" i="1"/>
  <c r="AF4" i="1"/>
  <c r="AF79" i="1"/>
  <c r="AF18" i="1"/>
  <c r="AF61" i="1"/>
  <c r="AF8" i="1"/>
  <c r="AF98" i="1"/>
  <c r="AF64" i="1"/>
  <c r="AF81" i="1"/>
  <c r="AF99" i="1"/>
  <c r="AF25" i="1"/>
  <c r="AF68" i="1"/>
  <c r="AF90" i="1"/>
  <c r="AF42" i="1"/>
  <c r="AF12" i="1"/>
  <c r="AF51" i="1"/>
  <c r="AF43" i="1"/>
  <c r="AF82" i="1"/>
  <c r="AF71" i="1"/>
  <c r="AF65" i="1"/>
  <c r="AF52" i="1"/>
  <c r="AF3" i="1"/>
  <c r="AF88" i="1"/>
  <c r="AF10" i="1"/>
  <c r="AF84" i="1"/>
  <c r="AF16" i="1"/>
  <c r="AF31" i="1"/>
  <c r="AF14" i="1"/>
  <c r="AF100" i="1"/>
  <c r="AF96" i="1"/>
  <c r="AF77" i="1"/>
  <c r="AF95" i="1"/>
  <c r="AF80" i="1"/>
  <c r="AF45" i="1"/>
  <c r="AF67" i="1"/>
  <c r="AF35" i="1"/>
  <c r="AF40" i="1"/>
  <c r="AF34" i="1"/>
  <c r="AF32" i="1"/>
  <c r="AF93" i="1"/>
  <c r="AF78" i="1"/>
  <c r="AF36" i="1"/>
  <c r="AF33" i="1"/>
  <c r="AF86" i="1"/>
  <c r="AF9" i="1"/>
  <c r="AF21" i="1"/>
  <c r="AF62" i="1"/>
  <c r="AF48" i="1"/>
  <c r="AF6" i="1"/>
  <c r="AF23" i="1"/>
  <c r="AF74" i="1"/>
  <c r="AF19" i="1"/>
  <c r="AF39" i="1"/>
  <c r="AF75" i="1"/>
  <c r="AF20" i="1"/>
  <c r="AF97" i="1"/>
  <c r="AF41" i="1"/>
  <c r="AF22" i="1"/>
  <c r="AE95" i="1"/>
  <c r="I25" i="2" a="1"/>
  <c r="I25" i="2" s="1"/>
  <c r="K25" i="2" s="1"/>
  <c r="I16" i="2" a="1"/>
  <c r="I16" i="2" s="1"/>
  <c r="J5" i="2"/>
  <c r="B13" i="2" a="1"/>
  <c r="B13" i="2" s="1"/>
  <c r="D5" i="2"/>
  <c r="S103" i="1"/>
  <c r="R103" i="1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6" i="1"/>
  <c r="AE97" i="1"/>
  <c r="AE98" i="1"/>
  <c r="AE99" i="1"/>
  <c r="AE100" i="1"/>
  <c r="AE101" i="1"/>
  <c r="O103" i="1"/>
  <c r="B7" i="3"/>
  <c r="J19" i="2" l="1"/>
  <c r="J27" i="2"/>
  <c r="K29" i="2"/>
  <c r="J26" i="2"/>
  <c r="K28" i="2"/>
  <c r="J18" i="2"/>
  <c r="J29" i="2"/>
  <c r="L29" i="2" s="1"/>
  <c r="J25" i="2"/>
  <c r="L25" i="2" s="1"/>
  <c r="K27" i="2"/>
  <c r="J17" i="2"/>
  <c r="J28" i="2"/>
  <c r="L28" i="2" s="1"/>
  <c r="K26" i="2"/>
  <c r="C15" i="2"/>
  <c r="C14" i="2"/>
  <c r="L26" i="2" l="1"/>
  <c r="L2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<sst xmlns="http://schemas.openxmlformats.org/spreadsheetml/2006/main" count="2262" uniqueCount="680">
  <si>
    <t>OrderID</t>
  </si>
  <si>
    <t>OrderDate</t>
  </si>
  <si>
    <t>CustomerID</t>
  </si>
  <si>
    <t>CustomerName</t>
  </si>
  <si>
    <t>Segment</t>
  </si>
  <si>
    <t>Country</t>
  </si>
  <si>
    <t>City</t>
  </si>
  <si>
    <t>State</t>
  </si>
  <si>
    <t>PostalCode</t>
  </si>
  <si>
    <t>Region</t>
  </si>
  <si>
    <t>ProductID</t>
  </si>
  <si>
    <t>Category</t>
  </si>
  <si>
    <t>SubCategory</t>
  </si>
  <si>
    <t>ProductName</t>
  </si>
  <si>
    <t>Sales</t>
  </si>
  <si>
    <t>Quantity</t>
  </si>
  <si>
    <t>Discount</t>
  </si>
  <si>
    <t>Profit</t>
  </si>
  <si>
    <t>ShippingCost</t>
  </si>
  <si>
    <t>ShippingMode</t>
  </si>
  <si>
    <t>Returned</t>
  </si>
  <si>
    <t>PaymentMethod</t>
  </si>
  <si>
    <t>EmployeeID</t>
  </si>
  <si>
    <t>EmployeeName</t>
  </si>
  <si>
    <t>Supplier</t>
  </si>
  <si>
    <t>StockLevel</t>
  </si>
  <si>
    <t>ReorderLevel</t>
  </si>
  <si>
    <t>OrderPriority</t>
  </si>
  <si>
    <t>Warehouse</t>
  </si>
  <si>
    <t>DeliveryStatus</t>
  </si>
  <si>
    <t>ORD1000</t>
  </si>
  <si>
    <t>CUST120</t>
  </si>
  <si>
    <t>Customer_0</t>
  </si>
  <si>
    <t>Home Office</t>
  </si>
  <si>
    <t>Germany</t>
  </si>
  <si>
    <t>New York</t>
  </si>
  <si>
    <t>ENG</t>
  </si>
  <si>
    <t>East</t>
  </si>
  <si>
    <t>PROD860</t>
  </si>
  <si>
    <t>Furniture</t>
  </si>
  <si>
    <t>Storage</t>
  </si>
  <si>
    <t>Product_0</t>
  </si>
  <si>
    <t>Same Day</t>
  </si>
  <si>
    <t>Yes</t>
  </si>
  <si>
    <t>PayPal</t>
  </si>
  <si>
    <t>EMP41</t>
  </si>
  <si>
    <t>Employee_6</t>
  </si>
  <si>
    <t>Supplier_A</t>
  </si>
  <si>
    <t>High</t>
  </si>
  <si>
    <t>Warehouse_2</t>
  </si>
  <si>
    <t>Delivered</t>
  </si>
  <si>
    <t>ORD1001</t>
  </si>
  <si>
    <t>CUST153</t>
  </si>
  <si>
    <t>Customer_1</t>
  </si>
  <si>
    <t>Consumer</t>
  </si>
  <si>
    <t>UK</t>
  </si>
  <si>
    <t>London</t>
  </si>
  <si>
    <t>BE</t>
  </si>
  <si>
    <t>Central</t>
  </si>
  <si>
    <t>PROD731</t>
  </si>
  <si>
    <t>Product_1</t>
  </si>
  <si>
    <t>Standard Class</t>
  </si>
  <si>
    <t>No</t>
  </si>
  <si>
    <t>EMP32</t>
  </si>
  <si>
    <t>Employee_17</t>
  </si>
  <si>
    <t>Critical</t>
  </si>
  <si>
    <t>Warehouse_1</t>
  </si>
  <si>
    <t>ORD1002</t>
  </si>
  <si>
    <t>CUST170</t>
  </si>
  <si>
    <t>Customer_2</t>
  </si>
  <si>
    <t>Toronto</t>
  </si>
  <si>
    <t>West</t>
  </si>
  <si>
    <t>PROD807</t>
  </si>
  <si>
    <t>Technology</t>
  </si>
  <si>
    <t>Phones</t>
  </si>
  <si>
    <t>Product_2</t>
  </si>
  <si>
    <t>First Class</t>
  </si>
  <si>
    <t>Bank Transfer</t>
  </si>
  <si>
    <t>EMP14</t>
  </si>
  <si>
    <t>Employee_9</t>
  </si>
  <si>
    <t>Low</t>
  </si>
  <si>
    <t>Warehouse_3</t>
  </si>
  <si>
    <t>ORD1003</t>
  </si>
  <si>
    <t>CUST169</t>
  </si>
  <si>
    <t>Customer_3</t>
  </si>
  <si>
    <t>USA</t>
  </si>
  <si>
    <t>Sydney</t>
  </si>
  <si>
    <t>NY</t>
  </si>
  <si>
    <t>South</t>
  </si>
  <si>
    <t>PROD726</t>
  </si>
  <si>
    <t>Office Supplies</t>
  </si>
  <si>
    <t>Chairs</t>
  </si>
  <si>
    <t>Product_3</t>
  </si>
  <si>
    <t>EMP2</t>
  </si>
  <si>
    <t>Employee_43</t>
  </si>
  <si>
    <t>Supplier_B</t>
  </si>
  <si>
    <t>Cancelled</t>
  </si>
  <si>
    <t>ORD1004</t>
  </si>
  <si>
    <t>CUST151</t>
  </si>
  <si>
    <t>Customer_4</t>
  </si>
  <si>
    <t>Berlin</t>
  </si>
  <si>
    <t>PROD563</t>
  </si>
  <si>
    <t>Product_4</t>
  </si>
  <si>
    <t>Credit Card</t>
  </si>
  <si>
    <t>EMP45</t>
  </si>
  <si>
    <t>Employee_38</t>
  </si>
  <si>
    <t>Supplier_C</t>
  </si>
  <si>
    <t>Medium</t>
  </si>
  <si>
    <t>ORD1005</t>
  </si>
  <si>
    <t>CUST117</t>
  </si>
  <si>
    <t>Customer_5</t>
  </si>
  <si>
    <t>PROD210</t>
  </si>
  <si>
    <t>Binders</t>
  </si>
  <si>
    <t>Product_5</t>
  </si>
  <si>
    <t>EMP7</t>
  </si>
  <si>
    <t>ORD1006</t>
  </si>
  <si>
    <t>CUST112</t>
  </si>
  <si>
    <t>Customer_6</t>
  </si>
  <si>
    <t>PROD841</t>
  </si>
  <si>
    <t>Product_6</t>
  </si>
  <si>
    <t>EMP40</t>
  </si>
  <si>
    <t>ORD1007</t>
  </si>
  <si>
    <t>CUST154</t>
  </si>
  <si>
    <t>Customer_7</t>
  </si>
  <si>
    <t>Corporate</t>
  </si>
  <si>
    <t>NSW</t>
  </si>
  <si>
    <t>PROD442</t>
  </si>
  <si>
    <t>Product_7</t>
  </si>
  <si>
    <t>EMP33</t>
  </si>
  <si>
    <t>Employee_14</t>
  </si>
  <si>
    <t>ORD1008</t>
  </si>
  <si>
    <t>CUST141</t>
  </si>
  <si>
    <t>Customer_8</t>
  </si>
  <si>
    <t>Australia</t>
  </si>
  <si>
    <t>PROD499</t>
  </si>
  <si>
    <t>Product_8</t>
  </si>
  <si>
    <t>EMP23</t>
  </si>
  <si>
    <t>Employee_4</t>
  </si>
  <si>
    <t>In Transit</t>
  </si>
  <si>
    <t>ORD1009</t>
  </si>
  <si>
    <t>CUST106</t>
  </si>
  <si>
    <t>Customer_9</t>
  </si>
  <si>
    <t>Canada</t>
  </si>
  <si>
    <t>PROD522</t>
  </si>
  <si>
    <t>Product_9</t>
  </si>
  <si>
    <t>Second Class</t>
  </si>
  <si>
    <t>EMP9</t>
  </si>
  <si>
    <t>Employee_13</t>
  </si>
  <si>
    <t>ORD1010</t>
  </si>
  <si>
    <t>Customer_10</t>
  </si>
  <si>
    <t>PROD927</t>
  </si>
  <si>
    <t>Product_10</t>
  </si>
  <si>
    <t>Cash</t>
  </si>
  <si>
    <t>EMP8</t>
  </si>
  <si>
    <t>ORD1011</t>
  </si>
  <si>
    <t>Customer_11</t>
  </si>
  <si>
    <t>PROD480</t>
  </si>
  <si>
    <t>Product_11</t>
  </si>
  <si>
    <t>EMP49</t>
  </si>
  <si>
    <t>Employee_2</t>
  </si>
  <si>
    <t>ORD1012</t>
  </si>
  <si>
    <t>CUST104</t>
  </si>
  <si>
    <t>Customer_12</t>
  </si>
  <si>
    <t>PROD648</t>
  </si>
  <si>
    <t>Product_12</t>
  </si>
  <si>
    <t>EMP37</t>
  </si>
  <si>
    <t>Employee_28</t>
  </si>
  <si>
    <t>Pending</t>
  </si>
  <si>
    <t>ORD1013</t>
  </si>
  <si>
    <t>CUST196</t>
  </si>
  <si>
    <t>Customer_13</t>
  </si>
  <si>
    <t>PROD820</t>
  </si>
  <si>
    <t>Product_13</t>
  </si>
  <si>
    <t>EMP22</t>
  </si>
  <si>
    <t>Employee_1</t>
  </si>
  <si>
    <t>ORD1014</t>
  </si>
  <si>
    <t>CUST178</t>
  </si>
  <si>
    <t>Customer_14</t>
  </si>
  <si>
    <t>PROD160</t>
  </si>
  <si>
    <t>Tables</t>
  </si>
  <si>
    <t>Product_14</t>
  </si>
  <si>
    <t>EMP17</t>
  </si>
  <si>
    <t>Employee_12</t>
  </si>
  <si>
    <t>ORD1015</t>
  </si>
  <si>
    <t>CUST160</t>
  </si>
  <si>
    <t>Customer_15</t>
  </si>
  <si>
    <t>PROD977</t>
  </si>
  <si>
    <t>Product_15</t>
  </si>
  <si>
    <t>EMP18</t>
  </si>
  <si>
    <t>ORD1016</t>
  </si>
  <si>
    <t>CUST175</t>
  </si>
  <si>
    <t>Customer_16</t>
  </si>
  <si>
    <t>PROD729</t>
  </si>
  <si>
    <t>Product_16</t>
  </si>
  <si>
    <t>EMP13</t>
  </si>
  <si>
    <t>ORD1017</t>
  </si>
  <si>
    <t>CUST132</t>
  </si>
  <si>
    <t>Customer_17</t>
  </si>
  <si>
    <t>PROD707</t>
  </si>
  <si>
    <t>Product_17</t>
  </si>
  <si>
    <t>EMP3</t>
  </si>
  <si>
    <t>Employee_16</t>
  </si>
  <si>
    <t>ORD1018</t>
  </si>
  <si>
    <t>CUST176</t>
  </si>
  <si>
    <t>Customer_18</t>
  </si>
  <si>
    <t>PROD531</t>
  </si>
  <si>
    <t>Product_18</t>
  </si>
  <si>
    <t>EMP43</t>
  </si>
  <si>
    <t>Employee_44</t>
  </si>
  <si>
    <t>ORD1019</t>
  </si>
  <si>
    <t>CUST164</t>
  </si>
  <si>
    <t>Customer_19</t>
  </si>
  <si>
    <t>PROD157</t>
  </si>
  <si>
    <t>Product_19</t>
  </si>
  <si>
    <t>EMP10</t>
  </si>
  <si>
    <t>ORD1020</t>
  </si>
  <si>
    <t>CUST126</t>
  </si>
  <si>
    <t>Customer_20</t>
  </si>
  <si>
    <t>PROD675</t>
  </si>
  <si>
    <t>Product_20</t>
  </si>
  <si>
    <t>EMP19</t>
  </si>
  <si>
    <t>ORD1021</t>
  </si>
  <si>
    <t>CUST134</t>
  </si>
  <si>
    <t>Customer_21</t>
  </si>
  <si>
    <t>PROD502</t>
  </si>
  <si>
    <t>Product_21</t>
  </si>
  <si>
    <t>EMP50</t>
  </si>
  <si>
    <t>Employee_30</t>
  </si>
  <si>
    <t>ORD1022</t>
  </si>
  <si>
    <t>CUST146</t>
  </si>
  <si>
    <t>Customer_22</t>
  </si>
  <si>
    <t>PROD483</t>
  </si>
  <si>
    <t>Product_22</t>
  </si>
  <si>
    <t>Employee_47</t>
  </si>
  <si>
    <t>ORD1023</t>
  </si>
  <si>
    <t>CUST127</t>
  </si>
  <si>
    <t>Customer_23</t>
  </si>
  <si>
    <t>PROD916</t>
  </si>
  <si>
    <t>Product_23</t>
  </si>
  <si>
    <t>ORD1024</t>
  </si>
  <si>
    <t>CUST136</t>
  </si>
  <si>
    <t>Customer_24</t>
  </si>
  <si>
    <t>ON</t>
  </si>
  <si>
    <t>PROD363</t>
  </si>
  <si>
    <t>Product_24</t>
  </si>
  <si>
    <t>EMP38</t>
  </si>
  <si>
    <t>Employee_27</t>
  </si>
  <si>
    <t>ORD1025</t>
  </si>
  <si>
    <t>CUST197</t>
  </si>
  <si>
    <t>Customer_25</t>
  </si>
  <si>
    <t>PROD813</t>
  </si>
  <si>
    <t>Product_25</t>
  </si>
  <si>
    <t>EMP11</t>
  </si>
  <si>
    <t>Employee_20</t>
  </si>
  <si>
    <t>ORD1026</t>
  </si>
  <si>
    <t>CUST152</t>
  </si>
  <si>
    <t>Customer_26</t>
  </si>
  <si>
    <t>PROD922</t>
  </si>
  <si>
    <t>Product_26</t>
  </si>
  <si>
    <t>EMP36</t>
  </si>
  <si>
    <t>ORD1027</t>
  </si>
  <si>
    <t>CUST135</t>
  </si>
  <si>
    <t>Customer_27</t>
  </si>
  <si>
    <t>PROD435</t>
  </si>
  <si>
    <t>Product_27</t>
  </si>
  <si>
    <t>EMP48</t>
  </si>
  <si>
    <t>ORD1028</t>
  </si>
  <si>
    <t>Customer_28</t>
  </si>
  <si>
    <t>PROD144</t>
  </si>
  <si>
    <t>Product_28</t>
  </si>
  <si>
    <t>Employee_49</t>
  </si>
  <si>
    <t>ORD1029</t>
  </si>
  <si>
    <t>CUST193</t>
  </si>
  <si>
    <t>Customer_29</t>
  </si>
  <si>
    <t>PROD497</t>
  </si>
  <si>
    <t>Product_29</t>
  </si>
  <si>
    <t>Employee_40</t>
  </si>
  <si>
    <t>ORD1030</t>
  </si>
  <si>
    <t>CUST100</t>
  </si>
  <si>
    <t>Customer_30</t>
  </si>
  <si>
    <t>PROD585</t>
  </si>
  <si>
    <t>Product_30</t>
  </si>
  <si>
    <t>Employee_31</t>
  </si>
  <si>
    <t>ORD1031</t>
  </si>
  <si>
    <t>CUST194</t>
  </si>
  <si>
    <t>Customer_31</t>
  </si>
  <si>
    <t>PROD759</t>
  </si>
  <si>
    <t>Product_31</t>
  </si>
  <si>
    <t>Employee_3</t>
  </si>
  <si>
    <t>ORD1032</t>
  </si>
  <si>
    <t>Customer_32</t>
  </si>
  <si>
    <t>PROD498</t>
  </si>
  <si>
    <t>Product_32</t>
  </si>
  <si>
    <t>EMP28</t>
  </si>
  <si>
    <t>Employee_21</t>
  </si>
  <si>
    <t>ORD1033</t>
  </si>
  <si>
    <t>CUST186</t>
  </si>
  <si>
    <t>Customer_33</t>
  </si>
  <si>
    <t>PROD396</t>
  </si>
  <si>
    <t>Product_33</t>
  </si>
  <si>
    <t>Employee_50</t>
  </si>
  <si>
    <t>ORD1034</t>
  </si>
  <si>
    <t>CUST113</t>
  </si>
  <si>
    <t>Customer_34</t>
  </si>
  <si>
    <t>PROD546</t>
  </si>
  <si>
    <t>Product_34</t>
  </si>
  <si>
    <t>EMP26</t>
  </si>
  <si>
    <t>Employee_42</t>
  </si>
  <si>
    <t>ORD1035</t>
  </si>
  <si>
    <t>CUST162</t>
  </si>
  <si>
    <t>Customer_35</t>
  </si>
  <si>
    <t>PROD339</t>
  </si>
  <si>
    <t>Product_35</t>
  </si>
  <si>
    <t>ORD1036</t>
  </si>
  <si>
    <t>CUST148</t>
  </si>
  <si>
    <t>Customer_36</t>
  </si>
  <si>
    <t>PROD957</t>
  </si>
  <si>
    <t>Product_36</t>
  </si>
  <si>
    <t>Employee_29</t>
  </si>
  <si>
    <t>ORD1037</t>
  </si>
  <si>
    <t>CUST123</t>
  </si>
  <si>
    <t>Customer_37</t>
  </si>
  <si>
    <t>PROD506</t>
  </si>
  <si>
    <t>Product_37</t>
  </si>
  <si>
    <t>EMP5</t>
  </si>
  <si>
    <t>Employee_37</t>
  </si>
  <si>
    <t>ORD1038</t>
  </si>
  <si>
    <t>Customer_38</t>
  </si>
  <si>
    <t>PROD627</t>
  </si>
  <si>
    <t>Product_38</t>
  </si>
  <si>
    <t>ORD1039</t>
  </si>
  <si>
    <t>Customer_39</t>
  </si>
  <si>
    <t>PROD161</t>
  </si>
  <si>
    <t>Product_39</t>
  </si>
  <si>
    <t>Employee_32</t>
  </si>
  <si>
    <t>ORD1040</t>
  </si>
  <si>
    <t>CUST107</t>
  </si>
  <si>
    <t>Customer_40</t>
  </si>
  <si>
    <t>PROD792</t>
  </si>
  <si>
    <t>Product_40</t>
  </si>
  <si>
    <t>ORD1041</t>
  </si>
  <si>
    <t>Customer_41</t>
  </si>
  <si>
    <t>PROD625</t>
  </si>
  <si>
    <t>Product_41</t>
  </si>
  <si>
    <t>ORD1042</t>
  </si>
  <si>
    <t>CUST189</t>
  </si>
  <si>
    <t>Customer_42</t>
  </si>
  <si>
    <t>Product_42</t>
  </si>
  <si>
    <t>Employee_8</t>
  </si>
  <si>
    <t>ORD1043</t>
  </si>
  <si>
    <t>Customer_43</t>
  </si>
  <si>
    <t>PROD438</t>
  </si>
  <si>
    <t>Product_43</t>
  </si>
  <si>
    <t>EMP27</t>
  </si>
  <si>
    <t>Employee_19</t>
  </si>
  <si>
    <t>ORD1044</t>
  </si>
  <si>
    <t>CUST191</t>
  </si>
  <si>
    <t>Customer_44</t>
  </si>
  <si>
    <t>PROD976</t>
  </si>
  <si>
    <t>Product_44</t>
  </si>
  <si>
    <t>ORD1045</t>
  </si>
  <si>
    <t>CUST188</t>
  </si>
  <si>
    <t>Customer_45</t>
  </si>
  <si>
    <t>PROD481</t>
  </si>
  <si>
    <t>Product_45</t>
  </si>
  <si>
    <t>EMP21</t>
  </si>
  <si>
    <t>ORD1046</t>
  </si>
  <si>
    <t>CUST122</t>
  </si>
  <si>
    <t>Customer_46</t>
  </si>
  <si>
    <t>PROD663</t>
  </si>
  <si>
    <t>Product_46</t>
  </si>
  <si>
    <t>ORD1047</t>
  </si>
  <si>
    <t>CUST190</t>
  </si>
  <si>
    <t>Customer_47</t>
  </si>
  <si>
    <t>PROD380</t>
  </si>
  <si>
    <t>Product_47</t>
  </si>
  <si>
    <t>EMP4</t>
  </si>
  <si>
    <t>Employee_15</t>
  </si>
  <si>
    <t>ORD1048</t>
  </si>
  <si>
    <t>CUST133</t>
  </si>
  <si>
    <t>Customer_48</t>
  </si>
  <si>
    <t>PROD128</t>
  </si>
  <si>
    <t>Product_48</t>
  </si>
  <si>
    <t>Employee_41</t>
  </si>
  <si>
    <t>ORD1049</t>
  </si>
  <si>
    <t>CUST150</t>
  </si>
  <si>
    <t>Customer_49</t>
  </si>
  <si>
    <t>PROD384</t>
  </si>
  <si>
    <t>Product_49</t>
  </si>
  <si>
    <t>EMP20</t>
  </si>
  <si>
    <t>ORD1050</t>
  </si>
  <si>
    <t>CUST130</t>
  </si>
  <si>
    <t>Customer_50</t>
  </si>
  <si>
    <t>Product_50</t>
  </si>
  <si>
    <t>Employee_36</t>
  </si>
  <si>
    <t>ORD1051</t>
  </si>
  <si>
    <t>CUST171</t>
  </si>
  <si>
    <t>Customer_51</t>
  </si>
  <si>
    <t>PROD938</t>
  </si>
  <si>
    <t>Product_51</t>
  </si>
  <si>
    <t>ORD1052</t>
  </si>
  <si>
    <t>Customer_52</t>
  </si>
  <si>
    <t>Product_52</t>
  </si>
  <si>
    <t>ORD1053</t>
  </si>
  <si>
    <t>CUST142</t>
  </si>
  <si>
    <t>Customer_53</t>
  </si>
  <si>
    <t>PROD703</t>
  </si>
  <si>
    <t>Product_53</t>
  </si>
  <si>
    <t>ORD1054</t>
  </si>
  <si>
    <t>CUST145</t>
  </si>
  <si>
    <t>Customer_54</t>
  </si>
  <si>
    <t>PROD356</t>
  </si>
  <si>
    <t>Product_54</t>
  </si>
  <si>
    <t>Employee_26</t>
  </si>
  <si>
    <t>ORD1055</t>
  </si>
  <si>
    <t>Customer_55</t>
  </si>
  <si>
    <t>PROD151</t>
  </si>
  <si>
    <t>Product_55</t>
  </si>
  <si>
    <t>EMP24</t>
  </si>
  <si>
    <t>Employee_11</t>
  </si>
  <si>
    <t>ORD1056</t>
  </si>
  <si>
    <t>CUST116</t>
  </si>
  <si>
    <t>Customer_56</t>
  </si>
  <si>
    <t>PROD425</t>
  </si>
  <si>
    <t>Product_56</t>
  </si>
  <si>
    <t>Employee_24</t>
  </si>
  <si>
    <t>ORD1057</t>
  </si>
  <si>
    <t>Customer_57</t>
  </si>
  <si>
    <t>PROD448</t>
  </si>
  <si>
    <t>Product_57</t>
  </si>
  <si>
    <t>EMP25</t>
  </si>
  <si>
    <t>ORD1058</t>
  </si>
  <si>
    <t>CUST168</t>
  </si>
  <si>
    <t>Customer_58</t>
  </si>
  <si>
    <t>PROD967</t>
  </si>
  <si>
    <t>Product_58</t>
  </si>
  <si>
    <t>EMP31</t>
  </si>
  <si>
    <t>ORD1059</t>
  </si>
  <si>
    <t>Customer_59</t>
  </si>
  <si>
    <t>Product_59</t>
  </si>
  <si>
    <t>ORD1060</t>
  </si>
  <si>
    <t>CUST163</t>
  </si>
  <si>
    <t>Customer_60</t>
  </si>
  <si>
    <t>PROD795</t>
  </si>
  <si>
    <t>Product_60</t>
  </si>
  <si>
    <t>Employee_39</t>
  </si>
  <si>
    <t>ORD1061</t>
  </si>
  <si>
    <t>CUST184</t>
  </si>
  <si>
    <t>Customer_61</t>
  </si>
  <si>
    <t>PROD748</t>
  </si>
  <si>
    <t>Product_61</t>
  </si>
  <si>
    <t>EMP44</t>
  </si>
  <si>
    <t>Employee_33</t>
  </si>
  <si>
    <t>ORD1062</t>
  </si>
  <si>
    <t>CUST124</t>
  </si>
  <si>
    <t>Customer_62</t>
  </si>
  <si>
    <t>PROD562</t>
  </si>
  <si>
    <t>Product_62</t>
  </si>
  <si>
    <t>EMP12</t>
  </si>
  <si>
    <t>Employee_35</t>
  </si>
  <si>
    <t>ORD1063</t>
  </si>
  <si>
    <t>Customer_63</t>
  </si>
  <si>
    <t>PROD403</t>
  </si>
  <si>
    <t>Product_63</t>
  </si>
  <si>
    <t>EMP47</t>
  </si>
  <si>
    <t>ORD1064</t>
  </si>
  <si>
    <t>Customer_64</t>
  </si>
  <si>
    <t>Product_64</t>
  </si>
  <si>
    <t>ORD1065</t>
  </si>
  <si>
    <t>CUST102</t>
  </si>
  <si>
    <t>Customer_65</t>
  </si>
  <si>
    <t>PROD523</t>
  </si>
  <si>
    <t>Product_65</t>
  </si>
  <si>
    <t>Employee_25</t>
  </si>
  <si>
    <t>ORD1066</t>
  </si>
  <si>
    <t>Customer_66</t>
  </si>
  <si>
    <t>PROD204</t>
  </si>
  <si>
    <t>Product_66</t>
  </si>
  <si>
    <t>ORD1067</t>
  </si>
  <si>
    <t>CUST109</t>
  </si>
  <si>
    <t>Customer_67</t>
  </si>
  <si>
    <t>PROD696</t>
  </si>
  <si>
    <t>Product_67</t>
  </si>
  <si>
    <t>Employee_22</t>
  </si>
  <si>
    <t>ORD1068</t>
  </si>
  <si>
    <t>Customer_68</t>
  </si>
  <si>
    <t>PROD369</t>
  </si>
  <si>
    <t>Product_68</t>
  </si>
  <si>
    <t>ORD1069</t>
  </si>
  <si>
    <t>CUST172</t>
  </si>
  <si>
    <t>Customer_69</t>
  </si>
  <si>
    <t>PROD708</t>
  </si>
  <si>
    <t>Product_69</t>
  </si>
  <si>
    <t>Employee_23</t>
  </si>
  <si>
    <t>ORD1070</t>
  </si>
  <si>
    <t>Customer_70</t>
  </si>
  <si>
    <t>PROD550</t>
  </si>
  <si>
    <t>Product_70</t>
  </si>
  <si>
    <t>EMP39</t>
  </si>
  <si>
    <t>Employee_5</t>
  </si>
  <si>
    <t>ORD1071</t>
  </si>
  <si>
    <t>CUST182</t>
  </si>
  <si>
    <t>Customer_71</t>
  </si>
  <si>
    <t>PROD158</t>
  </si>
  <si>
    <t>Product_71</t>
  </si>
  <si>
    <t>ORD1072</t>
  </si>
  <si>
    <t>Customer_72</t>
  </si>
  <si>
    <t>PROD510</t>
  </si>
  <si>
    <t>Product_72</t>
  </si>
  <si>
    <t>ORD1073</t>
  </si>
  <si>
    <t>Customer_73</t>
  </si>
  <si>
    <t>PROD398</t>
  </si>
  <si>
    <t>Product_73</t>
  </si>
  <si>
    <t>ORD1074</t>
  </si>
  <si>
    <t>CUST187</t>
  </si>
  <si>
    <t>Customer_74</t>
  </si>
  <si>
    <t>Product_74</t>
  </si>
  <si>
    <t>ORD1075</t>
  </si>
  <si>
    <t>Customer_75</t>
  </si>
  <si>
    <t>PROD373</t>
  </si>
  <si>
    <t>Product_75</t>
  </si>
  <si>
    <t>ORD1076</t>
  </si>
  <si>
    <t>Customer_76</t>
  </si>
  <si>
    <t>PROD475</t>
  </si>
  <si>
    <t>Product_76</t>
  </si>
  <si>
    <t>EMP34</t>
  </si>
  <si>
    <t>Employee_34</t>
  </si>
  <si>
    <t>ORD1077</t>
  </si>
  <si>
    <t>Customer_77</t>
  </si>
  <si>
    <t>PROD642</t>
  </si>
  <si>
    <t>Product_77</t>
  </si>
  <si>
    <t>ORD1078</t>
  </si>
  <si>
    <t>CUST159</t>
  </si>
  <si>
    <t>Customer_78</t>
  </si>
  <si>
    <t>PROD620</t>
  </si>
  <si>
    <t>Product_78</t>
  </si>
  <si>
    <t>ORD1079</t>
  </si>
  <si>
    <t>CUST143</t>
  </si>
  <si>
    <t>Customer_79</t>
  </si>
  <si>
    <t>PROD103</t>
  </si>
  <si>
    <t>Product_79</t>
  </si>
  <si>
    <t>ORD1080</t>
  </si>
  <si>
    <t>Customer_80</t>
  </si>
  <si>
    <t>PROD357</t>
  </si>
  <si>
    <t>Product_80</t>
  </si>
  <si>
    <t>ORD1081</t>
  </si>
  <si>
    <t>CUST198</t>
  </si>
  <si>
    <t>Customer_81</t>
  </si>
  <si>
    <t>PROD172</t>
  </si>
  <si>
    <t>Product_81</t>
  </si>
  <si>
    <t>ORD1082</t>
  </si>
  <si>
    <t>CUST128</t>
  </si>
  <si>
    <t>Customer_82</t>
  </si>
  <si>
    <t>PROD855</t>
  </si>
  <si>
    <t>Product_82</t>
  </si>
  <si>
    <t>ORD1083</t>
  </si>
  <si>
    <t>CUST101</t>
  </si>
  <si>
    <t>Customer_83</t>
  </si>
  <si>
    <t>PROD406</t>
  </si>
  <si>
    <t>Product_83</t>
  </si>
  <si>
    <t>Employee_48</t>
  </si>
  <si>
    <t>ORD1084</t>
  </si>
  <si>
    <t>Customer_84</t>
  </si>
  <si>
    <t>PROD611</t>
  </si>
  <si>
    <t>Product_84</t>
  </si>
  <si>
    <t>ORD1085</t>
  </si>
  <si>
    <t>CUST183</t>
  </si>
  <si>
    <t>Customer_85</t>
  </si>
  <si>
    <t>PROD250</t>
  </si>
  <si>
    <t>Product_85</t>
  </si>
  <si>
    <t>EMP16</t>
  </si>
  <si>
    <t>Employee_18</t>
  </si>
  <si>
    <t>ORD1086</t>
  </si>
  <si>
    <t>CUST173</t>
  </si>
  <si>
    <t>Customer_86</t>
  </si>
  <si>
    <t>PROD272</t>
  </si>
  <si>
    <t>Product_86</t>
  </si>
  <si>
    <t>ORD1087</t>
  </si>
  <si>
    <t>CUST103</t>
  </si>
  <si>
    <t>Customer_87</t>
  </si>
  <si>
    <t>PROD881</t>
  </si>
  <si>
    <t>Product_87</t>
  </si>
  <si>
    <t>ORD1088</t>
  </si>
  <si>
    <t>Customer_88</t>
  </si>
  <si>
    <t>PROD883</t>
  </si>
  <si>
    <t>Product_88</t>
  </si>
  <si>
    <t>ORD1089</t>
  </si>
  <si>
    <t>Customer_89</t>
  </si>
  <si>
    <t>PROD966</t>
  </si>
  <si>
    <t>Product_89</t>
  </si>
  <si>
    <t>ORD1090</t>
  </si>
  <si>
    <t>Customer_90</t>
  </si>
  <si>
    <t>PROD281</t>
  </si>
  <si>
    <t>Product_90</t>
  </si>
  <si>
    <t>ORD1091</t>
  </si>
  <si>
    <t>CUST179</t>
  </si>
  <si>
    <t>Customer_91</t>
  </si>
  <si>
    <t>PROD274</t>
  </si>
  <si>
    <t>Product_91</t>
  </si>
  <si>
    <t>ORD1092</t>
  </si>
  <si>
    <t>Customer_92</t>
  </si>
  <si>
    <t>PROD280</t>
  </si>
  <si>
    <t>Product_92</t>
  </si>
  <si>
    <t>ORD1093</t>
  </si>
  <si>
    <t>Customer_93</t>
  </si>
  <si>
    <t>PROD603</t>
  </si>
  <si>
    <t>Product_93</t>
  </si>
  <si>
    <t>ORD1094</t>
  </si>
  <si>
    <t>Customer_94</t>
  </si>
  <si>
    <t>PROD299</t>
  </si>
  <si>
    <t>Product_94</t>
  </si>
  <si>
    <t>ORD1095</t>
  </si>
  <si>
    <t>Customer_95</t>
  </si>
  <si>
    <t>PROD949</t>
  </si>
  <si>
    <t>Product_95</t>
  </si>
  <si>
    <t>ORD1096</t>
  </si>
  <si>
    <t>CUST114</t>
  </si>
  <si>
    <t>Customer_96</t>
  </si>
  <si>
    <t>PROD591</t>
  </si>
  <si>
    <t>Product_96</t>
  </si>
  <si>
    <t>ORD1097</t>
  </si>
  <si>
    <t>CUST115</t>
  </si>
  <si>
    <t>Customer_97</t>
  </si>
  <si>
    <t>PROD400</t>
  </si>
  <si>
    <t>Product_97</t>
  </si>
  <si>
    <t>ORD1098</t>
  </si>
  <si>
    <t>CUST166</t>
  </si>
  <si>
    <t>Customer_98</t>
  </si>
  <si>
    <t>PROD123</t>
  </si>
  <si>
    <t>Product_98</t>
  </si>
  <si>
    <t>ORD1099</t>
  </si>
  <si>
    <t>Customer_99</t>
  </si>
  <si>
    <t>PROD560</t>
  </si>
  <si>
    <t>Product_99</t>
  </si>
  <si>
    <t>Total Sales</t>
  </si>
  <si>
    <t>Average category_pr</t>
  </si>
  <si>
    <t>Sum of Sales</t>
  </si>
  <si>
    <t>Row Labels</t>
  </si>
  <si>
    <t>Grand Total</t>
  </si>
  <si>
    <t>Average of Profit</t>
  </si>
  <si>
    <t>Total sum of sales</t>
  </si>
  <si>
    <t>Average profit based on Category</t>
  </si>
  <si>
    <t>Top 5 customers based on sales</t>
  </si>
  <si>
    <t>Count of OrderID</t>
  </si>
  <si>
    <t>% of order returned</t>
  </si>
  <si>
    <t>Return Rate</t>
  </si>
  <si>
    <t>Jan</t>
  </si>
  <si>
    <t>Feb</t>
  </si>
  <si>
    <t>Mar</t>
  </si>
  <si>
    <t>Apr</t>
  </si>
  <si>
    <r>
      <t>Sales Trend Analysis</t>
    </r>
    <r>
      <rPr>
        <sz val="12"/>
        <color theme="0"/>
        <rFont val="Times New Roman"/>
        <family val="1"/>
      </rPr>
      <t xml:space="preserve"> </t>
    </r>
  </si>
  <si>
    <t>Shipping Cost Analysis</t>
  </si>
  <si>
    <t>Sum of Profit</t>
  </si>
  <si>
    <t>Sum of profit margin</t>
  </si>
  <si>
    <t>Difference between sales and profit</t>
  </si>
  <si>
    <t>Profit margin analysis</t>
  </si>
  <si>
    <t>What is the total revenue generated?</t>
  </si>
  <si>
    <t>Which product category gives the highest average profit?</t>
  </si>
  <si>
    <t>average profit</t>
  </si>
  <si>
    <t>Who are the top 5 customers by total sales?</t>
  </si>
  <si>
    <t>Customer Name</t>
  </si>
  <si>
    <t>What percentage of orders were returned?</t>
  </si>
  <si>
    <t>Total Orders</t>
  </si>
  <si>
    <t>Percentage of order</t>
  </si>
  <si>
    <t>What is the average shipping cost per region?</t>
  </si>
  <si>
    <t>average ship cost</t>
  </si>
  <si>
    <t>Average of ShippingCost</t>
  </si>
  <si>
    <t>Which Sub-Category has the highest profit margin?</t>
  </si>
  <si>
    <t>Sub-Category</t>
  </si>
  <si>
    <t>total sales each</t>
  </si>
  <si>
    <t>total profit each</t>
  </si>
  <si>
    <t>Profit margin</t>
  </si>
  <si>
    <t>average_discount_Orders</t>
  </si>
  <si>
    <t>average</t>
  </si>
  <si>
    <t>Jan Total</t>
  </si>
  <si>
    <t>Feb Total</t>
  </si>
  <si>
    <t>Mar Total</t>
  </si>
  <si>
    <t>Count of Category</t>
  </si>
  <si>
    <t>Sum of Quantity</t>
  </si>
  <si>
    <t>Count of StockLevel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</si>
</sst>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3" fillId="35" borderId="0" xfId="0" applyFont="1" applyFill="1"/>
    <xf numFmtId="10" fontId="0" fillId="0" borderId="0" xfId="0" applyNumberFormat="1"/>
    <xf numFmtId="0" fontId="20" fillId="0" borderId="0" xfId="0" applyFont="1"/>
    <xf numFmtId="0" fontId="21" fillId="36" borderId="0" xfId="0" applyFont="1" applyFill="1"/>
    <xf numFmtId="0" fontId="23" fillId="36" borderId="0" xfId="0" applyFont="1" applyFill="1"/>
    <xf numFmtId="0" fontId="0" fillId="37" borderId="10" xfId="0" applyFont="1" applyFill="1" applyBorder="1"/>
    <xf numFmtId="0" fontId="0" fillId="0" borderId="10" xfId="0" applyFont="1" applyBorder="1"/>
    <xf numFmtId="9" fontId="0" fillId="0" borderId="0" xfId="0" applyNumberFormat="1"/>
    <xf numFmtId="164" fontId="0" fillId="0" borderId="0" xfId="0" applyNumberFormat="1"/>
    <xf numFmtId="2" fontId="0" fillId="0" borderId="0" xfId="0" applyNumberFormat="1"/>
    <xf numFmtId="9" fontId="13" fillId="35" borderId="0" xfId="42" applyFont="1" applyFill="1"/>
    <xf numFmtId="0" fontId="18" fillId="0" borderId="0" xfId="0" applyFont="1"/>
    <xf numFmtId="0" fontId="0" fillId="0" borderId="0" xfId="0" applyFill="1"/>
    <xf numFmtId="0" fontId="20" fillId="38" borderId="0" xfId="0" applyFont="1" applyFill="1"/>
    <xf numFmtId="0" fontId="18" fillId="0" borderId="0" xfId="0" applyFont="1" applyAlignment="1">
      <alignment horizontal="left" vertical="center" indent="5"/>
    </xf>
    <xf numFmtId="0" fontId="20" fillId="38" borderId="11" xfId="0" applyFont="1" applyFill="1" applyBorder="1"/>
    <xf numFmtId="0" fontId="19" fillId="0" borderId="11" xfId="0" applyFont="1" applyBorder="1" applyAlignment="1">
      <alignment horizontal="left" vertical="center" indent="5"/>
    </xf>
    <xf numFmtId="0" fontId="20" fillId="0" borderId="11" xfId="0" applyFont="1" applyBorder="1"/>
    <xf numFmtId="0" fontId="0" fillId="0" borderId="11" xfId="0" applyBorder="1"/>
    <xf numFmtId="0" fontId="20" fillId="0" borderId="0" xfId="0" applyFont="1" applyFill="1"/>
    <xf numFmtId="9" fontId="20" fillId="38" borderId="0" xfId="42" applyFont="1" applyFill="1"/>
    <xf numFmtId="164" fontId="0" fillId="0" borderId="11" xfId="0" applyNumberFormat="1" applyBorder="1"/>
    <xf numFmtId="9" fontId="0" fillId="0" borderId="11" xfId="42" applyFont="1" applyBorder="1"/>
    <xf numFmtId="1" fontId="0" fillId="0" borderId="11" xfId="0" applyNumberFormat="1" applyBorder="1"/>
    <xf numFmtId="1" fontId="0" fillId="0" borderId="0" xfId="0" applyNumberFormat="1"/>
    <xf numFmtId="0" fontId="0" fillId="0" borderId="11" xfId="42" applyNumberFormat="1" applyFont="1" applyBorder="1"/>
    <xf numFmtId="0" fontId="20" fillId="0" borderId="0" xfId="0" applyFont="1" applyFill="1" applyBorder="1" applyAlignment="1"/>
    <xf numFmtId="9" fontId="0" fillId="0" borderId="12" xfId="42" applyFont="1" applyBorder="1"/>
    <xf numFmtId="0" fontId="20" fillId="38" borderId="0" xfId="0" applyFont="1" applyFill="1" applyBorder="1"/>
    <xf numFmtId="0" fontId="20" fillId="38" borderId="13" xfId="0" applyFont="1" applyFill="1" applyBorder="1"/>
    <xf numFmtId="0" fontId="0" fillId="0" borderId="12" xfId="42" applyNumberFormat="1" applyFont="1" applyBorder="1"/>
    <xf numFmtId="1" fontId="20" fillId="0" borderId="11" xfId="0" applyNumberFormat="1" applyFont="1" applyFill="1" applyBorder="1" applyAlignment="1"/>
    <xf numFmtId="0" fontId="0" fillId="39" borderId="11" xfId="0" applyFill="1" applyBorder="1"/>
    <xf numFmtId="1" fontId="0" fillId="39" borderId="11" xfId="0" applyNumberFormat="1" applyFill="1" applyBorder="1"/>
    <xf numFmtId="0" fontId="0" fillId="39" borderId="11" xfId="42" applyNumberFormat="1" applyFont="1" applyFill="1" applyBorder="1"/>
    <xf numFmtId="9" fontId="0" fillId="39" borderId="11" xfId="42" applyFont="1" applyFill="1" applyBorder="1"/>
    <xf numFmtId="0" fontId="0" fillId="40" borderId="0" xfId="0" applyFill="1"/>
    <xf numFmtId="0" fontId="25" fillId="0" borderId="0" xfId="0" applyFont="1" applyFill="1" applyAlignment="1"/>
    <xf numFmtId="0" fontId="24" fillId="0" borderId="0" xfId="0" applyFont="1" applyFill="1" applyAlignment="1"/>
    <xf numFmtId="9" fontId="23" fillId="36" borderId="0" xfId="42" applyFont="1" applyFill="1"/>
    <xf numFmtId="0" fontId="23" fillId="41" borderId="0" xfId="0" applyFont="1" applyFill="1"/>
    <xf numFmtId="0" fontId="21" fillId="36" borderId="0" xfId="0" applyFont="1" applyFill="1" applyAlignment="1">
      <alignment horizontal="center"/>
    </xf>
    <xf numFmtId="14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3" formatCode="0%"/>
    </dxf>
    <dxf>
      <numFmt numFmtId="2" formatCode="0.00"/>
    </dxf>
    <dxf>
      <numFmt numFmtId="164" formatCode="0.000"/>
    </dxf>
    <dxf>
      <numFmt numFmtId="0" formatCode="General"/>
    </dxf>
    <dxf>
      <numFmt numFmtId="0" formatCode="General"/>
    </dxf>
    <dxf>
      <numFmt numFmtId="19" formatCode="m/d/yyyy"/>
    </dxf>
    <dxf>
      <fill>
        <patternFill patternType="solid">
          <fgColor indexed="64"/>
          <bgColor theme="7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[Retail_Sample_Data.xlsx]pivot_table_calculation!PivotTable5</c:name>
    <c:fmtId val="16"/>
  </c:pivotSource>
  <c:chart>
    <c:autoTitleDeleted val="1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890581061476288E-2"/>
          <c:y val="0.21366270471943247"/>
          <c:w val="0.83160291722427981"/>
          <c:h val="0.522606324694850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pivot_table_calculation!$H$14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pivot_table_calculation!$G$15:$G$19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pivot_table_calculation!$H$15:$H$19</c:f>
              <c:numCache>
                <c:formatCode>0.000</c:formatCode>
                <c:ptCount val="4"/>
                <c:pt idx="0">
                  <c:v>26.153333333333332</c:v>
                </c:pt>
                <c:pt idx="1">
                  <c:v>26.267142857142858</c:v>
                </c:pt>
                <c:pt idx="2">
                  <c:v>30.33133333333334</c:v>
                </c:pt>
                <c:pt idx="3">
                  <c:v>29.305833333333336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B8-4C89-9B11-A4797C78FC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443683136"/>
        <c:axId val="443671488"/>
      </c:barChart>
      <c:catAx>
        <c:axId val="44368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671488"/>
        <c:crosses val="autoZero"/>
        <c:auto val="1"/>
        <c:lblAlgn val="ctr"/>
        <c:lblOffset val="100"/>
        <c:noMultiLvlLbl val="0"/>
      </c:catAx>
      <c:valAx>
        <c:axId val="44367148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44368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[Retail_Sample_Data.xlsx]pivot_table_calculation!PivotTable8</c:name>
    <c:fmtId val="18"/>
  </c:pivotSource>
  <c:chart>
    <c:autoTitleDeleted val="1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pattFill prst="ltUpDiag">
            <a:fgClr>
              <a:schemeClr val="accent1"/>
            </a:fgClr>
            <a:bgClr>
              <a:schemeClr val="lt1"/>
            </a:bgClr>
          </a:pattFill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9864958377862661E-2"/>
          <c:y val="0.21996870583484757"/>
          <c:w val="0.88498840769903764"/>
          <c:h val="0.61659619108508112"/>
        </c:manualLayout>
      </c:layout>
      <c:lineChart>
        <c:grouping val="standard"/>
        <c:varyColors val="0"/>
        <c:ser>
          <c:idx val="0"/>
          <c:order val="0"/>
          <c:tx>
            <c:strRef>
              <c:f>pivot_table_calculation!$K$13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cat>
            <c:strRef>
              <c:f>pivot_table_calculation!$J$14:$J$19</c:f>
              <c:strCache>
                <c:ptCount val="5"/>
                <c:pt idx="0">
                  <c:v>Phones</c:v>
                </c:pt>
                <c:pt idx="1">
                  <c:v>Tables</c:v>
                </c:pt>
                <c:pt idx="2">
                  <c:v>Binders</c:v>
                </c:pt>
                <c:pt idx="3">
                  <c:v>Storage</c:v>
                </c:pt>
                <c:pt idx="4">
                  <c:v>Chairs</c:v>
                </c:pt>
              </c:strCache>
            </c:strRef>
          </c:cat>
          <c:val>
            <c:numRef>
              <c:f>pivot_table_calculation!$K$14:$K$19</c:f>
              <c:numCache>
                <c:formatCode>0%</c:formatCode>
                <c:ptCount val="5"/>
                <c:pt idx="0">
                  <c:v>0.47000671909217606</c:v>
                </c:pt>
                <c:pt idx="1">
                  <c:v>0.37539977674138297</c:v>
                </c:pt>
                <c:pt idx="2">
                  <c:v>0.25392110034507631</c:v>
                </c:pt>
                <c:pt idx="3">
                  <c:v>0.23586726721205997</c:v>
                </c:pt>
                <c:pt idx="4">
                  <c:v>0.19349202267258958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8C-4FC9-897B-CBE017FE28B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526831952"/>
        <c:axId val="526836528"/>
      </c:lineChart>
      <c:catAx>
        <c:axId val="52683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36528"/>
        <c:crosses val="autoZero"/>
        <c:auto val="1"/>
        <c:lblAlgn val="ctr"/>
        <c:lblOffset val="100"/>
        <c:noMultiLvlLbl val="0"/>
      </c:catAx>
      <c:valAx>
        <c:axId val="526836528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3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[Retail_Sample_Data.xlsx]pivot_table_calculation!PivotTable6</c:name>
    <c:fmtId val="9"/>
  </c:pivotSource>
  <c:chart>
    <c:autoTitleDeleted val="1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472C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pattFill prst="ltUpDiag">
            <a:fgClr>
              <a:schemeClr val="accent1"/>
            </a:fgClr>
            <a:bgClr>
              <a:schemeClr val="lt1"/>
            </a:bgClr>
          </a:pattFill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472C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pattFill prst="ltUpDiag">
            <a:fgClr>
              <a:schemeClr val="accent1"/>
            </a:fgClr>
            <a:bgClr>
              <a:schemeClr val="lt1"/>
            </a:bgClr>
          </a:pattFill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472C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pattFill prst="ltUpDiag">
            <a:fgClr>
              <a:schemeClr val="accent1"/>
            </a:fgClr>
            <a:bgClr>
              <a:schemeClr val="lt1"/>
            </a:bgClr>
          </a:pattFill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472C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pattFill prst="ltUpDiag">
            <a:fgClr>
              <a:schemeClr val="accent1"/>
            </a:fgClr>
            <a:bgClr>
              <a:schemeClr val="lt1"/>
            </a:bgClr>
          </a:pattFill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472C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pattFill prst="ltUpDiag">
            <a:fgClr>
              <a:schemeClr val="accent1"/>
            </a:fgClr>
            <a:bgClr>
              <a:schemeClr val="lt1"/>
            </a:bgClr>
          </a:pattFill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472C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pattFill prst="ltUpDiag">
            <a:fgClr>
              <a:schemeClr val="accent1"/>
            </a:fgClr>
            <a:bgClr>
              <a:schemeClr val="lt1"/>
            </a:bgClr>
          </a:pattFill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472C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pattFill prst="ltUpDiag">
            <a:fgClr>
              <a:schemeClr val="accent1"/>
            </a:fgClr>
            <a:bgClr>
              <a:schemeClr val="lt1"/>
            </a:bgClr>
          </a:pattFill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472C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472C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508499357043457"/>
          <c:y val="0.20562946873020183"/>
          <c:w val="0.78506839007144968"/>
          <c:h val="0.57610734003077202"/>
        </c:manualLayout>
      </c:layout>
      <c:lineChart>
        <c:grouping val="standard"/>
        <c:varyColors val="0"/>
        <c:ser>
          <c:idx val="0"/>
          <c:order val="0"/>
          <c:tx>
            <c:strRef>
              <c:f>pivot_table_calculation!$H$5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14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pivot_table_calculation!$G$6:$G$10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pivot_table_calculation!$H$6:$H$10</c:f>
              <c:numCache>
                <c:formatCode>General</c:formatCode>
                <c:ptCount val="4"/>
                <c:pt idx="0">
                  <c:v>8302.43</c:v>
                </c:pt>
                <c:pt idx="1">
                  <c:v>7834.2799999999988</c:v>
                </c:pt>
                <c:pt idx="2">
                  <c:v>8400.1900000000023</c:v>
                </c:pt>
                <c:pt idx="3">
                  <c:v>2458.61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55-4642-9269-EDCC4D6DCD0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392430992"/>
        <c:axId val="392430576"/>
      </c:lineChart>
      <c:catAx>
        <c:axId val="39243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430576"/>
        <c:crosses val="autoZero"/>
        <c:auto val="1"/>
        <c:lblAlgn val="ctr"/>
        <c:lblOffset val="100"/>
        <c:noMultiLvlLbl val="0"/>
      </c:catAx>
      <c:valAx>
        <c:axId val="39243057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9243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ivot_table_calculation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hyperlink" Target="#'Profit overview'!A1"/><Relationship Id="rId5" Type="http://schemas.openxmlformats.org/officeDocument/2006/relationships/hyperlink" Target="#'Sales overview'!A1"/><Relationship Id="rId4" Type="http://schemas.openxmlformats.org/officeDocument/2006/relationships/hyperlink" Target="#calculate_without_pivot_tabl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Dashboar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140492</xdr:colOff>
      <xdr:row>4</xdr:row>
      <xdr:rowOff>187325</xdr:rowOff>
    </xdr:from>
    <xdr:to>
      <xdr:col>2</xdr:col>
      <xdr:colOff>473867</xdr:colOff>
      <xdr:row>30</xdr:row>
      <xdr:rowOff>132159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EDF6FA2-21EA-44FB-9BBD-3DBD2CB2EAB2}"/>
            </a:ext>
          </a:extLst>
        </xdr:cNvPr>
        <xdr:cNvSpPr/>
      </xdr:nvSpPr>
      <xdr:spPr>
        <a:xfrm>
          <a:off x="140492" y="941388"/>
          <a:ext cx="1543844" cy="48462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344884</xdr:colOff>
      <xdr:row>1</xdr:row>
      <xdr:rowOff>37703</xdr:rowOff>
    </xdr:from>
    <xdr:to>
      <xdr:col>2</xdr:col>
      <xdr:colOff>19844</xdr:colOff>
      <xdr:row>3</xdr:row>
      <xdr:rowOff>188119</xdr:rowOff>
    </xdr:to>
    <xdr:pic>
      <xdr:nvPicPr>
        <xdr:cNvPr id="11" name="Graphic 10" descr="Business Growth with solid fill">
          <a:extLst>
            <a:ext uri="{FF2B5EF4-FFF2-40B4-BE49-F238E27FC236}">
              <a16:creationId xmlns:a16="http://schemas.microsoft.com/office/drawing/2014/main" id="{D3289F9D-51A7-4650-884F-0121443B9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44884" y="226219"/>
          <a:ext cx="885429" cy="527447"/>
        </a:xfrm>
        <a:prstGeom prst="rect">
          <a:avLst/>
        </a:prstGeom>
      </xdr:spPr>
    </xdr:pic>
    <xdr:clientData/>
  </xdr:twoCellAnchor>
  <xdr:twoCellAnchor>
    <xdr:from>
      <xdr:col>2</xdr:col>
      <xdr:colOff>600868</xdr:colOff>
      <xdr:row>0</xdr:row>
      <xdr:rowOff>93265</xdr:rowOff>
    </xdr:from>
    <xdr:to>
      <xdr:col>6</xdr:col>
      <xdr:colOff>297657</xdr:colOff>
      <xdr:row>3</xdr:row>
      <xdr:rowOff>178594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C4D7D81-7AD7-4542-8D20-40D54A796B48}"/>
            </a:ext>
          </a:extLst>
        </xdr:cNvPr>
        <xdr:cNvSpPr txBox="1"/>
      </xdr:nvSpPr>
      <xdr:spPr>
        <a:xfrm>
          <a:off x="1811337" y="93265"/>
          <a:ext cx="3695304" cy="65087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chemeClr val="bg1">
                  <a:lumMod val="95000"/>
                </a:schemeClr>
              </a:solidFill>
            </a:rPr>
            <a:t>Retail Shop</a:t>
          </a:r>
          <a:r>
            <a:rPr lang="en-US" sz="1800" b="1" baseline="0">
              <a:solidFill>
                <a:schemeClr val="bg1">
                  <a:lumMod val="95000"/>
                </a:schemeClr>
              </a:solidFill>
            </a:rPr>
            <a:t> Calculation  Report</a:t>
          </a:r>
          <a:endParaRPr lang="en-US" sz="18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0</xdr:col>
      <xdr:colOff>323850</xdr:colOff>
      <xdr:row>10</xdr:row>
      <xdr:rowOff>28574</xdr:rowOff>
    </xdr:from>
    <xdr:to>
      <xdr:col>2</xdr:col>
      <xdr:colOff>381000</xdr:colOff>
      <xdr:row>13</xdr:row>
      <xdr:rowOff>95249</xdr:rowOff>
    </xdr:to>
    <xdr:sp macro="" textlink="">
      <xdr:nvSpPr>
        <xdr:cNvPr id="13" name="TextBox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F34955-A0F6-4BEE-A78D-79BFEB59BE4B}"/>
            </a:ext>
          </a:extLst>
        </xdr:cNvPr>
        <xdr:cNvSpPr txBox="1"/>
      </xdr:nvSpPr>
      <xdr:spPr>
        <a:xfrm>
          <a:off x="323850" y="1933574"/>
          <a:ext cx="1276350" cy="638175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>
                  <a:lumMod val="95000"/>
                </a:schemeClr>
              </a:solidFill>
            </a:rPr>
            <a:t>Pivot</a:t>
          </a:r>
          <a:r>
            <a:rPr lang="en-US" sz="1600" b="1" baseline="0">
              <a:solidFill>
                <a:schemeClr val="bg1">
                  <a:lumMod val="95000"/>
                </a:schemeClr>
              </a:solidFill>
            </a:rPr>
            <a:t> Table</a:t>
          </a:r>
        </a:p>
        <a:p>
          <a:r>
            <a:rPr lang="en-US" sz="1600" b="1" baseline="0">
              <a:solidFill>
                <a:schemeClr val="bg1">
                  <a:lumMod val="95000"/>
                </a:schemeClr>
              </a:solidFill>
            </a:rPr>
            <a:t>Calculation</a:t>
          </a:r>
          <a:endParaRPr lang="en-US" sz="16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0</xdr:col>
      <xdr:colOff>295275</xdr:colOff>
      <xdr:row>16</xdr:row>
      <xdr:rowOff>95249</xdr:rowOff>
    </xdr:from>
    <xdr:to>
      <xdr:col>2</xdr:col>
      <xdr:colOff>352425</xdr:colOff>
      <xdr:row>19</xdr:row>
      <xdr:rowOff>161924</xdr:rowOff>
    </xdr:to>
    <xdr:sp macro="" textlink="">
      <xdr:nvSpPr>
        <xdr:cNvPr id="14" name="TextBox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1A224D1-2327-4918-9109-ECA57546CB22}"/>
            </a:ext>
          </a:extLst>
        </xdr:cNvPr>
        <xdr:cNvSpPr txBox="1"/>
      </xdr:nvSpPr>
      <xdr:spPr>
        <a:xfrm>
          <a:off x="295275" y="3143249"/>
          <a:ext cx="1276350" cy="638175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>
                  <a:lumMod val="95000"/>
                </a:schemeClr>
              </a:solidFill>
            </a:rPr>
            <a:t>Formulas</a:t>
          </a:r>
          <a:endParaRPr lang="en-US" sz="1600" b="1" baseline="0">
            <a:solidFill>
              <a:schemeClr val="bg1">
                <a:lumMod val="95000"/>
              </a:schemeClr>
            </a:solidFill>
          </a:endParaRPr>
        </a:p>
        <a:p>
          <a:r>
            <a:rPr lang="en-US" sz="1600" b="1" baseline="0">
              <a:solidFill>
                <a:schemeClr val="bg1">
                  <a:lumMod val="95000"/>
                </a:schemeClr>
              </a:solidFill>
            </a:rPr>
            <a:t>Calculation</a:t>
          </a:r>
          <a:endParaRPr lang="en-US" sz="16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6</xdr:col>
      <xdr:colOff>1012031</xdr:colOff>
      <xdr:row>0</xdr:row>
      <xdr:rowOff>128985</xdr:rowOff>
    </xdr:from>
    <xdr:to>
      <xdr:col>8</xdr:col>
      <xdr:colOff>754062</xdr:colOff>
      <xdr:row>4</xdr:row>
      <xdr:rowOff>25798</xdr:rowOff>
    </xdr:to>
    <xdr:sp macro="" textlink="">
      <xdr:nvSpPr>
        <xdr:cNvPr id="16" name="TextBox 1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A5A1C0B-C240-4975-BEDC-BD6000B99453}"/>
            </a:ext>
          </a:extLst>
        </xdr:cNvPr>
        <xdr:cNvSpPr txBox="1"/>
      </xdr:nvSpPr>
      <xdr:spPr>
        <a:xfrm>
          <a:off x="6221015" y="128985"/>
          <a:ext cx="2133203" cy="65087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solidFill>
                <a:schemeClr val="bg1">
                  <a:lumMod val="95000"/>
                </a:schemeClr>
              </a:solidFill>
            </a:rPr>
            <a:t>Sales Overview</a:t>
          </a:r>
        </a:p>
      </xdr:txBody>
    </xdr:sp>
    <xdr:clientData/>
  </xdr:twoCellAnchor>
  <xdr:twoCellAnchor>
    <xdr:from>
      <xdr:col>8</xdr:col>
      <xdr:colOff>883048</xdr:colOff>
      <xdr:row>0</xdr:row>
      <xdr:rowOff>99219</xdr:rowOff>
    </xdr:from>
    <xdr:to>
      <xdr:col>11</xdr:col>
      <xdr:colOff>476250</xdr:colOff>
      <xdr:row>3</xdr:row>
      <xdr:rowOff>184548</xdr:rowOff>
    </xdr:to>
    <xdr:sp macro="" textlink="">
      <xdr:nvSpPr>
        <xdr:cNvPr id="17" name="TextBox 1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34F78EB-FC38-4D9F-9DF9-4D69CDE334A8}"/>
            </a:ext>
          </a:extLst>
        </xdr:cNvPr>
        <xdr:cNvSpPr txBox="1"/>
      </xdr:nvSpPr>
      <xdr:spPr>
        <a:xfrm>
          <a:off x="8483204" y="99219"/>
          <a:ext cx="2282030" cy="650876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solidFill>
                <a:schemeClr val="bg1">
                  <a:lumMod val="95000"/>
                </a:schemeClr>
              </a:solidFill>
            </a:rPr>
            <a:t>Profit</a:t>
          </a:r>
          <a:r>
            <a:rPr lang="en-US" sz="1600" b="1" baseline="0">
              <a:solidFill>
                <a:schemeClr val="bg1">
                  <a:lumMod val="95000"/>
                </a:schemeClr>
              </a:solidFill>
            </a:rPr>
            <a:t> Overview</a:t>
          </a:r>
          <a:endParaRPr lang="en-US" sz="16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0</xdr:row>
      <xdr:rowOff>95251</xdr:rowOff>
    </xdr:from>
    <xdr:to>
      <xdr:col>11</xdr:col>
      <xdr:colOff>476250</xdr:colOff>
      <xdr:row>5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B17E518-5978-4BAA-A4B2-DF5CB7BB109C}"/>
            </a:ext>
          </a:extLst>
        </xdr:cNvPr>
        <xdr:cNvSpPr txBox="1"/>
      </xdr:nvSpPr>
      <xdr:spPr>
        <a:xfrm>
          <a:off x="1104900" y="95251"/>
          <a:ext cx="6076950" cy="866774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solidFill>
                <a:schemeClr val="bg1">
                  <a:lumMod val="95000"/>
                </a:schemeClr>
              </a:solidFill>
            </a:rPr>
            <a:t>Retail Shop</a:t>
          </a:r>
          <a:r>
            <a:rPr lang="en-US" sz="1600" b="1" baseline="0">
              <a:solidFill>
                <a:schemeClr val="bg1">
                  <a:lumMod val="95000"/>
                </a:schemeClr>
              </a:solidFill>
            </a:rPr>
            <a:t> Average Shipping Cost</a:t>
          </a:r>
        </a:p>
        <a:p>
          <a:pPr algn="ctr"/>
          <a:r>
            <a:rPr lang="en-US" sz="1600" b="1" baseline="0">
              <a:solidFill>
                <a:schemeClr val="bg1">
                  <a:lumMod val="95000"/>
                </a:schemeClr>
              </a:solidFill>
            </a:rPr>
            <a:t>Dashboard  Report</a:t>
          </a:r>
          <a:endParaRPr lang="en-US" sz="16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1</xdr:col>
      <xdr:colOff>409575</xdr:colOff>
      <xdr:row>5</xdr:row>
      <xdr:rowOff>152400</xdr:rowOff>
    </xdr:from>
    <xdr:to>
      <xdr:col>13</xdr:col>
      <xdr:colOff>581025</xdr:colOff>
      <xdr:row>19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19D4CD-0257-487F-B907-D3053E3625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5</xdr:row>
      <xdr:rowOff>9525</xdr:rowOff>
    </xdr:from>
    <xdr:to>
      <xdr:col>16</xdr:col>
      <xdr:colOff>381000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B82E18-DFB5-45F7-993E-58E8B636DE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257175</xdr:colOff>
      <xdr:row>0</xdr:row>
      <xdr:rowOff>104776</xdr:rowOff>
    </xdr:from>
    <xdr:to>
      <xdr:col>10</xdr:col>
      <xdr:colOff>447675</xdr:colOff>
      <xdr:row>4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B6931E0-D8B8-4FBD-95BC-292058A41FA3}"/>
            </a:ext>
          </a:extLst>
        </xdr:cNvPr>
        <xdr:cNvSpPr txBox="1"/>
      </xdr:nvSpPr>
      <xdr:spPr>
        <a:xfrm>
          <a:off x="2695575" y="104776"/>
          <a:ext cx="3848100" cy="695324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solidFill>
                <a:schemeClr val="bg1">
                  <a:lumMod val="95000"/>
                </a:schemeClr>
              </a:solidFill>
            </a:rPr>
            <a:t>Retail Shop</a:t>
          </a:r>
          <a:r>
            <a:rPr lang="en-US" sz="1600" b="1" baseline="0">
              <a:solidFill>
                <a:schemeClr val="bg1">
                  <a:lumMod val="95000"/>
                </a:schemeClr>
              </a:solidFill>
            </a:rPr>
            <a:t> Profit Overview</a:t>
          </a:r>
          <a:endParaRPr lang="en-US" sz="16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6</xdr:row>
      <xdr:rowOff>47625</xdr:rowOff>
    </xdr:from>
    <xdr:to>
      <xdr:col>15</xdr:col>
      <xdr:colOff>238125</xdr:colOff>
      <xdr:row>17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56ACCC2-4236-48B5-8356-C96CEDDC2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104775</xdr:colOff>
      <xdr:row>0</xdr:row>
      <xdr:rowOff>123826</xdr:rowOff>
    </xdr:from>
    <xdr:to>
      <xdr:col>10</xdr:col>
      <xdr:colOff>85725</xdr:colOff>
      <xdr:row>5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8CDCFB4-05C6-449C-B2FA-F802A40A7E55}"/>
            </a:ext>
          </a:extLst>
        </xdr:cNvPr>
        <xdr:cNvSpPr txBox="1"/>
      </xdr:nvSpPr>
      <xdr:spPr>
        <a:xfrm>
          <a:off x="104775" y="123826"/>
          <a:ext cx="6076950" cy="866774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solidFill>
                <a:schemeClr val="bg1">
                  <a:lumMod val="95000"/>
                </a:schemeClr>
              </a:solidFill>
            </a:rPr>
            <a:t>Retail Shop</a:t>
          </a:r>
          <a:r>
            <a:rPr lang="en-US" sz="1600" b="1" baseline="0">
              <a:solidFill>
                <a:schemeClr val="bg1">
                  <a:lumMod val="95000"/>
                </a:schemeClr>
              </a:solidFill>
            </a:rPr>
            <a:t> Sales </a:t>
          </a:r>
        </a:p>
        <a:p>
          <a:pPr algn="ctr"/>
          <a:r>
            <a:rPr lang="en-US" sz="1600" b="1" baseline="0">
              <a:solidFill>
                <a:schemeClr val="bg1">
                  <a:lumMod val="95000"/>
                </a:schemeClr>
              </a:solidFill>
            </a:rPr>
            <a:t>Dashboard  Report</a:t>
          </a:r>
          <a:endParaRPr lang="en-US" sz="16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218280</xdr:colOff>
      <xdr:row>0</xdr:row>
      <xdr:rowOff>39687</xdr:rowOff>
    </xdr:from>
    <xdr:to>
      <xdr:col>5</xdr:col>
      <xdr:colOff>317499</xdr:colOff>
      <xdr:row>1</xdr:row>
      <xdr:rowOff>128984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8BD0C9-02CD-4161-8F1F-384515CD62BD}"/>
            </a:ext>
          </a:extLst>
        </xdr:cNvPr>
        <xdr:cNvSpPr txBox="1"/>
      </xdr:nvSpPr>
      <xdr:spPr>
        <a:xfrm>
          <a:off x="4067968" y="39687"/>
          <a:ext cx="1170781" cy="386953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bg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chemeClr val="bg1">
                  <a:lumMod val="95000"/>
                </a:schemeClr>
              </a:solidFill>
            </a:rPr>
            <a:t>Dashboard</a:t>
          </a:r>
          <a:endParaRPr lang="en-US" sz="16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47625</xdr:rowOff>
    </xdr:from>
    <xdr:to>
      <xdr:col>6</xdr:col>
      <xdr:colOff>414337</xdr:colOff>
      <xdr:row>2</xdr:row>
      <xdr:rowOff>13097</xdr:rowOff>
    </xdr:to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125F97-55BC-40BB-B53B-E56FA73EFC86}"/>
            </a:ext>
          </a:extLst>
        </xdr:cNvPr>
        <xdr:cNvSpPr txBox="1"/>
      </xdr:nvSpPr>
      <xdr:spPr>
        <a:xfrm>
          <a:off x="4486275" y="47625"/>
          <a:ext cx="1471612" cy="346472"/>
        </a:xfrm>
        <a:prstGeom prst="rect">
          <a:avLst/>
        </a:prstGeom>
        <a:solidFill>
          <a:schemeClr val="accent5">
            <a:lumMod val="75000"/>
          </a:schemeClr>
        </a:solidFill>
        <a:ln w="9525" cmpd="sng">
          <a:solidFill>
            <a:schemeClr val="bg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 baseline="0">
              <a:solidFill>
                <a:schemeClr val="bg1">
                  <a:lumMod val="95000"/>
                </a:schemeClr>
              </a:solidFill>
            </a:rPr>
            <a:t>Dashboard</a:t>
          </a:r>
          <a:endParaRPr lang="en-US" sz="1600" b="1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mail - [2010]" refreshedDate="45764.983431134257" createdVersion="7" refreshedVersion="7" minRefreshableVersion="3" recordCount="100" xr:uid="{00000000-000A-0000-FFFF-FFFF0C000000}">
  <cacheSource type="worksheet">
    <worksheetSource name="retail_shop"/>
  </cacheSource>
  <cacheFields count="32">
    <cacheField name="OrderID" numFmtId="0">
      <sharedItems/>
    </cacheField>
    <cacheField name="OrderDate" numFmtId="14">
      <sharedItems containsSemiMixedTypes="0" containsNonDate="0" containsDate="1" containsString="0" minDate="2023-01-01T00:00:00" maxDate="2023-04-11T00:00:00" count="100">
        <d v="2023-01-12T00:00:00"/>
        <d v="2023-02-26T00:00:00"/>
        <d v="2023-03-31T00:00:00"/>
        <d v="2023-02-15T00:00:00"/>
        <d v="2023-01-01T00:00:00"/>
        <d v="2023-01-04T00:00:00"/>
        <d v="2023-01-26T00:00:00"/>
        <d v="2023-03-06T00:00:00"/>
        <d v="2023-02-24T00:00:00"/>
        <d v="2023-04-10T00:00:00"/>
        <d v="2023-02-05T00:00:00"/>
        <d v="2023-01-06T00:00:00"/>
        <d v="2023-03-29T00:00:00"/>
        <d v="2023-03-12T00:00:00"/>
        <d v="2023-02-12T00:00:00"/>
        <d v="2023-01-16T00:00:00"/>
        <d v="2023-04-03T00:00:00"/>
        <d v="2023-02-14T00:00:00"/>
        <d v="2023-02-23T00:00:00"/>
        <d v="2023-03-10T00:00:00"/>
        <d v="2023-02-17T00:00:00"/>
        <d v="2023-02-21T00:00:00"/>
        <d v="2023-01-10T00:00:00"/>
        <d v="2023-03-13T00:00:00"/>
        <d v="2023-01-29T00:00:00"/>
        <d v="2023-02-06T00:00:00"/>
        <d v="2023-01-25T00:00:00"/>
        <d v="2023-01-14T00:00:00"/>
        <d v="2023-03-03T00:00:00"/>
        <d v="2023-01-28T00:00:00"/>
        <d v="2023-03-25T00:00:00"/>
        <d v="2023-03-09T00:00:00"/>
        <d v="2023-03-27T00:00:00"/>
        <d v="2023-01-23T00:00:00"/>
        <d v="2023-02-22T00:00:00"/>
        <d v="2023-02-28T00:00:00"/>
        <d v="2023-03-16T00:00:00"/>
        <d v="2023-02-25T00:00:00"/>
        <d v="2023-02-27T00:00:00"/>
        <d v="2023-04-01T00:00:00"/>
        <d v="2023-02-18T00:00:00"/>
        <d v="2023-01-27T00:00:00"/>
        <d v="2023-03-23T00:00:00"/>
        <d v="2023-01-03T00:00:00"/>
        <d v="2023-03-19T00:00:00"/>
        <d v="2023-01-17T00:00:00"/>
        <d v="2023-03-01T00:00:00"/>
        <d v="2023-01-07T00:00:00"/>
        <d v="2023-04-07T00:00:00"/>
        <d v="2023-03-04T00:00:00"/>
        <d v="2023-03-21T00:00:00"/>
        <d v="2023-04-08T00:00:00"/>
        <d v="2023-01-24T00:00:00"/>
        <d v="2023-03-08T00:00:00"/>
        <d v="2023-03-30T00:00:00"/>
        <d v="2023-02-10T00:00:00"/>
        <d v="2023-01-11T00:00:00"/>
        <d v="2023-02-19T00:00:00"/>
        <d v="2023-02-11T00:00:00"/>
        <d v="2023-03-22T00:00:00"/>
        <d v="2023-03-11T00:00:00"/>
        <d v="2023-03-05T00:00:00"/>
        <d v="2023-02-20T00:00:00"/>
        <d v="2023-01-02T00:00:00"/>
        <d v="2023-03-28T00:00:00"/>
        <d v="2023-01-09T00:00:00"/>
        <d v="2023-03-24T00:00:00"/>
        <d v="2023-01-15T00:00:00"/>
        <d v="2023-01-30T00:00:00"/>
        <d v="2023-01-13T00:00:00"/>
        <d v="2023-04-09T00:00:00"/>
        <d v="2023-04-05T00:00:00"/>
        <d v="2023-03-17T00:00:00"/>
        <d v="2023-04-04T00:00:00"/>
        <d v="2023-03-20T00:00:00"/>
        <d v="2023-02-13T00:00:00"/>
        <d v="2023-03-07T00:00:00"/>
        <d v="2023-02-03T00:00:00"/>
        <d v="2023-02-08T00:00:00"/>
        <d v="2023-02-02T00:00:00"/>
        <d v="2023-01-31T00:00:00"/>
        <d v="2023-04-02T00:00:00"/>
        <d v="2023-03-18T00:00:00"/>
        <d v="2023-02-04T00:00:00"/>
        <d v="2023-02-01T00:00:00"/>
        <d v="2023-03-26T00:00:00"/>
        <d v="2023-01-08T00:00:00"/>
        <d v="2023-01-20T00:00:00"/>
        <d v="2023-03-02T00:00:00"/>
        <d v="2023-02-16T00:00:00"/>
        <d v="2023-01-05T00:00:00"/>
        <d v="2023-01-22T00:00:00"/>
        <d v="2023-03-14T00:00:00"/>
        <d v="2023-01-18T00:00:00"/>
        <d v="2023-02-07T00:00:00"/>
        <d v="2023-03-15T00:00:00"/>
        <d v="2023-01-19T00:00:00"/>
        <d v="2023-04-06T00:00:00"/>
        <d v="2023-02-09T00:00:00"/>
        <d v="2023-01-21T00:00:00"/>
      </sharedItems>
      <fieldGroup base="1">
        <rangePr groupBy="months" startDate="2023-01-01T00:00:00" endDate="2023-04-11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4/11/2023"/>
        </groupItems>
      </fieldGroup>
    </cacheField>
    <cacheField name="CustomerID" numFmtId="0">
      <sharedItems count="68">
        <s v="CUST154"/>
        <s v="CUST116"/>
        <s v="CUST106"/>
        <s v="CUST188"/>
        <s v="CUST120"/>
        <s v="CUST169"/>
        <s v="CUST197"/>
        <s v="CUST107"/>
        <s v="CUST145"/>
        <s v="CUST162"/>
        <s v="CUST117"/>
        <s v="CUST103"/>
        <s v="CUST134"/>
        <s v="CUST189"/>
        <s v="CUST160"/>
        <s v="CUST132"/>
        <s v="CUST191"/>
        <s v="CUST142"/>
        <s v="CUST130"/>
        <s v="CUST190"/>
        <s v="CUST171"/>
        <s v="CUST182"/>
        <s v="CUST146"/>
        <s v="CUST148"/>
        <s v="CUST136"/>
        <s v="CUST196"/>
        <s v="CUST184"/>
        <s v="CUST135"/>
        <s v="CUST101"/>
        <s v="CUST109"/>
        <s v="CUST183"/>
        <s v="CUST113"/>
        <s v="CUST168"/>
        <s v="CUST187"/>
        <s v="CUST133"/>
        <s v="CUST152"/>
        <s v="CUST198"/>
        <s v="CUST170"/>
        <s v="CUST104"/>
        <s v="CUST175"/>
        <s v="CUST112"/>
        <s v="CUST114"/>
        <s v="CUST124"/>
        <s v="CUST143"/>
        <s v="CUST115"/>
        <s v="CUST127"/>
        <s v="CUST151"/>
        <s v="CUST141"/>
        <s v="CUST150"/>
        <s v="CUST178"/>
        <s v="CUST172"/>
        <s v="CUST123"/>
        <s v="CUST153"/>
        <s v="CUST173"/>
        <s v="CUST128"/>
        <s v="CUST193"/>
        <s v="CUST166"/>
        <s v="CUST194"/>
        <s v="CUST159"/>
        <s v="CUST102"/>
        <s v="CUST186"/>
        <s v="CUST100"/>
        <s v="CUST179"/>
        <s v="CUST164"/>
        <s v="CUST163"/>
        <s v="CUST122"/>
        <s v="CUST176"/>
        <s v="CUST126"/>
      </sharedItems>
    </cacheField>
    <cacheField name="CustomerName" numFmtId="0">
      <sharedItems count="100">
        <s v="Customer_11"/>
        <s v="Customer_56"/>
        <s v="Customer_89"/>
        <s v="Customer_45"/>
        <s v="Customer_0"/>
        <s v="Customer_3"/>
        <s v="Customer_25"/>
        <s v="Customer_64"/>
        <s v="Customer_54"/>
        <s v="Customer_99"/>
        <s v="Customer_35"/>
        <s v="Customer_5"/>
        <s v="Customer_87"/>
        <s v="Customer_70"/>
        <s v="Customer_42"/>
        <s v="Customer_15"/>
        <s v="Customer_92"/>
        <s v="Customer_44"/>
        <s v="Customer_53"/>
        <s v="Customer_68"/>
        <s v="Customer_47"/>
        <s v="Customer_51"/>
        <s v="Customer_9"/>
        <s v="Customer_71"/>
        <s v="Customer_28"/>
        <s v="Customer_36"/>
        <s v="Customer_24"/>
        <s v="Customer_13"/>
        <s v="Customer_61"/>
        <s v="Customer_27"/>
        <s v="Customer_83"/>
        <s v="Customer_67"/>
        <s v="Customer_85"/>
        <s v="Customer_22"/>
        <s v="Customer_52"/>
        <s v="Customer_58"/>
        <s v="Customer_74"/>
        <s v="Customer_55"/>
        <s v="Customer_57"/>
        <s v="Customer_90"/>
        <s v="Customer_48"/>
        <s v="Customer_26"/>
        <s v="Customer_81"/>
        <s v="Customer_2"/>
        <s v="Customer_77"/>
        <s v="Customer_16"/>
        <s v="Customer_59"/>
        <s v="Customer_6"/>
        <s v="Customer_96"/>
        <s v="Customer_62"/>
        <s v="Customer_79"/>
        <s v="Customer_97"/>
        <s v="Customer_23"/>
        <s v="Customer_66"/>
        <s v="Customer_88"/>
        <s v="Customer_40"/>
        <s v="Customer_10"/>
        <s v="Customer_49"/>
        <s v="Customer_41"/>
        <s v="Customer_80"/>
        <s v="Customer_69"/>
        <s v="Customer_63"/>
        <s v="Customer_50"/>
        <s v="Customer_1"/>
        <s v="Customer_86"/>
        <s v="Customer_8"/>
        <s v="Customer_82"/>
        <s v="Customer_14"/>
        <s v="Customer_29"/>
        <s v="Customer_12"/>
        <s v="Customer_98"/>
        <s v="Customer_94"/>
        <s v="Customer_75"/>
        <s v="Customer_93"/>
        <s v="Customer_78"/>
        <s v="Customer_43"/>
        <s v="Customer_65"/>
        <s v="Customer_33"/>
        <s v="Customer_38"/>
        <s v="Customer_32"/>
        <s v="Customer_30"/>
        <s v="Customer_91"/>
        <s v="Customer_76"/>
        <s v="Customer_34"/>
        <s v="Customer_31"/>
        <s v="Customer_84"/>
        <s v="Customer_7"/>
        <s v="Customer_19"/>
        <s v="Customer_60"/>
        <s v="Customer_46"/>
        <s v="Customer_4"/>
        <s v="Customer_21"/>
        <s v="Customer_72"/>
        <s v="Customer_17"/>
        <s v="Customer_37"/>
        <s v="Customer_73"/>
        <s v="Customer_18"/>
        <s v="Customer_95"/>
        <s v="Customer_39"/>
        <s v="Customer_20"/>
      </sharedItems>
    </cacheField>
    <cacheField name="Segment" numFmtId="0">
      <sharedItems count="3">
        <s v="Home Office"/>
        <s v="Consumer"/>
        <s v="Corporate"/>
      </sharedItems>
    </cacheField>
    <cacheField name="Country" numFmtId="0">
      <sharedItems count="5">
        <s v="USA"/>
        <s v="Germany"/>
        <s v="Australia"/>
        <s v="UK"/>
        <s v="Canada"/>
      </sharedItems>
    </cacheField>
    <cacheField name="City" numFmtId="0">
      <sharedItems count="5">
        <s v="Berlin"/>
        <s v="London"/>
        <s v="New York"/>
        <s v="Sydney"/>
        <s v="Toronto"/>
      </sharedItems>
    </cacheField>
    <cacheField name="State" numFmtId="0">
      <sharedItems/>
    </cacheField>
    <cacheField name="PostalCode" numFmtId="0">
      <sharedItems containsSemiMixedTypes="0" containsString="0" containsNumber="1" containsInteger="1" minValue="11787" maxValue="98944"/>
    </cacheField>
    <cacheField name="Region" numFmtId="0">
      <sharedItems count="4">
        <s v="East"/>
        <s v="South"/>
        <s v="Central"/>
        <s v="West"/>
      </sharedItems>
    </cacheField>
    <cacheField name="ProductID" numFmtId="0">
      <sharedItems/>
    </cacheField>
    <cacheField name="Category" numFmtId="0">
      <sharedItems count="3">
        <s v="Office Supplies"/>
        <s v="Furniture"/>
        <s v="Technology"/>
      </sharedItems>
    </cacheField>
    <cacheField name="SubCategory" numFmtId="0">
      <sharedItems count="5">
        <s v="Binders"/>
        <s v="Tables"/>
        <s v="Chairs"/>
        <s v="Storage"/>
        <s v="Phones"/>
      </sharedItems>
    </cacheField>
    <cacheField name="ProductName" numFmtId="0">
      <sharedItems count="100">
        <s v="Product_11"/>
        <s v="Product_56"/>
        <s v="Product_89"/>
        <s v="Product_45"/>
        <s v="Product_0"/>
        <s v="Product_3"/>
        <s v="Product_25"/>
        <s v="Product_64"/>
        <s v="Product_54"/>
        <s v="Product_99"/>
        <s v="Product_35"/>
        <s v="Product_5"/>
        <s v="Product_87"/>
        <s v="Product_70"/>
        <s v="Product_42"/>
        <s v="Product_15"/>
        <s v="Product_92"/>
        <s v="Product_44"/>
        <s v="Product_53"/>
        <s v="Product_68"/>
        <s v="Product_47"/>
        <s v="Product_51"/>
        <s v="Product_9"/>
        <s v="Product_71"/>
        <s v="Product_28"/>
        <s v="Product_36"/>
        <s v="Product_24"/>
        <s v="Product_13"/>
        <s v="Product_61"/>
        <s v="Product_27"/>
        <s v="Product_83"/>
        <s v="Product_67"/>
        <s v="Product_85"/>
        <s v="Product_22"/>
        <s v="Product_52"/>
        <s v="Product_58"/>
        <s v="Product_74"/>
        <s v="Product_55"/>
        <s v="Product_57"/>
        <s v="Product_90"/>
        <s v="Product_48"/>
        <s v="Product_26"/>
        <s v="Product_81"/>
        <s v="Product_2"/>
        <s v="Product_77"/>
        <s v="Product_16"/>
        <s v="Product_59"/>
        <s v="Product_6"/>
        <s v="Product_96"/>
        <s v="Product_62"/>
        <s v="Product_79"/>
        <s v="Product_97"/>
        <s v="Product_23"/>
        <s v="Product_66"/>
        <s v="Product_88"/>
        <s v="Product_40"/>
        <s v="Product_10"/>
        <s v="Product_49"/>
        <s v="Product_41"/>
        <s v="Product_80"/>
        <s v="Product_69"/>
        <s v="Product_63"/>
        <s v="Product_50"/>
        <s v="Product_1"/>
        <s v="Product_86"/>
        <s v="Product_8"/>
        <s v="Product_82"/>
        <s v="Product_14"/>
        <s v="Product_29"/>
        <s v="Product_12"/>
        <s v="Product_98"/>
        <s v="Product_94"/>
        <s v="Product_75"/>
        <s v="Product_93"/>
        <s v="Product_78"/>
        <s v="Product_43"/>
        <s v="Product_65"/>
        <s v="Product_33"/>
        <s v="Product_38"/>
        <s v="Product_32"/>
        <s v="Product_30"/>
        <s v="Product_91"/>
        <s v="Product_76"/>
        <s v="Product_34"/>
        <s v="Product_31"/>
        <s v="Product_84"/>
        <s v="Product_7"/>
        <s v="Product_19"/>
        <s v="Product_60"/>
        <s v="Product_46"/>
        <s v="Product_4"/>
        <s v="Product_21"/>
        <s v="Product_72"/>
        <s v="Product_17"/>
        <s v="Product_37"/>
        <s v="Product_73"/>
        <s v="Product_18"/>
        <s v="Product_95"/>
        <s v="Product_39"/>
        <s v="Product_20"/>
      </sharedItems>
    </cacheField>
    <cacheField name="Sales" numFmtId="0">
      <sharedItems containsSemiMixedTypes="0" containsString="0" containsNumber="1" minValue="26.56" maxValue="492.94"/>
    </cacheField>
    <cacheField name="Quantity" numFmtId="0">
      <sharedItems containsSemiMixedTypes="0" containsString="0" containsNumber="1" containsInteger="1" minValue="1" maxValue="9" count="9">
        <n v="3"/>
        <n v="6"/>
        <n v="8"/>
        <n v="2"/>
        <n v="1"/>
        <n v="9"/>
        <n v="7"/>
        <n v="4"/>
        <n v="5"/>
      </sharedItems>
    </cacheField>
    <cacheField name="Discount" numFmtId="0">
      <sharedItems containsSemiMixedTypes="0" containsString="0" containsNumber="1" minValue="0" maxValue="0.3" count="30">
        <n v="0.16"/>
        <n v="0.18"/>
        <n v="0.21"/>
        <n v="0.03"/>
        <n v="0.28000000000000003"/>
        <n v="0.22"/>
        <n v="0.02"/>
        <n v="0.24"/>
        <n v="0.17"/>
        <n v="0.04"/>
        <n v="0.1"/>
        <n v="0.14000000000000001"/>
        <n v="0.19"/>
        <n v="0.11"/>
        <n v="0.06"/>
        <n v="0.25"/>
        <n v="0.12"/>
        <n v="0.05"/>
        <n v="0.23"/>
        <n v="0"/>
        <n v="0.26"/>
        <n v="7.0000000000000007E-2"/>
        <n v="0.13"/>
        <n v="0.3"/>
        <n v="0.27"/>
        <n v="0.09"/>
        <n v="0.15"/>
        <n v="0.2"/>
        <n v="0.28999999999999998"/>
        <n v="0.01"/>
      </sharedItems>
    </cacheField>
    <cacheField name="Profit" numFmtId="0">
      <sharedItems containsSemiMixedTypes="0" containsString="0" containsNumber="1" minValue="-44.24" maxValue="197.18" count="99">
        <n v="-30.67"/>
        <n v="27.48"/>
        <n v="98.76"/>
        <n v="19.399999999999999"/>
        <n v="14"/>
        <n v="-24.45"/>
        <n v="136.06"/>
        <n v="159.13999999999999"/>
        <n v="-3.88"/>
        <n v="190.66"/>
        <n v="179.61"/>
        <n v="147.52000000000001"/>
        <n v="-0.97"/>
        <n v="70.27"/>
        <n v="-41.53"/>
        <n v="-19.3"/>
        <n v="171.87"/>
        <n v="145.12"/>
        <n v="83.77"/>
        <n v="81.91"/>
        <n v="3.17"/>
        <n v="89.33"/>
        <n v="43.61"/>
        <n v="74.25"/>
        <n v="100.93"/>
        <n v="96.77"/>
        <n v="44.83"/>
        <n v="160.11000000000001"/>
        <n v="67.06"/>
        <n v="146.94999999999999"/>
        <n v="166.75"/>
        <n v="128.51"/>
        <n v="87.93"/>
        <n v="6.85"/>
        <n v="165.16"/>
        <n v="56.7"/>
        <n v="33.590000000000003"/>
        <n v="24.9"/>
        <n v="49.33"/>
        <n v="34.82"/>
        <n v="78.790000000000006"/>
        <n v="1.39"/>
        <n v="194.73"/>
        <n v="98.24"/>
        <n v="18.079999999999998"/>
        <n v="8.98"/>
        <n v="149.94999999999999"/>
        <n v="-44.24"/>
        <n v="197.18"/>
        <n v="106.24"/>
        <n v="81.64"/>
        <n v="100.8"/>
        <n v="101.97"/>
        <n v="23.51"/>
        <n v="76.38"/>
        <n v="94.41"/>
        <n v="-32.770000000000003"/>
        <n v="193.89"/>
        <n v="-8.6199999999999992"/>
        <n v="150.19"/>
        <n v="83.61"/>
        <n v="44.43"/>
        <n v="64.75"/>
        <n v="131.52000000000001"/>
        <n v="13.47"/>
        <n v="142.81"/>
        <n v="159.94999999999999"/>
        <n v="177.67"/>
        <n v="-21.43"/>
        <n v="-23.94"/>
        <n v="151.71"/>
        <n v="130.19999999999999"/>
        <n v="-31.12"/>
        <n v="89.18"/>
        <n v="174.36"/>
        <n v="27.87"/>
        <n v="96.86"/>
        <n v="66.430000000000007"/>
        <n v="178.19"/>
        <n v="180.74"/>
        <n v="53.63"/>
        <n v="92.36"/>
        <n v="138.31"/>
        <n v="70.209999999999994"/>
        <n v="165.88"/>
        <n v="52"/>
        <n v="112.84"/>
        <n v="159.37"/>
        <n v="37.35"/>
        <n v="5.0199999999999996"/>
        <n v="179.69"/>
        <n v="27.86"/>
        <n v="141.34"/>
        <n v="-41.79"/>
        <n v="-24.25"/>
        <n v="-3.42"/>
        <n v="151.33000000000001"/>
        <n v="12.06"/>
        <n v="33.04"/>
      </sharedItems>
    </cacheField>
    <cacheField name="ShippingCost" numFmtId="0">
      <sharedItems containsSemiMixedTypes="0" containsString="0" containsNumber="1" minValue="5.1100000000000003" maxValue="49.34" count="99">
        <n v="36.68"/>
        <n v="16.28"/>
        <n v="20.5"/>
        <n v="41.68"/>
        <n v="47.5"/>
        <n v="19.579999999999998"/>
        <n v="40.090000000000003"/>
        <n v="20.92"/>
        <n v="16.989999999999998"/>
        <n v="5.24"/>
        <n v="23.11"/>
        <n v="33.5"/>
        <n v="33.049999999999997"/>
        <n v="42.67"/>
        <n v="35.74"/>
        <n v="42.13"/>
        <n v="36.72"/>
        <n v="28.83"/>
        <n v="16.87"/>
        <n v="39.69"/>
        <n v="8.02"/>
        <n v="9.8000000000000007"/>
        <n v="44.44"/>
        <n v="24.67"/>
        <n v="49.34"/>
        <n v="14.81"/>
        <n v="48.85"/>
        <n v="33.11"/>
        <n v="23.2"/>
        <n v="30.46"/>
        <n v="42.87"/>
        <n v="9.07"/>
        <n v="47.99"/>
        <n v="43.75"/>
        <n v="11.3"/>
        <n v="27.24"/>
        <n v="32.47"/>
        <n v="37.950000000000003"/>
        <n v="33.49"/>
        <n v="20.82"/>
        <n v="23.24"/>
        <n v="10.14"/>
        <n v="29.29"/>
        <n v="23.29"/>
        <n v="47.93"/>
        <n v="21.34"/>
        <n v="30.8"/>
        <n v="38.119999999999997"/>
        <n v="8.5"/>
        <n v="26.77"/>
        <n v="5.1100000000000003"/>
        <n v="14.88"/>
        <n v="13.3"/>
        <n v="26.34"/>
        <n v="45.53"/>
        <n v="33.93"/>
        <n v="27.39"/>
        <n v="36.1"/>
        <n v="17.149999999999999"/>
        <n v="8.07"/>
        <n v="23.99"/>
        <n v="37.409999999999997"/>
        <n v="11.35"/>
        <n v="11.96"/>
        <n v="10.52"/>
        <n v="12.29"/>
        <n v="20.11"/>
        <n v="26.2"/>
        <n v="45.98"/>
        <n v="48.55"/>
        <n v="25.69"/>
        <n v="47.72"/>
        <n v="31.92"/>
        <n v="11.08"/>
        <n v="42.02"/>
        <n v="48.14"/>
        <n v="38.380000000000003"/>
        <n v="23.98"/>
        <n v="28.06"/>
        <n v="13.19"/>
        <n v="23.58"/>
        <n v="22.85"/>
        <n v="36.450000000000003"/>
        <n v="26.82"/>
        <n v="43.09"/>
        <n v="43.17"/>
        <n v="20.53"/>
        <n v="42.71"/>
        <n v="27.41"/>
        <n v="8.91"/>
        <n v="21.32"/>
        <n v="46.2"/>
        <n v="6.54"/>
        <n v="34.03"/>
        <n v="37.47"/>
        <n v="42.38"/>
        <n v="8.42"/>
        <n v="10.95"/>
        <n v="39.82"/>
      </sharedItems>
    </cacheField>
    <cacheField name="ShippingMode" numFmtId="0">
      <sharedItems count="4">
        <s v="Standard Class"/>
        <s v="Same Day"/>
        <s v="Second Class"/>
        <s v="First Class"/>
      </sharedItems>
    </cacheField>
    <cacheField name="Returned" numFmtId="0">
      <sharedItems count="2">
        <s v="No"/>
        <s v="Yes"/>
      </sharedItems>
    </cacheField>
    <cacheField name="PaymentMethod" numFmtId="0">
      <sharedItems/>
    </cacheField>
    <cacheField name="EmployeeID" numFmtId="0">
      <sharedItems/>
    </cacheField>
    <cacheField name="EmployeeName" numFmtId="0">
      <sharedItems count="46">
        <s v="Employee_2"/>
        <s v="Employee_24"/>
        <s v="Employee_4"/>
        <s v="Employee_13"/>
        <s v="Employee_6"/>
        <s v="Employee_43"/>
        <s v="Employee_20"/>
        <s v="Employee_26"/>
        <s v="Employee_44"/>
        <s v="Employee_12"/>
        <s v="Employee_50"/>
        <s v="Employee_5"/>
        <s v="Employee_8"/>
        <s v="Employee_25"/>
        <s v="Employee_47"/>
        <s v="Employee_42"/>
        <s v="Employee_16"/>
        <s v="Employee_15"/>
        <s v="Employee_36"/>
        <s v="Employee_49"/>
        <s v="Employee_29"/>
        <s v="Employee_27"/>
        <s v="Employee_1"/>
        <s v="Employee_33"/>
        <s v="Employee_28"/>
        <s v="Employee_48"/>
        <s v="Employee_22"/>
        <s v="Employee_18"/>
        <s v="Employee_19"/>
        <s v="Employee_17"/>
        <s v="Employee_11"/>
        <s v="Employee_30"/>
        <s v="Employee_41"/>
        <s v="Employee_9"/>
        <s v="Employee_38"/>
        <s v="Employee_34"/>
        <s v="Employee_35"/>
        <s v="Employee_31"/>
        <s v="Employee_14"/>
        <s v="Employee_23"/>
        <s v="Employee_40"/>
        <s v="Employee_21"/>
        <s v="Employee_3"/>
        <s v="Employee_39"/>
        <s v="Employee_37"/>
        <s v="Employee_32"/>
      </sharedItems>
    </cacheField>
    <cacheField name="Supplier" numFmtId="0">
      <sharedItems/>
    </cacheField>
    <cacheField name="StockLevel" numFmtId="0">
      <sharedItems containsSemiMixedTypes="0" containsString="0" containsNumber="1" containsInteger="1" minValue="0" maxValue="198"/>
    </cacheField>
    <cacheField name="ReorderLevel" numFmtId="0">
      <sharedItems containsSemiMixedTypes="0" containsString="0" containsNumber="1" containsInteger="1" minValue="21" maxValue="99"/>
    </cacheField>
    <cacheField name="OrderPriority" numFmtId="0">
      <sharedItems/>
    </cacheField>
    <cacheField name="Warehouse" numFmtId="0">
      <sharedItems/>
    </cacheField>
    <cacheField name="DeliveryStatus" numFmtId="0">
      <sharedItems/>
    </cacheField>
    <cacheField name="Average category_pr" numFmtId="0">
      <sharedItems containsSemiMixedTypes="0" containsString="0" containsNumber="1" minValue="75.004230769230773" maxValue="81.352857142857147"/>
    </cacheField>
    <cacheField name="profit margin" numFmtId="0" formula="Profit/Sales" databaseField="0"/>
  </cacheFields>
  <extLst>
    <ext xmlns:x14="http://schemas.microsoft.com/office/spreadsheetml/2009/9/main" uri="{725AE2AE-9491-48be-B2B4-4EB974FC3084}">
      <x14:pivotCacheDefinition pivotCacheId="102636249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ORD1011"/>
    <x v="0"/>
    <x v="0"/>
    <x v="0"/>
    <x v="0"/>
    <x v="0"/>
    <x v="0"/>
    <s v="NY"/>
    <n v="29509"/>
    <x v="0"/>
    <s v="PROD480"/>
    <x v="0"/>
    <x v="0"/>
    <x v="0"/>
    <n v="492.94"/>
    <x v="0"/>
    <x v="0"/>
    <x v="0"/>
    <x v="0"/>
    <x v="0"/>
    <x v="0"/>
    <s v="PayPal"/>
    <s v="EMP49"/>
    <x v="0"/>
    <s v="Supplier_A"/>
    <n v="174"/>
    <n v="52"/>
    <s v="Medium"/>
    <s v="Warehouse_2"/>
    <s v="Cancelled"/>
    <n v="75.004230769230773"/>
  </r>
  <r>
    <s v="ORD1056"/>
    <x v="1"/>
    <x v="1"/>
    <x v="1"/>
    <x v="0"/>
    <x v="1"/>
    <x v="1"/>
    <s v="ON"/>
    <n v="70954"/>
    <x v="0"/>
    <s v="PROD425"/>
    <x v="1"/>
    <x v="1"/>
    <x v="1"/>
    <n v="490.62"/>
    <x v="1"/>
    <x v="0"/>
    <x v="1"/>
    <x v="1"/>
    <x v="0"/>
    <x v="1"/>
    <s v="PayPal"/>
    <s v="EMP43"/>
    <x v="1"/>
    <s v="Supplier_A"/>
    <n v="198"/>
    <n v="94"/>
    <s v="Critical"/>
    <s v="Warehouse_2"/>
    <s v="Cancelled"/>
    <n v="81.352857142857147"/>
  </r>
  <r>
    <s v="ORD1089"/>
    <x v="2"/>
    <x v="2"/>
    <x v="2"/>
    <x v="1"/>
    <x v="0"/>
    <x v="1"/>
    <s v="ON"/>
    <n v="78888"/>
    <x v="0"/>
    <s v="PROD966"/>
    <x v="2"/>
    <x v="2"/>
    <x v="2"/>
    <n v="487.09"/>
    <x v="2"/>
    <x v="1"/>
    <x v="2"/>
    <x v="2"/>
    <x v="1"/>
    <x v="0"/>
    <s v="Cash"/>
    <s v="EMP14"/>
    <x v="2"/>
    <s v="Supplier_C"/>
    <n v="81"/>
    <n v="77"/>
    <s v="Medium"/>
    <s v="Warehouse_2"/>
    <s v="Pending"/>
    <n v="75.049999999999983"/>
  </r>
  <r>
    <s v="ORD1045"/>
    <x v="3"/>
    <x v="3"/>
    <x v="3"/>
    <x v="0"/>
    <x v="2"/>
    <x v="0"/>
    <s v="NSW"/>
    <n v="23201"/>
    <x v="0"/>
    <s v="PROD481"/>
    <x v="1"/>
    <x v="2"/>
    <x v="3"/>
    <n v="484.63"/>
    <x v="3"/>
    <x v="2"/>
    <x v="3"/>
    <x v="3"/>
    <x v="0"/>
    <x v="0"/>
    <s v="PayPal"/>
    <s v="EMP21"/>
    <x v="3"/>
    <s v="Supplier_A"/>
    <n v="71"/>
    <n v="94"/>
    <s v="Low"/>
    <s v="Warehouse_3"/>
    <s v="Delivered"/>
    <n v="81.352857142857147"/>
  </r>
  <r>
    <s v="ORD1000"/>
    <x v="4"/>
    <x v="4"/>
    <x v="4"/>
    <x v="0"/>
    <x v="1"/>
    <x v="2"/>
    <s v="ENG"/>
    <n v="65133"/>
    <x v="0"/>
    <s v="PROD860"/>
    <x v="1"/>
    <x v="3"/>
    <x v="4"/>
    <n v="471.46"/>
    <x v="4"/>
    <x v="0"/>
    <x v="4"/>
    <x v="4"/>
    <x v="1"/>
    <x v="1"/>
    <s v="PayPal"/>
    <s v="EMP41"/>
    <x v="4"/>
    <s v="Supplier_A"/>
    <n v="98"/>
    <n v="30"/>
    <s v="High"/>
    <s v="Warehouse_2"/>
    <s v="Delivered"/>
    <n v="81.352857142857147"/>
  </r>
  <r>
    <s v="ORD1003"/>
    <x v="5"/>
    <x v="5"/>
    <x v="5"/>
    <x v="0"/>
    <x v="0"/>
    <x v="3"/>
    <s v="NY"/>
    <n v="47741"/>
    <x v="1"/>
    <s v="PROD726"/>
    <x v="0"/>
    <x v="2"/>
    <x v="5"/>
    <n v="461.2"/>
    <x v="5"/>
    <x v="3"/>
    <x v="5"/>
    <x v="5"/>
    <x v="1"/>
    <x v="0"/>
    <s v="PayPal"/>
    <s v="EMP2"/>
    <x v="5"/>
    <s v="Supplier_B"/>
    <n v="14"/>
    <n v="36"/>
    <s v="Critical"/>
    <s v="Warehouse_1"/>
    <s v="Cancelled"/>
    <n v="75.004230769230773"/>
  </r>
  <r>
    <s v="ORD1025"/>
    <x v="6"/>
    <x v="6"/>
    <x v="6"/>
    <x v="1"/>
    <x v="3"/>
    <x v="4"/>
    <s v="NY"/>
    <n v="77244"/>
    <x v="2"/>
    <s v="PROD813"/>
    <x v="2"/>
    <x v="4"/>
    <x v="6"/>
    <n v="458.32"/>
    <x v="0"/>
    <x v="4"/>
    <x v="6"/>
    <x v="6"/>
    <x v="2"/>
    <x v="0"/>
    <s v="PayPal"/>
    <s v="EMP11"/>
    <x v="6"/>
    <s v="Supplier_C"/>
    <n v="5"/>
    <n v="65"/>
    <s v="Critical"/>
    <s v="Warehouse_2"/>
    <s v="In Transit"/>
    <n v="75.049999999999983"/>
  </r>
  <r>
    <s v="ORD1064"/>
    <x v="7"/>
    <x v="7"/>
    <x v="7"/>
    <x v="2"/>
    <x v="0"/>
    <x v="0"/>
    <s v="NY"/>
    <n v="70489"/>
    <x v="3"/>
    <s v="PROD957"/>
    <x v="2"/>
    <x v="2"/>
    <x v="7"/>
    <n v="457.03"/>
    <x v="1"/>
    <x v="5"/>
    <x v="7"/>
    <x v="7"/>
    <x v="0"/>
    <x v="1"/>
    <s v="Bank Transfer"/>
    <s v="EMP27"/>
    <x v="6"/>
    <s v="Supplier_B"/>
    <n v="121"/>
    <n v="64"/>
    <s v="Critical"/>
    <s v="Warehouse_1"/>
    <s v="Delivered"/>
    <n v="75.049999999999983"/>
  </r>
  <r>
    <s v="ORD1054"/>
    <x v="8"/>
    <x v="8"/>
    <x v="8"/>
    <x v="2"/>
    <x v="1"/>
    <x v="2"/>
    <s v="ENG"/>
    <n v="72423"/>
    <x v="3"/>
    <s v="PROD356"/>
    <x v="1"/>
    <x v="3"/>
    <x v="8"/>
    <n v="453.51"/>
    <x v="3"/>
    <x v="6"/>
    <x v="8"/>
    <x v="8"/>
    <x v="0"/>
    <x v="0"/>
    <s v="Bank Transfer"/>
    <s v="EMP41"/>
    <x v="7"/>
    <s v="Supplier_C"/>
    <n v="173"/>
    <n v="79"/>
    <s v="High"/>
    <s v="Warehouse_1"/>
    <s v="In Transit"/>
    <n v="81.352857142857147"/>
  </r>
  <r>
    <s v="ORD1099"/>
    <x v="9"/>
    <x v="8"/>
    <x v="9"/>
    <x v="1"/>
    <x v="0"/>
    <x v="3"/>
    <s v="ON"/>
    <n v="70972"/>
    <x v="2"/>
    <s v="PROD560"/>
    <x v="1"/>
    <x v="3"/>
    <x v="9"/>
    <n v="449.22"/>
    <x v="4"/>
    <x v="3"/>
    <x v="9"/>
    <x v="9"/>
    <x v="2"/>
    <x v="1"/>
    <s v="Bank Transfer"/>
    <s v="EMP33"/>
    <x v="8"/>
    <s v="Supplier_A"/>
    <n v="135"/>
    <n v="68"/>
    <s v="Critical"/>
    <s v="Warehouse_1"/>
    <s v="In Transit"/>
    <n v="81.352857142857147"/>
  </r>
  <r>
    <s v="ORD1035"/>
    <x v="10"/>
    <x v="9"/>
    <x v="10"/>
    <x v="2"/>
    <x v="3"/>
    <x v="0"/>
    <s v="NY"/>
    <n v="54300"/>
    <x v="3"/>
    <s v="PROD339"/>
    <x v="1"/>
    <x v="1"/>
    <x v="10"/>
    <n v="441.55"/>
    <x v="5"/>
    <x v="7"/>
    <x v="10"/>
    <x v="10"/>
    <x v="2"/>
    <x v="1"/>
    <s v="PayPal"/>
    <s v="EMP8"/>
    <x v="9"/>
    <s v="Supplier_B"/>
    <n v="161"/>
    <n v="92"/>
    <s v="High"/>
    <s v="Warehouse_1"/>
    <s v="In Transit"/>
    <n v="81.352857142857147"/>
  </r>
  <r>
    <s v="ORD1005"/>
    <x v="11"/>
    <x v="10"/>
    <x v="11"/>
    <x v="1"/>
    <x v="3"/>
    <x v="4"/>
    <s v="BE"/>
    <n v="63435"/>
    <x v="3"/>
    <s v="PROD210"/>
    <x v="1"/>
    <x v="0"/>
    <x v="11"/>
    <n v="440.8"/>
    <x v="2"/>
    <x v="4"/>
    <x v="11"/>
    <x v="11"/>
    <x v="0"/>
    <x v="0"/>
    <s v="PayPal"/>
    <s v="EMP7"/>
    <x v="4"/>
    <s v="Supplier_A"/>
    <n v="28"/>
    <n v="65"/>
    <s v="Low"/>
    <s v="Warehouse_1"/>
    <s v="Delivered"/>
    <n v="81.352857142857147"/>
  </r>
  <r>
    <s v="ORD1087"/>
    <x v="12"/>
    <x v="11"/>
    <x v="12"/>
    <x v="1"/>
    <x v="4"/>
    <x v="1"/>
    <s v="ENG"/>
    <n v="12259"/>
    <x v="0"/>
    <s v="PROD881"/>
    <x v="0"/>
    <x v="1"/>
    <x v="12"/>
    <n v="439.67"/>
    <x v="5"/>
    <x v="8"/>
    <x v="12"/>
    <x v="12"/>
    <x v="0"/>
    <x v="1"/>
    <s v="Cash"/>
    <s v="EMP33"/>
    <x v="10"/>
    <s v="Supplier_B"/>
    <n v="17"/>
    <n v="68"/>
    <s v="Medium"/>
    <s v="Warehouse_3"/>
    <s v="Pending"/>
    <n v="75.004230769230773"/>
  </r>
  <r>
    <s v="ORD1070"/>
    <x v="13"/>
    <x v="12"/>
    <x v="13"/>
    <x v="0"/>
    <x v="0"/>
    <x v="4"/>
    <s v="NY"/>
    <n v="42514"/>
    <x v="1"/>
    <s v="PROD550"/>
    <x v="1"/>
    <x v="0"/>
    <x v="13"/>
    <n v="424.2"/>
    <x v="6"/>
    <x v="9"/>
    <x v="13"/>
    <x v="13"/>
    <x v="0"/>
    <x v="1"/>
    <s v="PayPal"/>
    <s v="EMP39"/>
    <x v="11"/>
    <s v="Supplier_B"/>
    <n v="198"/>
    <n v="63"/>
    <s v="Low"/>
    <s v="Warehouse_3"/>
    <s v="Cancelled"/>
    <n v="81.352857142857147"/>
  </r>
  <r>
    <s v="ORD1042"/>
    <x v="14"/>
    <x v="13"/>
    <x v="14"/>
    <x v="0"/>
    <x v="3"/>
    <x v="4"/>
    <s v="ENG"/>
    <n v="51471"/>
    <x v="3"/>
    <s v="PROD792"/>
    <x v="1"/>
    <x v="2"/>
    <x v="14"/>
    <n v="419.06"/>
    <x v="3"/>
    <x v="1"/>
    <x v="14"/>
    <x v="14"/>
    <x v="1"/>
    <x v="0"/>
    <s v="Cash"/>
    <s v="EMP17"/>
    <x v="12"/>
    <s v="Supplier_B"/>
    <n v="17"/>
    <n v="81"/>
    <s v="Low"/>
    <s v="Warehouse_2"/>
    <s v="In Transit"/>
    <n v="81.352857142857147"/>
  </r>
  <r>
    <s v="ORD1015"/>
    <x v="15"/>
    <x v="14"/>
    <x v="15"/>
    <x v="1"/>
    <x v="4"/>
    <x v="2"/>
    <s v="NSW"/>
    <n v="12574"/>
    <x v="1"/>
    <s v="PROD977"/>
    <x v="0"/>
    <x v="2"/>
    <x v="15"/>
    <n v="418"/>
    <x v="6"/>
    <x v="9"/>
    <x v="15"/>
    <x v="15"/>
    <x v="2"/>
    <x v="1"/>
    <s v="Bank Transfer"/>
    <s v="EMP18"/>
    <x v="2"/>
    <s v="Supplier_C"/>
    <n v="194"/>
    <n v="21"/>
    <s v="Medium"/>
    <s v="Warehouse_2"/>
    <s v="Pending"/>
    <n v="75.004230769230773"/>
  </r>
  <r>
    <s v="ORD1092"/>
    <x v="16"/>
    <x v="15"/>
    <x v="16"/>
    <x v="1"/>
    <x v="0"/>
    <x v="4"/>
    <s v="ON"/>
    <n v="57985"/>
    <x v="0"/>
    <s v="PROD280"/>
    <x v="2"/>
    <x v="3"/>
    <x v="16"/>
    <n v="414.46"/>
    <x v="1"/>
    <x v="10"/>
    <x v="16"/>
    <x v="16"/>
    <x v="1"/>
    <x v="0"/>
    <s v="Bank Transfer"/>
    <s v="EMP37"/>
    <x v="13"/>
    <s v="Supplier_B"/>
    <n v="165"/>
    <n v="39"/>
    <s v="Low"/>
    <s v="Warehouse_1"/>
    <s v="In Transit"/>
    <n v="75.049999999999983"/>
  </r>
  <r>
    <s v="ORD1044"/>
    <x v="17"/>
    <x v="16"/>
    <x v="17"/>
    <x v="1"/>
    <x v="1"/>
    <x v="0"/>
    <s v="NY"/>
    <n v="50560"/>
    <x v="1"/>
    <s v="PROD976"/>
    <x v="2"/>
    <x v="2"/>
    <x v="17"/>
    <n v="411.87"/>
    <x v="1"/>
    <x v="11"/>
    <x v="17"/>
    <x v="17"/>
    <x v="3"/>
    <x v="1"/>
    <s v="Credit Card"/>
    <s v="EMP22"/>
    <x v="14"/>
    <s v="Supplier_A"/>
    <n v="26"/>
    <n v="26"/>
    <s v="Medium"/>
    <s v="Warehouse_1"/>
    <s v="Delivered"/>
    <n v="75.049999999999983"/>
  </r>
  <r>
    <s v="ORD1053"/>
    <x v="18"/>
    <x v="17"/>
    <x v="18"/>
    <x v="1"/>
    <x v="2"/>
    <x v="2"/>
    <s v="BE"/>
    <n v="62354"/>
    <x v="3"/>
    <s v="PROD703"/>
    <x v="0"/>
    <x v="3"/>
    <x v="18"/>
    <n v="406.42"/>
    <x v="7"/>
    <x v="0"/>
    <x v="18"/>
    <x v="18"/>
    <x v="3"/>
    <x v="0"/>
    <s v="Credit Card"/>
    <s v="EMP10"/>
    <x v="15"/>
    <s v="Supplier_B"/>
    <n v="26"/>
    <n v="60"/>
    <s v="Critical"/>
    <s v="Warehouse_2"/>
    <s v="Pending"/>
    <n v="75.004230769230773"/>
  </r>
  <r>
    <s v="ORD1068"/>
    <x v="19"/>
    <x v="18"/>
    <x v="19"/>
    <x v="2"/>
    <x v="1"/>
    <x v="2"/>
    <s v="BE"/>
    <n v="36160"/>
    <x v="0"/>
    <s v="PROD369"/>
    <x v="0"/>
    <x v="0"/>
    <x v="19"/>
    <n v="402.31"/>
    <x v="6"/>
    <x v="2"/>
    <x v="19"/>
    <x v="19"/>
    <x v="0"/>
    <x v="0"/>
    <s v="Cash"/>
    <s v="EMP37"/>
    <x v="16"/>
    <s v="Supplier_A"/>
    <n v="14"/>
    <n v="51"/>
    <s v="Low"/>
    <s v="Warehouse_2"/>
    <s v="Pending"/>
    <n v="75.004230769230773"/>
  </r>
  <r>
    <s v="ORD1047"/>
    <x v="20"/>
    <x v="19"/>
    <x v="20"/>
    <x v="1"/>
    <x v="3"/>
    <x v="4"/>
    <s v="ON"/>
    <n v="55453"/>
    <x v="1"/>
    <s v="PROD380"/>
    <x v="1"/>
    <x v="3"/>
    <x v="20"/>
    <n v="400.07"/>
    <x v="2"/>
    <x v="12"/>
    <x v="20"/>
    <x v="20"/>
    <x v="3"/>
    <x v="1"/>
    <s v="Credit Card"/>
    <s v="EMP4"/>
    <x v="17"/>
    <s v="Supplier_C"/>
    <n v="173"/>
    <n v="23"/>
    <s v="Medium"/>
    <s v="Warehouse_3"/>
    <s v="Delivered"/>
    <n v="81.352857142857147"/>
  </r>
  <r>
    <s v="ORD1051"/>
    <x v="21"/>
    <x v="20"/>
    <x v="21"/>
    <x v="1"/>
    <x v="2"/>
    <x v="3"/>
    <s v="BE"/>
    <n v="49827"/>
    <x v="0"/>
    <s v="PROD938"/>
    <x v="1"/>
    <x v="3"/>
    <x v="21"/>
    <n v="396.64"/>
    <x v="8"/>
    <x v="13"/>
    <x v="21"/>
    <x v="21"/>
    <x v="2"/>
    <x v="0"/>
    <s v="Cash"/>
    <s v="EMP11"/>
    <x v="6"/>
    <s v="Supplier_B"/>
    <n v="7"/>
    <n v="45"/>
    <s v="High"/>
    <s v="Warehouse_2"/>
    <s v="Cancelled"/>
    <n v="81.352857142857147"/>
  </r>
  <r>
    <s v="ORD1009"/>
    <x v="22"/>
    <x v="2"/>
    <x v="22"/>
    <x v="0"/>
    <x v="4"/>
    <x v="2"/>
    <s v="ENG"/>
    <n v="27426"/>
    <x v="0"/>
    <s v="PROD522"/>
    <x v="2"/>
    <x v="3"/>
    <x v="22"/>
    <n v="393.25"/>
    <x v="2"/>
    <x v="11"/>
    <x v="22"/>
    <x v="22"/>
    <x v="2"/>
    <x v="0"/>
    <s v="Bank Transfer"/>
    <s v="EMP9"/>
    <x v="3"/>
    <s v="Supplier_A"/>
    <n v="31"/>
    <n v="73"/>
    <s v="Medium"/>
    <s v="Warehouse_3"/>
    <s v="Delivered"/>
    <n v="75.049999999999983"/>
  </r>
  <r>
    <s v="ORD1071"/>
    <x v="23"/>
    <x v="21"/>
    <x v="23"/>
    <x v="2"/>
    <x v="3"/>
    <x v="4"/>
    <s v="NSW"/>
    <n v="16818"/>
    <x v="1"/>
    <s v="PROD158"/>
    <x v="1"/>
    <x v="1"/>
    <x v="23"/>
    <n v="389.08"/>
    <x v="0"/>
    <x v="14"/>
    <x v="23"/>
    <x v="23"/>
    <x v="2"/>
    <x v="0"/>
    <s v="Cash"/>
    <s v="EMP43"/>
    <x v="18"/>
    <s v="Supplier_A"/>
    <n v="16"/>
    <n v="89"/>
    <s v="Critical"/>
    <s v="Warehouse_3"/>
    <s v="Delivered"/>
    <n v="81.352857142857147"/>
  </r>
  <r>
    <s v="ORD1028"/>
    <x v="24"/>
    <x v="22"/>
    <x v="24"/>
    <x v="0"/>
    <x v="4"/>
    <x v="0"/>
    <s v="ENG"/>
    <n v="78524"/>
    <x v="0"/>
    <s v="PROD144"/>
    <x v="1"/>
    <x v="0"/>
    <x v="24"/>
    <n v="383.4"/>
    <x v="6"/>
    <x v="13"/>
    <x v="24"/>
    <x v="24"/>
    <x v="1"/>
    <x v="0"/>
    <s v="PayPal"/>
    <s v="EMP41"/>
    <x v="19"/>
    <s v="Supplier_B"/>
    <n v="196"/>
    <n v="68"/>
    <s v="Low"/>
    <s v="Warehouse_3"/>
    <s v="Delivered"/>
    <n v="81.352857142857147"/>
  </r>
  <r>
    <s v="ORD1036"/>
    <x v="25"/>
    <x v="23"/>
    <x v="25"/>
    <x v="0"/>
    <x v="0"/>
    <x v="2"/>
    <s v="NY"/>
    <n v="79200"/>
    <x v="3"/>
    <s v="PROD957"/>
    <x v="2"/>
    <x v="3"/>
    <x v="25"/>
    <n v="383.36"/>
    <x v="4"/>
    <x v="15"/>
    <x v="25"/>
    <x v="25"/>
    <x v="3"/>
    <x v="1"/>
    <s v="Credit Card"/>
    <s v="EMP10"/>
    <x v="20"/>
    <s v="Supplier_B"/>
    <n v="188"/>
    <n v="51"/>
    <s v="Medium"/>
    <s v="Warehouse_2"/>
    <s v="Delivered"/>
    <n v="75.049999999999983"/>
  </r>
  <r>
    <s v="ORD1024"/>
    <x v="26"/>
    <x v="24"/>
    <x v="26"/>
    <x v="1"/>
    <x v="2"/>
    <x v="1"/>
    <s v="ON"/>
    <n v="17695"/>
    <x v="1"/>
    <s v="PROD363"/>
    <x v="1"/>
    <x v="0"/>
    <x v="26"/>
    <n v="379.96"/>
    <x v="1"/>
    <x v="16"/>
    <x v="26"/>
    <x v="26"/>
    <x v="3"/>
    <x v="1"/>
    <s v="Bank Transfer"/>
    <s v="EMP38"/>
    <x v="21"/>
    <s v="Supplier_C"/>
    <n v="83"/>
    <n v="57"/>
    <s v="Medium"/>
    <s v="Warehouse_3"/>
    <s v="In Transit"/>
    <n v="81.352857142857147"/>
  </r>
  <r>
    <s v="ORD1013"/>
    <x v="27"/>
    <x v="25"/>
    <x v="27"/>
    <x v="0"/>
    <x v="0"/>
    <x v="1"/>
    <s v="NSW"/>
    <n v="21725"/>
    <x v="0"/>
    <s v="PROD820"/>
    <x v="0"/>
    <x v="2"/>
    <x v="27"/>
    <n v="379.8"/>
    <x v="2"/>
    <x v="2"/>
    <x v="27"/>
    <x v="27"/>
    <x v="0"/>
    <x v="1"/>
    <s v="Credit Card"/>
    <s v="EMP22"/>
    <x v="22"/>
    <s v="Supplier_A"/>
    <n v="21"/>
    <n v="59"/>
    <s v="Medium"/>
    <s v="Warehouse_1"/>
    <s v="Delivered"/>
    <n v="75.004230769230773"/>
  </r>
  <r>
    <s v="ORD1061"/>
    <x v="28"/>
    <x v="26"/>
    <x v="28"/>
    <x v="1"/>
    <x v="1"/>
    <x v="1"/>
    <s v="NSW"/>
    <n v="98840"/>
    <x v="3"/>
    <s v="PROD748"/>
    <x v="1"/>
    <x v="1"/>
    <x v="28"/>
    <n v="368.67"/>
    <x v="1"/>
    <x v="17"/>
    <x v="28"/>
    <x v="28"/>
    <x v="0"/>
    <x v="0"/>
    <s v="Cash"/>
    <s v="EMP44"/>
    <x v="23"/>
    <s v="Supplier_A"/>
    <n v="180"/>
    <n v="64"/>
    <s v="High"/>
    <s v="Warehouse_3"/>
    <s v="Pending"/>
    <n v="81.352857142857147"/>
  </r>
  <r>
    <s v="ORD1027"/>
    <x v="29"/>
    <x v="27"/>
    <x v="29"/>
    <x v="0"/>
    <x v="2"/>
    <x v="1"/>
    <s v="ON"/>
    <n v="64510"/>
    <x v="3"/>
    <s v="PROD435"/>
    <x v="1"/>
    <x v="0"/>
    <x v="29"/>
    <n v="368.54"/>
    <x v="5"/>
    <x v="14"/>
    <x v="29"/>
    <x v="29"/>
    <x v="2"/>
    <x v="1"/>
    <s v="PayPal"/>
    <s v="EMP48"/>
    <x v="24"/>
    <s v="Supplier_B"/>
    <n v="184"/>
    <n v="63"/>
    <s v="High"/>
    <s v="Warehouse_1"/>
    <s v="In Transit"/>
    <n v="81.352857142857147"/>
  </r>
  <r>
    <s v="ORD1083"/>
    <x v="30"/>
    <x v="28"/>
    <x v="30"/>
    <x v="1"/>
    <x v="0"/>
    <x v="2"/>
    <s v="BE"/>
    <n v="13915"/>
    <x v="1"/>
    <s v="PROD406"/>
    <x v="0"/>
    <x v="1"/>
    <x v="30"/>
    <n v="354.88"/>
    <x v="4"/>
    <x v="16"/>
    <x v="30"/>
    <x v="30"/>
    <x v="3"/>
    <x v="1"/>
    <s v="Credit Card"/>
    <s v="EMP10"/>
    <x v="25"/>
    <s v="Supplier_C"/>
    <n v="138"/>
    <n v="82"/>
    <s v="Medium"/>
    <s v="Warehouse_1"/>
    <s v="In Transit"/>
    <n v="75.004230769230773"/>
  </r>
  <r>
    <s v="ORD1067"/>
    <x v="31"/>
    <x v="29"/>
    <x v="31"/>
    <x v="2"/>
    <x v="0"/>
    <x v="1"/>
    <s v="ENG"/>
    <n v="46091"/>
    <x v="1"/>
    <s v="PROD696"/>
    <x v="2"/>
    <x v="3"/>
    <x v="31"/>
    <n v="354.87"/>
    <x v="2"/>
    <x v="18"/>
    <x v="31"/>
    <x v="31"/>
    <x v="0"/>
    <x v="0"/>
    <s v="Cash"/>
    <s v="EMP38"/>
    <x v="26"/>
    <s v="Supplier_B"/>
    <n v="45"/>
    <n v="74"/>
    <s v="Low"/>
    <s v="Warehouse_3"/>
    <s v="Cancelled"/>
    <n v="75.049999999999983"/>
  </r>
  <r>
    <s v="ORD1085"/>
    <x v="32"/>
    <x v="30"/>
    <x v="32"/>
    <x v="2"/>
    <x v="1"/>
    <x v="0"/>
    <s v="ENG"/>
    <n v="67701"/>
    <x v="2"/>
    <s v="PROD250"/>
    <x v="0"/>
    <x v="3"/>
    <x v="32"/>
    <n v="354.32"/>
    <x v="1"/>
    <x v="19"/>
    <x v="32"/>
    <x v="32"/>
    <x v="1"/>
    <x v="1"/>
    <s v="Credit Card"/>
    <s v="EMP16"/>
    <x v="27"/>
    <s v="Supplier_C"/>
    <n v="71"/>
    <n v="26"/>
    <s v="Medium"/>
    <s v="Warehouse_1"/>
    <s v="Cancelled"/>
    <n v="75.004230769230773"/>
  </r>
  <r>
    <s v="ORD1022"/>
    <x v="33"/>
    <x v="22"/>
    <x v="33"/>
    <x v="2"/>
    <x v="0"/>
    <x v="1"/>
    <s v="NY"/>
    <n v="30156"/>
    <x v="1"/>
    <s v="PROD483"/>
    <x v="1"/>
    <x v="3"/>
    <x v="33"/>
    <n v="352.02"/>
    <x v="6"/>
    <x v="20"/>
    <x v="33"/>
    <x v="33"/>
    <x v="3"/>
    <x v="0"/>
    <s v="Credit Card"/>
    <s v="EMP32"/>
    <x v="14"/>
    <s v="Supplier_B"/>
    <n v="100"/>
    <n v="41"/>
    <s v="High"/>
    <s v="Warehouse_1"/>
    <s v="Delivered"/>
    <n v="81.352857142857147"/>
  </r>
  <r>
    <s v="ORD1052"/>
    <x v="34"/>
    <x v="31"/>
    <x v="34"/>
    <x v="2"/>
    <x v="0"/>
    <x v="1"/>
    <s v="NY"/>
    <n v="12655"/>
    <x v="2"/>
    <s v="PROD499"/>
    <x v="1"/>
    <x v="3"/>
    <x v="34"/>
    <n v="326.89"/>
    <x v="1"/>
    <x v="16"/>
    <x v="34"/>
    <x v="34"/>
    <x v="0"/>
    <x v="0"/>
    <s v="Credit Card"/>
    <s v="EMP21"/>
    <x v="28"/>
    <s v="Supplier_C"/>
    <n v="78"/>
    <n v="22"/>
    <s v="Medium"/>
    <s v="Warehouse_3"/>
    <s v="Pending"/>
    <n v="81.352857142857147"/>
  </r>
  <r>
    <s v="ORD1058"/>
    <x v="35"/>
    <x v="32"/>
    <x v="35"/>
    <x v="0"/>
    <x v="1"/>
    <x v="0"/>
    <s v="ENG"/>
    <n v="23994"/>
    <x v="3"/>
    <s v="PROD967"/>
    <x v="2"/>
    <x v="1"/>
    <x v="35"/>
    <n v="325.58999999999997"/>
    <x v="5"/>
    <x v="10"/>
    <x v="35"/>
    <x v="35"/>
    <x v="1"/>
    <x v="0"/>
    <s v="PayPal"/>
    <s v="EMP31"/>
    <x v="3"/>
    <s v="Supplier_C"/>
    <n v="92"/>
    <n v="31"/>
    <s v="High"/>
    <s v="Warehouse_2"/>
    <s v="Pending"/>
    <n v="75.049999999999983"/>
  </r>
  <r>
    <s v="ORD1074"/>
    <x v="36"/>
    <x v="33"/>
    <x v="36"/>
    <x v="2"/>
    <x v="2"/>
    <x v="3"/>
    <s v="BE"/>
    <n v="77371"/>
    <x v="2"/>
    <s v="PROD144"/>
    <x v="2"/>
    <x v="1"/>
    <x v="36"/>
    <n v="317.99"/>
    <x v="8"/>
    <x v="18"/>
    <x v="36"/>
    <x v="36"/>
    <x v="2"/>
    <x v="1"/>
    <s v="Cash"/>
    <s v="EMP9"/>
    <x v="29"/>
    <s v="Supplier_C"/>
    <n v="8"/>
    <n v="56"/>
    <s v="Critical"/>
    <s v="Warehouse_2"/>
    <s v="Delivered"/>
    <n v="75.049999999999983"/>
  </r>
  <r>
    <s v="ORD1055"/>
    <x v="37"/>
    <x v="16"/>
    <x v="37"/>
    <x v="0"/>
    <x v="1"/>
    <x v="1"/>
    <s v="BE"/>
    <n v="23836"/>
    <x v="3"/>
    <s v="PROD151"/>
    <x v="0"/>
    <x v="0"/>
    <x v="37"/>
    <n v="316.29000000000002"/>
    <x v="2"/>
    <x v="21"/>
    <x v="37"/>
    <x v="37"/>
    <x v="3"/>
    <x v="0"/>
    <s v="Credit Card"/>
    <s v="EMP24"/>
    <x v="30"/>
    <s v="Supplier_B"/>
    <n v="49"/>
    <n v="33"/>
    <s v="Low"/>
    <s v="Warehouse_2"/>
    <s v="In Transit"/>
    <n v="75.004230769230773"/>
  </r>
  <r>
    <s v="ORD1057"/>
    <x v="38"/>
    <x v="6"/>
    <x v="38"/>
    <x v="1"/>
    <x v="1"/>
    <x v="1"/>
    <s v="ON"/>
    <n v="38355"/>
    <x v="1"/>
    <s v="PROD448"/>
    <x v="2"/>
    <x v="3"/>
    <x v="38"/>
    <n v="311.88"/>
    <x v="8"/>
    <x v="22"/>
    <x v="38"/>
    <x v="38"/>
    <x v="1"/>
    <x v="1"/>
    <s v="Cash"/>
    <s v="EMP25"/>
    <x v="9"/>
    <s v="Supplier_B"/>
    <n v="130"/>
    <n v="31"/>
    <s v="Medium"/>
    <s v="Warehouse_3"/>
    <s v="Pending"/>
    <n v="75.049999999999983"/>
  </r>
  <r>
    <s v="ORD1090"/>
    <x v="39"/>
    <x v="6"/>
    <x v="39"/>
    <x v="1"/>
    <x v="2"/>
    <x v="1"/>
    <s v="ON"/>
    <n v="30214"/>
    <x v="2"/>
    <s v="PROD281"/>
    <x v="2"/>
    <x v="2"/>
    <x v="39"/>
    <n v="308.93"/>
    <x v="0"/>
    <x v="15"/>
    <x v="39"/>
    <x v="39"/>
    <x v="0"/>
    <x v="0"/>
    <s v="PayPal"/>
    <s v="EMP25"/>
    <x v="31"/>
    <s v="Supplier_C"/>
    <n v="109"/>
    <n v="80"/>
    <s v="Low"/>
    <s v="Warehouse_1"/>
    <s v="Cancelled"/>
    <n v="75.049999999999983"/>
  </r>
  <r>
    <s v="ORD1048"/>
    <x v="40"/>
    <x v="34"/>
    <x v="40"/>
    <x v="2"/>
    <x v="1"/>
    <x v="2"/>
    <s v="NY"/>
    <n v="38293"/>
    <x v="0"/>
    <s v="PROD128"/>
    <x v="2"/>
    <x v="4"/>
    <x v="40"/>
    <n v="303.18"/>
    <x v="4"/>
    <x v="0"/>
    <x v="40"/>
    <x v="40"/>
    <x v="2"/>
    <x v="1"/>
    <s v="Cash"/>
    <s v="EMP7"/>
    <x v="32"/>
    <s v="Supplier_B"/>
    <n v="144"/>
    <n v="25"/>
    <s v="Medium"/>
    <s v="Warehouse_3"/>
    <s v="Cancelled"/>
    <n v="75.049999999999983"/>
  </r>
  <r>
    <s v="ORD1026"/>
    <x v="41"/>
    <x v="35"/>
    <x v="41"/>
    <x v="1"/>
    <x v="0"/>
    <x v="1"/>
    <s v="ON"/>
    <n v="47421"/>
    <x v="0"/>
    <s v="PROD922"/>
    <x v="1"/>
    <x v="4"/>
    <x v="41"/>
    <n v="300.87"/>
    <x v="0"/>
    <x v="23"/>
    <x v="41"/>
    <x v="41"/>
    <x v="1"/>
    <x v="1"/>
    <s v="Bank Transfer"/>
    <s v="EMP36"/>
    <x v="8"/>
    <s v="Supplier_C"/>
    <n v="146"/>
    <n v="34"/>
    <s v="Low"/>
    <s v="Warehouse_1"/>
    <s v="Delivered"/>
    <n v="81.352857142857147"/>
  </r>
  <r>
    <s v="ORD1081"/>
    <x v="42"/>
    <x v="36"/>
    <x v="42"/>
    <x v="1"/>
    <x v="1"/>
    <x v="0"/>
    <s v="NSW"/>
    <n v="41857"/>
    <x v="1"/>
    <s v="PROD172"/>
    <x v="1"/>
    <x v="1"/>
    <x v="42"/>
    <n v="300.69"/>
    <x v="1"/>
    <x v="0"/>
    <x v="42"/>
    <x v="42"/>
    <x v="2"/>
    <x v="0"/>
    <s v="Credit Card"/>
    <s v="EMP38"/>
    <x v="13"/>
    <s v="Supplier_C"/>
    <n v="87"/>
    <n v="80"/>
    <s v="High"/>
    <s v="Warehouse_1"/>
    <s v="Cancelled"/>
    <n v="81.352857142857147"/>
  </r>
  <r>
    <s v="ORD1002"/>
    <x v="43"/>
    <x v="37"/>
    <x v="43"/>
    <x v="0"/>
    <x v="3"/>
    <x v="4"/>
    <s v="ENG"/>
    <n v="63585"/>
    <x v="3"/>
    <s v="PROD807"/>
    <x v="2"/>
    <x v="4"/>
    <x v="43"/>
    <n v="298.95999999999998"/>
    <x v="5"/>
    <x v="18"/>
    <x v="43"/>
    <x v="43"/>
    <x v="3"/>
    <x v="1"/>
    <s v="Bank Transfer"/>
    <s v="EMP14"/>
    <x v="33"/>
    <s v="Supplier_A"/>
    <n v="38"/>
    <n v="60"/>
    <s v="Low"/>
    <s v="Warehouse_3"/>
    <s v="Delivered"/>
    <n v="75.049999999999983"/>
  </r>
  <r>
    <s v="ORD1077"/>
    <x v="44"/>
    <x v="38"/>
    <x v="44"/>
    <x v="0"/>
    <x v="4"/>
    <x v="2"/>
    <s v="NSW"/>
    <n v="60264"/>
    <x v="1"/>
    <s v="PROD642"/>
    <x v="2"/>
    <x v="1"/>
    <x v="44"/>
    <n v="298.23"/>
    <x v="1"/>
    <x v="13"/>
    <x v="44"/>
    <x v="44"/>
    <x v="0"/>
    <x v="0"/>
    <s v="PayPal"/>
    <s v="EMP3"/>
    <x v="7"/>
    <s v="Supplier_B"/>
    <n v="187"/>
    <n v="22"/>
    <s v="High"/>
    <s v="Warehouse_2"/>
    <s v="Pending"/>
    <n v="75.049999999999983"/>
  </r>
  <r>
    <s v="ORD1016"/>
    <x v="45"/>
    <x v="39"/>
    <x v="45"/>
    <x v="2"/>
    <x v="0"/>
    <x v="0"/>
    <s v="ENG"/>
    <n v="84031"/>
    <x v="2"/>
    <s v="PROD729"/>
    <x v="0"/>
    <x v="2"/>
    <x v="45"/>
    <n v="293.16000000000003"/>
    <x v="2"/>
    <x v="19"/>
    <x v="45"/>
    <x v="45"/>
    <x v="1"/>
    <x v="0"/>
    <s v="Bank Transfer"/>
    <s v="EMP13"/>
    <x v="34"/>
    <s v="Supplier_C"/>
    <n v="80"/>
    <n v="52"/>
    <s v="High"/>
    <s v="Warehouse_2"/>
    <s v="Cancelled"/>
    <n v="75.004230769230773"/>
  </r>
  <r>
    <s v="ORD1059"/>
    <x v="46"/>
    <x v="31"/>
    <x v="46"/>
    <x v="0"/>
    <x v="3"/>
    <x v="2"/>
    <s v="NY"/>
    <n v="56823"/>
    <x v="1"/>
    <s v="PROD531"/>
    <x v="1"/>
    <x v="0"/>
    <x v="46"/>
    <n v="286.31"/>
    <x v="4"/>
    <x v="5"/>
    <x v="46"/>
    <x v="46"/>
    <x v="2"/>
    <x v="1"/>
    <s v="Credit Card"/>
    <s v="EMP3"/>
    <x v="5"/>
    <s v="Supplier_C"/>
    <n v="191"/>
    <n v="32"/>
    <s v="Medium"/>
    <s v="Warehouse_1"/>
    <s v="Pending"/>
    <n v="81.352857142857147"/>
  </r>
  <r>
    <s v="ORD1006"/>
    <x v="47"/>
    <x v="40"/>
    <x v="47"/>
    <x v="0"/>
    <x v="0"/>
    <x v="0"/>
    <s v="BE"/>
    <n v="76694"/>
    <x v="1"/>
    <s v="PROD841"/>
    <x v="2"/>
    <x v="4"/>
    <x v="47"/>
    <n v="284.76"/>
    <x v="4"/>
    <x v="10"/>
    <x v="47"/>
    <x v="47"/>
    <x v="3"/>
    <x v="0"/>
    <s v="Credit Card"/>
    <s v="EMP40"/>
    <x v="29"/>
    <s v="Supplier_C"/>
    <n v="156"/>
    <n v="51"/>
    <s v="Medium"/>
    <s v="Warehouse_1"/>
    <s v="Delivered"/>
    <n v="75.049999999999983"/>
  </r>
  <r>
    <s v="ORD1096"/>
    <x v="48"/>
    <x v="41"/>
    <x v="48"/>
    <x v="1"/>
    <x v="4"/>
    <x v="2"/>
    <s v="NSW"/>
    <n v="29627"/>
    <x v="0"/>
    <s v="PROD591"/>
    <x v="1"/>
    <x v="3"/>
    <x v="48"/>
    <n v="283.38"/>
    <x v="7"/>
    <x v="1"/>
    <x v="48"/>
    <x v="48"/>
    <x v="2"/>
    <x v="0"/>
    <s v="Cash"/>
    <s v="EMP24"/>
    <x v="35"/>
    <s v="Supplier_B"/>
    <n v="32"/>
    <n v="79"/>
    <s v="Critical"/>
    <s v="Warehouse_2"/>
    <s v="In Transit"/>
    <n v="81.352857142857147"/>
  </r>
  <r>
    <s v="ORD1062"/>
    <x v="49"/>
    <x v="42"/>
    <x v="49"/>
    <x v="2"/>
    <x v="0"/>
    <x v="2"/>
    <s v="ON"/>
    <n v="41502"/>
    <x v="3"/>
    <s v="PROD562"/>
    <x v="2"/>
    <x v="2"/>
    <x v="49"/>
    <n v="282.77"/>
    <x v="8"/>
    <x v="20"/>
    <x v="49"/>
    <x v="19"/>
    <x v="3"/>
    <x v="1"/>
    <s v="Credit Card"/>
    <s v="EMP12"/>
    <x v="36"/>
    <s v="Supplier_A"/>
    <n v="23"/>
    <n v="38"/>
    <s v="Low"/>
    <s v="Warehouse_1"/>
    <s v="Delivered"/>
    <n v="75.049999999999983"/>
  </r>
  <r>
    <s v="ORD1079"/>
    <x v="50"/>
    <x v="43"/>
    <x v="50"/>
    <x v="2"/>
    <x v="3"/>
    <x v="2"/>
    <s v="ENG"/>
    <n v="25102"/>
    <x v="1"/>
    <s v="PROD103"/>
    <x v="2"/>
    <x v="4"/>
    <x v="50"/>
    <n v="277.89"/>
    <x v="7"/>
    <x v="1"/>
    <x v="50"/>
    <x v="49"/>
    <x v="1"/>
    <x v="0"/>
    <s v="Cash"/>
    <s v="EMP50"/>
    <x v="14"/>
    <s v="Supplier_A"/>
    <n v="116"/>
    <n v="93"/>
    <s v="High"/>
    <s v="Warehouse_2"/>
    <s v="Delivered"/>
    <n v="75.049999999999983"/>
  </r>
  <r>
    <s v="ORD1097"/>
    <x v="51"/>
    <x v="44"/>
    <x v="51"/>
    <x v="0"/>
    <x v="1"/>
    <x v="3"/>
    <s v="NY"/>
    <n v="96010"/>
    <x v="1"/>
    <s v="PROD400"/>
    <x v="0"/>
    <x v="3"/>
    <x v="51"/>
    <n v="276.52"/>
    <x v="4"/>
    <x v="24"/>
    <x v="51"/>
    <x v="50"/>
    <x v="3"/>
    <x v="1"/>
    <s v="PayPal"/>
    <s v="EMP31"/>
    <x v="37"/>
    <s v="Supplier_B"/>
    <n v="101"/>
    <n v="43"/>
    <s v="Low"/>
    <s v="Warehouse_2"/>
    <s v="In Transit"/>
    <n v="75.004230769230773"/>
  </r>
  <r>
    <s v="ORD1023"/>
    <x v="52"/>
    <x v="45"/>
    <x v="52"/>
    <x v="2"/>
    <x v="3"/>
    <x v="0"/>
    <s v="ENG"/>
    <n v="65592"/>
    <x v="3"/>
    <s v="PROD916"/>
    <x v="0"/>
    <x v="1"/>
    <x v="52"/>
    <n v="276.49"/>
    <x v="3"/>
    <x v="5"/>
    <x v="52"/>
    <x v="51"/>
    <x v="0"/>
    <x v="0"/>
    <s v="Credit Card"/>
    <s v="EMP9"/>
    <x v="16"/>
    <s v="Supplier_A"/>
    <n v="186"/>
    <n v="85"/>
    <s v="Low"/>
    <s v="Warehouse_3"/>
    <s v="Delivered"/>
    <n v="75.004230769230773"/>
  </r>
  <r>
    <s v="ORD1066"/>
    <x v="53"/>
    <x v="46"/>
    <x v="53"/>
    <x v="2"/>
    <x v="3"/>
    <x v="2"/>
    <s v="ON"/>
    <n v="97904"/>
    <x v="0"/>
    <s v="PROD204"/>
    <x v="2"/>
    <x v="2"/>
    <x v="53"/>
    <n v="271.33"/>
    <x v="7"/>
    <x v="23"/>
    <x v="53"/>
    <x v="52"/>
    <x v="1"/>
    <x v="1"/>
    <s v="PayPal"/>
    <s v="EMP38"/>
    <x v="32"/>
    <s v="Supplier_A"/>
    <n v="147"/>
    <n v="72"/>
    <s v="High"/>
    <s v="Warehouse_2"/>
    <s v="Cancelled"/>
    <n v="75.049999999999983"/>
  </r>
  <r>
    <s v="ORD1088"/>
    <x v="54"/>
    <x v="11"/>
    <x v="54"/>
    <x v="2"/>
    <x v="3"/>
    <x v="3"/>
    <s v="BE"/>
    <n v="78222"/>
    <x v="0"/>
    <s v="PROD883"/>
    <x v="1"/>
    <x v="0"/>
    <x v="54"/>
    <n v="267.31"/>
    <x v="3"/>
    <x v="2"/>
    <x v="54"/>
    <x v="53"/>
    <x v="0"/>
    <x v="1"/>
    <s v="Credit Card"/>
    <s v="EMP36"/>
    <x v="37"/>
    <s v="Supplier_C"/>
    <n v="63"/>
    <n v="50"/>
    <s v="Critical"/>
    <s v="Warehouse_3"/>
    <s v="Pending"/>
    <n v="81.352857142857147"/>
  </r>
  <r>
    <s v="ORD1040"/>
    <x v="55"/>
    <x v="7"/>
    <x v="55"/>
    <x v="1"/>
    <x v="2"/>
    <x v="1"/>
    <s v="ON"/>
    <n v="65868"/>
    <x v="1"/>
    <s v="PROD792"/>
    <x v="2"/>
    <x v="3"/>
    <x v="55"/>
    <n v="259.12"/>
    <x v="0"/>
    <x v="24"/>
    <x v="55"/>
    <x v="54"/>
    <x v="1"/>
    <x v="1"/>
    <s v="Credit Card"/>
    <s v="EMP36"/>
    <x v="0"/>
    <s v="Supplier_B"/>
    <n v="23"/>
    <n v="91"/>
    <s v="Medium"/>
    <s v="Warehouse_2"/>
    <s v="In Transit"/>
    <n v="75.049999999999983"/>
  </r>
  <r>
    <s v="ORD1010"/>
    <x v="56"/>
    <x v="47"/>
    <x v="56"/>
    <x v="0"/>
    <x v="4"/>
    <x v="3"/>
    <s v="BE"/>
    <n v="66871"/>
    <x v="0"/>
    <s v="PROD927"/>
    <x v="1"/>
    <x v="3"/>
    <x v="56"/>
    <n v="250.58"/>
    <x v="4"/>
    <x v="0"/>
    <x v="56"/>
    <x v="55"/>
    <x v="3"/>
    <x v="0"/>
    <s v="Cash"/>
    <s v="EMP8"/>
    <x v="38"/>
    <s v="Supplier_C"/>
    <n v="129"/>
    <n v="39"/>
    <s v="High"/>
    <s v="Warehouse_3"/>
    <s v="In Transit"/>
    <n v="81.352857142857147"/>
  </r>
  <r>
    <s v="ORD1049"/>
    <x v="57"/>
    <x v="48"/>
    <x v="57"/>
    <x v="2"/>
    <x v="4"/>
    <x v="0"/>
    <s v="BE"/>
    <n v="68381"/>
    <x v="3"/>
    <s v="PROD384"/>
    <x v="1"/>
    <x v="1"/>
    <x v="57"/>
    <n v="250.42"/>
    <x v="0"/>
    <x v="22"/>
    <x v="57"/>
    <x v="56"/>
    <x v="2"/>
    <x v="0"/>
    <s v="Bank Transfer"/>
    <s v="EMP20"/>
    <x v="9"/>
    <s v="Supplier_A"/>
    <n v="92"/>
    <n v="77"/>
    <s v="Critical"/>
    <s v="Warehouse_2"/>
    <s v="Delivered"/>
    <n v="81.352857142857147"/>
  </r>
  <r>
    <s v="ORD1041"/>
    <x v="58"/>
    <x v="49"/>
    <x v="58"/>
    <x v="0"/>
    <x v="2"/>
    <x v="0"/>
    <s v="ON"/>
    <n v="59467"/>
    <x v="1"/>
    <s v="PROD625"/>
    <x v="0"/>
    <x v="1"/>
    <x v="58"/>
    <n v="248.58"/>
    <x v="5"/>
    <x v="25"/>
    <x v="58"/>
    <x v="57"/>
    <x v="2"/>
    <x v="1"/>
    <s v="Credit Card"/>
    <s v="EMP18"/>
    <x v="33"/>
    <s v="Supplier_A"/>
    <n v="11"/>
    <n v="69"/>
    <s v="High"/>
    <s v="Warehouse_1"/>
    <s v="Delivered"/>
    <n v="75.004230769230773"/>
  </r>
  <r>
    <s v="ORD1080"/>
    <x v="59"/>
    <x v="18"/>
    <x v="59"/>
    <x v="0"/>
    <x v="0"/>
    <x v="3"/>
    <s v="BE"/>
    <n v="96020"/>
    <x v="2"/>
    <s v="PROD357"/>
    <x v="1"/>
    <x v="4"/>
    <x v="59"/>
    <n v="240.86"/>
    <x v="7"/>
    <x v="26"/>
    <x v="59"/>
    <x v="58"/>
    <x v="3"/>
    <x v="1"/>
    <s v="Cash"/>
    <s v="EMP8"/>
    <x v="20"/>
    <s v="Supplier_C"/>
    <n v="129"/>
    <n v="54"/>
    <s v="Medium"/>
    <s v="Warehouse_3"/>
    <s v="In Transit"/>
    <n v="81.352857142857147"/>
  </r>
  <r>
    <s v="ORD1069"/>
    <x v="60"/>
    <x v="50"/>
    <x v="60"/>
    <x v="1"/>
    <x v="2"/>
    <x v="3"/>
    <s v="NSW"/>
    <n v="55128"/>
    <x v="0"/>
    <s v="PROD708"/>
    <x v="2"/>
    <x v="2"/>
    <x v="60"/>
    <n v="240.49"/>
    <x v="5"/>
    <x v="18"/>
    <x v="60"/>
    <x v="59"/>
    <x v="2"/>
    <x v="0"/>
    <s v="Bank Transfer"/>
    <s v="EMP10"/>
    <x v="39"/>
    <s v="Supplier_B"/>
    <n v="152"/>
    <n v="70"/>
    <s v="High"/>
    <s v="Warehouse_1"/>
    <s v="Pending"/>
    <n v="75.049999999999983"/>
  </r>
  <r>
    <s v="ORD1063"/>
    <x v="61"/>
    <x v="51"/>
    <x v="61"/>
    <x v="2"/>
    <x v="0"/>
    <x v="0"/>
    <s v="ON"/>
    <n v="14077"/>
    <x v="2"/>
    <s v="PROD403"/>
    <x v="1"/>
    <x v="4"/>
    <x v="61"/>
    <n v="236.44"/>
    <x v="1"/>
    <x v="26"/>
    <x v="61"/>
    <x v="60"/>
    <x v="2"/>
    <x v="1"/>
    <s v="Credit Card"/>
    <s v="EMP47"/>
    <x v="40"/>
    <s v="Supplier_B"/>
    <n v="59"/>
    <n v="74"/>
    <s v="Low"/>
    <s v="Warehouse_2"/>
    <s v="In Transit"/>
    <n v="81.352857142857147"/>
  </r>
  <r>
    <s v="ORD1050"/>
    <x v="62"/>
    <x v="18"/>
    <x v="62"/>
    <x v="2"/>
    <x v="4"/>
    <x v="3"/>
    <s v="NSW"/>
    <n v="69320"/>
    <x v="3"/>
    <s v="PROD675"/>
    <x v="0"/>
    <x v="3"/>
    <x v="62"/>
    <n v="221.86"/>
    <x v="5"/>
    <x v="8"/>
    <x v="62"/>
    <x v="61"/>
    <x v="0"/>
    <x v="0"/>
    <s v="Bank Transfer"/>
    <s v="EMP9"/>
    <x v="18"/>
    <s v="Supplier_C"/>
    <n v="52"/>
    <n v="41"/>
    <s v="Low"/>
    <s v="Warehouse_3"/>
    <s v="In Transit"/>
    <n v="75.004230769230773"/>
  </r>
  <r>
    <s v="ORD1001"/>
    <x v="63"/>
    <x v="52"/>
    <x v="63"/>
    <x v="1"/>
    <x v="3"/>
    <x v="1"/>
    <s v="BE"/>
    <n v="79929"/>
    <x v="2"/>
    <s v="PROD731"/>
    <x v="1"/>
    <x v="3"/>
    <x v="63"/>
    <n v="219.99"/>
    <x v="5"/>
    <x v="2"/>
    <x v="63"/>
    <x v="62"/>
    <x v="0"/>
    <x v="0"/>
    <s v="PayPal"/>
    <s v="EMP32"/>
    <x v="29"/>
    <s v="Supplier_A"/>
    <n v="140"/>
    <n v="70"/>
    <s v="Critical"/>
    <s v="Warehouse_1"/>
    <s v="Delivered"/>
    <n v="81.352857142857147"/>
  </r>
  <r>
    <s v="ORD1086"/>
    <x v="64"/>
    <x v="53"/>
    <x v="64"/>
    <x v="0"/>
    <x v="1"/>
    <x v="1"/>
    <s v="NY"/>
    <n v="95893"/>
    <x v="1"/>
    <s v="PROD272"/>
    <x v="2"/>
    <x v="2"/>
    <x v="64"/>
    <n v="217.6"/>
    <x v="0"/>
    <x v="1"/>
    <x v="64"/>
    <x v="63"/>
    <x v="2"/>
    <x v="0"/>
    <s v="PayPal"/>
    <s v="EMP19"/>
    <x v="2"/>
    <s v="Supplier_A"/>
    <n v="20"/>
    <n v="95"/>
    <s v="Low"/>
    <s v="Warehouse_1"/>
    <s v="In Transit"/>
    <n v="75.049999999999983"/>
  </r>
  <r>
    <s v="ORD1008"/>
    <x v="65"/>
    <x v="47"/>
    <x v="65"/>
    <x v="0"/>
    <x v="2"/>
    <x v="1"/>
    <s v="NSW"/>
    <n v="96063"/>
    <x v="1"/>
    <s v="PROD499"/>
    <x v="2"/>
    <x v="3"/>
    <x v="65"/>
    <n v="217.4"/>
    <x v="4"/>
    <x v="13"/>
    <x v="65"/>
    <x v="64"/>
    <x v="3"/>
    <x v="1"/>
    <s v="PayPal"/>
    <s v="EMP23"/>
    <x v="2"/>
    <s v="Supplier_A"/>
    <n v="115"/>
    <n v="99"/>
    <s v="Critical"/>
    <s v="Warehouse_1"/>
    <s v="In Transit"/>
    <n v="75.049999999999983"/>
  </r>
  <r>
    <s v="ORD1082"/>
    <x v="66"/>
    <x v="54"/>
    <x v="66"/>
    <x v="2"/>
    <x v="0"/>
    <x v="1"/>
    <s v="ON"/>
    <n v="14956"/>
    <x v="1"/>
    <s v="PROD855"/>
    <x v="0"/>
    <x v="4"/>
    <x v="66"/>
    <n v="212.14"/>
    <x v="1"/>
    <x v="26"/>
    <x v="66"/>
    <x v="65"/>
    <x v="0"/>
    <x v="0"/>
    <s v="Cash"/>
    <s v="EMP27"/>
    <x v="7"/>
    <s v="Supplier_A"/>
    <n v="71"/>
    <n v="73"/>
    <s v="Medium"/>
    <s v="Warehouse_3"/>
    <s v="Cancelled"/>
    <n v="75.004230769230773"/>
  </r>
  <r>
    <s v="ORD1014"/>
    <x v="67"/>
    <x v="49"/>
    <x v="67"/>
    <x v="2"/>
    <x v="1"/>
    <x v="2"/>
    <s v="NY"/>
    <n v="93418"/>
    <x v="2"/>
    <s v="PROD160"/>
    <x v="0"/>
    <x v="1"/>
    <x v="67"/>
    <n v="208.63"/>
    <x v="1"/>
    <x v="3"/>
    <x v="67"/>
    <x v="66"/>
    <x v="1"/>
    <x v="1"/>
    <s v="PayPal"/>
    <s v="EMP17"/>
    <x v="9"/>
    <s v="Supplier_B"/>
    <n v="26"/>
    <n v="51"/>
    <s v="High"/>
    <s v="Warehouse_2"/>
    <s v="Pending"/>
    <n v="75.004230769230773"/>
  </r>
  <r>
    <s v="ORD1029"/>
    <x v="68"/>
    <x v="55"/>
    <x v="68"/>
    <x v="0"/>
    <x v="3"/>
    <x v="0"/>
    <s v="ON"/>
    <n v="29466"/>
    <x v="0"/>
    <s v="PROD497"/>
    <x v="1"/>
    <x v="3"/>
    <x v="68"/>
    <n v="201.37"/>
    <x v="8"/>
    <x v="4"/>
    <x v="68"/>
    <x v="67"/>
    <x v="3"/>
    <x v="1"/>
    <s v="PayPal"/>
    <s v="EMP36"/>
    <x v="40"/>
    <s v="Supplier_C"/>
    <n v="130"/>
    <n v="94"/>
    <s v="High"/>
    <s v="Warehouse_1"/>
    <s v="Cancelled"/>
    <n v="81.352857142857147"/>
  </r>
  <r>
    <s v="ORD1012"/>
    <x v="69"/>
    <x v="38"/>
    <x v="69"/>
    <x v="1"/>
    <x v="1"/>
    <x v="4"/>
    <s v="NSW"/>
    <n v="46405"/>
    <x v="1"/>
    <s v="PROD648"/>
    <x v="1"/>
    <x v="3"/>
    <x v="69"/>
    <n v="200.83"/>
    <x v="7"/>
    <x v="14"/>
    <x v="69"/>
    <x v="68"/>
    <x v="3"/>
    <x v="1"/>
    <s v="Credit Card"/>
    <s v="EMP37"/>
    <x v="24"/>
    <s v="Supplier_A"/>
    <n v="83"/>
    <n v="93"/>
    <s v="Critical"/>
    <s v="Warehouse_3"/>
    <s v="Pending"/>
    <n v="81.352857142857147"/>
  </r>
  <r>
    <s v="ORD1098"/>
    <x v="70"/>
    <x v="56"/>
    <x v="70"/>
    <x v="1"/>
    <x v="2"/>
    <x v="0"/>
    <s v="ON"/>
    <n v="98944"/>
    <x v="3"/>
    <s v="PROD123"/>
    <x v="0"/>
    <x v="0"/>
    <x v="70"/>
    <n v="190.88"/>
    <x v="7"/>
    <x v="9"/>
    <x v="70"/>
    <x v="69"/>
    <x v="3"/>
    <x v="1"/>
    <s v="Cash"/>
    <s v="EMP18"/>
    <x v="16"/>
    <s v="Supplier_A"/>
    <n v="168"/>
    <n v="69"/>
    <s v="Low"/>
    <s v="Warehouse_3"/>
    <s v="Cancelled"/>
    <n v="75.004230769230773"/>
  </r>
  <r>
    <s v="ORD1094"/>
    <x v="71"/>
    <x v="45"/>
    <x v="71"/>
    <x v="1"/>
    <x v="0"/>
    <x v="2"/>
    <s v="NY"/>
    <n v="85281"/>
    <x v="2"/>
    <s v="PROD299"/>
    <x v="0"/>
    <x v="3"/>
    <x v="71"/>
    <n v="186.86"/>
    <x v="7"/>
    <x v="22"/>
    <x v="71"/>
    <x v="70"/>
    <x v="1"/>
    <x v="1"/>
    <s v="Bank Transfer"/>
    <s v="EMP45"/>
    <x v="30"/>
    <s v="Supplier_B"/>
    <n v="10"/>
    <n v="23"/>
    <s v="Critical"/>
    <s v="Warehouse_2"/>
    <s v="Delivered"/>
    <n v="75.004230769230773"/>
  </r>
  <r>
    <s v="ORD1075"/>
    <x v="72"/>
    <x v="0"/>
    <x v="72"/>
    <x v="2"/>
    <x v="0"/>
    <x v="2"/>
    <s v="NSW"/>
    <n v="33508"/>
    <x v="3"/>
    <s v="PROD373"/>
    <x v="1"/>
    <x v="3"/>
    <x v="72"/>
    <n v="186.76"/>
    <x v="7"/>
    <x v="3"/>
    <x v="72"/>
    <x v="71"/>
    <x v="0"/>
    <x v="1"/>
    <s v="PayPal"/>
    <s v="EMP36"/>
    <x v="4"/>
    <s v="Supplier_B"/>
    <n v="165"/>
    <n v="75"/>
    <s v="Low"/>
    <s v="Warehouse_2"/>
    <s v="Cancelled"/>
    <n v="81.352857142857147"/>
  </r>
  <r>
    <s v="ORD1093"/>
    <x v="73"/>
    <x v="57"/>
    <x v="73"/>
    <x v="0"/>
    <x v="3"/>
    <x v="3"/>
    <s v="NSW"/>
    <n v="34535"/>
    <x v="1"/>
    <s v="PROD603"/>
    <x v="2"/>
    <x v="1"/>
    <x v="73"/>
    <n v="185.64"/>
    <x v="1"/>
    <x v="21"/>
    <x v="73"/>
    <x v="72"/>
    <x v="3"/>
    <x v="0"/>
    <s v="PayPal"/>
    <s v="EMP49"/>
    <x v="25"/>
    <s v="Supplier_C"/>
    <n v="31"/>
    <n v="56"/>
    <s v="Critical"/>
    <s v="Warehouse_2"/>
    <s v="Delivered"/>
    <n v="75.049999999999983"/>
  </r>
  <r>
    <s v="ORD1078"/>
    <x v="74"/>
    <x v="58"/>
    <x v="74"/>
    <x v="0"/>
    <x v="1"/>
    <x v="0"/>
    <s v="BE"/>
    <n v="77115"/>
    <x v="1"/>
    <s v="PROD620"/>
    <x v="1"/>
    <x v="1"/>
    <x v="74"/>
    <n v="183.95"/>
    <x v="3"/>
    <x v="11"/>
    <x v="74"/>
    <x v="73"/>
    <x v="1"/>
    <x v="1"/>
    <s v="Credit Card"/>
    <s v="EMP22"/>
    <x v="12"/>
    <s v="Supplier_C"/>
    <n v="62"/>
    <n v="47"/>
    <s v="High"/>
    <s v="Warehouse_1"/>
    <s v="Cancelled"/>
    <n v="81.352857142857147"/>
  </r>
  <r>
    <s v="ORD1043"/>
    <x v="75"/>
    <x v="39"/>
    <x v="75"/>
    <x v="1"/>
    <x v="2"/>
    <x v="2"/>
    <s v="ON"/>
    <n v="30836"/>
    <x v="3"/>
    <s v="PROD438"/>
    <x v="1"/>
    <x v="1"/>
    <x v="75"/>
    <n v="167.73"/>
    <x v="7"/>
    <x v="27"/>
    <x v="75"/>
    <x v="74"/>
    <x v="0"/>
    <x v="1"/>
    <s v="PayPal"/>
    <s v="EMP27"/>
    <x v="28"/>
    <s v="Supplier_C"/>
    <n v="14"/>
    <n v="81"/>
    <s v="Low"/>
    <s v="Warehouse_1"/>
    <s v="Cancelled"/>
    <n v="81.352857142857147"/>
  </r>
  <r>
    <s v="ORD1065"/>
    <x v="76"/>
    <x v="59"/>
    <x v="76"/>
    <x v="2"/>
    <x v="0"/>
    <x v="1"/>
    <s v="BE"/>
    <n v="53625"/>
    <x v="1"/>
    <s v="PROD523"/>
    <x v="0"/>
    <x v="2"/>
    <x v="76"/>
    <n v="163.02000000000001"/>
    <x v="6"/>
    <x v="8"/>
    <x v="76"/>
    <x v="75"/>
    <x v="2"/>
    <x v="1"/>
    <s v="Bank Transfer"/>
    <s v="EMP14"/>
    <x v="13"/>
    <s v="Supplier_C"/>
    <n v="130"/>
    <n v="27"/>
    <s v="Medium"/>
    <s v="Warehouse_3"/>
    <s v="Pending"/>
    <n v="75.004230769230773"/>
  </r>
  <r>
    <s v="ORD1033"/>
    <x v="77"/>
    <x v="60"/>
    <x v="77"/>
    <x v="2"/>
    <x v="1"/>
    <x v="2"/>
    <s v="ON"/>
    <n v="76992"/>
    <x v="2"/>
    <s v="PROD396"/>
    <x v="1"/>
    <x v="4"/>
    <x v="77"/>
    <n v="151.87"/>
    <x v="6"/>
    <x v="15"/>
    <x v="77"/>
    <x v="76"/>
    <x v="0"/>
    <x v="0"/>
    <s v="Cash"/>
    <s v="EMP8"/>
    <x v="10"/>
    <s v="Supplier_C"/>
    <n v="165"/>
    <n v="28"/>
    <s v="Critical"/>
    <s v="Warehouse_2"/>
    <s v="Delivered"/>
    <n v="81.352857142857147"/>
  </r>
  <r>
    <s v="ORD1038"/>
    <x v="78"/>
    <x v="47"/>
    <x v="78"/>
    <x v="1"/>
    <x v="2"/>
    <x v="4"/>
    <s v="ENG"/>
    <n v="62503"/>
    <x v="1"/>
    <s v="PROD627"/>
    <x v="1"/>
    <x v="2"/>
    <x v="78"/>
    <n v="148.96"/>
    <x v="5"/>
    <x v="21"/>
    <x v="78"/>
    <x v="77"/>
    <x v="2"/>
    <x v="0"/>
    <s v="Credit Card"/>
    <s v="EMP3"/>
    <x v="41"/>
    <s v="Supplier_A"/>
    <n v="63"/>
    <n v="95"/>
    <s v="Medium"/>
    <s v="Warehouse_3"/>
    <s v="Pending"/>
    <n v="81.352857142857147"/>
  </r>
  <r>
    <s v="ORD1032"/>
    <x v="79"/>
    <x v="55"/>
    <x v="79"/>
    <x v="2"/>
    <x v="4"/>
    <x v="4"/>
    <s v="ON"/>
    <n v="91921"/>
    <x v="0"/>
    <s v="PROD498"/>
    <x v="1"/>
    <x v="1"/>
    <x v="79"/>
    <n v="140.69"/>
    <x v="4"/>
    <x v="18"/>
    <x v="79"/>
    <x v="78"/>
    <x v="1"/>
    <x v="0"/>
    <s v="Bank Transfer"/>
    <s v="EMP28"/>
    <x v="41"/>
    <s v="Supplier_C"/>
    <n v="123"/>
    <n v="25"/>
    <s v="Critical"/>
    <s v="Warehouse_3"/>
    <s v="In Transit"/>
    <n v="81.352857142857147"/>
  </r>
  <r>
    <s v="ORD1030"/>
    <x v="80"/>
    <x v="61"/>
    <x v="80"/>
    <x v="2"/>
    <x v="0"/>
    <x v="2"/>
    <s v="ON"/>
    <n v="15991"/>
    <x v="3"/>
    <s v="PROD585"/>
    <x v="1"/>
    <x v="3"/>
    <x v="80"/>
    <n v="135.72"/>
    <x v="6"/>
    <x v="5"/>
    <x v="80"/>
    <x v="79"/>
    <x v="2"/>
    <x v="0"/>
    <s v="Credit Card"/>
    <s v="EMP7"/>
    <x v="37"/>
    <s v="Supplier_A"/>
    <n v="0"/>
    <n v="80"/>
    <s v="Medium"/>
    <s v="Warehouse_1"/>
    <s v="Pending"/>
    <n v="81.352857142857147"/>
  </r>
  <r>
    <s v="ORD1091"/>
    <x v="81"/>
    <x v="62"/>
    <x v="81"/>
    <x v="1"/>
    <x v="0"/>
    <x v="1"/>
    <s v="NSW"/>
    <n v="11787"/>
    <x v="2"/>
    <s v="PROD274"/>
    <x v="1"/>
    <x v="2"/>
    <x v="81"/>
    <n v="127.45"/>
    <x v="8"/>
    <x v="28"/>
    <x v="81"/>
    <x v="80"/>
    <x v="0"/>
    <x v="1"/>
    <s v="Credit Card"/>
    <s v="EMP10"/>
    <x v="0"/>
    <s v="Supplier_C"/>
    <n v="94"/>
    <n v="43"/>
    <s v="Low"/>
    <s v="Warehouse_1"/>
    <s v="In Transit"/>
    <n v="81.352857142857147"/>
  </r>
  <r>
    <s v="ORD1076"/>
    <x v="82"/>
    <x v="7"/>
    <x v="82"/>
    <x v="2"/>
    <x v="3"/>
    <x v="0"/>
    <s v="BE"/>
    <n v="92753"/>
    <x v="0"/>
    <s v="PROD475"/>
    <x v="1"/>
    <x v="4"/>
    <x v="82"/>
    <n v="120.38"/>
    <x v="2"/>
    <x v="0"/>
    <x v="82"/>
    <x v="81"/>
    <x v="1"/>
    <x v="0"/>
    <s v="PayPal"/>
    <s v="EMP34"/>
    <x v="35"/>
    <s v="Supplier_B"/>
    <n v="175"/>
    <n v="78"/>
    <s v="High"/>
    <s v="Warehouse_2"/>
    <s v="Delivered"/>
    <n v="81.352857142857147"/>
  </r>
  <r>
    <s v="ORD1034"/>
    <x v="83"/>
    <x v="31"/>
    <x v="83"/>
    <x v="0"/>
    <x v="2"/>
    <x v="1"/>
    <s v="ON"/>
    <n v="94583"/>
    <x v="0"/>
    <s v="PROD546"/>
    <x v="2"/>
    <x v="1"/>
    <x v="83"/>
    <n v="119.47"/>
    <x v="1"/>
    <x v="18"/>
    <x v="83"/>
    <x v="82"/>
    <x v="0"/>
    <x v="0"/>
    <s v="Bank Transfer"/>
    <s v="EMP26"/>
    <x v="15"/>
    <s v="Supplier_B"/>
    <n v="14"/>
    <n v="25"/>
    <s v="Medium"/>
    <s v="Warehouse_2"/>
    <s v="Delivered"/>
    <n v="75.049999999999983"/>
  </r>
  <r>
    <s v="ORD1031"/>
    <x v="84"/>
    <x v="57"/>
    <x v="84"/>
    <x v="0"/>
    <x v="4"/>
    <x v="2"/>
    <s v="ENG"/>
    <n v="69711"/>
    <x v="1"/>
    <s v="PROD759"/>
    <x v="0"/>
    <x v="4"/>
    <x v="84"/>
    <n v="118.42"/>
    <x v="5"/>
    <x v="29"/>
    <x v="84"/>
    <x v="83"/>
    <x v="3"/>
    <x v="1"/>
    <s v="Cash"/>
    <s v="EMP14"/>
    <x v="42"/>
    <s v="Supplier_B"/>
    <n v="57"/>
    <n v="86"/>
    <s v="Critical"/>
    <s v="Warehouse_1"/>
    <s v="Pending"/>
    <n v="75.004230769230773"/>
  </r>
  <r>
    <s v="ORD1084"/>
    <x v="85"/>
    <x v="7"/>
    <x v="85"/>
    <x v="1"/>
    <x v="4"/>
    <x v="2"/>
    <s v="ON"/>
    <n v="34709"/>
    <x v="3"/>
    <s v="PROD611"/>
    <x v="2"/>
    <x v="1"/>
    <x v="85"/>
    <n v="106.43"/>
    <x v="2"/>
    <x v="18"/>
    <x v="85"/>
    <x v="84"/>
    <x v="0"/>
    <x v="0"/>
    <s v="Credit Card"/>
    <s v="EMP45"/>
    <x v="4"/>
    <s v="Supplier_A"/>
    <n v="63"/>
    <n v="98"/>
    <s v="Critical"/>
    <s v="Warehouse_2"/>
    <s v="In Transit"/>
    <n v="75.049999999999983"/>
  </r>
  <r>
    <s v="ORD1007"/>
    <x v="86"/>
    <x v="0"/>
    <x v="86"/>
    <x v="2"/>
    <x v="3"/>
    <x v="1"/>
    <s v="NSW"/>
    <n v="64055"/>
    <x v="0"/>
    <s v="PROD442"/>
    <x v="0"/>
    <x v="4"/>
    <x v="86"/>
    <n v="99.12"/>
    <x v="7"/>
    <x v="1"/>
    <x v="86"/>
    <x v="85"/>
    <x v="3"/>
    <x v="1"/>
    <s v="Credit Card"/>
    <s v="EMP33"/>
    <x v="38"/>
    <s v="Supplier_C"/>
    <n v="74"/>
    <n v="98"/>
    <s v="Critical"/>
    <s v="Warehouse_1"/>
    <s v="Delivered"/>
    <n v="75.004230769230773"/>
  </r>
  <r>
    <s v="ORD1019"/>
    <x v="87"/>
    <x v="63"/>
    <x v="87"/>
    <x v="2"/>
    <x v="1"/>
    <x v="1"/>
    <s v="BE"/>
    <n v="16281"/>
    <x v="0"/>
    <s v="PROD157"/>
    <x v="1"/>
    <x v="1"/>
    <x v="87"/>
    <n v="84.25"/>
    <x v="0"/>
    <x v="1"/>
    <x v="87"/>
    <x v="86"/>
    <x v="1"/>
    <x v="1"/>
    <s v="Bank Transfer"/>
    <s v="EMP10"/>
    <x v="34"/>
    <s v="Supplier_A"/>
    <n v="91"/>
    <n v="52"/>
    <s v="Medium"/>
    <s v="Warehouse_1"/>
    <s v="Pending"/>
    <n v="81.352857142857147"/>
  </r>
  <r>
    <s v="ORD1060"/>
    <x v="88"/>
    <x v="64"/>
    <x v="88"/>
    <x v="2"/>
    <x v="4"/>
    <x v="0"/>
    <s v="ON"/>
    <n v="56678"/>
    <x v="2"/>
    <s v="PROD795"/>
    <x v="1"/>
    <x v="0"/>
    <x v="88"/>
    <n v="63.68"/>
    <x v="8"/>
    <x v="2"/>
    <x v="88"/>
    <x v="87"/>
    <x v="0"/>
    <x v="1"/>
    <s v="Bank Transfer"/>
    <s v="EMP22"/>
    <x v="43"/>
    <s v="Supplier_B"/>
    <n v="171"/>
    <n v="44"/>
    <s v="Low"/>
    <s v="Warehouse_1"/>
    <s v="Pending"/>
    <n v="81.352857142857147"/>
  </r>
  <r>
    <s v="ORD1046"/>
    <x v="89"/>
    <x v="65"/>
    <x v="89"/>
    <x v="2"/>
    <x v="3"/>
    <x v="2"/>
    <s v="BE"/>
    <n v="39627"/>
    <x v="2"/>
    <s v="PROD663"/>
    <x v="2"/>
    <x v="2"/>
    <x v="89"/>
    <n v="62.44"/>
    <x v="2"/>
    <x v="24"/>
    <x v="89"/>
    <x v="88"/>
    <x v="2"/>
    <x v="1"/>
    <s v="Bank Transfer"/>
    <s v="EMP17"/>
    <x v="38"/>
    <s v="Supplier_A"/>
    <n v="59"/>
    <n v="99"/>
    <s v="Low"/>
    <s v="Warehouse_3"/>
    <s v="Delivered"/>
    <n v="75.049999999999983"/>
  </r>
  <r>
    <s v="ORD1004"/>
    <x v="90"/>
    <x v="46"/>
    <x v="90"/>
    <x v="1"/>
    <x v="3"/>
    <x v="0"/>
    <s v="NY"/>
    <n v="62572"/>
    <x v="3"/>
    <s v="PROD563"/>
    <x v="0"/>
    <x v="4"/>
    <x v="90"/>
    <n v="59.72"/>
    <x v="1"/>
    <x v="26"/>
    <x v="90"/>
    <x v="89"/>
    <x v="0"/>
    <x v="0"/>
    <s v="Credit Card"/>
    <s v="EMP45"/>
    <x v="34"/>
    <s v="Supplier_C"/>
    <n v="118"/>
    <n v="95"/>
    <s v="Medium"/>
    <s v="Warehouse_3"/>
    <s v="Delivered"/>
    <n v="75.004230769230773"/>
  </r>
  <r>
    <s v="ORD1021"/>
    <x v="91"/>
    <x v="12"/>
    <x v="91"/>
    <x v="1"/>
    <x v="3"/>
    <x v="0"/>
    <s v="NSW"/>
    <n v="42038"/>
    <x v="2"/>
    <s v="PROD502"/>
    <x v="0"/>
    <x v="0"/>
    <x v="91"/>
    <n v="56.17"/>
    <x v="0"/>
    <x v="3"/>
    <x v="91"/>
    <x v="90"/>
    <x v="3"/>
    <x v="1"/>
    <s v="PayPal"/>
    <s v="EMP50"/>
    <x v="31"/>
    <s v="Supplier_A"/>
    <n v="46"/>
    <n v="45"/>
    <s v="Critical"/>
    <s v="Warehouse_1"/>
    <s v="Pending"/>
    <n v="75.004230769230773"/>
  </r>
  <r>
    <s v="ORD1072"/>
    <x v="92"/>
    <x v="1"/>
    <x v="92"/>
    <x v="2"/>
    <x v="3"/>
    <x v="4"/>
    <s v="BE"/>
    <n v="39682"/>
    <x v="1"/>
    <s v="PROD510"/>
    <x v="2"/>
    <x v="4"/>
    <x v="92"/>
    <n v="51.79"/>
    <x v="0"/>
    <x v="2"/>
    <x v="92"/>
    <x v="91"/>
    <x v="0"/>
    <x v="1"/>
    <s v="Bank Transfer"/>
    <s v="EMP20"/>
    <x v="17"/>
    <s v="Supplier_B"/>
    <n v="125"/>
    <n v="37"/>
    <s v="Critical"/>
    <s v="Warehouse_2"/>
    <s v="Delivered"/>
    <n v="75.049999999999983"/>
  </r>
  <r>
    <s v="ORD1017"/>
    <x v="93"/>
    <x v="15"/>
    <x v="93"/>
    <x v="2"/>
    <x v="2"/>
    <x v="1"/>
    <s v="BE"/>
    <n v="12124"/>
    <x v="0"/>
    <s v="PROD707"/>
    <x v="0"/>
    <x v="3"/>
    <x v="93"/>
    <n v="50.49"/>
    <x v="3"/>
    <x v="9"/>
    <x v="58"/>
    <x v="92"/>
    <x v="1"/>
    <x v="0"/>
    <s v="Credit Card"/>
    <s v="EMP3"/>
    <x v="16"/>
    <s v="Supplier_B"/>
    <n v="125"/>
    <n v="96"/>
    <s v="High"/>
    <s v="Warehouse_1"/>
    <s v="Pending"/>
    <n v="75.004230769230773"/>
  </r>
  <r>
    <s v="ORD1037"/>
    <x v="94"/>
    <x v="51"/>
    <x v="94"/>
    <x v="0"/>
    <x v="1"/>
    <x v="2"/>
    <s v="NY"/>
    <n v="12261"/>
    <x v="3"/>
    <s v="PROD506"/>
    <x v="0"/>
    <x v="2"/>
    <x v="94"/>
    <n v="42.51"/>
    <x v="7"/>
    <x v="14"/>
    <x v="93"/>
    <x v="93"/>
    <x v="3"/>
    <x v="0"/>
    <s v="Cash"/>
    <s v="EMP5"/>
    <x v="44"/>
    <s v="Supplier_A"/>
    <n v="162"/>
    <n v="60"/>
    <s v="Critical"/>
    <s v="Warehouse_3"/>
    <s v="Cancelled"/>
    <n v="75.004230769230773"/>
  </r>
  <r>
    <s v="ORD1073"/>
    <x v="95"/>
    <x v="18"/>
    <x v="95"/>
    <x v="2"/>
    <x v="0"/>
    <x v="1"/>
    <s v="BE"/>
    <n v="63335"/>
    <x v="1"/>
    <s v="PROD398"/>
    <x v="1"/>
    <x v="1"/>
    <x v="95"/>
    <n v="42.01"/>
    <x v="2"/>
    <x v="26"/>
    <x v="94"/>
    <x v="94"/>
    <x v="3"/>
    <x v="1"/>
    <s v="Credit Card"/>
    <s v="EMP37"/>
    <x v="2"/>
    <s v="Supplier_B"/>
    <n v="83"/>
    <n v="41"/>
    <s v="Critical"/>
    <s v="Warehouse_3"/>
    <s v="Pending"/>
    <n v="81.352857142857147"/>
  </r>
  <r>
    <s v="ORD1018"/>
    <x v="96"/>
    <x v="66"/>
    <x v="96"/>
    <x v="2"/>
    <x v="3"/>
    <x v="3"/>
    <s v="NY"/>
    <n v="45853"/>
    <x v="3"/>
    <s v="PROD531"/>
    <x v="2"/>
    <x v="1"/>
    <x v="96"/>
    <n v="37.67"/>
    <x v="2"/>
    <x v="11"/>
    <x v="95"/>
    <x v="95"/>
    <x v="0"/>
    <x v="0"/>
    <s v="Credit Card"/>
    <s v="EMP43"/>
    <x v="8"/>
    <s v="Supplier_C"/>
    <n v="183"/>
    <n v="49"/>
    <s v="Medium"/>
    <s v="Warehouse_3"/>
    <s v="In Transit"/>
    <n v="75.049999999999983"/>
  </r>
  <r>
    <s v="ORD1095"/>
    <x v="97"/>
    <x v="12"/>
    <x v="97"/>
    <x v="1"/>
    <x v="4"/>
    <x v="0"/>
    <s v="BE"/>
    <n v="66965"/>
    <x v="0"/>
    <s v="PROD949"/>
    <x v="2"/>
    <x v="1"/>
    <x v="97"/>
    <n v="35.270000000000003"/>
    <x v="0"/>
    <x v="25"/>
    <x v="96"/>
    <x v="96"/>
    <x v="3"/>
    <x v="1"/>
    <s v="Cash"/>
    <s v="EMP25"/>
    <x v="11"/>
    <s v="Supplier_B"/>
    <n v="44"/>
    <n v="39"/>
    <s v="High"/>
    <s v="Warehouse_2"/>
    <s v="In Transit"/>
    <n v="75.049999999999983"/>
  </r>
  <r>
    <s v="ORD1039"/>
    <x v="98"/>
    <x v="6"/>
    <x v="98"/>
    <x v="0"/>
    <x v="1"/>
    <x v="4"/>
    <s v="NSW"/>
    <n v="20732"/>
    <x v="0"/>
    <s v="PROD161"/>
    <x v="2"/>
    <x v="0"/>
    <x v="98"/>
    <n v="30.65"/>
    <x v="7"/>
    <x v="12"/>
    <x v="97"/>
    <x v="97"/>
    <x v="0"/>
    <x v="1"/>
    <s v="Bank Transfer"/>
    <s v="EMP14"/>
    <x v="45"/>
    <s v="Supplier_C"/>
    <n v="24"/>
    <n v="27"/>
    <s v="Medium"/>
    <s v="Warehouse_2"/>
    <s v="In Transit"/>
    <n v="75.049999999999983"/>
  </r>
  <r>
    <s v="ORD1020"/>
    <x v="99"/>
    <x v="67"/>
    <x v="99"/>
    <x v="1"/>
    <x v="3"/>
    <x v="0"/>
    <s v="NSW"/>
    <n v="51883"/>
    <x v="2"/>
    <s v="PROD675"/>
    <x v="2"/>
    <x v="1"/>
    <x v="99"/>
    <n v="26.56"/>
    <x v="6"/>
    <x v="7"/>
    <x v="98"/>
    <x v="98"/>
    <x v="0"/>
    <x v="1"/>
    <s v="Cash"/>
    <s v="EMP19"/>
    <x v="34"/>
    <s v="Supplier_C"/>
    <n v="20"/>
    <n v="96"/>
    <s v="Low"/>
    <s v="Warehouse_2"/>
    <s v="Pending"/>
    <n v="75.04999999999998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4E685F-C625-4E3D-968B-3947DB712CD2}" name="PivotTable1" cacheId="8" applyNumberFormats="0" applyBorderFormats="0" applyFontFormats="0" applyPatternFormats="0" applyAlignmentFormats="0" applyWidthHeightFormats="1" dataCaption="Values" updatedVersion="7" minRefreshableVersion="3" useAutoFormatting="1" rowGrandTotals="0" itemPrintTitles="1" createdVersion="7" indent="0" compact="0" compactData="0" multipleFieldFilters="0" chartFormat="8">
  <location ref="D6:L44" firstHeaderRow="0" firstDataRow="1" firstDataCol="3"/>
  <pivotFields count="32">
    <pivotField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4" outline="0" subtotalTop="0" showAll="0" insertBlankRow="1">
      <items count="15">
        <item x="0"/>
        <item x="1"/>
        <item x="2"/>
        <item x="3"/>
        <item sd="0"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items count="69">
        <item x="61"/>
        <item x="28"/>
        <item x="59"/>
        <item x="11"/>
        <item x="38"/>
        <item x="2"/>
        <item x="7"/>
        <item x="29"/>
        <item x="40"/>
        <item x="31"/>
        <item x="41"/>
        <item x="44"/>
        <item x="1"/>
        <item x="10"/>
        <item x="4"/>
        <item x="65"/>
        <item x="51"/>
        <item x="42"/>
        <item x="67"/>
        <item x="45"/>
        <item x="54"/>
        <item x="18"/>
        <item x="15"/>
        <item x="34"/>
        <item x="12"/>
        <item x="27"/>
        <item x="24"/>
        <item x="47"/>
        <item x="17"/>
        <item x="43"/>
        <item x="8"/>
        <item x="22"/>
        <item x="23"/>
        <item x="48"/>
        <item x="46"/>
        <item x="35"/>
        <item x="52"/>
        <item x="0"/>
        <item x="58"/>
        <item x="14"/>
        <item x="9"/>
        <item x="64"/>
        <item x="63"/>
        <item x="56"/>
        <item x="32"/>
        <item x="5"/>
        <item x="37"/>
        <item x="20"/>
        <item x="50"/>
        <item x="53"/>
        <item x="39"/>
        <item x="66"/>
        <item x="49"/>
        <item x="62"/>
        <item x="21"/>
        <item x="30"/>
        <item x="26"/>
        <item x="60"/>
        <item x="33"/>
        <item x="3"/>
        <item x="13"/>
        <item x="19"/>
        <item x="16"/>
        <item x="55"/>
        <item x="57"/>
        <item x="25"/>
        <item x="6"/>
        <item x="3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items count="101">
        <item x="4"/>
        <item x="63"/>
        <item x="56"/>
        <item x="0"/>
        <item x="69"/>
        <item x="27"/>
        <item x="67"/>
        <item x="15"/>
        <item x="45"/>
        <item x="93"/>
        <item x="96"/>
        <item x="87"/>
        <item x="43"/>
        <item x="99"/>
        <item x="91"/>
        <item x="33"/>
        <item x="52"/>
        <item x="26"/>
        <item x="6"/>
        <item x="41"/>
        <item x="29"/>
        <item x="24"/>
        <item x="68"/>
        <item x="5"/>
        <item x="80"/>
        <item x="84"/>
        <item x="79"/>
        <item x="77"/>
        <item x="83"/>
        <item x="10"/>
        <item x="25"/>
        <item x="94"/>
        <item x="78"/>
        <item x="98"/>
        <item x="90"/>
        <item x="55"/>
        <item x="58"/>
        <item x="14"/>
        <item x="75"/>
        <item x="17"/>
        <item x="3"/>
        <item x="89"/>
        <item x="20"/>
        <item x="40"/>
        <item x="57"/>
        <item x="11"/>
        <item x="62"/>
        <item x="21"/>
        <item x="34"/>
        <item x="18"/>
        <item x="8"/>
        <item x="37"/>
        <item x="1"/>
        <item x="38"/>
        <item x="35"/>
        <item x="46"/>
        <item x="47"/>
        <item x="88"/>
        <item x="28"/>
        <item x="49"/>
        <item x="61"/>
        <item x="7"/>
        <item x="76"/>
        <item x="53"/>
        <item x="31"/>
        <item x="19"/>
        <item x="60"/>
        <item x="86"/>
        <item x="13"/>
        <item x="23"/>
        <item x="92"/>
        <item x="95"/>
        <item x="36"/>
        <item x="72"/>
        <item x="82"/>
        <item x="44"/>
        <item x="74"/>
        <item x="50"/>
        <item x="65"/>
        <item x="59"/>
        <item x="42"/>
        <item x="66"/>
        <item x="30"/>
        <item x="85"/>
        <item x="32"/>
        <item x="64"/>
        <item x="12"/>
        <item x="54"/>
        <item x="2"/>
        <item x="22"/>
        <item x="39"/>
        <item x="81"/>
        <item x="16"/>
        <item x="73"/>
        <item x="71"/>
        <item x="97"/>
        <item x="48"/>
        <item x="51"/>
        <item x="70"/>
        <item x="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items count="4">
        <item x="1"/>
        <item x="2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insertBlankRow="1">
      <items count="6">
        <item sd="0" x="2"/>
        <item sd="0" x="4"/>
        <item sd="0" x="1"/>
        <item sd="0" x="3"/>
        <item sd="0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items count="6">
        <item x="0"/>
        <item x="1"/>
        <item x="2"/>
        <item x="3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items count="5">
        <item x="2"/>
        <item x="0"/>
        <item x="1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insertBlankRow="1">
      <items count="4">
        <item x="1"/>
        <item x="0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insertBlankRow="1">
      <items count="101">
        <item x="4"/>
        <item x="63"/>
        <item x="56"/>
        <item x="0"/>
        <item x="69"/>
        <item x="27"/>
        <item x="67"/>
        <item x="15"/>
        <item x="45"/>
        <item x="93"/>
        <item x="96"/>
        <item x="87"/>
        <item x="43"/>
        <item x="99"/>
        <item x="91"/>
        <item x="33"/>
        <item x="52"/>
        <item x="26"/>
        <item x="6"/>
        <item x="41"/>
        <item x="29"/>
        <item x="24"/>
        <item x="68"/>
        <item x="5"/>
        <item x="80"/>
        <item x="84"/>
        <item x="79"/>
        <item x="77"/>
        <item x="83"/>
        <item x="10"/>
        <item x="25"/>
        <item x="94"/>
        <item x="78"/>
        <item x="98"/>
        <item x="90"/>
        <item x="55"/>
        <item x="58"/>
        <item x="14"/>
        <item x="75"/>
        <item x="17"/>
        <item x="3"/>
        <item x="89"/>
        <item x="20"/>
        <item x="40"/>
        <item x="57"/>
        <item x="11"/>
        <item x="62"/>
        <item x="21"/>
        <item x="34"/>
        <item x="18"/>
        <item x="8"/>
        <item x="37"/>
        <item x="1"/>
        <item x="38"/>
        <item x="35"/>
        <item x="46"/>
        <item x="47"/>
        <item x="88"/>
        <item x="28"/>
        <item x="49"/>
        <item x="61"/>
        <item x="7"/>
        <item x="76"/>
        <item x="53"/>
        <item x="31"/>
        <item x="19"/>
        <item x="60"/>
        <item x="86"/>
        <item x="13"/>
        <item x="23"/>
        <item x="92"/>
        <item x="95"/>
        <item x="36"/>
        <item x="72"/>
        <item x="82"/>
        <item x="44"/>
        <item x="74"/>
        <item x="50"/>
        <item x="65"/>
        <item x="59"/>
        <item x="42"/>
        <item x="66"/>
        <item x="30"/>
        <item x="85"/>
        <item x="32"/>
        <item x="64"/>
        <item x="12"/>
        <item x="54"/>
        <item x="2"/>
        <item x="22"/>
        <item x="39"/>
        <item x="81"/>
        <item x="16"/>
        <item x="73"/>
        <item x="71"/>
        <item x="97"/>
        <item x="48"/>
        <item x="51"/>
        <item x="70"/>
        <item x="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insertBlankRow="1">
      <items count="10">
        <item x="4"/>
        <item x="3"/>
        <item x="0"/>
        <item x="7"/>
        <item x="8"/>
        <item x="1"/>
        <item x="6"/>
        <item x="2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dragToRow="0" dragToCol="0" dragToPage="0" showAll="0" insertBlankRow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1"/>
    <field x="5"/>
    <field x="13"/>
  </rowFields>
  <rowItems count="38">
    <i>
      <x v="1"/>
      <x/>
    </i>
    <i t="blank" r="1">
      <x/>
    </i>
    <i r="1">
      <x v="1"/>
    </i>
    <i t="blank" r="1">
      <x v="1"/>
    </i>
    <i r="1">
      <x v="2"/>
    </i>
    <i t="blank" r="1">
      <x v="2"/>
    </i>
    <i r="1">
      <x v="3"/>
    </i>
    <i t="blank" r="1">
      <x v="3"/>
    </i>
    <i r="1">
      <x v="4"/>
    </i>
    <i t="blank" r="1">
      <x v="4"/>
    </i>
    <i t="default">
      <x v="1"/>
    </i>
    <i t="blank">
      <x v="1"/>
    </i>
    <i>
      <x v="2"/>
      <x/>
    </i>
    <i t="blank" r="1">
      <x/>
    </i>
    <i r="1">
      <x v="1"/>
    </i>
    <i t="blank" r="1">
      <x v="1"/>
    </i>
    <i r="1">
      <x v="2"/>
    </i>
    <i t="blank" r="1">
      <x v="2"/>
    </i>
    <i r="1">
      <x v="3"/>
    </i>
    <i t="blank" r="1">
      <x v="3"/>
    </i>
    <i r="1">
      <x v="4"/>
    </i>
    <i t="blank" r="1">
      <x v="4"/>
    </i>
    <i t="default">
      <x v="2"/>
    </i>
    <i t="blank">
      <x v="2"/>
    </i>
    <i>
      <x v="3"/>
      <x/>
    </i>
    <i t="blank" r="1">
      <x/>
    </i>
    <i r="1">
      <x v="1"/>
    </i>
    <i t="blank" r="1">
      <x v="1"/>
    </i>
    <i r="1">
      <x v="2"/>
    </i>
    <i t="blank" r="1">
      <x v="2"/>
    </i>
    <i r="1">
      <x v="3"/>
    </i>
    <i t="blank" r="1">
      <x v="3"/>
    </i>
    <i r="1">
      <x v="4"/>
    </i>
    <i t="blank" r="1">
      <x v="4"/>
    </i>
    <i t="default">
      <x v="3"/>
    </i>
    <i t="blank">
      <x v="3"/>
    </i>
    <i>
      <x v="4"/>
    </i>
    <i t="blank">
      <x v="4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Count of StockLevel" fld="25" subtotal="count" baseField="1" baseItem="1"/>
    <dataField name="Count of Category" fld="11" subtotal="count" baseField="1" baseItem="1"/>
    <dataField name="Sum of Quantity" fld="15" baseField="0" baseItem="0"/>
    <dataField name="Sum of Sales" fld="14" baseField="0" baseItem="0"/>
    <dataField name="Sum of Profit" fld="17" baseField="0" baseItem="0"/>
    <dataField name="Sum of profit margin" fld="31" showDataAs="percentOfTotal" baseField="0" baseItem="0" numFmtId="10"/>
  </dataField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AC8C95-9130-4992-B521-0DBA77673CEB}" name="PivotTable8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9">
  <location ref="J13:K19" firstHeaderRow="1" firstDataRow="1" firstDataCol="1"/>
  <pivotFields count="32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axis="axisRow" showAll="0" sortType="descending">
      <items count="6">
        <item x="0"/>
        <item x="2"/>
        <item x="4"/>
        <item x="3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</pivotFields>
  <rowFields count="1">
    <field x="12"/>
  </rowFields>
  <rowItems count="6">
    <i>
      <x v="2"/>
    </i>
    <i>
      <x v="4"/>
    </i>
    <i>
      <x/>
    </i>
    <i>
      <x v="3"/>
    </i>
    <i>
      <x v="1"/>
    </i>
    <i t="grand">
      <x/>
    </i>
  </rowItems>
  <colItems count="1">
    <i/>
  </colItems>
  <dataFields count="1">
    <dataField name="Sum of profit margin" fld="31" baseField="0" baseItem="0" numFmtId="9"/>
  </dataFields>
  <formats count="1">
    <format dxfId="0">
      <pivotArea outline="0" collapsedLevelsAreSubtotals="1" fieldPosition="0"/>
    </format>
  </formats>
  <chartFormats count="2">
    <chartFormat chart="1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PivotTable4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4:D7" firstHeaderRow="1" firstDataRow="1" firstDataCol="1"/>
  <pivotFields count="32">
    <pivotField dataField="1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20"/>
  </rowFields>
  <rowItems count="3">
    <i>
      <x/>
    </i>
    <i>
      <x v="1"/>
    </i>
    <i t="grand">
      <x/>
    </i>
  </rowItems>
  <colItems count="1">
    <i/>
  </colItems>
  <dataFields count="1">
    <dataField name="Count of OrderID" fld="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6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4">
  <location ref="G5:H10" firstHeaderRow="1" firstDataRow="1" firstDataCol="1"/>
  <pivotFields count="32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1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ales" fld="14" baseField="0" baseItem="0"/>
  </dataFields>
  <chartFormats count="3">
    <chartFormat chart="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PivotTable2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C11:D15" firstHeaderRow="1" firstDataRow="1" firstDataCol="1"/>
  <pivotFields count="32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Profit" fld="17" subtotal="average" baseField="11" baseItem="0" numFmtId="2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280B58-B608-47E0-8945-E101555C5388}" name="PivotTable5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7">
  <location ref="G14:H19" firstHeaderRow="1" firstDataRow="1" firstDataCol="1"/>
  <pivotFields count="32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ShippingCost" fld="18" subtotal="average" baseField="9" baseItem="0" numFmtId="164"/>
  </dataFields>
  <formats count="1">
    <format dxfId="2">
      <pivotArea outline="0" collapsedLevelsAreSubtotals="1" fieldPosition="0"/>
    </format>
  </formats>
  <chartFormats count="4">
    <chartFormat chart="1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PivotTable3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C19:D25" firstHeaderRow="1" firstDataRow="1" firstDataCol="1"/>
  <pivotFields count="32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 measureFilter="1" sortType="descending">
      <items count="101">
        <item x="4"/>
        <item x="63"/>
        <item x="56"/>
        <item x="0"/>
        <item x="69"/>
        <item x="27"/>
        <item x="67"/>
        <item x="15"/>
        <item x="45"/>
        <item x="93"/>
        <item x="96"/>
        <item x="87"/>
        <item x="43"/>
        <item x="99"/>
        <item x="91"/>
        <item x="33"/>
        <item x="52"/>
        <item x="26"/>
        <item x="6"/>
        <item x="41"/>
        <item x="29"/>
        <item x="24"/>
        <item x="68"/>
        <item x="5"/>
        <item x="80"/>
        <item x="84"/>
        <item x="79"/>
        <item x="77"/>
        <item x="83"/>
        <item x="10"/>
        <item x="25"/>
        <item x="94"/>
        <item x="78"/>
        <item x="98"/>
        <item x="90"/>
        <item x="55"/>
        <item x="58"/>
        <item x="14"/>
        <item x="75"/>
        <item x="17"/>
        <item x="3"/>
        <item x="89"/>
        <item x="20"/>
        <item x="40"/>
        <item x="57"/>
        <item x="11"/>
        <item x="62"/>
        <item x="21"/>
        <item x="34"/>
        <item x="18"/>
        <item x="8"/>
        <item x="37"/>
        <item x="1"/>
        <item x="38"/>
        <item x="35"/>
        <item x="46"/>
        <item x="47"/>
        <item x="88"/>
        <item x="28"/>
        <item x="49"/>
        <item x="61"/>
        <item x="7"/>
        <item x="76"/>
        <item x="53"/>
        <item x="31"/>
        <item x="19"/>
        <item x="60"/>
        <item x="86"/>
        <item x="13"/>
        <item x="23"/>
        <item x="92"/>
        <item x="95"/>
        <item x="36"/>
        <item x="72"/>
        <item x="82"/>
        <item x="44"/>
        <item x="74"/>
        <item x="50"/>
        <item x="65"/>
        <item x="59"/>
        <item x="42"/>
        <item x="66"/>
        <item x="30"/>
        <item x="85"/>
        <item x="32"/>
        <item x="64"/>
        <item x="12"/>
        <item x="54"/>
        <item x="2"/>
        <item x="22"/>
        <item x="39"/>
        <item x="81"/>
        <item x="16"/>
        <item x="73"/>
        <item x="71"/>
        <item x="97"/>
        <item x="48"/>
        <item x="51"/>
        <item x="70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3"/>
  </rowFields>
  <rowItems count="6">
    <i>
      <x v="3"/>
    </i>
    <i>
      <x v="52"/>
    </i>
    <i>
      <x v="88"/>
    </i>
    <i>
      <x v="40"/>
    </i>
    <i>
      <x/>
    </i>
    <i t="grand">
      <x/>
    </i>
  </rowItems>
  <colItems count="1">
    <i/>
  </colItems>
  <dataFields count="1">
    <dataField name="Sum of Sales" fld="14" showDataAs="percentOfTotal" baseField="0" baseItem="0" numFmtId="10"/>
  </dataField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A5" firstHeaderRow="1" firstDataRow="1" firstDataCol="0"/>
  <pivotFields count="32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Items count="1">
    <i/>
  </rowItems>
  <colItems count="1">
    <i/>
  </colItems>
  <dataFields count="1">
    <dataField name="Sum of Sales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E42CA6-2649-4C92-B401-431754A8D723}" name="PivotTable7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G23:I29" firstHeaderRow="0" firstDataRow="1" firstDataCol="1"/>
  <pivotFields count="32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2"/>
        <item x="0"/>
        <item x="1"/>
        <item x="3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axis="axisRow" showAll="0">
      <items count="6">
        <item x="0"/>
        <item x="2"/>
        <item x="4"/>
        <item x="3"/>
        <item x="1"/>
        <item t="default"/>
      </items>
    </pivotField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1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14" baseField="0" baseItem="0"/>
    <dataField name="Sum of Profit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tail_shop" displayName="retail_shop" ref="A1:AF101" totalsRowShown="0" headerRowDxfId="6">
  <autoFilter ref="A1:AF101" xr:uid="{00000000-0009-0000-0100-000001000000}"/>
  <sortState xmlns:xlrd2="http://schemas.microsoft.com/office/spreadsheetml/2017/richdata2" ref="A2:AF101">
    <sortCondition ref="A1:A101"/>
  </sortState>
  <tableColumns count="32">
    <tableColumn id="1" xr3:uid="{00000000-0010-0000-0000-000001000000}" name="OrderID"/>
    <tableColumn id="2" xr3:uid="{00000000-0010-0000-0000-000002000000}" name="OrderDate" dataDxfId="5"/>
    <tableColumn id="3" xr3:uid="{00000000-0010-0000-0000-000003000000}" name="CustomerID"/>
    <tableColumn id="4" xr3:uid="{00000000-0010-0000-0000-000004000000}" name="CustomerName"/>
    <tableColumn id="5" xr3:uid="{00000000-0010-0000-0000-000005000000}" name="Segment"/>
    <tableColumn id="6" xr3:uid="{00000000-0010-0000-0000-000006000000}" name="Country"/>
    <tableColumn id="7" xr3:uid="{00000000-0010-0000-0000-000007000000}" name="City"/>
    <tableColumn id="8" xr3:uid="{00000000-0010-0000-0000-000008000000}" name="State"/>
    <tableColumn id="9" xr3:uid="{00000000-0010-0000-0000-000009000000}" name="PostalCode"/>
    <tableColumn id="10" xr3:uid="{00000000-0010-0000-0000-00000A000000}" name="Region"/>
    <tableColumn id="11" xr3:uid="{00000000-0010-0000-0000-00000B000000}" name="ProductID"/>
    <tableColumn id="12" xr3:uid="{00000000-0010-0000-0000-00000C000000}" name="Category"/>
    <tableColumn id="13" xr3:uid="{00000000-0010-0000-0000-00000D000000}" name="SubCategory"/>
    <tableColumn id="14" xr3:uid="{00000000-0010-0000-0000-00000E000000}" name="ProductName"/>
    <tableColumn id="15" xr3:uid="{00000000-0010-0000-0000-00000F000000}" name="Sales"/>
    <tableColumn id="16" xr3:uid="{00000000-0010-0000-0000-000010000000}" name="Quantity"/>
    <tableColumn id="17" xr3:uid="{00000000-0010-0000-0000-000011000000}" name="Discount"/>
    <tableColumn id="18" xr3:uid="{00000000-0010-0000-0000-000012000000}" name="Profit"/>
    <tableColumn id="19" xr3:uid="{00000000-0010-0000-0000-000013000000}" name="ShippingCost"/>
    <tableColumn id="20" xr3:uid="{00000000-0010-0000-0000-000014000000}" name="ShippingMode"/>
    <tableColumn id="21" xr3:uid="{00000000-0010-0000-0000-000015000000}" name="Returned"/>
    <tableColumn id="22" xr3:uid="{00000000-0010-0000-0000-000016000000}" name="PaymentMethod"/>
    <tableColumn id="23" xr3:uid="{00000000-0010-0000-0000-000017000000}" name="EmployeeID"/>
    <tableColumn id="24" xr3:uid="{00000000-0010-0000-0000-000018000000}" name="EmployeeName"/>
    <tableColumn id="25" xr3:uid="{00000000-0010-0000-0000-000019000000}" name="Supplier"/>
    <tableColumn id="26" xr3:uid="{00000000-0010-0000-0000-00001A000000}" name="StockLevel"/>
    <tableColumn id="27" xr3:uid="{00000000-0010-0000-0000-00001B000000}" name="ReorderLevel"/>
    <tableColumn id="28" xr3:uid="{00000000-0010-0000-0000-00001C000000}" name="OrderPriority"/>
    <tableColumn id="29" xr3:uid="{00000000-0010-0000-0000-00001D000000}" name="Warehouse"/>
    <tableColumn id="30" xr3:uid="{00000000-0010-0000-0000-00001E000000}" name="DeliveryStatus"/>
    <tableColumn id="31" xr3:uid="{00000000-0010-0000-0000-00001F000000}" name="Average category_pr" dataDxfId="4">
      <calculatedColumnFormula>AVERAGEIF(retail_shop[Category],retail_shop[[#This Row],[Category]],retail_shop[Profit])</calculatedColumnFormula>
    </tableColumn>
    <tableColumn id="32" xr3:uid="{5B0A4CD0-A02A-4CEE-99A9-5EE00E26E7B5}" name="average_discount_Orders" dataDxfId="3">
      <calculatedColumnFormula>AVERAGEIF(retail_shop[OrderID],retail_shop[[#This Row],[OrderID]],retail_shop[Discount])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/><Relationship Id="rId3" Type="http://schemas.openxmlformats.org/officeDocument/2006/relationships/pivotTable" Target="../pivotTables/pivotTable4.xml"/><Relationship Id="rId7" Type="http://schemas.openxmlformats.org/officeDocument/2006/relationships/pivotTable" Target="../pivotTables/pivotTable8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10" Type="http://schemas.openxmlformats.org/officeDocument/2006/relationships/drawing" Target="../drawings/drawing5.xml"/><Relationship Id="rId4" Type="http://schemas.openxmlformats.org/officeDocument/2006/relationships/pivotTable" Target="../pivotTables/pivotTable5.xml"/><Relationship Id="rId9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60B0-19B5-42E2-B173-9EEE56AD6760}">
  <dimension ref="D6:EL267"/>
  <sheetViews>
    <sheetView showGridLines="0" zoomScale="96" zoomScaleNormal="96" workbookViewId="0">
      <selection activeCell="G29" sqref="G29"/>
    </sheetView>
  </sheetViews>
  <sheetFormatPr defaultRowHeight="15" x14ac:dyDescent="0.25"/>
  <cols>
    <col min="1" max="3" width="9.140625" style="43"/>
    <col min="4" max="4" width="16.5703125" style="43" bestFit="1" customWidth="1"/>
    <col min="5" max="5" width="18.7109375" style="43" bestFit="1" customWidth="1"/>
    <col min="6" max="6" width="15.5703125" style="43" bestFit="1" customWidth="1"/>
    <col min="7" max="7" width="18.7109375" style="43" bestFit="1" customWidth="1"/>
    <col min="8" max="8" width="17.140625" style="43" bestFit="1" customWidth="1"/>
    <col min="9" max="9" width="15.5703125" style="43" bestFit="1" customWidth="1"/>
    <col min="10" max="10" width="12.140625" style="43" bestFit="1" customWidth="1"/>
    <col min="11" max="11" width="12.5703125" style="43" bestFit="1" customWidth="1"/>
    <col min="12" max="12" width="19.42578125" style="43" bestFit="1" customWidth="1"/>
    <col min="13" max="13" width="3.140625" style="43" bestFit="1" customWidth="1"/>
    <col min="14" max="14" width="12.140625" style="43" bestFit="1" customWidth="1"/>
    <col min="15" max="19" width="8.28515625" style="43" bestFit="1" customWidth="1"/>
    <col min="20" max="20" width="7.28515625" style="43" bestFit="1" customWidth="1"/>
    <col min="21" max="22" width="8.28515625" style="43" bestFit="1" customWidth="1"/>
    <col min="23" max="23" width="12.5703125" style="43" bestFit="1" customWidth="1"/>
    <col min="24" max="27" width="7.28515625" style="43" bestFit="1" customWidth="1"/>
    <col min="28" max="28" width="8.28515625" style="43" bestFit="1" customWidth="1"/>
    <col min="29" max="30" width="7.28515625" style="43" bestFit="1" customWidth="1"/>
    <col min="31" max="31" width="8.28515625" style="43" bestFit="1" customWidth="1"/>
    <col min="32" max="32" width="22.28515625" style="43" bestFit="1" customWidth="1"/>
    <col min="33" max="33" width="17.28515625" style="43" bestFit="1" customWidth="1"/>
    <col min="34" max="34" width="17.7109375" style="43" bestFit="1" customWidth="1"/>
    <col min="35" max="35" width="12.140625" style="43" bestFit="1" customWidth="1"/>
    <col min="36" max="36" width="12.5703125" style="43" bestFit="1" customWidth="1"/>
    <col min="37" max="37" width="12.140625" style="43" bestFit="1" customWidth="1"/>
    <col min="38" max="38" width="12.5703125" style="43" bestFit="1" customWidth="1"/>
    <col min="39" max="39" width="12.140625" style="43" bestFit="1" customWidth="1"/>
    <col min="40" max="40" width="12.5703125" style="43" bestFit="1" customWidth="1"/>
    <col min="41" max="41" width="12.140625" style="43" bestFit="1" customWidth="1"/>
    <col min="42" max="42" width="12.5703125" style="43" bestFit="1" customWidth="1"/>
    <col min="43" max="43" width="12.140625" style="43" bestFit="1" customWidth="1"/>
    <col min="44" max="44" width="12.5703125" style="43" bestFit="1" customWidth="1"/>
    <col min="45" max="45" width="12.140625" style="43" bestFit="1" customWidth="1"/>
    <col min="46" max="46" width="12.5703125" style="43" bestFit="1" customWidth="1"/>
    <col min="47" max="47" width="12.140625" style="43" bestFit="1" customWidth="1"/>
    <col min="48" max="48" width="12.5703125" style="43" bestFit="1" customWidth="1"/>
    <col min="49" max="49" width="12.140625" style="43" bestFit="1" customWidth="1"/>
    <col min="50" max="50" width="12.5703125" style="43" bestFit="1" customWidth="1"/>
    <col min="51" max="51" width="12.140625" style="43" bestFit="1" customWidth="1"/>
    <col min="52" max="52" width="12.5703125" style="43" bestFit="1" customWidth="1"/>
    <col min="53" max="53" width="12.140625" style="43" bestFit="1" customWidth="1"/>
    <col min="54" max="54" width="12.5703125" style="43" bestFit="1" customWidth="1"/>
    <col min="55" max="55" width="12.140625" style="43" bestFit="1" customWidth="1"/>
    <col min="56" max="56" width="12.5703125" style="43" bestFit="1" customWidth="1"/>
    <col min="57" max="57" width="12.140625" style="43" bestFit="1" customWidth="1"/>
    <col min="58" max="58" width="12.5703125" style="43" bestFit="1" customWidth="1"/>
    <col min="59" max="59" width="12.140625" style="43" bestFit="1" customWidth="1"/>
    <col min="60" max="60" width="12.5703125" style="43" bestFit="1" customWidth="1"/>
    <col min="61" max="61" width="12.140625" style="43" bestFit="1" customWidth="1"/>
    <col min="62" max="62" width="12.5703125" style="43" bestFit="1" customWidth="1"/>
    <col min="63" max="63" width="12.140625" style="43" bestFit="1" customWidth="1"/>
    <col min="64" max="64" width="12.5703125" style="43" bestFit="1" customWidth="1"/>
    <col min="65" max="65" width="12.140625" style="43" bestFit="1" customWidth="1"/>
    <col min="66" max="66" width="12.5703125" style="43" bestFit="1" customWidth="1"/>
    <col min="67" max="67" width="12.140625" style="43" bestFit="1" customWidth="1"/>
    <col min="68" max="68" width="12.5703125" style="43" bestFit="1" customWidth="1"/>
    <col min="69" max="69" width="12.140625" style="43" bestFit="1" customWidth="1"/>
    <col min="70" max="70" width="12.5703125" style="43" bestFit="1" customWidth="1"/>
    <col min="71" max="71" width="12.140625" style="43" bestFit="1" customWidth="1"/>
    <col min="72" max="72" width="12.5703125" style="43" bestFit="1" customWidth="1"/>
    <col min="73" max="73" width="12.140625" style="43" bestFit="1" customWidth="1"/>
    <col min="74" max="74" width="12.5703125" style="43" bestFit="1" customWidth="1"/>
    <col min="75" max="75" width="12.140625" style="43" bestFit="1" customWidth="1"/>
    <col min="76" max="76" width="12.5703125" style="43" bestFit="1" customWidth="1"/>
    <col min="77" max="77" width="12.140625" style="43" bestFit="1" customWidth="1"/>
    <col min="78" max="78" width="12.5703125" style="43" bestFit="1" customWidth="1"/>
    <col min="79" max="79" width="12.140625" style="43" bestFit="1" customWidth="1"/>
    <col min="80" max="80" width="12.5703125" style="43" bestFit="1" customWidth="1"/>
    <col min="81" max="81" width="12.140625" style="43" bestFit="1" customWidth="1"/>
    <col min="82" max="82" width="12.5703125" style="43" bestFit="1" customWidth="1"/>
    <col min="83" max="83" width="12.140625" style="43" bestFit="1" customWidth="1"/>
    <col min="84" max="84" width="12.5703125" style="43" bestFit="1" customWidth="1"/>
    <col min="85" max="85" width="12.140625" style="43" bestFit="1" customWidth="1"/>
    <col min="86" max="86" width="12.5703125" style="43" bestFit="1" customWidth="1"/>
    <col min="87" max="87" width="12.140625" style="43" bestFit="1" customWidth="1"/>
    <col min="88" max="88" width="12.5703125" style="43" bestFit="1" customWidth="1"/>
    <col min="89" max="89" width="12.140625" style="43" bestFit="1" customWidth="1"/>
    <col min="90" max="90" width="12.5703125" style="43" bestFit="1" customWidth="1"/>
    <col min="91" max="91" width="12.140625" style="43" bestFit="1" customWidth="1"/>
    <col min="92" max="92" width="12.5703125" style="43" bestFit="1" customWidth="1"/>
    <col min="93" max="93" width="12.140625" style="43" bestFit="1" customWidth="1"/>
    <col min="94" max="94" width="12.5703125" style="43" bestFit="1" customWidth="1"/>
    <col min="95" max="95" width="12.140625" style="43" bestFit="1" customWidth="1"/>
    <col min="96" max="96" width="12.5703125" style="43" bestFit="1" customWidth="1"/>
    <col min="97" max="97" width="12.140625" style="43" bestFit="1" customWidth="1"/>
    <col min="98" max="98" width="12.5703125" style="43" bestFit="1" customWidth="1"/>
    <col min="99" max="99" width="12.140625" style="43" bestFit="1" customWidth="1"/>
    <col min="100" max="100" width="12.5703125" style="43" bestFit="1" customWidth="1"/>
    <col min="101" max="101" width="12.140625" style="43" bestFit="1" customWidth="1"/>
    <col min="102" max="102" width="12.5703125" style="43" bestFit="1" customWidth="1"/>
    <col min="103" max="103" width="12.140625" style="43" bestFit="1" customWidth="1"/>
    <col min="104" max="104" width="12.5703125" style="43" bestFit="1" customWidth="1"/>
    <col min="105" max="105" width="12.140625" style="43" bestFit="1" customWidth="1"/>
    <col min="106" max="106" width="12.5703125" style="43" bestFit="1" customWidth="1"/>
    <col min="107" max="107" width="12.140625" style="43" bestFit="1" customWidth="1"/>
    <col min="108" max="108" width="12.5703125" style="43" bestFit="1" customWidth="1"/>
    <col min="109" max="109" width="12.140625" style="43" bestFit="1" customWidth="1"/>
    <col min="110" max="110" width="12.5703125" style="43" bestFit="1" customWidth="1"/>
    <col min="111" max="111" width="12.140625" style="43" bestFit="1" customWidth="1"/>
    <col min="112" max="112" width="12.5703125" style="43" bestFit="1" customWidth="1"/>
    <col min="113" max="113" width="12.140625" style="43" bestFit="1" customWidth="1"/>
    <col min="114" max="114" width="12.5703125" style="43" bestFit="1" customWidth="1"/>
    <col min="115" max="115" width="12.140625" style="43" bestFit="1" customWidth="1"/>
    <col min="116" max="116" width="12.5703125" style="43" bestFit="1" customWidth="1"/>
    <col min="117" max="117" width="12.140625" style="43" bestFit="1" customWidth="1"/>
    <col min="118" max="118" width="12.5703125" style="43" bestFit="1" customWidth="1"/>
    <col min="119" max="119" width="12.140625" style="43" bestFit="1" customWidth="1"/>
    <col min="120" max="120" width="12.5703125" style="43" bestFit="1" customWidth="1"/>
    <col min="121" max="121" width="12.140625" style="43" bestFit="1" customWidth="1"/>
    <col min="122" max="122" width="12.5703125" style="43" bestFit="1" customWidth="1"/>
    <col min="123" max="123" width="12.140625" style="43" bestFit="1" customWidth="1"/>
    <col min="124" max="124" width="12.5703125" style="43" bestFit="1" customWidth="1"/>
    <col min="125" max="125" width="12.140625" style="43" bestFit="1" customWidth="1"/>
    <col min="126" max="126" width="12.5703125" style="43" bestFit="1" customWidth="1"/>
    <col min="127" max="127" width="12.140625" style="43" bestFit="1" customWidth="1"/>
    <col min="128" max="128" width="12.5703125" style="43" bestFit="1" customWidth="1"/>
    <col min="129" max="129" width="12.140625" style="43" bestFit="1" customWidth="1"/>
    <col min="130" max="130" width="12.5703125" style="43" bestFit="1" customWidth="1"/>
    <col min="131" max="131" width="12.140625" style="43" bestFit="1" customWidth="1"/>
    <col min="132" max="132" width="12.5703125" style="43" bestFit="1" customWidth="1"/>
    <col min="133" max="133" width="12.140625" style="43" bestFit="1" customWidth="1"/>
    <col min="134" max="134" width="12.5703125" style="43" bestFit="1" customWidth="1"/>
    <col min="135" max="135" width="12.140625" style="43" bestFit="1" customWidth="1"/>
    <col min="136" max="136" width="12.5703125" style="43" bestFit="1" customWidth="1"/>
    <col min="137" max="137" width="12.140625" style="43" bestFit="1" customWidth="1"/>
    <col min="138" max="138" width="12.5703125" style="43" bestFit="1" customWidth="1"/>
    <col min="139" max="139" width="12.140625" style="43" bestFit="1" customWidth="1"/>
    <col min="140" max="140" width="12.5703125" style="43" bestFit="1" customWidth="1"/>
    <col min="141" max="141" width="17.28515625" style="43" bestFit="1" customWidth="1"/>
    <col min="142" max="142" width="17.7109375" style="43" bestFit="1" customWidth="1"/>
    <col min="143" max="16384" width="9.140625" style="43"/>
  </cols>
  <sheetData>
    <row r="6" spans="4:142" x14ac:dyDescent="0.25">
      <c r="D6" s="5" t="s">
        <v>1</v>
      </c>
      <c r="E6" s="5" t="s">
        <v>5</v>
      </c>
      <c r="F6" s="5" t="s">
        <v>13</v>
      </c>
      <c r="G6" t="s">
        <v>679</v>
      </c>
      <c r="H6" t="s">
        <v>677</v>
      </c>
      <c r="I6" t="s">
        <v>678</v>
      </c>
      <c r="J6" t="s">
        <v>636</v>
      </c>
      <c r="K6" t="s">
        <v>652</v>
      </c>
      <c r="L6" t="s">
        <v>653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4:142" x14ac:dyDescent="0.25">
      <c r="D7" s="1" t="s">
        <v>646</v>
      </c>
      <c r="E7" t="s">
        <v>133</v>
      </c>
      <c r="F7"/>
      <c r="G7" s="4">
        <v>4</v>
      </c>
      <c r="H7" s="4">
        <v>4</v>
      </c>
      <c r="I7" s="4">
        <v>18</v>
      </c>
      <c r="J7" s="4">
        <v>1016.39</v>
      </c>
      <c r="K7" s="4">
        <v>325.96999999999997</v>
      </c>
      <c r="L7" s="8">
        <v>1.1144739929829302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4:142" x14ac:dyDescent="0.25">
      <c r="D8" s="1"/>
      <c r="E8"/>
      <c r="F8"/>
      <c r="G8" s="4"/>
      <c r="H8" s="4"/>
      <c r="I8" s="4"/>
      <c r="J8" s="4"/>
      <c r="K8" s="4"/>
      <c r="L8" s="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4:142" x14ac:dyDescent="0.25">
      <c r="D9" s="1" t="s">
        <v>646</v>
      </c>
      <c r="E9" t="s">
        <v>142</v>
      </c>
      <c r="F9"/>
      <c r="G9" s="4">
        <v>4</v>
      </c>
      <c r="H9" s="4">
        <v>4</v>
      </c>
      <c r="I9" s="4">
        <v>23</v>
      </c>
      <c r="J9" s="4">
        <v>1445.23</v>
      </c>
      <c r="K9" s="4">
        <v>92.47</v>
      </c>
      <c r="L9" s="8">
        <v>0.22233947659515246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4:142" x14ac:dyDescent="0.25">
      <c r="D10" s="1"/>
      <c r="E10"/>
      <c r="F10"/>
      <c r="G10" s="4"/>
      <c r="H10" s="4"/>
      <c r="I10" s="4"/>
      <c r="J10" s="4"/>
      <c r="K10" s="4"/>
      <c r="L10" s="8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4:142" x14ac:dyDescent="0.25">
      <c r="D11" s="1" t="s">
        <v>646</v>
      </c>
      <c r="E11" t="s">
        <v>34</v>
      </c>
      <c r="F11"/>
      <c r="G11" s="4">
        <v>4</v>
      </c>
      <c r="H11" s="4">
        <v>4</v>
      </c>
      <c r="I11" s="4">
        <v>14</v>
      </c>
      <c r="J11" s="4">
        <v>965.17</v>
      </c>
      <c r="K11" s="4">
        <v>327.10000000000002</v>
      </c>
      <c r="L11" s="8">
        <v>1.1776857471365061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4:142" x14ac:dyDescent="0.25">
      <c r="D12" s="1"/>
      <c r="E12"/>
      <c r="F12"/>
      <c r="G12" s="4"/>
      <c r="H12" s="4"/>
      <c r="I12" s="4"/>
      <c r="J12" s="4"/>
      <c r="K12" s="4"/>
      <c r="L12" s="8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</row>
    <row r="13" spans="4:142" x14ac:dyDescent="0.25">
      <c r="D13" s="1" t="s">
        <v>646</v>
      </c>
      <c r="E13" t="s">
        <v>55</v>
      </c>
      <c r="F13"/>
      <c r="G13" s="4">
        <v>11</v>
      </c>
      <c r="H13" s="4">
        <v>11</v>
      </c>
      <c r="I13" s="4">
        <v>64</v>
      </c>
      <c r="J13" s="4">
        <v>2175.1699999999996</v>
      </c>
      <c r="K13" s="4">
        <v>943.8900000000001</v>
      </c>
      <c r="L13" s="8">
        <v>1.5079289168866195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</row>
    <row r="14" spans="4:142" x14ac:dyDescent="0.25">
      <c r="D14" s="1"/>
      <c r="E14"/>
      <c r="F14"/>
      <c r="G14" s="4"/>
      <c r="H14" s="4"/>
      <c r="I14" s="4"/>
      <c r="J14" s="4"/>
      <c r="K14" s="4"/>
      <c r="L14" s="8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</row>
    <row r="15" spans="4:142" x14ac:dyDescent="0.25">
      <c r="D15" s="1" t="s">
        <v>646</v>
      </c>
      <c r="E15" t="s">
        <v>85</v>
      </c>
      <c r="F15"/>
      <c r="G15" s="4">
        <v>8</v>
      </c>
      <c r="H15" s="4">
        <v>8</v>
      </c>
      <c r="I15" s="4">
        <v>46</v>
      </c>
      <c r="J15" s="4">
        <v>2700.47</v>
      </c>
      <c r="K15" s="4">
        <v>131.6</v>
      </c>
      <c r="L15" s="8">
        <v>0.16934376909808818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</row>
    <row r="16" spans="4:142" x14ac:dyDescent="0.25">
      <c r="D16" s="1"/>
      <c r="E16"/>
      <c r="F16"/>
      <c r="G16" s="4"/>
      <c r="H16" s="4"/>
      <c r="I16" s="4"/>
      <c r="J16" s="4"/>
      <c r="K16" s="4"/>
      <c r="L16" s="8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</row>
    <row r="17" spans="4:142" x14ac:dyDescent="0.25">
      <c r="D17" s="1" t="s">
        <v>674</v>
      </c>
      <c r="E17"/>
      <c r="F17"/>
      <c r="G17" s="4">
        <v>31</v>
      </c>
      <c r="H17" s="4">
        <v>31</v>
      </c>
      <c r="I17" s="4">
        <v>165</v>
      </c>
      <c r="J17" s="4">
        <v>8302.43</v>
      </c>
      <c r="K17" s="4">
        <v>1821.0299999999997</v>
      </c>
      <c r="L17" s="8">
        <v>0.7621923179517146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</row>
    <row r="18" spans="4:142" x14ac:dyDescent="0.25">
      <c r="D18" s="1"/>
      <c r="E18"/>
      <c r="F18"/>
      <c r="G18" s="4"/>
      <c r="H18" s="4"/>
      <c r="I18" s="4"/>
      <c r="J18" s="4"/>
      <c r="K18" s="4"/>
      <c r="L18" s="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</row>
    <row r="19" spans="4:142" x14ac:dyDescent="0.25">
      <c r="D19" s="1" t="s">
        <v>647</v>
      </c>
      <c r="E19" t="s">
        <v>133</v>
      </c>
      <c r="F19"/>
      <c r="G19" s="4">
        <v>8</v>
      </c>
      <c r="H19" s="4">
        <v>8</v>
      </c>
      <c r="I19" s="4">
        <v>42</v>
      </c>
      <c r="J19" s="4">
        <v>2231.5499999999997</v>
      </c>
      <c r="K19" s="4">
        <v>554.55999999999995</v>
      </c>
      <c r="L19" s="8">
        <v>0.8635641571854229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</row>
    <row r="20" spans="4:142" x14ac:dyDescent="0.25">
      <c r="D20" s="1"/>
      <c r="E20"/>
      <c r="F20"/>
      <c r="G20" s="4"/>
      <c r="H20" s="4"/>
      <c r="I20" s="4"/>
      <c r="J20" s="4"/>
      <c r="K20" s="4"/>
      <c r="L20" s="8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</row>
    <row r="21" spans="4:142" x14ac:dyDescent="0.25">
      <c r="D21" s="1" t="s">
        <v>647</v>
      </c>
      <c r="E21" t="s">
        <v>142</v>
      </c>
      <c r="F21"/>
      <c r="G21" s="4">
        <v>4</v>
      </c>
      <c r="H21" s="4">
        <v>4</v>
      </c>
      <c r="I21" s="4">
        <v>22</v>
      </c>
      <c r="J21" s="4">
        <v>731.39</v>
      </c>
      <c r="K21" s="4">
        <v>605.26</v>
      </c>
      <c r="L21" s="8">
        <v>2.8757136891712904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</row>
    <row r="22" spans="4:142" x14ac:dyDescent="0.25">
      <c r="D22" s="1"/>
      <c r="E22"/>
      <c r="F22"/>
      <c r="G22" s="4"/>
      <c r="H22" s="4"/>
      <c r="I22" s="4"/>
      <c r="J22" s="4"/>
      <c r="K22" s="4"/>
      <c r="L22" s="8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</row>
    <row r="23" spans="4:142" x14ac:dyDescent="0.25">
      <c r="D23" s="1" t="s">
        <v>647</v>
      </c>
      <c r="E23" t="s">
        <v>34</v>
      </c>
      <c r="F23"/>
      <c r="G23" s="4">
        <v>10</v>
      </c>
      <c r="H23" s="4">
        <v>10</v>
      </c>
      <c r="I23" s="4">
        <v>52</v>
      </c>
      <c r="J23" s="4">
        <v>2837.97</v>
      </c>
      <c r="K23" s="4">
        <v>415.14000000000004</v>
      </c>
      <c r="L23" s="8">
        <v>0.50832266001885829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</row>
    <row r="24" spans="4:142" x14ac:dyDescent="0.25">
      <c r="D24" s="1"/>
      <c r="E24"/>
      <c r="F24"/>
      <c r="G24" s="4"/>
      <c r="H24" s="4"/>
      <c r="I24" s="4"/>
      <c r="J24" s="4"/>
      <c r="K24" s="4"/>
      <c r="L24" s="8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</row>
    <row r="25" spans="4:142" x14ac:dyDescent="0.25">
      <c r="D25" s="1" t="s">
        <v>647</v>
      </c>
      <c r="E25" t="s">
        <v>55</v>
      </c>
      <c r="F25"/>
      <c r="G25" s="4">
        <v>4</v>
      </c>
      <c r="H25" s="4">
        <v>4</v>
      </c>
      <c r="I25" s="4">
        <v>27</v>
      </c>
      <c r="J25" s="4">
        <v>1323.1200000000001</v>
      </c>
      <c r="K25" s="4">
        <v>146.27000000000001</v>
      </c>
      <c r="L25" s="8">
        <v>0.38415696939141974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</row>
    <row r="26" spans="4:142" x14ac:dyDescent="0.25">
      <c r="D26" s="1"/>
      <c r="E26"/>
      <c r="F26"/>
      <c r="G26" s="4"/>
      <c r="H26" s="4"/>
      <c r="I26" s="4"/>
      <c r="J26" s="4"/>
      <c r="K26" s="4"/>
      <c r="L26" s="8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</row>
    <row r="27" spans="4:142" x14ac:dyDescent="0.25">
      <c r="D27" s="1" t="s">
        <v>647</v>
      </c>
      <c r="E27" t="s">
        <v>85</v>
      </c>
      <c r="F27"/>
      <c r="G27" s="4">
        <v>2</v>
      </c>
      <c r="H27" s="4">
        <v>2</v>
      </c>
      <c r="I27" s="4">
        <v>7</v>
      </c>
      <c r="J27" s="4">
        <v>710.25</v>
      </c>
      <c r="K27" s="4">
        <v>261.93</v>
      </c>
      <c r="L27" s="8">
        <v>1.2815238406351714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</row>
    <row r="28" spans="4:142" x14ac:dyDescent="0.25">
      <c r="D28" s="1"/>
      <c r="E28"/>
      <c r="F28"/>
      <c r="G28" s="4"/>
      <c r="H28" s="4"/>
      <c r="I28" s="4"/>
      <c r="J28" s="4"/>
      <c r="K28" s="4"/>
      <c r="L28" s="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</row>
    <row r="29" spans="4:142" x14ac:dyDescent="0.25">
      <c r="D29" s="1" t="s">
        <v>675</v>
      </c>
      <c r="E29"/>
      <c r="F29"/>
      <c r="G29" s="4">
        <v>28</v>
      </c>
      <c r="H29" s="4">
        <v>28</v>
      </c>
      <c r="I29" s="4">
        <v>150</v>
      </c>
      <c r="J29" s="4">
        <v>7834.28</v>
      </c>
      <c r="K29" s="4">
        <v>1983.1600000000003</v>
      </c>
      <c r="L29" s="8">
        <v>0.87965293130908606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</row>
    <row r="30" spans="4:142" x14ac:dyDescent="0.25">
      <c r="D30" s="1"/>
      <c r="E30"/>
      <c r="F30"/>
      <c r="G30" s="4"/>
      <c r="H30" s="4"/>
      <c r="I30" s="4"/>
      <c r="J30" s="4"/>
      <c r="K30" s="4"/>
      <c r="L30" s="8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</row>
    <row r="31" spans="4:142" x14ac:dyDescent="0.25">
      <c r="D31" s="1" t="s">
        <v>648</v>
      </c>
      <c r="E31" t="s">
        <v>133</v>
      </c>
      <c r="F31"/>
      <c r="G31" s="4">
        <v>2</v>
      </c>
      <c r="H31" s="4">
        <v>2</v>
      </c>
      <c r="I31" s="4">
        <v>14</v>
      </c>
      <c r="J31" s="4">
        <v>558.48</v>
      </c>
      <c r="K31" s="4">
        <v>117.2</v>
      </c>
      <c r="L31" s="8">
        <v>0.72924368348446023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4:142" x14ac:dyDescent="0.25">
      <c r="D32" s="1"/>
      <c r="E32"/>
      <c r="F32"/>
      <c r="G32" s="4"/>
      <c r="H32" s="4"/>
      <c r="I32" s="4"/>
      <c r="J32" s="4"/>
      <c r="K32" s="4"/>
      <c r="L32" s="8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4:34" x14ac:dyDescent="0.25">
      <c r="D33" s="1" t="s">
        <v>648</v>
      </c>
      <c r="E33" t="s">
        <v>142</v>
      </c>
      <c r="F33"/>
      <c r="G33" s="4">
        <v>4</v>
      </c>
      <c r="H33" s="4">
        <v>4</v>
      </c>
      <c r="I33" s="4">
        <v>28</v>
      </c>
      <c r="J33" s="4">
        <v>908.0100000000001</v>
      </c>
      <c r="K33" s="4">
        <v>106.46000000000001</v>
      </c>
      <c r="L33" s="8">
        <v>0.40742579321472194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4:34" x14ac:dyDescent="0.25">
      <c r="D34" s="1"/>
      <c r="E34"/>
      <c r="F34"/>
      <c r="G34" s="4"/>
      <c r="H34" s="4"/>
      <c r="I34" s="4"/>
      <c r="J34" s="4"/>
      <c r="K34" s="4"/>
      <c r="L34" s="8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4:34" x14ac:dyDescent="0.25">
      <c r="D35" s="1" t="s">
        <v>648</v>
      </c>
      <c r="E35" t="s">
        <v>34</v>
      </c>
      <c r="F35"/>
      <c r="G35" s="4">
        <v>6</v>
      </c>
      <c r="H35" s="4">
        <v>6</v>
      </c>
      <c r="I35" s="4">
        <v>30</v>
      </c>
      <c r="J35" s="4">
        <v>1827.54</v>
      </c>
      <c r="K35" s="4">
        <v>619.46</v>
      </c>
      <c r="L35" s="8">
        <v>1.1778746261634727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4:34" x14ac:dyDescent="0.25">
      <c r="D36" s="1"/>
      <c r="E36"/>
      <c r="F36"/>
      <c r="G36" s="4"/>
      <c r="H36" s="4"/>
      <c r="I36" s="4"/>
      <c r="J36" s="4"/>
      <c r="K36" s="4"/>
      <c r="L36" s="8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4:34" x14ac:dyDescent="0.25">
      <c r="D37" s="1" t="s">
        <v>648</v>
      </c>
      <c r="E37" t="s">
        <v>55</v>
      </c>
      <c r="F37"/>
      <c r="G37" s="4">
        <v>7</v>
      </c>
      <c r="H37" s="4">
        <v>7</v>
      </c>
      <c r="I37" s="4">
        <v>25</v>
      </c>
      <c r="J37" s="4">
        <v>1664.0899999999997</v>
      </c>
      <c r="K37" s="4">
        <v>685.38</v>
      </c>
      <c r="L37" s="8">
        <v>1.4312229965517589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4:34" x14ac:dyDescent="0.25">
      <c r="D38" s="1"/>
      <c r="E38"/>
      <c r="F38"/>
      <c r="G38" s="4"/>
      <c r="H38" s="4"/>
      <c r="I38" s="4"/>
      <c r="J38" s="4"/>
      <c r="K38" s="4"/>
      <c r="L38" s="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4:34" x14ac:dyDescent="0.25">
      <c r="D39" s="1" t="s">
        <v>648</v>
      </c>
      <c r="E39" t="s">
        <v>85</v>
      </c>
      <c r="F39"/>
      <c r="G39" s="4">
        <v>12</v>
      </c>
      <c r="H39" s="4">
        <v>12</v>
      </c>
      <c r="I39" s="4">
        <v>70</v>
      </c>
      <c r="J39" s="4">
        <v>3442.07</v>
      </c>
      <c r="K39" s="4">
        <v>1125.7299999999998</v>
      </c>
      <c r="L39" s="8">
        <v>1.1364942195358569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4:34" x14ac:dyDescent="0.25">
      <c r="D40" s="1"/>
      <c r="E40"/>
      <c r="F40"/>
      <c r="G40" s="4"/>
      <c r="H40" s="4"/>
      <c r="I40" s="4"/>
      <c r="J40" s="4"/>
      <c r="K40" s="4"/>
      <c r="L40" s="8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4:34" x14ac:dyDescent="0.25">
      <c r="D41" s="1" t="s">
        <v>676</v>
      </c>
      <c r="E41"/>
      <c r="F41"/>
      <c r="G41" s="4">
        <v>31</v>
      </c>
      <c r="H41" s="4">
        <v>31</v>
      </c>
      <c r="I41" s="4">
        <v>167</v>
      </c>
      <c r="J41" s="4">
        <v>8400.19</v>
      </c>
      <c r="K41" s="4">
        <v>2654.2299999999991</v>
      </c>
      <c r="L41" s="8">
        <v>1.0979994780734359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4:34" x14ac:dyDescent="0.25">
      <c r="D42" s="1"/>
      <c r="E42"/>
      <c r="F42"/>
      <c r="G42" s="4"/>
      <c r="H42" s="4"/>
      <c r="I42" s="4"/>
      <c r="J42" s="4"/>
      <c r="K42" s="4"/>
      <c r="L42" s="8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4:34" x14ac:dyDescent="0.25">
      <c r="D43" s="1" t="s">
        <v>649</v>
      </c>
      <c r="E43"/>
      <c r="F43"/>
      <c r="G43" s="4">
        <v>10</v>
      </c>
      <c r="H43" s="4">
        <v>10</v>
      </c>
      <c r="I43" s="4">
        <v>37</v>
      </c>
      <c r="J43" s="4">
        <v>2458.61</v>
      </c>
      <c r="K43" s="4">
        <v>1310.1099999999999</v>
      </c>
      <c r="L43" s="8">
        <v>1.8517007704574147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4:34" x14ac:dyDescent="0.25">
      <c r="D44" s="1"/>
      <c r="E44"/>
      <c r="F44"/>
      <c r="G44" s="4"/>
      <c r="H44" s="4"/>
      <c r="I44" s="4"/>
      <c r="J44" s="4"/>
      <c r="K44" s="4"/>
      <c r="L44" s="8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4:34" x14ac:dyDescent="0.25"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4:34" x14ac:dyDescent="0.25"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4:34" x14ac:dyDescent="0.25"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4:34" x14ac:dyDescent="0.25"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4:34" x14ac:dyDescent="0.25"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4:34" x14ac:dyDescent="0.25"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4:34" x14ac:dyDescent="0.25"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4:34" x14ac:dyDescent="0.25"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4:34" x14ac:dyDescent="0.25"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4:34" x14ac:dyDescent="0.25"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4:34" x14ac:dyDescent="0.25"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4:34" x14ac:dyDescent="0.25"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4:34" x14ac:dyDescent="0.25"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4:34" x14ac:dyDescent="0.25"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4:34" x14ac:dyDescent="0.25"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pans="4:34" x14ac:dyDescent="0.25"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4:34" x14ac:dyDescent="0.25"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4:34" x14ac:dyDescent="0.25"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4:34" x14ac:dyDescent="0.25"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4:34" x14ac:dyDescent="0.25"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4:34" x14ac:dyDescent="0.25"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pans="4:34" x14ac:dyDescent="0.25"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4:34" x14ac:dyDescent="0.25"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 spans="4:34" x14ac:dyDescent="0.25"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 spans="4:34" x14ac:dyDescent="0.25"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 spans="4:34" x14ac:dyDescent="0.25"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 spans="4:34" x14ac:dyDescent="0.25"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 spans="4:34" x14ac:dyDescent="0.25"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4:34" x14ac:dyDescent="0.25"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 spans="4:34" x14ac:dyDescent="0.25"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 spans="4:34" x14ac:dyDescent="0.25"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 spans="4:34" x14ac:dyDescent="0.25"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 spans="4:34" x14ac:dyDescent="0.25"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4:34" x14ac:dyDescent="0.25"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4:34" x14ac:dyDescent="0.25"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4:34" x14ac:dyDescent="0.25"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4:34" x14ac:dyDescent="0.25"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4:34" x14ac:dyDescent="0.25"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4:34" x14ac:dyDescent="0.25"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4:34" x14ac:dyDescent="0.25"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 spans="4:34" x14ac:dyDescent="0.25"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4:34" x14ac:dyDescent="0.25"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4:34" x14ac:dyDescent="0.25"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 spans="4:34" x14ac:dyDescent="0.25"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 spans="4:34" x14ac:dyDescent="0.25"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 spans="4:34" x14ac:dyDescent="0.25"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 spans="4:34" x14ac:dyDescent="0.25"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4:34" x14ac:dyDescent="0.25"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 spans="4:34" x14ac:dyDescent="0.25"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4:34" x14ac:dyDescent="0.25"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4:34" x14ac:dyDescent="0.25"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4:34" x14ac:dyDescent="0.25"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4:34" x14ac:dyDescent="0.25"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4:34" x14ac:dyDescent="0.25"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4:34" x14ac:dyDescent="0.25"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4:34" x14ac:dyDescent="0.25"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4:34" x14ac:dyDescent="0.25"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4:34" x14ac:dyDescent="0.25"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4:34" x14ac:dyDescent="0.25"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4:34" x14ac:dyDescent="0.25"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4:34" x14ac:dyDescent="0.25"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4:34" x14ac:dyDescent="0.25"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4:34" x14ac:dyDescent="0.25"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4:34" x14ac:dyDescent="0.25"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4:34" x14ac:dyDescent="0.25"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4:34" x14ac:dyDescent="0.25"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4:34" x14ac:dyDescent="0.25"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4:34" x14ac:dyDescent="0.25"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4:34" x14ac:dyDescent="0.25"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4:34" x14ac:dyDescent="0.25"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4:34" x14ac:dyDescent="0.25"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4:34" x14ac:dyDescent="0.25"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4:34" x14ac:dyDescent="0.25"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4:34" x14ac:dyDescent="0.25"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4:34" x14ac:dyDescent="0.25"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4:34" x14ac:dyDescent="0.25"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4:34" x14ac:dyDescent="0.25"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 spans="4:34" x14ac:dyDescent="0.25"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4:34" x14ac:dyDescent="0.25"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4:34" x14ac:dyDescent="0.25"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4:34" x14ac:dyDescent="0.25"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4:34" x14ac:dyDescent="0.25"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4:34" x14ac:dyDescent="0.25"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4:34" x14ac:dyDescent="0.25"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4:34" x14ac:dyDescent="0.25"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4:34" x14ac:dyDescent="0.25"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4:34" x14ac:dyDescent="0.25"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4:34" x14ac:dyDescent="0.25"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4:34" x14ac:dyDescent="0.25"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4:34" x14ac:dyDescent="0.25">
      <c r="D134"/>
      <c r="E134"/>
      <c r="F134"/>
      <c r="G134"/>
      <c r="H134"/>
      <c r="I134"/>
      <c r="J134"/>
      <c r="K134"/>
      <c r="L134"/>
    </row>
    <row r="135" spans="4:34" x14ac:dyDescent="0.25">
      <c r="D135"/>
      <c r="E135"/>
      <c r="F135"/>
      <c r="G135"/>
      <c r="H135"/>
      <c r="I135"/>
      <c r="J135"/>
      <c r="K135"/>
      <c r="L135"/>
    </row>
    <row r="136" spans="4:34" x14ac:dyDescent="0.25">
      <c r="D136"/>
      <c r="E136"/>
      <c r="F136"/>
      <c r="G136"/>
      <c r="H136"/>
      <c r="I136"/>
      <c r="J136"/>
      <c r="K136"/>
      <c r="L136"/>
    </row>
    <row r="137" spans="4:34" x14ac:dyDescent="0.25">
      <c r="D137"/>
      <c r="E137"/>
      <c r="F137"/>
      <c r="G137"/>
      <c r="H137"/>
      <c r="I137"/>
      <c r="J137"/>
      <c r="K137"/>
      <c r="L137"/>
    </row>
    <row r="138" spans="4:34" x14ac:dyDescent="0.25">
      <c r="D138"/>
      <c r="E138"/>
      <c r="F138"/>
      <c r="G138"/>
      <c r="H138"/>
      <c r="I138"/>
      <c r="J138"/>
      <c r="K138"/>
      <c r="L138"/>
    </row>
    <row r="139" spans="4:34" x14ac:dyDescent="0.25">
      <c r="D139"/>
      <c r="E139"/>
      <c r="F139"/>
      <c r="G139"/>
      <c r="H139"/>
      <c r="I139"/>
      <c r="J139"/>
      <c r="K139"/>
      <c r="L139"/>
    </row>
    <row r="140" spans="4:34" x14ac:dyDescent="0.25">
      <c r="D140"/>
      <c r="E140"/>
      <c r="F140"/>
      <c r="G140"/>
      <c r="H140"/>
      <c r="I140"/>
      <c r="J140"/>
      <c r="K140"/>
      <c r="L140"/>
    </row>
    <row r="141" spans="4:34" x14ac:dyDescent="0.25">
      <c r="D141"/>
      <c r="E141"/>
      <c r="F141"/>
      <c r="G141"/>
      <c r="H141"/>
      <c r="I141"/>
      <c r="J141"/>
      <c r="K141"/>
      <c r="L141"/>
    </row>
    <row r="142" spans="4:34" x14ac:dyDescent="0.25">
      <c r="D142"/>
      <c r="E142"/>
      <c r="F142"/>
      <c r="G142"/>
      <c r="H142"/>
      <c r="I142"/>
      <c r="J142"/>
      <c r="K142"/>
      <c r="L142"/>
    </row>
    <row r="143" spans="4:34" x14ac:dyDescent="0.25">
      <c r="D143"/>
      <c r="E143"/>
      <c r="F143"/>
      <c r="G143"/>
      <c r="H143"/>
      <c r="I143"/>
      <c r="J143"/>
      <c r="K143"/>
      <c r="L143"/>
    </row>
    <row r="144" spans="4:34" x14ac:dyDescent="0.25">
      <c r="D144"/>
      <c r="E144"/>
      <c r="F144"/>
      <c r="G144"/>
      <c r="H144"/>
      <c r="I144"/>
      <c r="J144"/>
      <c r="K144"/>
      <c r="L144"/>
    </row>
    <row r="145" spans="4:12" x14ac:dyDescent="0.25">
      <c r="D145"/>
      <c r="E145"/>
      <c r="F145"/>
      <c r="G145"/>
      <c r="H145"/>
      <c r="I145"/>
      <c r="J145"/>
      <c r="K145"/>
      <c r="L145"/>
    </row>
    <row r="146" spans="4:12" x14ac:dyDescent="0.25">
      <c r="D146"/>
      <c r="E146"/>
      <c r="F146"/>
      <c r="G146"/>
      <c r="H146"/>
      <c r="I146"/>
      <c r="J146"/>
      <c r="K146"/>
      <c r="L146"/>
    </row>
    <row r="147" spans="4:12" x14ac:dyDescent="0.25">
      <c r="D147"/>
      <c r="E147"/>
      <c r="F147"/>
      <c r="G147"/>
      <c r="H147"/>
      <c r="I147"/>
      <c r="J147"/>
      <c r="K147"/>
      <c r="L147"/>
    </row>
    <row r="148" spans="4:12" x14ac:dyDescent="0.25">
      <c r="D148"/>
      <c r="E148"/>
      <c r="F148"/>
      <c r="G148"/>
      <c r="H148"/>
      <c r="I148"/>
      <c r="J148"/>
      <c r="K148"/>
      <c r="L148"/>
    </row>
    <row r="149" spans="4:12" x14ac:dyDescent="0.25">
      <c r="D149"/>
      <c r="E149"/>
      <c r="F149"/>
      <c r="G149"/>
      <c r="H149"/>
      <c r="I149"/>
      <c r="J149"/>
      <c r="K149"/>
      <c r="L149"/>
    </row>
    <row r="150" spans="4:12" x14ac:dyDescent="0.25">
      <c r="D150"/>
      <c r="E150"/>
      <c r="F150"/>
      <c r="G150"/>
      <c r="H150"/>
      <c r="I150"/>
      <c r="J150"/>
      <c r="K150"/>
      <c r="L150"/>
    </row>
    <row r="151" spans="4:12" x14ac:dyDescent="0.25">
      <c r="D151"/>
      <c r="E151"/>
      <c r="F151"/>
      <c r="G151"/>
      <c r="H151"/>
      <c r="I151"/>
      <c r="J151"/>
      <c r="K151"/>
      <c r="L151"/>
    </row>
    <row r="152" spans="4:12" x14ac:dyDescent="0.25">
      <c r="D152"/>
      <c r="E152"/>
      <c r="F152"/>
      <c r="G152"/>
      <c r="H152"/>
      <c r="I152"/>
      <c r="J152"/>
      <c r="K152"/>
      <c r="L152"/>
    </row>
    <row r="153" spans="4:12" x14ac:dyDescent="0.25">
      <c r="D153"/>
      <c r="E153"/>
      <c r="F153"/>
      <c r="G153"/>
      <c r="H153"/>
      <c r="I153"/>
      <c r="J153"/>
      <c r="K153"/>
      <c r="L153"/>
    </row>
    <row r="154" spans="4:12" x14ac:dyDescent="0.25">
      <c r="D154"/>
      <c r="E154"/>
      <c r="F154"/>
      <c r="G154"/>
      <c r="H154"/>
      <c r="I154"/>
      <c r="J154"/>
      <c r="K154"/>
      <c r="L154"/>
    </row>
    <row r="155" spans="4:12" x14ac:dyDescent="0.25">
      <c r="D155"/>
      <c r="E155"/>
      <c r="F155"/>
      <c r="G155"/>
      <c r="H155"/>
      <c r="I155"/>
      <c r="J155"/>
    </row>
    <row r="156" spans="4:12" x14ac:dyDescent="0.25">
      <c r="D156"/>
      <c r="E156"/>
      <c r="F156"/>
      <c r="G156"/>
      <c r="H156"/>
      <c r="I156"/>
    </row>
    <row r="157" spans="4:12" x14ac:dyDescent="0.25">
      <c r="D157"/>
      <c r="E157"/>
      <c r="F157"/>
      <c r="G157"/>
      <c r="H157"/>
      <c r="I157"/>
    </row>
    <row r="158" spans="4:12" x14ac:dyDescent="0.25">
      <c r="D158"/>
      <c r="E158"/>
      <c r="F158"/>
      <c r="G158"/>
      <c r="H158"/>
      <c r="I158"/>
    </row>
    <row r="159" spans="4:12" x14ac:dyDescent="0.25">
      <c r="D159"/>
      <c r="E159"/>
      <c r="F159"/>
      <c r="G159"/>
      <c r="H159"/>
      <c r="I159"/>
    </row>
    <row r="160" spans="4:12" x14ac:dyDescent="0.25">
      <c r="D160"/>
      <c r="E160"/>
      <c r="F160"/>
      <c r="G160"/>
      <c r="H160"/>
      <c r="I160"/>
    </row>
    <row r="161" spans="4:6" x14ac:dyDescent="0.25">
      <c r="D161"/>
      <c r="E161"/>
      <c r="F161"/>
    </row>
    <row r="162" spans="4:6" x14ac:dyDescent="0.25">
      <c r="D162"/>
      <c r="E162"/>
      <c r="F162"/>
    </row>
    <row r="163" spans="4:6" x14ac:dyDescent="0.25">
      <c r="D163"/>
      <c r="E163"/>
      <c r="F163"/>
    </row>
    <row r="164" spans="4:6" x14ac:dyDescent="0.25">
      <c r="D164"/>
      <c r="E164"/>
      <c r="F164"/>
    </row>
    <row r="165" spans="4:6" x14ac:dyDescent="0.25">
      <c r="D165"/>
      <c r="E165"/>
      <c r="F165"/>
    </row>
    <row r="166" spans="4:6" x14ac:dyDescent="0.25">
      <c r="D166"/>
      <c r="E166"/>
      <c r="F166"/>
    </row>
    <row r="167" spans="4:6" x14ac:dyDescent="0.25">
      <c r="D167"/>
      <c r="E167"/>
      <c r="F167"/>
    </row>
    <row r="168" spans="4:6" x14ac:dyDescent="0.25">
      <c r="D168"/>
      <c r="E168"/>
      <c r="F168"/>
    </row>
    <row r="169" spans="4:6" x14ac:dyDescent="0.25">
      <c r="D169"/>
      <c r="E169"/>
      <c r="F169"/>
    </row>
    <row r="170" spans="4:6" x14ac:dyDescent="0.25">
      <c r="D170"/>
      <c r="E170"/>
      <c r="F170"/>
    </row>
    <row r="171" spans="4:6" x14ac:dyDescent="0.25">
      <c r="D171"/>
      <c r="E171"/>
      <c r="F171"/>
    </row>
    <row r="172" spans="4:6" x14ac:dyDescent="0.25">
      <c r="D172"/>
      <c r="E172"/>
      <c r="F172"/>
    </row>
    <row r="173" spans="4:6" x14ac:dyDescent="0.25">
      <c r="D173"/>
      <c r="E173"/>
      <c r="F173"/>
    </row>
    <row r="174" spans="4:6" x14ac:dyDescent="0.25">
      <c r="D174"/>
      <c r="E174"/>
      <c r="F174"/>
    </row>
    <row r="175" spans="4:6" x14ac:dyDescent="0.25">
      <c r="D175"/>
      <c r="E175"/>
      <c r="F175"/>
    </row>
    <row r="176" spans="4:6" x14ac:dyDescent="0.25">
      <c r="D176"/>
      <c r="E176"/>
      <c r="F176"/>
    </row>
    <row r="177" spans="4:6" x14ac:dyDescent="0.25">
      <c r="D177"/>
      <c r="E177"/>
      <c r="F177"/>
    </row>
    <row r="178" spans="4:6" x14ac:dyDescent="0.25">
      <c r="D178"/>
      <c r="E178"/>
      <c r="F178"/>
    </row>
    <row r="179" spans="4:6" x14ac:dyDescent="0.25">
      <c r="D179"/>
      <c r="E179"/>
      <c r="F179"/>
    </row>
    <row r="180" spans="4:6" x14ac:dyDescent="0.25">
      <c r="D180"/>
      <c r="E180"/>
      <c r="F180"/>
    </row>
    <row r="181" spans="4:6" x14ac:dyDescent="0.25">
      <c r="D181"/>
      <c r="E181"/>
      <c r="F181"/>
    </row>
    <row r="182" spans="4:6" x14ac:dyDescent="0.25">
      <c r="D182"/>
      <c r="E182"/>
      <c r="F182"/>
    </row>
    <row r="183" spans="4:6" x14ac:dyDescent="0.25">
      <c r="D183"/>
      <c r="E183"/>
      <c r="F183"/>
    </row>
    <row r="184" spans="4:6" x14ac:dyDescent="0.25">
      <c r="D184"/>
      <c r="E184"/>
      <c r="F184"/>
    </row>
    <row r="185" spans="4:6" x14ac:dyDescent="0.25">
      <c r="D185"/>
      <c r="E185"/>
      <c r="F185"/>
    </row>
    <row r="186" spans="4:6" x14ac:dyDescent="0.25">
      <c r="D186"/>
      <c r="E186"/>
      <c r="F186"/>
    </row>
    <row r="187" spans="4:6" x14ac:dyDescent="0.25">
      <c r="D187"/>
      <c r="E187"/>
      <c r="F187"/>
    </row>
    <row r="188" spans="4:6" x14ac:dyDescent="0.25">
      <c r="D188"/>
      <c r="E188"/>
      <c r="F188"/>
    </row>
    <row r="189" spans="4:6" x14ac:dyDescent="0.25">
      <c r="D189"/>
      <c r="E189"/>
      <c r="F189"/>
    </row>
    <row r="190" spans="4:6" x14ac:dyDescent="0.25">
      <c r="D190"/>
      <c r="E190"/>
      <c r="F190"/>
    </row>
    <row r="191" spans="4:6" x14ac:dyDescent="0.25">
      <c r="D191"/>
      <c r="E191"/>
      <c r="F191"/>
    </row>
    <row r="192" spans="4:6" x14ac:dyDescent="0.25">
      <c r="D192"/>
      <c r="E192"/>
      <c r="F192"/>
    </row>
    <row r="193" spans="4:6" x14ac:dyDescent="0.25">
      <c r="D193"/>
      <c r="E193"/>
      <c r="F193"/>
    </row>
    <row r="194" spans="4:6" x14ac:dyDescent="0.25">
      <c r="D194"/>
      <c r="E194"/>
      <c r="F194"/>
    </row>
    <row r="195" spans="4:6" x14ac:dyDescent="0.25">
      <c r="D195"/>
      <c r="E195"/>
      <c r="F195"/>
    </row>
    <row r="196" spans="4:6" x14ac:dyDescent="0.25">
      <c r="D196"/>
      <c r="E196"/>
      <c r="F196"/>
    </row>
    <row r="197" spans="4:6" x14ac:dyDescent="0.25">
      <c r="D197"/>
      <c r="E197"/>
      <c r="F197"/>
    </row>
    <row r="198" spans="4:6" x14ac:dyDescent="0.25">
      <c r="D198"/>
      <c r="E198"/>
      <c r="F198"/>
    </row>
    <row r="199" spans="4:6" x14ac:dyDescent="0.25">
      <c r="D199"/>
      <c r="E199"/>
      <c r="F199"/>
    </row>
    <row r="200" spans="4:6" x14ac:dyDescent="0.25">
      <c r="D200"/>
      <c r="E200"/>
      <c r="F200"/>
    </row>
    <row r="201" spans="4:6" x14ac:dyDescent="0.25">
      <c r="D201"/>
      <c r="E201"/>
      <c r="F201"/>
    </row>
    <row r="202" spans="4:6" x14ac:dyDescent="0.25">
      <c r="D202"/>
      <c r="E202"/>
      <c r="F202"/>
    </row>
    <row r="203" spans="4:6" x14ac:dyDescent="0.25">
      <c r="D203"/>
      <c r="E203"/>
      <c r="F203"/>
    </row>
    <row r="204" spans="4:6" x14ac:dyDescent="0.25">
      <c r="D204"/>
      <c r="E204"/>
      <c r="F204"/>
    </row>
    <row r="205" spans="4:6" x14ac:dyDescent="0.25">
      <c r="D205"/>
      <c r="E205"/>
      <c r="F205"/>
    </row>
    <row r="206" spans="4:6" x14ac:dyDescent="0.25">
      <c r="D206"/>
      <c r="E206"/>
      <c r="F206"/>
    </row>
    <row r="207" spans="4:6" x14ac:dyDescent="0.25">
      <c r="D207"/>
      <c r="E207"/>
      <c r="F207"/>
    </row>
    <row r="208" spans="4:6" x14ac:dyDescent="0.25">
      <c r="D208"/>
      <c r="E208"/>
      <c r="F208"/>
    </row>
    <row r="209" spans="4:6" x14ac:dyDescent="0.25">
      <c r="D209"/>
      <c r="E209"/>
      <c r="F209"/>
    </row>
    <row r="210" spans="4:6" x14ac:dyDescent="0.25">
      <c r="D210"/>
      <c r="E210"/>
      <c r="F210"/>
    </row>
    <row r="211" spans="4:6" x14ac:dyDescent="0.25">
      <c r="D211"/>
      <c r="E211"/>
      <c r="F211"/>
    </row>
    <row r="212" spans="4:6" x14ac:dyDescent="0.25">
      <c r="D212"/>
      <c r="E212"/>
      <c r="F212"/>
    </row>
    <row r="213" spans="4:6" x14ac:dyDescent="0.25">
      <c r="D213"/>
      <c r="E213"/>
      <c r="F213"/>
    </row>
    <row r="214" spans="4:6" x14ac:dyDescent="0.25">
      <c r="D214"/>
      <c r="E214"/>
      <c r="F214"/>
    </row>
    <row r="215" spans="4:6" x14ac:dyDescent="0.25">
      <c r="D215"/>
      <c r="E215"/>
      <c r="F215"/>
    </row>
    <row r="216" spans="4:6" x14ac:dyDescent="0.25">
      <c r="D216"/>
      <c r="E216"/>
      <c r="F216"/>
    </row>
    <row r="217" spans="4:6" x14ac:dyDescent="0.25">
      <c r="D217"/>
      <c r="E217"/>
      <c r="F217"/>
    </row>
    <row r="218" spans="4:6" x14ac:dyDescent="0.25">
      <c r="D218"/>
      <c r="E218"/>
      <c r="F218"/>
    </row>
    <row r="219" spans="4:6" x14ac:dyDescent="0.25">
      <c r="D219"/>
      <c r="E219"/>
      <c r="F219"/>
    </row>
    <row r="220" spans="4:6" x14ac:dyDescent="0.25">
      <c r="D220"/>
      <c r="E220"/>
      <c r="F220"/>
    </row>
    <row r="221" spans="4:6" x14ac:dyDescent="0.25">
      <c r="D221"/>
      <c r="E221"/>
      <c r="F221"/>
    </row>
    <row r="222" spans="4:6" x14ac:dyDescent="0.25">
      <c r="D222"/>
      <c r="E222"/>
      <c r="F222"/>
    </row>
    <row r="223" spans="4:6" x14ac:dyDescent="0.25">
      <c r="D223"/>
      <c r="E223"/>
      <c r="F223"/>
    </row>
    <row r="224" spans="4:6" x14ac:dyDescent="0.25">
      <c r="D224"/>
      <c r="E224"/>
      <c r="F224"/>
    </row>
    <row r="225" spans="4:6" x14ac:dyDescent="0.25">
      <c r="D225"/>
      <c r="E225"/>
      <c r="F225"/>
    </row>
    <row r="226" spans="4:6" x14ac:dyDescent="0.25">
      <c r="D226"/>
      <c r="E226"/>
      <c r="F226"/>
    </row>
    <row r="227" spans="4:6" x14ac:dyDescent="0.25">
      <c r="D227"/>
      <c r="E227"/>
      <c r="F227"/>
    </row>
    <row r="228" spans="4:6" x14ac:dyDescent="0.25">
      <c r="D228"/>
      <c r="E228"/>
      <c r="F228"/>
    </row>
    <row r="229" spans="4:6" x14ac:dyDescent="0.25">
      <c r="D229"/>
      <c r="E229"/>
      <c r="F229"/>
    </row>
    <row r="230" spans="4:6" x14ac:dyDescent="0.25">
      <c r="D230"/>
      <c r="E230"/>
      <c r="F230"/>
    </row>
    <row r="231" spans="4:6" x14ac:dyDescent="0.25">
      <c r="D231"/>
      <c r="E231"/>
      <c r="F231"/>
    </row>
    <row r="232" spans="4:6" x14ac:dyDescent="0.25">
      <c r="D232"/>
      <c r="E232"/>
      <c r="F232"/>
    </row>
    <row r="233" spans="4:6" x14ac:dyDescent="0.25">
      <c r="D233"/>
      <c r="E233"/>
      <c r="F233"/>
    </row>
    <row r="234" spans="4:6" x14ac:dyDescent="0.25">
      <c r="D234"/>
      <c r="E234"/>
      <c r="F234"/>
    </row>
    <row r="235" spans="4:6" x14ac:dyDescent="0.25">
      <c r="D235"/>
      <c r="E235"/>
      <c r="F235"/>
    </row>
    <row r="236" spans="4:6" x14ac:dyDescent="0.25">
      <c r="D236"/>
      <c r="E236"/>
      <c r="F236"/>
    </row>
    <row r="237" spans="4:6" x14ac:dyDescent="0.25">
      <c r="D237"/>
      <c r="E237"/>
      <c r="F237"/>
    </row>
    <row r="238" spans="4:6" x14ac:dyDescent="0.25">
      <c r="D238"/>
      <c r="E238"/>
      <c r="F238"/>
    </row>
    <row r="239" spans="4:6" x14ac:dyDescent="0.25">
      <c r="D239"/>
      <c r="E239"/>
      <c r="F239"/>
    </row>
    <row r="240" spans="4:6" x14ac:dyDescent="0.25">
      <c r="D240"/>
      <c r="E240"/>
      <c r="F240"/>
    </row>
    <row r="241" spans="4:6" x14ac:dyDescent="0.25">
      <c r="D241"/>
      <c r="E241"/>
      <c r="F241"/>
    </row>
    <row r="242" spans="4:6" x14ac:dyDescent="0.25">
      <c r="D242"/>
      <c r="E242"/>
      <c r="F242"/>
    </row>
    <row r="243" spans="4:6" x14ac:dyDescent="0.25">
      <c r="D243"/>
      <c r="E243"/>
      <c r="F243"/>
    </row>
    <row r="244" spans="4:6" x14ac:dyDescent="0.25">
      <c r="D244"/>
      <c r="E244"/>
      <c r="F244"/>
    </row>
    <row r="245" spans="4:6" x14ac:dyDescent="0.25">
      <c r="D245"/>
      <c r="E245"/>
      <c r="F245"/>
    </row>
    <row r="246" spans="4:6" x14ac:dyDescent="0.25">
      <c r="D246"/>
      <c r="E246"/>
      <c r="F246"/>
    </row>
    <row r="247" spans="4:6" x14ac:dyDescent="0.25">
      <c r="D247"/>
      <c r="E247"/>
      <c r="F247"/>
    </row>
    <row r="248" spans="4:6" x14ac:dyDescent="0.25">
      <c r="D248"/>
      <c r="E248"/>
      <c r="F248"/>
    </row>
    <row r="249" spans="4:6" x14ac:dyDescent="0.25">
      <c r="D249"/>
      <c r="E249"/>
      <c r="F249"/>
    </row>
    <row r="250" spans="4:6" x14ac:dyDescent="0.25">
      <c r="D250"/>
      <c r="E250"/>
      <c r="F250"/>
    </row>
    <row r="251" spans="4:6" x14ac:dyDescent="0.25">
      <c r="D251"/>
      <c r="E251"/>
      <c r="F251"/>
    </row>
    <row r="252" spans="4:6" x14ac:dyDescent="0.25">
      <c r="D252"/>
      <c r="E252"/>
      <c r="F252"/>
    </row>
    <row r="253" spans="4:6" x14ac:dyDescent="0.25">
      <c r="D253"/>
      <c r="E253"/>
      <c r="F253"/>
    </row>
    <row r="254" spans="4:6" x14ac:dyDescent="0.25">
      <c r="D254"/>
      <c r="E254"/>
      <c r="F254"/>
    </row>
    <row r="255" spans="4:6" x14ac:dyDescent="0.25">
      <c r="D255"/>
      <c r="E255"/>
      <c r="F255"/>
    </row>
    <row r="256" spans="4:6" x14ac:dyDescent="0.25">
      <c r="D256"/>
      <c r="E256"/>
      <c r="F256"/>
    </row>
    <row r="257" spans="4:6" x14ac:dyDescent="0.25">
      <c r="D257"/>
      <c r="E257"/>
      <c r="F257"/>
    </row>
    <row r="258" spans="4:6" x14ac:dyDescent="0.25">
      <c r="D258"/>
      <c r="E258"/>
      <c r="F258"/>
    </row>
    <row r="259" spans="4:6" x14ac:dyDescent="0.25">
      <c r="D259"/>
      <c r="E259"/>
      <c r="F259"/>
    </row>
    <row r="260" spans="4:6" x14ac:dyDescent="0.25">
      <c r="D260"/>
      <c r="E260"/>
      <c r="F260"/>
    </row>
    <row r="261" spans="4:6" x14ac:dyDescent="0.25">
      <c r="D261"/>
      <c r="E261"/>
      <c r="F261"/>
    </row>
    <row r="262" spans="4:6" x14ac:dyDescent="0.25">
      <c r="D262"/>
      <c r="E262"/>
      <c r="F262"/>
    </row>
    <row r="263" spans="4:6" x14ac:dyDescent="0.25">
      <c r="D263"/>
      <c r="E263"/>
      <c r="F263"/>
    </row>
    <row r="264" spans="4:6" x14ac:dyDescent="0.25">
      <c r="D264"/>
      <c r="E264"/>
      <c r="F264"/>
    </row>
    <row r="265" spans="4:6" x14ac:dyDescent="0.25">
      <c r="D265"/>
      <c r="E265"/>
      <c r="F265"/>
    </row>
    <row r="266" spans="4:6" x14ac:dyDescent="0.25">
      <c r="D266"/>
      <c r="E266"/>
      <c r="F266"/>
    </row>
    <row r="267" spans="4:6" x14ac:dyDescent="0.25">
      <c r="D267"/>
      <c r="E267"/>
      <c r="F267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3"/>
  <sheetViews>
    <sheetView zoomScale="80" zoomScaleNormal="80" workbookViewId="0"/>
  </sheetViews>
  <sheetFormatPr defaultRowHeight="15" x14ac:dyDescent="0.25"/>
  <cols>
    <col min="1" max="1" width="10.140625" customWidth="1"/>
    <col min="2" max="2" width="12.42578125" customWidth="1"/>
    <col min="3" max="3" width="13.5703125" customWidth="1"/>
    <col min="4" max="4" width="17" customWidth="1"/>
    <col min="5" max="5" width="12.140625" bestFit="1" customWidth="1"/>
    <col min="6" max="6" width="10.140625" customWidth="1"/>
    <col min="7" max="7" width="9.42578125" bestFit="1" customWidth="1"/>
    <col min="8" max="8" width="7.7109375" customWidth="1"/>
    <col min="9" max="9" width="13.140625" customWidth="1"/>
    <col min="10" max="10" width="9.28515625" customWidth="1"/>
    <col min="11" max="11" width="11.85546875" customWidth="1"/>
    <col min="12" max="12" width="14.5703125" bestFit="1" customWidth="1"/>
    <col min="13" max="13" width="14.28515625" customWidth="1"/>
    <col min="14" max="14" width="15.28515625" customWidth="1"/>
    <col min="15" max="15" width="7.7109375" customWidth="1"/>
    <col min="16" max="17" width="10.85546875" customWidth="1"/>
    <col min="18" max="18" width="8.140625" customWidth="1"/>
    <col min="19" max="19" width="14.7109375" customWidth="1"/>
    <col min="20" max="20" width="16.140625" customWidth="1"/>
    <col min="21" max="21" width="11.42578125" customWidth="1"/>
    <col min="22" max="22" width="18.140625" customWidth="1"/>
    <col min="23" max="23" width="13.85546875" customWidth="1"/>
    <col min="24" max="24" width="17.28515625" customWidth="1"/>
    <col min="25" max="25" width="10.7109375" bestFit="1" customWidth="1"/>
    <col min="26" max="26" width="12.5703125" customWidth="1"/>
    <col min="27" max="27" width="15" customWidth="1"/>
    <col min="28" max="28" width="14.85546875" customWidth="1"/>
    <col min="29" max="29" width="13.42578125" customWidth="1"/>
    <col min="30" max="30" width="16" customWidth="1"/>
    <col min="31" max="31" width="21.7109375" bestFit="1" customWidth="1"/>
    <col min="32" max="32" width="26.28515625" bestFit="1" customWidth="1"/>
  </cols>
  <sheetData>
    <row r="1" spans="1:32" s="3" customFormat="1" ht="18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635</v>
      </c>
      <c r="AF1" s="3" t="s">
        <v>672</v>
      </c>
    </row>
    <row r="2" spans="1:32" x14ac:dyDescent="0.25">
      <c r="A2" t="s">
        <v>30</v>
      </c>
      <c r="B2" s="1">
        <v>44927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>
        <v>65133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471.46</v>
      </c>
      <c r="P2">
        <v>1</v>
      </c>
      <c r="Q2">
        <v>0.16</v>
      </c>
      <c r="R2">
        <v>14</v>
      </c>
      <c r="S2">
        <v>47.5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>
        <v>98</v>
      </c>
      <c r="AA2">
        <v>30</v>
      </c>
      <c r="AB2" t="s">
        <v>48</v>
      </c>
      <c r="AC2" t="s">
        <v>49</v>
      </c>
      <c r="AD2" t="s">
        <v>50</v>
      </c>
      <c r="AE2">
        <f>AVERAGEIF(retail_shop[Category],retail_shop[[#This Row],[Category]],retail_shop[Profit])</f>
        <v>81.352857142857147</v>
      </c>
      <c r="AF2">
        <f>AVERAGEIF(retail_shop[OrderID],retail_shop[[#This Row],[OrderID]],retail_shop[Discount])</f>
        <v>0.16</v>
      </c>
    </row>
    <row r="3" spans="1:32" x14ac:dyDescent="0.25">
      <c r="A3" t="s">
        <v>51</v>
      </c>
      <c r="B3" s="1">
        <v>44928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>
        <v>79929</v>
      </c>
      <c r="J3" t="s">
        <v>58</v>
      </c>
      <c r="K3" t="s">
        <v>59</v>
      </c>
      <c r="L3" t="s">
        <v>39</v>
      </c>
      <c r="M3" t="s">
        <v>40</v>
      </c>
      <c r="N3" t="s">
        <v>60</v>
      </c>
      <c r="O3">
        <v>219.99</v>
      </c>
      <c r="P3">
        <v>9</v>
      </c>
      <c r="Q3">
        <v>0.21</v>
      </c>
      <c r="R3">
        <v>131.52000000000001</v>
      </c>
      <c r="S3">
        <v>11.35</v>
      </c>
      <c r="T3" t="s">
        <v>61</v>
      </c>
      <c r="U3" t="s">
        <v>62</v>
      </c>
      <c r="V3" t="s">
        <v>44</v>
      </c>
      <c r="W3" t="s">
        <v>63</v>
      </c>
      <c r="X3" t="s">
        <v>64</v>
      </c>
      <c r="Y3" t="s">
        <v>47</v>
      </c>
      <c r="Z3">
        <v>140</v>
      </c>
      <c r="AA3">
        <v>70</v>
      </c>
      <c r="AB3" t="s">
        <v>65</v>
      </c>
      <c r="AC3" t="s">
        <v>66</v>
      </c>
      <c r="AD3" t="s">
        <v>50</v>
      </c>
      <c r="AE3">
        <f>AVERAGEIF(retail_shop[Category],retail_shop[[#This Row],[Category]],retail_shop[Profit])</f>
        <v>81.352857142857147</v>
      </c>
      <c r="AF3">
        <f>AVERAGEIF(retail_shop[OrderID],retail_shop[[#This Row],[OrderID]],retail_shop[Discount])</f>
        <v>0.21</v>
      </c>
    </row>
    <row r="4" spans="1:32" x14ac:dyDescent="0.25">
      <c r="A4" t="s">
        <v>67</v>
      </c>
      <c r="B4" s="1">
        <v>44929</v>
      </c>
      <c r="C4" t="s">
        <v>68</v>
      </c>
      <c r="D4" t="s">
        <v>69</v>
      </c>
      <c r="E4" t="s">
        <v>33</v>
      </c>
      <c r="F4" t="s">
        <v>55</v>
      </c>
      <c r="G4" t="s">
        <v>70</v>
      </c>
      <c r="H4" t="s">
        <v>36</v>
      </c>
      <c r="I4">
        <v>63585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>
        <v>298.95999999999998</v>
      </c>
      <c r="P4">
        <v>9</v>
      </c>
      <c r="Q4">
        <v>0.23</v>
      </c>
      <c r="R4">
        <v>98.24</v>
      </c>
      <c r="S4">
        <v>23.29</v>
      </c>
      <c r="T4" t="s">
        <v>76</v>
      </c>
      <c r="U4" t="s">
        <v>43</v>
      </c>
      <c r="V4" t="s">
        <v>77</v>
      </c>
      <c r="W4" t="s">
        <v>78</v>
      </c>
      <c r="X4" t="s">
        <v>79</v>
      </c>
      <c r="Y4" t="s">
        <v>47</v>
      </c>
      <c r="Z4">
        <v>38</v>
      </c>
      <c r="AA4">
        <v>60</v>
      </c>
      <c r="AB4" t="s">
        <v>80</v>
      </c>
      <c r="AC4" t="s">
        <v>81</v>
      </c>
      <c r="AD4" t="s">
        <v>50</v>
      </c>
      <c r="AE4">
        <f>AVERAGEIF(retail_shop[Category],retail_shop[[#This Row],[Category]],retail_shop[Profit])</f>
        <v>75.049999999999983</v>
      </c>
      <c r="AF4">
        <f>AVERAGEIF(retail_shop[OrderID],retail_shop[[#This Row],[OrderID]],retail_shop[Discount])</f>
        <v>0.23</v>
      </c>
    </row>
    <row r="5" spans="1:32" x14ac:dyDescent="0.25">
      <c r="A5" t="s">
        <v>82</v>
      </c>
      <c r="B5" s="1">
        <v>44930</v>
      </c>
      <c r="C5" t="s">
        <v>83</v>
      </c>
      <c r="D5" t="s">
        <v>84</v>
      </c>
      <c r="E5" t="s">
        <v>33</v>
      </c>
      <c r="F5" t="s">
        <v>85</v>
      </c>
      <c r="G5" t="s">
        <v>86</v>
      </c>
      <c r="H5" t="s">
        <v>87</v>
      </c>
      <c r="I5">
        <v>47741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>
        <v>461.2</v>
      </c>
      <c r="P5">
        <v>9</v>
      </c>
      <c r="Q5">
        <v>0.03</v>
      </c>
      <c r="R5">
        <v>-24.45</v>
      </c>
      <c r="S5">
        <v>19.579999999999998</v>
      </c>
      <c r="T5" t="s">
        <v>42</v>
      </c>
      <c r="U5" t="s">
        <v>62</v>
      </c>
      <c r="V5" t="s">
        <v>44</v>
      </c>
      <c r="W5" t="s">
        <v>93</v>
      </c>
      <c r="X5" t="s">
        <v>94</v>
      </c>
      <c r="Y5" t="s">
        <v>95</v>
      </c>
      <c r="Z5">
        <v>14</v>
      </c>
      <c r="AA5">
        <v>36</v>
      </c>
      <c r="AB5" t="s">
        <v>65</v>
      </c>
      <c r="AC5" t="s">
        <v>66</v>
      </c>
      <c r="AD5" t="s">
        <v>96</v>
      </c>
      <c r="AE5">
        <f>AVERAGEIF(retail_shop[Category],retail_shop[[#This Row],[Category]],retail_shop[Profit])</f>
        <v>75.004230769230787</v>
      </c>
      <c r="AF5">
        <f>AVERAGEIF(retail_shop[OrderID],retail_shop[[#This Row],[OrderID]],retail_shop[Discount])</f>
        <v>0.03</v>
      </c>
    </row>
    <row r="6" spans="1:32" x14ac:dyDescent="0.25">
      <c r="A6" t="s">
        <v>97</v>
      </c>
      <c r="B6" s="1">
        <v>44931</v>
      </c>
      <c r="C6" t="s">
        <v>98</v>
      </c>
      <c r="D6" t="s">
        <v>99</v>
      </c>
      <c r="E6" t="s">
        <v>54</v>
      </c>
      <c r="F6" t="s">
        <v>55</v>
      </c>
      <c r="G6" t="s">
        <v>100</v>
      </c>
      <c r="H6" t="s">
        <v>87</v>
      </c>
      <c r="I6">
        <v>62572</v>
      </c>
      <c r="J6" t="s">
        <v>71</v>
      </c>
      <c r="K6" t="s">
        <v>101</v>
      </c>
      <c r="L6" t="s">
        <v>90</v>
      </c>
      <c r="M6" t="s">
        <v>74</v>
      </c>
      <c r="N6" t="s">
        <v>102</v>
      </c>
      <c r="O6">
        <v>59.72</v>
      </c>
      <c r="P6">
        <v>6</v>
      </c>
      <c r="Q6">
        <v>0.15</v>
      </c>
      <c r="R6">
        <v>179.69</v>
      </c>
      <c r="S6">
        <v>8.91</v>
      </c>
      <c r="T6" t="s">
        <v>61</v>
      </c>
      <c r="U6" t="s">
        <v>62</v>
      </c>
      <c r="V6" t="s">
        <v>103</v>
      </c>
      <c r="W6" t="s">
        <v>104</v>
      </c>
      <c r="X6" t="s">
        <v>105</v>
      </c>
      <c r="Y6" t="s">
        <v>106</v>
      </c>
      <c r="Z6">
        <v>118</v>
      </c>
      <c r="AA6">
        <v>95</v>
      </c>
      <c r="AB6" t="s">
        <v>107</v>
      </c>
      <c r="AC6" t="s">
        <v>81</v>
      </c>
      <c r="AD6" t="s">
        <v>50</v>
      </c>
      <c r="AE6">
        <f>AVERAGEIF(retail_shop[Category],retail_shop[[#This Row],[Category]],retail_shop[Profit])</f>
        <v>75.004230769230787</v>
      </c>
      <c r="AF6">
        <f>AVERAGEIF(retail_shop[OrderID],retail_shop[[#This Row],[OrderID]],retail_shop[Discount])</f>
        <v>0.15</v>
      </c>
    </row>
    <row r="7" spans="1:32" x14ac:dyDescent="0.25">
      <c r="A7" t="s">
        <v>108</v>
      </c>
      <c r="B7" s="1">
        <v>44932</v>
      </c>
      <c r="C7" t="s">
        <v>109</v>
      </c>
      <c r="D7" t="s">
        <v>110</v>
      </c>
      <c r="E7" t="s">
        <v>54</v>
      </c>
      <c r="F7" t="s">
        <v>55</v>
      </c>
      <c r="G7" t="s">
        <v>70</v>
      </c>
      <c r="H7" t="s">
        <v>57</v>
      </c>
      <c r="I7">
        <v>63435</v>
      </c>
      <c r="J7" t="s">
        <v>71</v>
      </c>
      <c r="K7" t="s">
        <v>111</v>
      </c>
      <c r="L7" t="s">
        <v>39</v>
      </c>
      <c r="M7" t="s">
        <v>112</v>
      </c>
      <c r="N7" t="s">
        <v>113</v>
      </c>
      <c r="O7">
        <v>440.8</v>
      </c>
      <c r="P7">
        <v>8</v>
      </c>
      <c r="Q7">
        <v>0.28000000000000003</v>
      </c>
      <c r="R7">
        <v>147.52000000000001</v>
      </c>
      <c r="S7">
        <v>33.5</v>
      </c>
      <c r="T7" t="s">
        <v>61</v>
      </c>
      <c r="U7" t="s">
        <v>62</v>
      </c>
      <c r="V7" t="s">
        <v>44</v>
      </c>
      <c r="W7" t="s">
        <v>114</v>
      </c>
      <c r="X7" t="s">
        <v>46</v>
      </c>
      <c r="Y7" t="s">
        <v>47</v>
      </c>
      <c r="Z7">
        <v>28</v>
      </c>
      <c r="AA7">
        <v>65</v>
      </c>
      <c r="AB7" t="s">
        <v>80</v>
      </c>
      <c r="AC7" t="s">
        <v>66</v>
      </c>
      <c r="AD7" t="s">
        <v>50</v>
      </c>
      <c r="AE7">
        <f>AVERAGEIF(retail_shop[Category],retail_shop[[#This Row],[Category]],retail_shop[Profit])</f>
        <v>81.352857142857147</v>
      </c>
      <c r="AF7">
        <f>AVERAGEIF(retail_shop[OrderID],retail_shop[[#This Row],[OrderID]],retail_shop[Discount])</f>
        <v>0.28000000000000003</v>
      </c>
    </row>
    <row r="8" spans="1:32" x14ac:dyDescent="0.25">
      <c r="A8" t="s">
        <v>115</v>
      </c>
      <c r="B8" s="1">
        <v>44933</v>
      </c>
      <c r="C8" t="s">
        <v>116</v>
      </c>
      <c r="D8" t="s">
        <v>117</v>
      </c>
      <c r="E8" t="s">
        <v>33</v>
      </c>
      <c r="F8" t="s">
        <v>85</v>
      </c>
      <c r="G8" t="s">
        <v>100</v>
      </c>
      <c r="H8" t="s">
        <v>57</v>
      </c>
      <c r="I8">
        <v>76694</v>
      </c>
      <c r="J8" t="s">
        <v>88</v>
      </c>
      <c r="K8" t="s">
        <v>118</v>
      </c>
      <c r="L8" t="s">
        <v>73</v>
      </c>
      <c r="M8" t="s">
        <v>74</v>
      </c>
      <c r="N8" t="s">
        <v>119</v>
      </c>
      <c r="O8">
        <v>284.76</v>
      </c>
      <c r="P8">
        <v>1</v>
      </c>
      <c r="Q8">
        <v>0.1</v>
      </c>
      <c r="R8">
        <v>-44.24</v>
      </c>
      <c r="S8">
        <v>38.119999999999997</v>
      </c>
      <c r="T8" t="s">
        <v>76</v>
      </c>
      <c r="U8" t="s">
        <v>62</v>
      </c>
      <c r="V8" t="s">
        <v>103</v>
      </c>
      <c r="W8" t="s">
        <v>120</v>
      </c>
      <c r="X8" t="s">
        <v>64</v>
      </c>
      <c r="Y8" t="s">
        <v>106</v>
      </c>
      <c r="Z8">
        <v>156</v>
      </c>
      <c r="AA8">
        <v>51</v>
      </c>
      <c r="AB8" t="s">
        <v>107</v>
      </c>
      <c r="AC8" t="s">
        <v>66</v>
      </c>
      <c r="AD8" t="s">
        <v>50</v>
      </c>
      <c r="AE8">
        <f>AVERAGEIF(retail_shop[Category],retail_shop[[#This Row],[Category]],retail_shop[Profit])</f>
        <v>75.049999999999983</v>
      </c>
      <c r="AF8">
        <f>AVERAGEIF(retail_shop[OrderID],retail_shop[[#This Row],[OrderID]],retail_shop[Discount])</f>
        <v>0.1</v>
      </c>
    </row>
    <row r="9" spans="1:32" x14ac:dyDescent="0.25">
      <c r="A9" t="s">
        <v>121</v>
      </c>
      <c r="B9" s="1">
        <v>44934</v>
      </c>
      <c r="C9" t="s">
        <v>122</v>
      </c>
      <c r="D9" t="s">
        <v>123</v>
      </c>
      <c r="E9" t="s">
        <v>124</v>
      </c>
      <c r="F9" t="s">
        <v>55</v>
      </c>
      <c r="G9" t="s">
        <v>56</v>
      </c>
      <c r="H9" t="s">
        <v>125</v>
      </c>
      <c r="I9">
        <v>64055</v>
      </c>
      <c r="J9" t="s">
        <v>37</v>
      </c>
      <c r="K9" t="s">
        <v>126</v>
      </c>
      <c r="L9" t="s">
        <v>90</v>
      </c>
      <c r="M9" t="s">
        <v>74</v>
      </c>
      <c r="N9" t="s">
        <v>127</v>
      </c>
      <c r="O9">
        <v>99.12</v>
      </c>
      <c r="P9">
        <v>4</v>
      </c>
      <c r="Q9">
        <v>0.18</v>
      </c>
      <c r="R9">
        <v>112.84</v>
      </c>
      <c r="S9">
        <v>43.17</v>
      </c>
      <c r="T9" t="s">
        <v>76</v>
      </c>
      <c r="U9" t="s">
        <v>43</v>
      </c>
      <c r="V9" t="s">
        <v>103</v>
      </c>
      <c r="W9" t="s">
        <v>128</v>
      </c>
      <c r="X9" t="s">
        <v>129</v>
      </c>
      <c r="Y9" t="s">
        <v>106</v>
      </c>
      <c r="Z9">
        <v>74</v>
      </c>
      <c r="AA9">
        <v>98</v>
      </c>
      <c r="AB9" t="s">
        <v>65</v>
      </c>
      <c r="AC9" t="s">
        <v>66</v>
      </c>
      <c r="AD9" t="s">
        <v>50</v>
      </c>
      <c r="AE9">
        <f>AVERAGEIF(retail_shop[Category],retail_shop[[#This Row],[Category]],retail_shop[Profit])</f>
        <v>75.004230769230787</v>
      </c>
      <c r="AF9">
        <f>AVERAGEIF(retail_shop[OrderID],retail_shop[[#This Row],[OrderID]],retail_shop[Discount])</f>
        <v>0.18</v>
      </c>
    </row>
    <row r="10" spans="1:32" x14ac:dyDescent="0.25">
      <c r="A10" t="s">
        <v>130</v>
      </c>
      <c r="B10" s="1">
        <v>44935</v>
      </c>
      <c r="C10" t="s">
        <v>131</v>
      </c>
      <c r="D10" t="s">
        <v>132</v>
      </c>
      <c r="E10" t="s">
        <v>33</v>
      </c>
      <c r="F10" t="s">
        <v>133</v>
      </c>
      <c r="G10" t="s">
        <v>56</v>
      </c>
      <c r="H10" t="s">
        <v>125</v>
      </c>
      <c r="I10">
        <v>96063</v>
      </c>
      <c r="J10" t="s">
        <v>88</v>
      </c>
      <c r="K10" t="s">
        <v>134</v>
      </c>
      <c r="L10" t="s">
        <v>73</v>
      </c>
      <c r="M10" t="s">
        <v>40</v>
      </c>
      <c r="N10" t="s">
        <v>135</v>
      </c>
      <c r="O10">
        <v>217.4</v>
      </c>
      <c r="P10">
        <v>1</v>
      </c>
      <c r="Q10">
        <v>0.11</v>
      </c>
      <c r="R10">
        <v>142.81</v>
      </c>
      <c r="S10">
        <v>10.52</v>
      </c>
      <c r="T10" t="s">
        <v>76</v>
      </c>
      <c r="U10" t="s">
        <v>43</v>
      </c>
      <c r="V10" t="s">
        <v>44</v>
      </c>
      <c r="W10" t="s">
        <v>136</v>
      </c>
      <c r="X10" t="s">
        <v>137</v>
      </c>
      <c r="Y10" t="s">
        <v>47</v>
      </c>
      <c r="Z10">
        <v>115</v>
      </c>
      <c r="AA10">
        <v>99</v>
      </c>
      <c r="AB10" t="s">
        <v>65</v>
      </c>
      <c r="AC10" t="s">
        <v>66</v>
      </c>
      <c r="AD10" t="s">
        <v>138</v>
      </c>
      <c r="AE10">
        <f>AVERAGEIF(retail_shop[Category],retail_shop[[#This Row],[Category]],retail_shop[Profit])</f>
        <v>75.049999999999983</v>
      </c>
      <c r="AF10">
        <f>AVERAGEIF(retail_shop[OrderID],retail_shop[[#This Row],[OrderID]],retail_shop[Discount])</f>
        <v>0.11</v>
      </c>
    </row>
    <row r="11" spans="1:32" x14ac:dyDescent="0.25">
      <c r="A11" t="s">
        <v>139</v>
      </c>
      <c r="B11" s="1">
        <v>44936</v>
      </c>
      <c r="C11" t="s">
        <v>140</v>
      </c>
      <c r="D11" t="s">
        <v>141</v>
      </c>
      <c r="E11" t="s">
        <v>33</v>
      </c>
      <c r="F11" t="s">
        <v>142</v>
      </c>
      <c r="G11" t="s">
        <v>35</v>
      </c>
      <c r="H11" t="s">
        <v>36</v>
      </c>
      <c r="I11">
        <v>27426</v>
      </c>
      <c r="J11" t="s">
        <v>37</v>
      </c>
      <c r="K11" t="s">
        <v>143</v>
      </c>
      <c r="L11" t="s">
        <v>73</v>
      </c>
      <c r="M11" t="s">
        <v>40</v>
      </c>
      <c r="N11" t="s">
        <v>144</v>
      </c>
      <c r="O11">
        <v>393.25</v>
      </c>
      <c r="P11">
        <v>8</v>
      </c>
      <c r="Q11">
        <v>0.14000000000000001</v>
      </c>
      <c r="R11">
        <v>43.61</v>
      </c>
      <c r="S11">
        <v>44.44</v>
      </c>
      <c r="T11" t="s">
        <v>145</v>
      </c>
      <c r="U11" t="s">
        <v>62</v>
      </c>
      <c r="V11" t="s">
        <v>77</v>
      </c>
      <c r="W11" t="s">
        <v>146</v>
      </c>
      <c r="X11" t="s">
        <v>147</v>
      </c>
      <c r="Y11" t="s">
        <v>47</v>
      </c>
      <c r="Z11">
        <v>31</v>
      </c>
      <c r="AA11">
        <v>73</v>
      </c>
      <c r="AB11" t="s">
        <v>107</v>
      </c>
      <c r="AC11" t="s">
        <v>81</v>
      </c>
      <c r="AD11" t="s">
        <v>50</v>
      </c>
      <c r="AE11">
        <f>AVERAGEIF(retail_shop[Category],retail_shop[[#This Row],[Category]],retail_shop[Profit])</f>
        <v>75.049999999999983</v>
      </c>
      <c r="AF11">
        <f>AVERAGEIF(retail_shop[OrderID],retail_shop[[#This Row],[OrderID]],retail_shop[Discount])</f>
        <v>0.14000000000000001</v>
      </c>
    </row>
    <row r="12" spans="1:32" x14ac:dyDescent="0.25">
      <c r="A12" t="s">
        <v>148</v>
      </c>
      <c r="B12" s="1">
        <v>44937</v>
      </c>
      <c r="C12" t="s">
        <v>131</v>
      </c>
      <c r="D12" t="s">
        <v>149</v>
      </c>
      <c r="E12" t="s">
        <v>33</v>
      </c>
      <c r="F12" t="s">
        <v>142</v>
      </c>
      <c r="G12" t="s">
        <v>86</v>
      </c>
      <c r="H12" t="s">
        <v>57</v>
      </c>
      <c r="I12">
        <v>66871</v>
      </c>
      <c r="J12" t="s">
        <v>37</v>
      </c>
      <c r="K12" t="s">
        <v>150</v>
      </c>
      <c r="L12" t="s">
        <v>39</v>
      </c>
      <c r="M12" t="s">
        <v>40</v>
      </c>
      <c r="N12" t="s">
        <v>151</v>
      </c>
      <c r="O12">
        <v>250.58</v>
      </c>
      <c r="P12">
        <v>1</v>
      </c>
      <c r="Q12">
        <v>0.16</v>
      </c>
      <c r="R12">
        <v>-32.770000000000003</v>
      </c>
      <c r="S12">
        <v>33.93</v>
      </c>
      <c r="T12" t="s">
        <v>76</v>
      </c>
      <c r="U12" t="s">
        <v>62</v>
      </c>
      <c r="V12" t="s">
        <v>152</v>
      </c>
      <c r="W12" t="s">
        <v>153</v>
      </c>
      <c r="X12" t="s">
        <v>129</v>
      </c>
      <c r="Y12" t="s">
        <v>106</v>
      </c>
      <c r="Z12">
        <v>129</v>
      </c>
      <c r="AA12">
        <v>39</v>
      </c>
      <c r="AB12" t="s">
        <v>48</v>
      </c>
      <c r="AC12" t="s">
        <v>81</v>
      </c>
      <c r="AD12" t="s">
        <v>138</v>
      </c>
      <c r="AE12">
        <f>AVERAGEIF(retail_shop[Category],retail_shop[[#This Row],[Category]],retail_shop[Profit])</f>
        <v>81.352857142857147</v>
      </c>
      <c r="AF12">
        <f>AVERAGEIF(retail_shop[OrderID],retail_shop[[#This Row],[OrderID]],retail_shop[Discount])</f>
        <v>0.16</v>
      </c>
    </row>
    <row r="13" spans="1:32" x14ac:dyDescent="0.25">
      <c r="A13" t="s">
        <v>154</v>
      </c>
      <c r="B13" s="1">
        <v>44938</v>
      </c>
      <c r="C13" t="s">
        <v>122</v>
      </c>
      <c r="D13" t="s">
        <v>155</v>
      </c>
      <c r="E13" t="s">
        <v>33</v>
      </c>
      <c r="F13" t="s">
        <v>85</v>
      </c>
      <c r="G13" t="s">
        <v>100</v>
      </c>
      <c r="H13" t="s">
        <v>87</v>
      </c>
      <c r="I13">
        <v>29509</v>
      </c>
      <c r="J13" t="s">
        <v>37</v>
      </c>
      <c r="K13" t="s">
        <v>156</v>
      </c>
      <c r="L13" t="s">
        <v>90</v>
      </c>
      <c r="M13" t="s">
        <v>112</v>
      </c>
      <c r="N13" t="s">
        <v>157</v>
      </c>
      <c r="O13">
        <v>492.94</v>
      </c>
      <c r="P13">
        <v>3</v>
      </c>
      <c r="Q13">
        <v>0.16</v>
      </c>
      <c r="R13">
        <v>-30.67</v>
      </c>
      <c r="S13">
        <v>36.68</v>
      </c>
      <c r="T13" t="s">
        <v>61</v>
      </c>
      <c r="U13" t="s">
        <v>62</v>
      </c>
      <c r="V13" t="s">
        <v>44</v>
      </c>
      <c r="W13" t="s">
        <v>158</v>
      </c>
      <c r="X13" t="s">
        <v>159</v>
      </c>
      <c r="Y13" t="s">
        <v>47</v>
      </c>
      <c r="Z13">
        <v>174</v>
      </c>
      <c r="AA13">
        <v>52</v>
      </c>
      <c r="AB13" t="s">
        <v>107</v>
      </c>
      <c r="AC13" t="s">
        <v>49</v>
      </c>
      <c r="AD13" t="s">
        <v>96</v>
      </c>
      <c r="AE13">
        <f>AVERAGEIF(retail_shop[Category],retail_shop[[#This Row],[Category]],retail_shop[Profit])</f>
        <v>75.004230769230787</v>
      </c>
      <c r="AF13">
        <f>AVERAGEIF(retail_shop[OrderID],retail_shop[[#This Row],[OrderID]],retail_shop[Discount])</f>
        <v>0.16</v>
      </c>
    </row>
    <row r="14" spans="1:32" x14ac:dyDescent="0.25">
      <c r="A14" t="s">
        <v>160</v>
      </c>
      <c r="B14" s="1">
        <v>44939</v>
      </c>
      <c r="C14" t="s">
        <v>161</v>
      </c>
      <c r="D14" t="s">
        <v>162</v>
      </c>
      <c r="E14" t="s">
        <v>54</v>
      </c>
      <c r="F14" t="s">
        <v>34</v>
      </c>
      <c r="G14" t="s">
        <v>70</v>
      </c>
      <c r="H14" t="s">
        <v>125</v>
      </c>
      <c r="I14">
        <v>46405</v>
      </c>
      <c r="J14" t="s">
        <v>88</v>
      </c>
      <c r="K14" t="s">
        <v>163</v>
      </c>
      <c r="L14" t="s">
        <v>39</v>
      </c>
      <c r="M14" t="s">
        <v>40</v>
      </c>
      <c r="N14" t="s">
        <v>164</v>
      </c>
      <c r="O14">
        <v>200.83</v>
      </c>
      <c r="P14">
        <v>4</v>
      </c>
      <c r="Q14">
        <v>0.06</v>
      </c>
      <c r="R14">
        <v>-23.94</v>
      </c>
      <c r="S14">
        <v>45.98</v>
      </c>
      <c r="T14" t="s">
        <v>76</v>
      </c>
      <c r="U14" t="s">
        <v>43</v>
      </c>
      <c r="V14" t="s">
        <v>103</v>
      </c>
      <c r="W14" t="s">
        <v>165</v>
      </c>
      <c r="X14" t="s">
        <v>166</v>
      </c>
      <c r="Y14" t="s">
        <v>47</v>
      </c>
      <c r="Z14">
        <v>83</v>
      </c>
      <c r="AA14">
        <v>93</v>
      </c>
      <c r="AB14" t="s">
        <v>65</v>
      </c>
      <c r="AC14" t="s">
        <v>81</v>
      </c>
      <c r="AD14" t="s">
        <v>167</v>
      </c>
      <c r="AE14">
        <f>AVERAGEIF(retail_shop[Category],retail_shop[[#This Row],[Category]],retail_shop[Profit])</f>
        <v>81.352857142857147</v>
      </c>
      <c r="AF14">
        <f>AVERAGEIF(retail_shop[OrderID],retail_shop[[#This Row],[OrderID]],retail_shop[Discount])</f>
        <v>0.06</v>
      </c>
    </row>
    <row r="15" spans="1:32" x14ac:dyDescent="0.25">
      <c r="A15" t="s">
        <v>168</v>
      </c>
      <c r="B15" s="1">
        <v>44940</v>
      </c>
      <c r="C15" t="s">
        <v>169</v>
      </c>
      <c r="D15" t="s">
        <v>170</v>
      </c>
      <c r="E15" t="s">
        <v>33</v>
      </c>
      <c r="F15" t="s">
        <v>85</v>
      </c>
      <c r="G15" t="s">
        <v>56</v>
      </c>
      <c r="H15" t="s">
        <v>125</v>
      </c>
      <c r="I15">
        <v>21725</v>
      </c>
      <c r="J15" t="s">
        <v>37</v>
      </c>
      <c r="K15" t="s">
        <v>171</v>
      </c>
      <c r="L15" t="s">
        <v>90</v>
      </c>
      <c r="M15" t="s">
        <v>91</v>
      </c>
      <c r="N15" t="s">
        <v>172</v>
      </c>
      <c r="O15">
        <v>379.8</v>
      </c>
      <c r="P15">
        <v>8</v>
      </c>
      <c r="Q15">
        <v>0.21</v>
      </c>
      <c r="R15">
        <v>160.11000000000001</v>
      </c>
      <c r="S15">
        <v>33.11</v>
      </c>
      <c r="T15" t="s">
        <v>61</v>
      </c>
      <c r="U15" t="s">
        <v>43</v>
      </c>
      <c r="V15" t="s">
        <v>103</v>
      </c>
      <c r="W15" t="s">
        <v>173</v>
      </c>
      <c r="X15" t="s">
        <v>174</v>
      </c>
      <c r="Y15" t="s">
        <v>47</v>
      </c>
      <c r="Z15">
        <v>21</v>
      </c>
      <c r="AA15">
        <v>59</v>
      </c>
      <c r="AB15" t="s">
        <v>107</v>
      </c>
      <c r="AC15" t="s">
        <v>66</v>
      </c>
      <c r="AD15" t="s">
        <v>50</v>
      </c>
      <c r="AE15">
        <f>AVERAGEIF(retail_shop[Category],retail_shop[[#This Row],[Category]],retail_shop[Profit])</f>
        <v>75.004230769230787</v>
      </c>
      <c r="AF15">
        <f>AVERAGEIF(retail_shop[OrderID],retail_shop[[#This Row],[OrderID]],retail_shop[Discount])</f>
        <v>0.21</v>
      </c>
    </row>
    <row r="16" spans="1:32" x14ac:dyDescent="0.25">
      <c r="A16" t="s">
        <v>175</v>
      </c>
      <c r="B16" s="1">
        <v>44941</v>
      </c>
      <c r="C16" t="s">
        <v>176</v>
      </c>
      <c r="D16" t="s">
        <v>177</v>
      </c>
      <c r="E16" t="s">
        <v>124</v>
      </c>
      <c r="F16" t="s">
        <v>34</v>
      </c>
      <c r="G16" t="s">
        <v>35</v>
      </c>
      <c r="H16" t="s">
        <v>87</v>
      </c>
      <c r="I16">
        <v>93418</v>
      </c>
      <c r="J16" t="s">
        <v>58</v>
      </c>
      <c r="K16" t="s">
        <v>178</v>
      </c>
      <c r="L16" t="s">
        <v>90</v>
      </c>
      <c r="M16" t="s">
        <v>179</v>
      </c>
      <c r="N16" t="s">
        <v>180</v>
      </c>
      <c r="O16">
        <v>208.63</v>
      </c>
      <c r="P16">
        <v>6</v>
      </c>
      <c r="Q16">
        <v>0.03</v>
      </c>
      <c r="R16">
        <v>177.67</v>
      </c>
      <c r="S16">
        <v>20.11</v>
      </c>
      <c r="T16" t="s">
        <v>42</v>
      </c>
      <c r="U16" t="s">
        <v>43</v>
      </c>
      <c r="V16" t="s">
        <v>44</v>
      </c>
      <c r="W16" t="s">
        <v>181</v>
      </c>
      <c r="X16" t="s">
        <v>182</v>
      </c>
      <c r="Y16" t="s">
        <v>95</v>
      </c>
      <c r="Z16">
        <v>26</v>
      </c>
      <c r="AA16">
        <v>51</v>
      </c>
      <c r="AB16" t="s">
        <v>48</v>
      </c>
      <c r="AC16" t="s">
        <v>49</v>
      </c>
      <c r="AD16" t="s">
        <v>167</v>
      </c>
      <c r="AE16">
        <f>AVERAGEIF(retail_shop[Category],retail_shop[[#This Row],[Category]],retail_shop[Profit])</f>
        <v>75.004230769230787</v>
      </c>
      <c r="AF16">
        <f>AVERAGEIF(retail_shop[OrderID],retail_shop[[#This Row],[OrderID]],retail_shop[Discount])</f>
        <v>0.03</v>
      </c>
    </row>
    <row r="17" spans="1:32" x14ac:dyDescent="0.25">
      <c r="A17" t="s">
        <v>183</v>
      </c>
      <c r="B17" s="1">
        <v>44942</v>
      </c>
      <c r="C17" t="s">
        <v>184</v>
      </c>
      <c r="D17" t="s">
        <v>185</v>
      </c>
      <c r="E17" t="s">
        <v>54</v>
      </c>
      <c r="F17" t="s">
        <v>142</v>
      </c>
      <c r="G17" t="s">
        <v>35</v>
      </c>
      <c r="H17" t="s">
        <v>125</v>
      </c>
      <c r="I17">
        <v>12574</v>
      </c>
      <c r="J17" t="s">
        <v>88</v>
      </c>
      <c r="K17" t="s">
        <v>186</v>
      </c>
      <c r="L17" t="s">
        <v>90</v>
      </c>
      <c r="M17" t="s">
        <v>91</v>
      </c>
      <c r="N17" t="s">
        <v>187</v>
      </c>
      <c r="O17">
        <v>418</v>
      </c>
      <c r="P17">
        <v>7</v>
      </c>
      <c r="Q17">
        <v>0.04</v>
      </c>
      <c r="R17">
        <v>-19.3</v>
      </c>
      <c r="S17">
        <v>42.13</v>
      </c>
      <c r="T17" t="s">
        <v>145</v>
      </c>
      <c r="U17" t="s">
        <v>43</v>
      </c>
      <c r="V17" t="s">
        <v>77</v>
      </c>
      <c r="W17" t="s">
        <v>188</v>
      </c>
      <c r="X17" t="s">
        <v>137</v>
      </c>
      <c r="Y17" t="s">
        <v>106</v>
      </c>
      <c r="Z17">
        <v>194</v>
      </c>
      <c r="AA17">
        <v>21</v>
      </c>
      <c r="AB17" t="s">
        <v>107</v>
      </c>
      <c r="AC17" t="s">
        <v>49</v>
      </c>
      <c r="AD17" t="s">
        <v>167</v>
      </c>
      <c r="AE17">
        <f>AVERAGEIF(retail_shop[Category],retail_shop[[#This Row],[Category]],retail_shop[Profit])</f>
        <v>75.004230769230787</v>
      </c>
      <c r="AF17">
        <f>AVERAGEIF(retail_shop[OrderID],retail_shop[[#This Row],[OrderID]],retail_shop[Discount])</f>
        <v>0.04</v>
      </c>
    </row>
    <row r="18" spans="1:32" x14ac:dyDescent="0.25">
      <c r="A18" t="s">
        <v>189</v>
      </c>
      <c r="B18" s="1">
        <v>44943</v>
      </c>
      <c r="C18" t="s">
        <v>190</v>
      </c>
      <c r="D18" t="s">
        <v>191</v>
      </c>
      <c r="E18" t="s">
        <v>124</v>
      </c>
      <c r="F18" t="s">
        <v>85</v>
      </c>
      <c r="G18" t="s">
        <v>100</v>
      </c>
      <c r="H18" t="s">
        <v>36</v>
      </c>
      <c r="I18">
        <v>84031</v>
      </c>
      <c r="J18" t="s">
        <v>58</v>
      </c>
      <c r="K18" t="s">
        <v>192</v>
      </c>
      <c r="L18" t="s">
        <v>90</v>
      </c>
      <c r="M18" t="s">
        <v>91</v>
      </c>
      <c r="N18" t="s">
        <v>193</v>
      </c>
      <c r="O18">
        <v>293.16000000000003</v>
      </c>
      <c r="P18">
        <v>8</v>
      </c>
      <c r="Q18">
        <v>0</v>
      </c>
      <c r="R18">
        <v>8.98</v>
      </c>
      <c r="S18">
        <v>21.34</v>
      </c>
      <c r="T18" t="s">
        <v>42</v>
      </c>
      <c r="U18" t="s">
        <v>62</v>
      </c>
      <c r="V18" t="s">
        <v>77</v>
      </c>
      <c r="W18" t="s">
        <v>194</v>
      </c>
      <c r="X18" t="s">
        <v>105</v>
      </c>
      <c r="Y18" t="s">
        <v>106</v>
      </c>
      <c r="Z18">
        <v>80</v>
      </c>
      <c r="AA18">
        <v>52</v>
      </c>
      <c r="AB18" t="s">
        <v>48</v>
      </c>
      <c r="AC18" t="s">
        <v>49</v>
      </c>
      <c r="AD18" t="s">
        <v>96</v>
      </c>
      <c r="AE18">
        <f>AVERAGEIF(retail_shop[Category],retail_shop[[#This Row],[Category]],retail_shop[Profit])</f>
        <v>75.004230769230787</v>
      </c>
      <c r="AF18">
        <f>AVERAGEIF(retail_shop[OrderID],retail_shop[[#This Row],[OrderID]],retail_shop[Discount])</f>
        <v>0</v>
      </c>
    </row>
    <row r="19" spans="1:32" x14ac:dyDescent="0.25">
      <c r="A19" t="s">
        <v>195</v>
      </c>
      <c r="B19" s="1">
        <v>44944</v>
      </c>
      <c r="C19" t="s">
        <v>196</v>
      </c>
      <c r="D19" t="s">
        <v>197</v>
      </c>
      <c r="E19" t="s">
        <v>124</v>
      </c>
      <c r="F19" t="s">
        <v>133</v>
      </c>
      <c r="G19" t="s">
        <v>56</v>
      </c>
      <c r="H19" t="s">
        <v>57</v>
      </c>
      <c r="I19">
        <v>12124</v>
      </c>
      <c r="J19" t="s">
        <v>37</v>
      </c>
      <c r="K19" t="s">
        <v>198</v>
      </c>
      <c r="L19" t="s">
        <v>90</v>
      </c>
      <c r="M19" t="s">
        <v>40</v>
      </c>
      <c r="N19" t="s">
        <v>199</v>
      </c>
      <c r="O19">
        <v>50.49</v>
      </c>
      <c r="P19">
        <v>2</v>
      </c>
      <c r="Q19">
        <v>0.04</v>
      </c>
      <c r="R19">
        <v>-8.6199999999999992</v>
      </c>
      <c r="S19">
        <v>6.54</v>
      </c>
      <c r="T19" t="s">
        <v>42</v>
      </c>
      <c r="U19" t="s">
        <v>62</v>
      </c>
      <c r="V19" t="s">
        <v>103</v>
      </c>
      <c r="W19" t="s">
        <v>200</v>
      </c>
      <c r="X19" t="s">
        <v>201</v>
      </c>
      <c r="Y19" t="s">
        <v>95</v>
      </c>
      <c r="Z19">
        <v>125</v>
      </c>
      <c r="AA19">
        <v>96</v>
      </c>
      <c r="AB19" t="s">
        <v>48</v>
      </c>
      <c r="AC19" t="s">
        <v>66</v>
      </c>
      <c r="AD19" t="s">
        <v>167</v>
      </c>
      <c r="AE19">
        <f>AVERAGEIF(retail_shop[Category],retail_shop[[#This Row],[Category]],retail_shop[Profit])</f>
        <v>75.004230769230787</v>
      </c>
      <c r="AF19">
        <f>AVERAGEIF(retail_shop[OrderID],retail_shop[[#This Row],[OrderID]],retail_shop[Discount])</f>
        <v>0.04</v>
      </c>
    </row>
    <row r="20" spans="1:32" x14ac:dyDescent="0.25">
      <c r="A20" t="s">
        <v>202</v>
      </c>
      <c r="B20" s="1">
        <v>44945</v>
      </c>
      <c r="C20" t="s">
        <v>203</v>
      </c>
      <c r="D20" t="s">
        <v>204</v>
      </c>
      <c r="E20" t="s">
        <v>124</v>
      </c>
      <c r="F20" t="s">
        <v>55</v>
      </c>
      <c r="G20" t="s">
        <v>86</v>
      </c>
      <c r="H20" t="s">
        <v>87</v>
      </c>
      <c r="I20">
        <v>45853</v>
      </c>
      <c r="J20" t="s">
        <v>71</v>
      </c>
      <c r="K20" t="s">
        <v>205</v>
      </c>
      <c r="L20" t="s">
        <v>73</v>
      </c>
      <c r="M20" t="s">
        <v>179</v>
      </c>
      <c r="N20" t="s">
        <v>206</v>
      </c>
      <c r="O20">
        <v>37.67</v>
      </c>
      <c r="P20">
        <v>8</v>
      </c>
      <c r="Q20">
        <v>0.14000000000000001</v>
      </c>
      <c r="R20">
        <v>-3.42</v>
      </c>
      <c r="S20">
        <v>42.38</v>
      </c>
      <c r="T20" t="s">
        <v>61</v>
      </c>
      <c r="U20" t="s">
        <v>62</v>
      </c>
      <c r="V20" t="s">
        <v>103</v>
      </c>
      <c r="W20" t="s">
        <v>207</v>
      </c>
      <c r="X20" t="s">
        <v>208</v>
      </c>
      <c r="Y20" t="s">
        <v>106</v>
      </c>
      <c r="Z20">
        <v>183</v>
      </c>
      <c r="AA20">
        <v>49</v>
      </c>
      <c r="AB20" t="s">
        <v>107</v>
      </c>
      <c r="AC20" t="s">
        <v>81</v>
      </c>
      <c r="AD20" t="s">
        <v>138</v>
      </c>
      <c r="AE20">
        <f>AVERAGEIF(retail_shop[Category],retail_shop[[#This Row],[Category]],retail_shop[Profit])</f>
        <v>75.049999999999983</v>
      </c>
      <c r="AF20">
        <f>AVERAGEIF(retail_shop[OrderID],retail_shop[[#This Row],[OrderID]],retail_shop[Discount])</f>
        <v>0.14000000000000001</v>
      </c>
    </row>
    <row r="21" spans="1:32" x14ac:dyDescent="0.25">
      <c r="A21" t="s">
        <v>209</v>
      </c>
      <c r="B21" s="1">
        <v>44946</v>
      </c>
      <c r="C21" t="s">
        <v>210</v>
      </c>
      <c r="D21" t="s">
        <v>211</v>
      </c>
      <c r="E21" t="s">
        <v>124</v>
      </c>
      <c r="F21" t="s">
        <v>34</v>
      </c>
      <c r="G21" t="s">
        <v>56</v>
      </c>
      <c r="H21" t="s">
        <v>57</v>
      </c>
      <c r="I21">
        <v>16281</v>
      </c>
      <c r="J21" t="s">
        <v>37</v>
      </c>
      <c r="K21" t="s">
        <v>212</v>
      </c>
      <c r="L21" t="s">
        <v>39</v>
      </c>
      <c r="M21" t="s">
        <v>179</v>
      </c>
      <c r="N21" t="s">
        <v>213</v>
      </c>
      <c r="O21">
        <v>84.25</v>
      </c>
      <c r="P21">
        <v>3</v>
      </c>
      <c r="Q21">
        <v>0.18</v>
      </c>
      <c r="R21">
        <v>159.37</v>
      </c>
      <c r="S21">
        <v>20.53</v>
      </c>
      <c r="T21" t="s">
        <v>42</v>
      </c>
      <c r="U21" t="s">
        <v>43</v>
      </c>
      <c r="V21" t="s">
        <v>77</v>
      </c>
      <c r="W21" t="s">
        <v>214</v>
      </c>
      <c r="X21" t="s">
        <v>105</v>
      </c>
      <c r="Y21" t="s">
        <v>47</v>
      </c>
      <c r="Z21">
        <v>91</v>
      </c>
      <c r="AA21">
        <v>52</v>
      </c>
      <c r="AB21" t="s">
        <v>107</v>
      </c>
      <c r="AC21" t="s">
        <v>66</v>
      </c>
      <c r="AD21" t="s">
        <v>167</v>
      </c>
      <c r="AE21">
        <f>AVERAGEIF(retail_shop[Category],retail_shop[[#This Row],[Category]],retail_shop[Profit])</f>
        <v>81.352857142857147</v>
      </c>
      <c r="AF21">
        <f>AVERAGEIF(retail_shop[OrderID],retail_shop[[#This Row],[OrderID]],retail_shop[Discount])</f>
        <v>0.18</v>
      </c>
    </row>
    <row r="22" spans="1:32" x14ac:dyDescent="0.25">
      <c r="A22" t="s">
        <v>215</v>
      </c>
      <c r="B22" s="1">
        <v>44947</v>
      </c>
      <c r="C22" t="s">
        <v>216</v>
      </c>
      <c r="D22" t="s">
        <v>217</v>
      </c>
      <c r="E22" t="s">
        <v>54</v>
      </c>
      <c r="F22" t="s">
        <v>55</v>
      </c>
      <c r="G22" t="s">
        <v>100</v>
      </c>
      <c r="H22" t="s">
        <v>125</v>
      </c>
      <c r="I22">
        <v>51883</v>
      </c>
      <c r="J22" t="s">
        <v>58</v>
      </c>
      <c r="K22" t="s">
        <v>218</v>
      </c>
      <c r="L22" t="s">
        <v>73</v>
      </c>
      <c r="M22" t="s">
        <v>179</v>
      </c>
      <c r="N22" t="s">
        <v>219</v>
      </c>
      <c r="O22">
        <v>26.56</v>
      </c>
      <c r="P22">
        <v>7</v>
      </c>
      <c r="Q22">
        <v>0.24</v>
      </c>
      <c r="R22">
        <v>33.04</v>
      </c>
      <c r="S22">
        <v>39.82</v>
      </c>
      <c r="T22" t="s">
        <v>61</v>
      </c>
      <c r="U22" t="s">
        <v>43</v>
      </c>
      <c r="V22" t="s">
        <v>152</v>
      </c>
      <c r="W22" t="s">
        <v>220</v>
      </c>
      <c r="X22" t="s">
        <v>105</v>
      </c>
      <c r="Y22" t="s">
        <v>106</v>
      </c>
      <c r="Z22">
        <v>20</v>
      </c>
      <c r="AA22">
        <v>96</v>
      </c>
      <c r="AB22" t="s">
        <v>80</v>
      </c>
      <c r="AC22" t="s">
        <v>49</v>
      </c>
      <c r="AD22" t="s">
        <v>167</v>
      </c>
      <c r="AE22">
        <f>AVERAGEIF(retail_shop[Category],retail_shop[[#This Row],[Category]],retail_shop[Profit])</f>
        <v>75.049999999999983</v>
      </c>
      <c r="AF22">
        <f>AVERAGEIF(retail_shop[OrderID],retail_shop[[#This Row],[OrderID]],retail_shop[Discount])</f>
        <v>0.24</v>
      </c>
    </row>
    <row r="23" spans="1:32" x14ac:dyDescent="0.25">
      <c r="A23" t="s">
        <v>221</v>
      </c>
      <c r="B23" s="1">
        <v>44948</v>
      </c>
      <c r="C23" t="s">
        <v>222</v>
      </c>
      <c r="D23" t="s">
        <v>223</v>
      </c>
      <c r="E23" t="s">
        <v>54</v>
      </c>
      <c r="F23" t="s">
        <v>55</v>
      </c>
      <c r="G23" t="s">
        <v>100</v>
      </c>
      <c r="H23" t="s">
        <v>125</v>
      </c>
      <c r="I23">
        <v>42038</v>
      </c>
      <c r="J23" t="s">
        <v>58</v>
      </c>
      <c r="K23" t="s">
        <v>224</v>
      </c>
      <c r="L23" t="s">
        <v>90</v>
      </c>
      <c r="M23" t="s">
        <v>112</v>
      </c>
      <c r="N23" t="s">
        <v>225</v>
      </c>
      <c r="O23">
        <v>56.17</v>
      </c>
      <c r="P23">
        <v>3</v>
      </c>
      <c r="Q23">
        <v>0.03</v>
      </c>
      <c r="R23">
        <v>27.86</v>
      </c>
      <c r="S23">
        <v>21.32</v>
      </c>
      <c r="T23" t="s">
        <v>76</v>
      </c>
      <c r="U23" t="s">
        <v>43</v>
      </c>
      <c r="V23" t="s">
        <v>44</v>
      </c>
      <c r="W23" t="s">
        <v>226</v>
      </c>
      <c r="X23" t="s">
        <v>227</v>
      </c>
      <c r="Y23" t="s">
        <v>47</v>
      </c>
      <c r="Z23">
        <v>46</v>
      </c>
      <c r="AA23">
        <v>45</v>
      </c>
      <c r="AB23" t="s">
        <v>65</v>
      </c>
      <c r="AC23" t="s">
        <v>66</v>
      </c>
      <c r="AD23" t="s">
        <v>167</v>
      </c>
      <c r="AE23">
        <f>AVERAGEIF(retail_shop[Category],retail_shop[[#This Row],[Category]],retail_shop[Profit])</f>
        <v>75.004230769230787</v>
      </c>
      <c r="AF23">
        <f>AVERAGEIF(retail_shop[OrderID],retail_shop[[#This Row],[OrderID]],retail_shop[Discount])</f>
        <v>0.03</v>
      </c>
    </row>
    <row r="24" spans="1:32" x14ac:dyDescent="0.25">
      <c r="A24" t="s">
        <v>228</v>
      </c>
      <c r="B24" s="1">
        <v>44949</v>
      </c>
      <c r="C24" t="s">
        <v>229</v>
      </c>
      <c r="D24" t="s">
        <v>230</v>
      </c>
      <c r="E24" t="s">
        <v>124</v>
      </c>
      <c r="F24" t="s">
        <v>85</v>
      </c>
      <c r="G24" t="s">
        <v>56</v>
      </c>
      <c r="H24" t="s">
        <v>87</v>
      </c>
      <c r="I24">
        <v>30156</v>
      </c>
      <c r="J24" t="s">
        <v>88</v>
      </c>
      <c r="K24" t="s">
        <v>231</v>
      </c>
      <c r="L24" t="s">
        <v>39</v>
      </c>
      <c r="M24" t="s">
        <v>40</v>
      </c>
      <c r="N24" t="s">
        <v>232</v>
      </c>
      <c r="O24">
        <v>352.02</v>
      </c>
      <c r="P24">
        <v>7</v>
      </c>
      <c r="Q24">
        <v>0.26</v>
      </c>
      <c r="R24">
        <v>6.85</v>
      </c>
      <c r="S24">
        <v>43.75</v>
      </c>
      <c r="T24" t="s">
        <v>76</v>
      </c>
      <c r="U24" t="s">
        <v>62</v>
      </c>
      <c r="V24" t="s">
        <v>103</v>
      </c>
      <c r="W24" t="s">
        <v>63</v>
      </c>
      <c r="X24" t="s">
        <v>233</v>
      </c>
      <c r="Y24" t="s">
        <v>95</v>
      </c>
      <c r="Z24">
        <v>100</v>
      </c>
      <c r="AA24">
        <v>41</v>
      </c>
      <c r="AB24" t="s">
        <v>48</v>
      </c>
      <c r="AC24" t="s">
        <v>66</v>
      </c>
      <c r="AD24" t="s">
        <v>50</v>
      </c>
      <c r="AE24">
        <f>AVERAGEIF(retail_shop[Category],retail_shop[[#This Row],[Category]],retail_shop[Profit])</f>
        <v>81.352857142857147</v>
      </c>
      <c r="AF24">
        <f>AVERAGEIF(retail_shop[OrderID],retail_shop[[#This Row],[OrderID]],retail_shop[Discount])</f>
        <v>0.26</v>
      </c>
    </row>
    <row r="25" spans="1:32" x14ac:dyDescent="0.25">
      <c r="A25" t="s">
        <v>234</v>
      </c>
      <c r="B25" s="1">
        <v>44950</v>
      </c>
      <c r="C25" t="s">
        <v>235</v>
      </c>
      <c r="D25" t="s">
        <v>236</v>
      </c>
      <c r="E25" t="s">
        <v>124</v>
      </c>
      <c r="F25" t="s">
        <v>55</v>
      </c>
      <c r="G25" t="s">
        <v>100</v>
      </c>
      <c r="H25" t="s">
        <v>36</v>
      </c>
      <c r="I25">
        <v>65592</v>
      </c>
      <c r="J25" t="s">
        <v>71</v>
      </c>
      <c r="K25" t="s">
        <v>237</v>
      </c>
      <c r="L25" t="s">
        <v>90</v>
      </c>
      <c r="M25" t="s">
        <v>179</v>
      </c>
      <c r="N25" t="s">
        <v>238</v>
      </c>
      <c r="O25">
        <v>276.49</v>
      </c>
      <c r="P25">
        <v>2</v>
      </c>
      <c r="Q25">
        <v>0.22</v>
      </c>
      <c r="R25">
        <v>101.97</v>
      </c>
      <c r="S25">
        <v>14.88</v>
      </c>
      <c r="T25" t="s">
        <v>61</v>
      </c>
      <c r="U25" t="s">
        <v>62</v>
      </c>
      <c r="V25" t="s">
        <v>103</v>
      </c>
      <c r="W25" t="s">
        <v>146</v>
      </c>
      <c r="X25" t="s">
        <v>201</v>
      </c>
      <c r="Y25" t="s">
        <v>47</v>
      </c>
      <c r="Z25">
        <v>186</v>
      </c>
      <c r="AA25">
        <v>85</v>
      </c>
      <c r="AB25" t="s">
        <v>80</v>
      </c>
      <c r="AC25" t="s">
        <v>81</v>
      </c>
      <c r="AD25" t="s">
        <v>50</v>
      </c>
      <c r="AE25">
        <f>AVERAGEIF(retail_shop[Category],retail_shop[[#This Row],[Category]],retail_shop[Profit])</f>
        <v>75.004230769230787</v>
      </c>
      <c r="AF25">
        <f>AVERAGEIF(retail_shop[OrderID],retail_shop[[#This Row],[OrderID]],retail_shop[Discount])</f>
        <v>0.22</v>
      </c>
    </row>
    <row r="26" spans="1:32" x14ac:dyDescent="0.25">
      <c r="A26" t="s">
        <v>239</v>
      </c>
      <c r="B26" s="1">
        <v>44951</v>
      </c>
      <c r="C26" t="s">
        <v>240</v>
      </c>
      <c r="D26" t="s">
        <v>241</v>
      </c>
      <c r="E26" t="s">
        <v>54</v>
      </c>
      <c r="F26" t="s">
        <v>133</v>
      </c>
      <c r="G26" t="s">
        <v>56</v>
      </c>
      <c r="H26" t="s">
        <v>242</v>
      </c>
      <c r="I26">
        <v>17695</v>
      </c>
      <c r="J26" t="s">
        <v>88</v>
      </c>
      <c r="K26" t="s">
        <v>243</v>
      </c>
      <c r="L26" t="s">
        <v>39</v>
      </c>
      <c r="M26" t="s">
        <v>112</v>
      </c>
      <c r="N26" t="s">
        <v>244</v>
      </c>
      <c r="O26">
        <v>379.96</v>
      </c>
      <c r="P26">
        <v>6</v>
      </c>
      <c r="Q26">
        <v>0.12</v>
      </c>
      <c r="R26">
        <v>44.83</v>
      </c>
      <c r="S26">
        <v>48.85</v>
      </c>
      <c r="T26" t="s">
        <v>76</v>
      </c>
      <c r="U26" t="s">
        <v>43</v>
      </c>
      <c r="V26" t="s">
        <v>77</v>
      </c>
      <c r="W26" t="s">
        <v>245</v>
      </c>
      <c r="X26" t="s">
        <v>246</v>
      </c>
      <c r="Y26" t="s">
        <v>106</v>
      </c>
      <c r="Z26">
        <v>83</v>
      </c>
      <c r="AA26">
        <v>57</v>
      </c>
      <c r="AB26" t="s">
        <v>107</v>
      </c>
      <c r="AC26" t="s">
        <v>81</v>
      </c>
      <c r="AD26" t="s">
        <v>138</v>
      </c>
      <c r="AE26">
        <f>AVERAGEIF(retail_shop[Category],retail_shop[[#This Row],[Category]],retail_shop[Profit])</f>
        <v>81.352857142857147</v>
      </c>
      <c r="AF26">
        <f>AVERAGEIF(retail_shop[OrderID],retail_shop[[#This Row],[OrderID]],retail_shop[Discount])</f>
        <v>0.12</v>
      </c>
    </row>
    <row r="27" spans="1:32" x14ac:dyDescent="0.25">
      <c r="A27" t="s">
        <v>247</v>
      </c>
      <c r="B27" s="1">
        <v>44952</v>
      </c>
      <c r="C27" t="s">
        <v>248</v>
      </c>
      <c r="D27" t="s">
        <v>249</v>
      </c>
      <c r="E27" t="s">
        <v>54</v>
      </c>
      <c r="F27" t="s">
        <v>55</v>
      </c>
      <c r="G27" t="s">
        <v>70</v>
      </c>
      <c r="H27" t="s">
        <v>87</v>
      </c>
      <c r="I27">
        <v>77244</v>
      </c>
      <c r="J27" t="s">
        <v>58</v>
      </c>
      <c r="K27" t="s">
        <v>250</v>
      </c>
      <c r="L27" t="s">
        <v>73</v>
      </c>
      <c r="M27" t="s">
        <v>74</v>
      </c>
      <c r="N27" t="s">
        <v>251</v>
      </c>
      <c r="O27">
        <v>458.32</v>
      </c>
      <c r="P27">
        <v>3</v>
      </c>
      <c r="Q27">
        <v>0.28000000000000003</v>
      </c>
      <c r="R27">
        <v>136.06</v>
      </c>
      <c r="S27">
        <v>40.090000000000003</v>
      </c>
      <c r="T27" t="s">
        <v>145</v>
      </c>
      <c r="U27" t="s">
        <v>62</v>
      </c>
      <c r="V27" t="s">
        <v>44</v>
      </c>
      <c r="W27" t="s">
        <v>252</v>
      </c>
      <c r="X27" t="s">
        <v>253</v>
      </c>
      <c r="Y27" t="s">
        <v>106</v>
      </c>
      <c r="Z27">
        <v>5</v>
      </c>
      <c r="AA27">
        <v>65</v>
      </c>
      <c r="AB27" t="s">
        <v>65</v>
      </c>
      <c r="AC27" t="s">
        <v>49</v>
      </c>
      <c r="AD27" t="s">
        <v>138</v>
      </c>
      <c r="AE27">
        <f>AVERAGEIF(retail_shop[Category],retail_shop[[#This Row],[Category]],retail_shop[Profit])</f>
        <v>75.049999999999983</v>
      </c>
      <c r="AF27">
        <f>AVERAGEIF(retail_shop[OrderID],retail_shop[[#This Row],[OrderID]],retail_shop[Discount])</f>
        <v>0.28000000000000003</v>
      </c>
    </row>
    <row r="28" spans="1:32" x14ac:dyDescent="0.25">
      <c r="A28" t="s">
        <v>254</v>
      </c>
      <c r="B28" s="1">
        <v>44953</v>
      </c>
      <c r="C28" t="s">
        <v>255</v>
      </c>
      <c r="D28" t="s">
        <v>256</v>
      </c>
      <c r="E28" t="s">
        <v>54</v>
      </c>
      <c r="F28" t="s">
        <v>85</v>
      </c>
      <c r="G28" t="s">
        <v>56</v>
      </c>
      <c r="H28" t="s">
        <v>242</v>
      </c>
      <c r="I28">
        <v>47421</v>
      </c>
      <c r="J28" t="s">
        <v>37</v>
      </c>
      <c r="K28" t="s">
        <v>257</v>
      </c>
      <c r="L28" t="s">
        <v>39</v>
      </c>
      <c r="M28" t="s">
        <v>74</v>
      </c>
      <c r="N28" t="s">
        <v>258</v>
      </c>
      <c r="O28">
        <v>300.87</v>
      </c>
      <c r="P28">
        <v>3</v>
      </c>
      <c r="Q28">
        <v>0.3</v>
      </c>
      <c r="R28">
        <v>1.39</v>
      </c>
      <c r="S28">
        <v>10.14</v>
      </c>
      <c r="T28" t="s">
        <v>42</v>
      </c>
      <c r="U28" t="s">
        <v>43</v>
      </c>
      <c r="V28" t="s">
        <v>77</v>
      </c>
      <c r="W28" t="s">
        <v>259</v>
      </c>
      <c r="X28" t="s">
        <v>208</v>
      </c>
      <c r="Y28" t="s">
        <v>106</v>
      </c>
      <c r="Z28">
        <v>146</v>
      </c>
      <c r="AA28">
        <v>34</v>
      </c>
      <c r="AB28" t="s">
        <v>80</v>
      </c>
      <c r="AC28" t="s">
        <v>66</v>
      </c>
      <c r="AD28" t="s">
        <v>50</v>
      </c>
      <c r="AE28">
        <f>AVERAGEIF(retail_shop[Category],retail_shop[[#This Row],[Category]],retail_shop[Profit])</f>
        <v>81.352857142857147</v>
      </c>
      <c r="AF28">
        <f>AVERAGEIF(retail_shop[OrderID],retail_shop[[#This Row],[OrderID]],retail_shop[Discount])</f>
        <v>0.3</v>
      </c>
    </row>
    <row r="29" spans="1:32" x14ac:dyDescent="0.25">
      <c r="A29" t="s">
        <v>260</v>
      </c>
      <c r="B29" s="1">
        <v>44954</v>
      </c>
      <c r="C29" t="s">
        <v>261</v>
      </c>
      <c r="D29" t="s">
        <v>262</v>
      </c>
      <c r="E29" t="s">
        <v>33</v>
      </c>
      <c r="F29" t="s">
        <v>133</v>
      </c>
      <c r="G29" t="s">
        <v>56</v>
      </c>
      <c r="H29" t="s">
        <v>242</v>
      </c>
      <c r="I29">
        <v>64510</v>
      </c>
      <c r="J29" t="s">
        <v>71</v>
      </c>
      <c r="K29" t="s">
        <v>263</v>
      </c>
      <c r="L29" t="s">
        <v>39</v>
      </c>
      <c r="M29" t="s">
        <v>112</v>
      </c>
      <c r="N29" t="s">
        <v>264</v>
      </c>
      <c r="O29">
        <v>368.54</v>
      </c>
      <c r="P29">
        <v>9</v>
      </c>
      <c r="Q29">
        <v>0.06</v>
      </c>
      <c r="R29">
        <v>146.94999999999999</v>
      </c>
      <c r="S29">
        <v>30.46</v>
      </c>
      <c r="T29" t="s">
        <v>145</v>
      </c>
      <c r="U29" t="s">
        <v>43</v>
      </c>
      <c r="V29" t="s">
        <v>44</v>
      </c>
      <c r="W29" t="s">
        <v>265</v>
      </c>
      <c r="X29" t="s">
        <v>166</v>
      </c>
      <c r="Y29" t="s">
        <v>95</v>
      </c>
      <c r="Z29">
        <v>184</v>
      </c>
      <c r="AA29">
        <v>63</v>
      </c>
      <c r="AB29" t="s">
        <v>48</v>
      </c>
      <c r="AC29" t="s">
        <v>66</v>
      </c>
      <c r="AD29" t="s">
        <v>138</v>
      </c>
      <c r="AE29">
        <f>AVERAGEIF(retail_shop[Category],retail_shop[[#This Row],[Category]],retail_shop[Profit])</f>
        <v>81.352857142857147</v>
      </c>
      <c r="AF29">
        <f>AVERAGEIF(retail_shop[OrderID],retail_shop[[#This Row],[OrderID]],retail_shop[Discount])</f>
        <v>0.06</v>
      </c>
    </row>
    <row r="30" spans="1:32" x14ac:dyDescent="0.25">
      <c r="A30" t="s">
        <v>266</v>
      </c>
      <c r="B30" s="1">
        <v>44955</v>
      </c>
      <c r="C30" t="s">
        <v>229</v>
      </c>
      <c r="D30" t="s">
        <v>267</v>
      </c>
      <c r="E30" t="s">
        <v>33</v>
      </c>
      <c r="F30" t="s">
        <v>142</v>
      </c>
      <c r="G30" t="s">
        <v>100</v>
      </c>
      <c r="H30" t="s">
        <v>36</v>
      </c>
      <c r="I30">
        <v>78524</v>
      </c>
      <c r="J30" t="s">
        <v>37</v>
      </c>
      <c r="K30" t="s">
        <v>268</v>
      </c>
      <c r="L30" t="s">
        <v>39</v>
      </c>
      <c r="M30" t="s">
        <v>112</v>
      </c>
      <c r="N30" t="s">
        <v>269</v>
      </c>
      <c r="O30">
        <v>383.4</v>
      </c>
      <c r="P30">
        <v>7</v>
      </c>
      <c r="Q30">
        <v>0.11</v>
      </c>
      <c r="R30">
        <v>100.93</v>
      </c>
      <c r="S30">
        <v>49.34</v>
      </c>
      <c r="T30" t="s">
        <v>42</v>
      </c>
      <c r="U30" t="s">
        <v>62</v>
      </c>
      <c r="V30" t="s">
        <v>44</v>
      </c>
      <c r="W30" t="s">
        <v>45</v>
      </c>
      <c r="X30" t="s">
        <v>270</v>
      </c>
      <c r="Y30" t="s">
        <v>95</v>
      </c>
      <c r="Z30">
        <v>196</v>
      </c>
      <c r="AA30">
        <v>68</v>
      </c>
      <c r="AB30" t="s">
        <v>80</v>
      </c>
      <c r="AC30" t="s">
        <v>81</v>
      </c>
      <c r="AD30" t="s">
        <v>50</v>
      </c>
      <c r="AE30">
        <f>AVERAGEIF(retail_shop[Category],retail_shop[[#This Row],[Category]],retail_shop[Profit])</f>
        <v>81.352857142857147</v>
      </c>
      <c r="AF30">
        <f>AVERAGEIF(retail_shop[OrderID],retail_shop[[#This Row],[OrderID]],retail_shop[Discount])</f>
        <v>0.11</v>
      </c>
    </row>
    <row r="31" spans="1:32" x14ac:dyDescent="0.25">
      <c r="A31" t="s">
        <v>271</v>
      </c>
      <c r="B31" s="1">
        <v>44956</v>
      </c>
      <c r="C31" t="s">
        <v>272</v>
      </c>
      <c r="D31" t="s">
        <v>273</v>
      </c>
      <c r="E31" t="s">
        <v>33</v>
      </c>
      <c r="F31" t="s">
        <v>55</v>
      </c>
      <c r="G31" t="s">
        <v>100</v>
      </c>
      <c r="H31" t="s">
        <v>242</v>
      </c>
      <c r="I31">
        <v>29466</v>
      </c>
      <c r="J31" t="s">
        <v>37</v>
      </c>
      <c r="K31" t="s">
        <v>274</v>
      </c>
      <c r="L31" t="s">
        <v>39</v>
      </c>
      <c r="M31" t="s">
        <v>40</v>
      </c>
      <c r="N31" t="s">
        <v>275</v>
      </c>
      <c r="O31">
        <v>201.37</v>
      </c>
      <c r="P31">
        <v>5</v>
      </c>
      <c r="Q31">
        <v>0.28000000000000003</v>
      </c>
      <c r="R31">
        <v>-21.43</v>
      </c>
      <c r="S31">
        <v>26.2</v>
      </c>
      <c r="T31" t="s">
        <v>76</v>
      </c>
      <c r="U31" t="s">
        <v>43</v>
      </c>
      <c r="V31" t="s">
        <v>44</v>
      </c>
      <c r="W31" t="s">
        <v>259</v>
      </c>
      <c r="X31" t="s">
        <v>276</v>
      </c>
      <c r="Y31" t="s">
        <v>106</v>
      </c>
      <c r="Z31">
        <v>130</v>
      </c>
      <c r="AA31">
        <v>94</v>
      </c>
      <c r="AB31" t="s">
        <v>48</v>
      </c>
      <c r="AC31" t="s">
        <v>66</v>
      </c>
      <c r="AD31" t="s">
        <v>96</v>
      </c>
      <c r="AE31">
        <f>AVERAGEIF(retail_shop[Category],retail_shop[[#This Row],[Category]],retail_shop[Profit])</f>
        <v>81.352857142857147</v>
      </c>
      <c r="AF31">
        <f>AVERAGEIF(retail_shop[OrderID],retail_shop[[#This Row],[OrderID]],retail_shop[Discount])</f>
        <v>0.28000000000000003</v>
      </c>
    </row>
    <row r="32" spans="1:32" x14ac:dyDescent="0.25">
      <c r="A32" t="s">
        <v>277</v>
      </c>
      <c r="B32" s="1">
        <v>44957</v>
      </c>
      <c r="C32" t="s">
        <v>278</v>
      </c>
      <c r="D32" t="s">
        <v>279</v>
      </c>
      <c r="E32" t="s">
        <v>124</v>
      </c>
      <c r="F32" t="s">
        <v>85</v>
      </c>
      <c r="G32" t="s">
        <v>35</v>
      </c>
      <c r="H32" t="s">
        <v>242</v>
      </c>
      <c r="I32">
        <v>15991</v>
      </c>
      <c r="J32" t="s">
        <v>71</v>
      </c>
      <c r="K32" t="s">
        <v>280</v>
      </c>
      <c r="L32" t="s">
        <v>39</v>
      </c>
      <c r="M32" t="s">
        <v>40</v>
      </c>
      <c r="N32" t="s">
        <v>281</v>
      </c>
      <c r="O32">
        <v>135.72</v>
      </c>
      <c r="P32">
        <v>7</v>
      </c>
      <c r="Q32">
        <v>0.22</v>
      </c>
      <c r="R32">
        <v>53.63</v>
      </c>
      <c r="S32">
        <v>13.19</v>
      </c>
      <c r="T32" t="s">
        <v>145</v>
      </c>
      <c r="U32" t="s">
        <v>62</v>
      </c>
      <c r="V32" t="s">
        <v>103</v>
      </c>
      <c r="W32" t="s">
        <v>114</v>
      </c>
      <c r="X32" t="s">
        <v>282</v>
      </c>
      <c r="Y32" t="s">
        <v>47</v>
      </c>
      <c r="Z32">
        <v>0</v>
      </c>
      <c r="AA32">
        <v>80</v>
      </c>
      <c r="AB32" t="s">
        <v>107</v>
      </c>
      <c r="AC32" t="s">
        <v>66</v>
      </c>
      <c r="AD32" t="s">
        <v>167</v>
      </c>
      <c r="AE32">
        <f>AVERAGEIF(retail_shop[Category],retail_shop[[#This Row],[Category]],retail_shop[Profit])</f>
        <v>81.352857142857147</v>
      </c>
      <c r="AF32">
        <f>AVERAGEIF(retail_shop[OrderID],retail_shop[[#This Row],[OrderID]],retail_shop[Discount])</f>
        <v>0.22</v>
      </c>
    </row>
    <row r="33" spans="1:32" x14ac:dyDescent="0.25">
      <c r="A33" t="s">
        <v>283</v>
      </c>
      <c r="B33" s="1">
        <v>44958</v>
      </c>
      <c r="C33" t="s">
        <v>284</v>
      </c>
      <c r="D33" t="s">
        <v>285</v>
      </c>
      <c r="E33" t="s">
        <v>33</v>
      </c>
      <c r="F33" t="s">
        <v>142</v>
      </c>
      <c r="G33" t="s">
        <v>35</v>
      </c>
      <c r="H33" t="s">
        <v>36</v>
      </c>
      <c r="I33">
        <v>69711</v>
      </c>
      <c r="J33" t="s">
        <v>88</v>
      </c>
      <c r="K33" t="s">
        <v>286</v>
      </c>
      <c r="L33" t="s">
        <v>90</v>
      </c>
      <c r="M33" t="s">
        <v>74</v>
      </c>
      <c r="N33" t="s">
        <v>287</v>
      </c>
      <c r="O33">
        <v>118.42</v>
      </c>
      <c r="P33">
        <v>9</v>
      </c>
      <c r="Q33">
        <v>0.01</v>
      </c>
      <c r="R33">
        <v>165.88</v>
      </c>
      <c r="S33">
        <v>26.82</v>
      </c>
      <c r="T33" t="s">
        <v>76</v>
      </c>
      <c r="U33" t="s">
        <v>43</v>
      </c>
      <c r="V33" t="s">
        <v>152</v>
      </c>
      <c r="W33" t="s">
        <v>78</v>
      </c>
      <c r="X33" t="s">
        <v>288</v>
      </c>
      <c r="Y33" t="s">
        <v>95</v>
      </c>
      <c r="Z33">
        <v>57</v>
      </c>
      <c r="AA33">
        <v>86</v>
      </c>
      <c r="AB33" t="s">
        <v>65</v>
      </c>
      <c r="AC33" t="s">
        <v>66</v>
      </c>
      <c r="AD33" t="s">
        <v>167</v>
      </c>
      <c r="AE33">
        <f>AVERAGEIF(retail_shop[Category],retail_shop[[#This Row],[Category]],retail_shop[Profit])</f>
        <v>75.004230769230787</v>
      </c>
      <c r="AF33">
        <f>AVERAGEIF(retail_shop[OrderID],retail_shop[[#This Row],[OrderID]],retail_shop[Discount])</f>
        <v>0.01</v>
      </c>
    </row>
    <row r="34" spans="1:32" x14ac:dyDescent="0.25">
      <c r="A34" t="s">
        <v>289</v>
      </c>
      <c r="B34" s="1">
        <v>44959</v>
      </c>
      <c r="C34" t="s">
        <v>272</v>
      </c>
      <c r="D34" t="s">
        <v>290</v>
      </c>
      <c r="E34" t="s">
        <v>124</v>
      </c>
      <c r="F34" t="s">
        <v>142</v>
      </c>
      <c r="G34" t="s">
        <v>70</v>
      </c>
      <c r="H34" t="s">
        <v>242</v>
      </c>
      <c r="I34">
        <v>91921</v>
      </c>
      <c r="J34" t="s">
        <v>37</v>
      </c>
      <c r="K34" t="s">
        <v>291</v>
      </c>
      <c r="L34" t="s">
        <v>39</v>
      </c>
      <c r="M34" t="s">
        <v>179</v>
      </c>
      <c r="N34" t="s">
        <v>292</v>
      </c>
      <c r="O34">
        <v>140.69</v>
      </c>
      <c r="P34">
        <v>1</v>
      </c>
      <c r="Q34">
        <v>0.23</v>
      </c>
      <c r="R34">
        <v>180.74</v>
      </c>
      <c r="S34">
        <v>28.06</v>
      </c>
      <c r="T34" t="s">
        <v>42</v>
      </c>
      <c r="U34" t="s">
        <v>62</v>
      </c>
      <c r="V34" t="s">
        <v>77</v>
      </c>
      <c r="W34" t="s">
        <v>293</v>
      </c>
      <c r="X34" t="s">
        <v>294</v>
      </c>
      <c r="Y34" t="s">
        <v>106</v>
      </c>
      <c r="Z34">
        <v>123</v>
      </c>
      <c r="AA34">
        <v>25</v>
      </c>
      <c r="AB34" t="s">
        <v>65</v>
      </c>
      <c r="AC34" t="s">
        <v>81</v>
      </c>
      <c r="AD34" t="s">
        <v>138</v>
      </c>
      <c r="AE34">
        <f>AVERAGEIF(retail_shop[Category],retail_shop[[#This Row],[Category]],retail_shop[Profit])</f>
        <v>81.352857142857147</v>
      </c>
      <c r="AF34">
        <f>AVERAGEIF(retail_shop[OrderID],retail_shop[[#This Row],[OrderID]],retail_shop[Discount])</f>
        <v>0.23</v>
      </c>
    </row>
    <row r="35" spans="1:32" x14ac:dyDescent="0.25">
      <c r="A35" t="s">
        <v>295</v>
      </c>
      <c r="B35" s="1">
        <v>44960</v>
      </c>
      <c r="C35" t="s">
        <v>296</v>
      </c>
      <c r="D35" t="s">
        <v>297</v>
      </c>
      <c r="E35" t="s">
        <v>124</v>
      </c>
      <c r="F35" t="s">
        <v>34</v>
      </c>
      <c r="G35" t="s">
        <v>35</v>
      </c>
      <c r="H35" t="s">
        <v>242</v>
      </c>
      <c r="I35">
        <v>76992</v>
      </c>
      <c r="J35" t="s">
        <v>58</v>
      </c>
      <c r="K35" t="s">
        <v>298</v>
      </c>
      <c r="L35" t="s">
        <v>39</v>
      </c>
      <c r="M35" t="s">
        <v>74</v>
      </c>
      <c r="N35" t="s">
        <v>299</v>
      </c>
      <c r="O35">
        <v>151.87</v>
      </c>
      <c r="P35">
        <v>7</v>
      </c>
      <c r="Q35">
        <v>0.25</v>
      </c>
      <c r="R35">
        <v>66.430000000000007</v>
      </c>
      <c r="S35">
        <v>38.380000000000003</v>
      </c>
      <c r="T35" t="s">
        <v>61</v>
      </c>
      <c r="U35" t="s">
        <v>62</v>
      </c>
      <c r="V35" t="s">
        <v>152</v>
      </c>
      <c r="W35" t="s">
        <v>153</v>
      </c>
      <c r="X35" t="s">
        <v>300</v>
      </c>
      <c r="Y35" t="s">
        <v>106</v>
      </c>
      <c r="Z35">
        <v>165</v>
      </c>
      <c r="AA35">
        <v>28</v>
      </c>
      <c r="AB35" t="s">
        <v>65</v>
      </c>
      <c r="AC35" t="s">
        <v>49</v>
      </c>
      <c r="AD35" t="s">
        <v>50</v>
      </c>
      <c r="AE35">
        <f>AVERAGEIF(retail_shop[Category],retail_shop[[#This Row],[Category]],retail_shop[Profit])</f>
        <v>81.352857142857147</v>
      </c>
      <c r="AF35">
        <f>AVERAGEIF(retail_shop[OrderID],retail_shop[[#This Row],[OrderID]],retail_shop[Discount])</f>
        <v>0.25</v>
      </c>
    </row>
    <row r="36" spans="1:32" x14ac:dyDescent="0.25">
      <c r="A36" t="s">
        <v>301</v>
      </c>
      <c r="B36" s="1">
        <v>44961</v>
      </c>
      <c r="C36" t="s">
        <v>302</v>
      </c>
      <c r="D36" t="s">
        <v>303</v>
      </c>
      <c r="E36" t="s">
        <v>33</v>
      </c>
      <c r="F36" t="s">
        <v>133</v>
      </c>
      <c r="G36" t="s">
        <v>56</v>
      </c>
      <c r="H36" t="s">
        <v>242</v>
      </c>
      <c r="I36">
        <v>94583</v>
      </c>
      <c r="J36" t="s">
        <v>37</v>
      </c>
      <c r="K36" t="s">
        <v>304</v>
      </c>
      <c r="L36" t="s">
        <v>73</v>
      </c>
      <c r="M36" t="s">
        <v>179</v>
      </c>
      <c r="N36" t="s">
        <v>305</v>
      </c>
      <c r="O36">
        <v>119.47</v>
      </c>
      <c r="P36">
        <v>6</v>
      </c>
      <c r="Q36">
        <v>0.23</v>
      </c>
      <c r="R36">
        <v>70.209999999999994</v>
      </c>
      <c r="S36">
        <v>36.450000000000003</v>
      </c>
      <c r="T36" t="s">
        <v>61</v>
      </c>
      <c r="U36" t="s">
        <v>62</v>
      </c>
      <c r="V36" t="s">
        <v>77</v>
      </c>
      <c r="W36" t="s">
        <v>306</v>
      </c>
      <c r="X36" t="s">
        <v>307</v>
      </c>
      <c r="Y36" t="s">
        <v>95</v>
      </c>
      <c r="Z36">
        <v>14</v>
      </c>
      <c r="AA36">
        <v>25</v>
      </c>
      <c r="AB36" t="s">
        <v>107</v>
      </c>
      <c r="AC36" t="s">
        <v>49</v>
      </c>
      <c r="AD36" t="s">
        <v>50</v>
      </c>
      <c r="AE36">
        <f>AVERAGEIF(retail_shop[Category],retail_shop[[#This Row],[Category]],retail_shop[Profit])</f>
        <v>75.049999999999983</v>
      </c>
      <c r="AF36">
        <f>AVERAGEIF(retail_shop[OrderID],retail_shop[[#This Row],[OrderID]],retail_shop[Discount])</f>
        <v>0.23</v>
      </c>
    </row>
    <row r="37" spans="1:32" x14ac:dyDescent="0.25">
      <c r="A37" t="s">
        <v>308</v>
      </c>
      <c r="B37" s="1">
        <v>44962</v>
      </c>
      <c r="C37" t="s">
        <v>309</v>
      </c>
      <c r="D37" t="s">
        <v>310</v>
      </c>
      <c r="E37" t="s">
        <v>124</v>
      </c>
      <c r="F37" t="s">
        <v>55</v>
      </c>
      <c r="G37" t="s">
        <v>100</v>
      </c>
      <c r="H37" t="s">
        <v>87</v>
      </c>
      <c r="I37">
        <v>54300</v>
      </c>
      <c r="J37" t="s">
        <v>71</v>
      </c>
      <c r="K37" t="s">
        <v>311</v>
      </c>
      <c r="L37" t="s">
        <v>39</v>
      </c>
      <c r="M37" t="s">
        <v>179</v>
      </c>
      <c r="N37" t="s">
        <v>312</v>
      </c>
      <c r="O37">
        <v>441.55</v>
      </c>
      <c r="P37">
        <v>9</v>
      </c>
      <c r="Q37">
        <v>0.24</v>
      </c>
      <c r="R37">
        <v>179.61</v>
      </c>
      <c r="S37">
        <v>23.11</v>
      </c>
      <c r="T37" t="s">
        <v>145</v>
      </c>
      <c r="U37" t="s">
        <v>43</v>
      </c>
      <c r="V37" t="s">
        <v>44</v>
      </c>
      <c r="W37" t="s">
        <v>153</v>
      </c>
      <c r="X37" t="s">
        <v>182</v>
      </c>
      <c r="Y37" t="s">
        <v>95</v>
      </c>
      <c r="Z37">
        <v>161</v>
      </c>
      <c r="AA37">
        <v>92</v>
      </c>
      <c r="AB37" t="s">
        <v>48</v>
      </c>
      <c r="AC37" t="s">
        <v>66</v>
      </c>
      <c r="AD37" t="s">
        <v>138</v>
      </c>
      <c r="AE37">
        <f>AVERAGEIF(retail_shop[Category],retail_shop[[#This Row],[Category]],retail_shop[Profit])</f>
        <v>81.352857142857147</v>
      </c>
      <c r="AF37">
        <f>AVERAGEIF(retail_shop[OrderID],retail_shop[[#This Row],[OrderID]],retail_shop[Discount])</f>
        <v>0.24</v>
      </c>
    </row>
    <row r="38" spans="1:32" x14ac:dyDescent="0.25">
      <c r="A38" t="s">
        <v>313</v>
      </c>
      <c r="B38" s="1">
        <v>44963</v>
      </c>
      <c r="C38" t="s">
        <v>314</v>
      </c>
      <c r="D38" t="s">
        <v>315</v>
      </c>
      <c r="E38" t="s">
        <v>33</v>
      </c>
      <c r="F38" t="s">
        <v>85</v>
      </c>
      <c r="G38" t="s">
        <v>35</v>
      </c>
      <c r="H38" t="s">
        <v>87</v>
      </c>
      <c r="I38">
        <v>79200</v>
      </c>
      <c r="J38" t="s">
        <v>71</v>
      </c>
      <c r="K38" t="s">
        <v>316</v>
      </c>
      <c r="L38" t="s">
        <v>73</v>
      </c>
      <c r="M38" t="s">
        <v>40</v>
      </c>
      <c r="N38" t="s">
        <v>317</v>
      </c>
      <c r="O38">
        <v>383.36</v>
      </c>
      <c r="P38">
        <v>1</v>
      </c>
      <c r="Q38">
        <v>0.25</v>
      </c>
      <c r="R38">
        <v>96.77</v>
      </c>
      <c r="S38">
        <v>14.81</v>
      </c>
      <c r="T38" t="s">
        <v>76</v>
      </c>
      <c r="U38" t="s">
        <v>43</v>
      </c>
      <c r="V38" t="s">
        <v>103</v>
      </c>
      <c r="W38" t="s">
        <v>214</v>
      </c>
      <c r="X38" t="s">
        <v>318</v>
      </c>
      <c r="Y38" t="s">
        <v>95</v>
      </c>
      <c r="Z38">
        <v>188</v>
      </c>
      <c r="AA38">
        <v>51</v>
      </c>
      <c r="AB38" t="s">
        <v>107</v>
      </c>
      <c r="AC38" t="s">
        <v>49</v>
      </c>
      <c r="AD38" t="s">
        <v>50</v>
      </c>
      <c r="AE38">
        <f>AVERAGEIF(retail_shop[Category],retail_shop[[#This Row],[Category]],retail_shop[Profit])</f>
        <v>75.049999999999983</v>
      </c>
      <c r="AF38">
        <f>AVERAGEIF(retail_shop[OrderID],retail_shop[[#This Row],[OrderID]],retail_shop[Discount])</f>
        <v>0.25</v>
      </c>
    </row>
    <row r="39" spans="1:32" x14ac:dyDescent="0.25">
      <c r="A39" t="s">
        <v>319</v>
      </c>
      <c r="B39" s="1">
        <v>44964</v>
      </c>
      <c r="C39" t="s">
        <v>320</v>
      </c>
      <c r="D39" t="s">
        <v>321</v>
      </c>
      <c r="E39" t="s">
        <v>33</v>
      </c>
      <c r="F39" t="s">
        <v>34</v>
      </c>
      <c r="G39" t="s">
        <v>35</v>
      </c>
      <c r="H39" t="s">
        <v>87</v>
      </c>
      <c r="I39">
        <v>12261</v>
      </c>
      <c r="J39" t="s">
        <v>71</v>
      </c>
      <c r="K39" t="s">
        <v>322</v>
      </c>
      <c r="L39" t="s">
        <v>90</v>
      </c>
      <c r="M39" t="s">
        <v>91</v>
      </c>
      <c r="N39" t="s">
        <v>323</v>
      </c>
      <c r="O39">
        <v>42.51</v>
      </c>
      <c r="P39">
        <v>4</v>
      </c>
      <c r="Q39">
        <v>0.06</v>
      </c>
      <c r="R39">
        <v>-41.79</v>
      </c>
      <c r="S39">
        <v>34.03</v>
      </c>
      <c r="T39" t="s">
        <v>76</v>
      </c>
      <c r="U39" t="s">
        <v>62</v>
      </c>
      <c r="V39" t="s">
        <v>152</v>
      </c>
      <c r="W39" t="s">
        <v>324</v>
      </c>
      <c r="X39" t="s">
        <v>325</v>
      </c>
      <c r="Y39" t="s">
        <v>47</v>
      </c>
      <c r="Z39">
        <v>162</v>
      </c>
      <c r="AA39">
        <v>60</v>
      </c>
      <c r="AB39" t="s">
        <v>65</v>
      </c>
      <c r="AC39" t="s">
        <v>81</v>
      </c>
      <c r="AD39" t="s">
        <v>96</v>
      </c>
      <c r="AE39">
        <f>AVERAGEIF(retail_shop[Category],retail_shop[[#This Row],[Category]],retail_shop[Profit])</f>
        <v>75.004230769230787</v>
      </c>
      <c r="AF39">
        <f>AVERAGEIF(retail_shop[OrderID],retail_shop[[#This Row],[OrderID]],retail_shop[Discount])</f>
        <v>0.06</v>
      </c>
    </row>
    <row r="40" spans="1:32" x14ac:dyDescent="0.25">
      <c r="A40" t="s">
        <v>326</v>
      </c>
      <c r="B40" s="1">
        <v>44965</v>
      </c>
      <c r="C40" t="s">
        <v>131</v>
      </c>
      <c r="D40" t="s">
        <v>327</v>
      </c>
      <c r="E40" t="s">
        <v>54</v>
      </c>
      <c r="F40" t="s">
        <v>133</v>
      </c>
      <c r="G40" t="s">
        <v>70</v>
      </c>
      <c r="H40" t="s">
        <v>36</v>
      </c>
      <c r="I40">
        <v>62503</v>
      </c>
      <c r="J40" t="s">
        <v>88</v>
      </c>
      <c r="K40" t="s">
        <v>328</v>
      </c>
      <c r="L40" t="s">
        <v>39</v>
      </c>
      <c r="M40" t="s">
        <v>91</v>
      </c>
      <c r="N40" t="s">
        <v>329</v>
      </c>
      <c r="O40">
        <v>148.96</v>
      </c>
      <c r="P40">
        <v>9</v>
      </c>
      <c r="Q40">
        <v>7.0000000000000007E-2</v>
      </c>
      <c r="R40">
        <v>178.19</v>
      </c>
      <c r="S40">
        <v>23.98</v>
      </c>
      <c r="T40" t="s">
        <v>145</v>
      </c>
      <c r="U40" t="s">
        <v>62</v>
      </c>
      <c r="V40" t="s">
        <v>103</v>
      </c>
      <c r="W40" t="s">
        <v>200</v>
      </c>
      <c r="X40" t="s">
        <v>294</v>
      </c>
      <c r="Y40" t="s">
        <v>47</v>
      </c>
      <c r="Z40">
        <v>63</v>
      </c>
      <c r="AA40">
        <v>95</v>
      </c>
      <c r="AB40" t="s">
        <v>107</v>
      </c>
      <c r="AC40" t="s">
        <v>81</v>
      </c>
      <c r="AD40" t="s">
        <v>167</v>
      </c>
      <c r="AE40">
        <f>AVERAGEIF(retail_shop[Category],retail_shop[[#This Row],[Category]],retail_shop[Profit])</f>
        <v>81.352857142857147</v>
      </c>
      <c r="AF40">
        <f>AVERAGEIF(retail_shop[OrderID],retail_shop[[#This Row],[OrderID]],retail_shop[Discount])</f>
        <v>7.0000000000000007E-2</v>
      </c>
    </row>
    <row r="41" spans="1:32" x14ac:dyDescent="0.25">
      <c r="A41" t="s">
        <v>330</v>
      </c>
      <c r="B41" s="1">
        <v>44966</v>
      </c>
      <c r="C41" t="s">
        <v>248</v>
      </c>
      <c r="D41" t="s">
        <v>331</v>
      </c>
      <c r="E41" t="s">
        <v>33</v>
      </c>
      <c r="F41" t="s">
        <v>34</v>
      </c>
      <c r="G41" t="s">
        <v>70</v>
      </c>
      <c r="H41" t="s">
        <v>125</v>
      </c>
      <c r="I41">
        <v>20732</v>
      </c>
      <c r="J41" t="s">
        <v>37</v>
      </c>
      <c r="K41" t="s">
        <v>332</v>
      </c>
      <c r="L41" t="s">
        <v>73</v>
      </c>
      <c r="M41" t="s">
        <v>112</v>
      </c>
      <c r="N41" t="s">
        <v>333</v>
      </c>
      <c r="O41">
        <v>30.65</v>
      </c>
      <c r="P41">
        <v>4</v>
      </c>
      <c r="Q41">
        <v>0.19</v>
      </c>
      <c r="R41">
        <v>12.06</v>
      </c>
      <c r="S41">
        <v>10.95</v>
      </c>
      <c r="T41" t="s">
        <v>61</v>
      </c>
      <c r="U41" t="s">
        <v>43</v>
      </c>
      <c r="V41" t="s">
        <v>77</v>
      </c>
      <c r="W41" t="s">
        <v>78</v>
      </c>
      <c r="X41" t="s">
        <v>334</v>
      </c>
      <c r="Y41" t="s">
        <v>106</v>
      </c>
      <c r="Z41">
        <v>24</v>
      </c>
      <c r="AA41">
        <v>27</v>
      </c>
      <c r="AB41" t="s">
        <v>107</v>
      </c>
      <c r="AC41" t="s">
        <v>49</v>
      </c>
      <c r="AD41" t="s">
        <v>138</v>
      </c>
      <c r="AE41">
        <f>AVERAGEIF(retail_shop[Category],retail_shop[[#This Row],[Category]],retail_shop[Profit])</f>
        <v>75.049999999999983</v>
      </c>
      <c r="AF41">
        <f>AVERAGEIF(retail_shop[OrderID],retail_shop[[#This Row],[OrderID]],retail_shop[Discount])</f>
        <v>0.19</v>
      </c>
    </row>
    <row r="42" spans="1:32" x14ac:dyDescent="0.25">
      <c r="A42" t="s">
        <v>335</v>
      </c>
      <c r="B42" s="1">
        <v>44967</v>
      </c>
      <c r="C42" t="s">
        <v>336</v>
      </c>
      <c r="D42" t="s">
        <v>337</v>
      </c>
      <c r="E42" t="s">
        <v>54</v>
      </c>
      <c r="F42" t="s">
        <v>133</v>
      </c>
      <c r="G42" t="s">
        <v>56</v>
      </c>
      <c r="H42" t="s">
        <v>242</v>
      </c>
      <c r="I42">
        <v>65868</v>
      </c>
      <c r="J42" t="s">
        <v>88</v>
      </c>
      <c r="K42" t="s">
        <v>338</v>
      </c>
      <c r="L42" t="s">
        <v>73</v>
      </c>
      <c r="M42" t="s">
        <v>40</v>
      </c>
      <c r="N42" t="s">
        <v>339</v>
      </c>
      <c r="O42">
        <v>259.12</v>
      </c>
      <c r="P42">
        <v>3</v>
      </c>
      <c r="Q42">
        <v>0.27</v>
      </c>
      <c r="R42">
        <v>94.41</v>
      </c>
      <c r="S42">
        <v>45.53</v>
      </c>
      <c r="T42" t="s">
        <v>42</v>
      </c>
      <c r="U42" t="s">
        <v>43</v>
      </c>
      <c r="V42" t="s">
        <v>103</v>
      </c>
      <c r="W42" t="s">
        <v>259</v>
      </c>
      <c r="X42" t="s">
        <v>159</v>
      </c>
      <c r="Y42" t="s">
        <v>95</v>
      </c>
      <c r="Z42">
        <v>23</v>
      </c>
      <c r="AA42">
        <v>91</v>
      </c>
      <c r="AB42" t="s">
        <v>107</v>
      </c>
      <c r="AC42" t="s">
        <v>49</v>
      </c>
      <c r="AD42" t="s">
        <v>138</v>
      </c>
      <c r="AE42">
        <f>AVERAGEIF(retail_shop[Category],retail_shop[[#This Row],[Category]],retail_shop[Profit])</f>
        <v>75.049999999999983</v>
      </c>
      <c r="AF42">
        <f>AVERAGEIF(retail_shop[OrderID],retail_shop[[#This Row],[OrderID]],retail_shop[Discount])</f>
        <v>0.27</v>
      </c>
    </row>
    <row r="43" spans="1:32" x14ac:dyDescent="0.25">
      <c r="A43" t="s">
        <v>340</v>
      </c>
      <c r="B43" s="1">
        <v>44968</v>
      </c>
      <c r="C43" t="s">
        <v>176</v>
      </c>
      <c r="D43" t="s">
        <v>341</v>
      </c>
      <c r="E43" t="s">
        <v>33</v>
      </c>
      <c r="F43" t="s">
        <v>133</v>
      </c>
      <c r="G43" t="s">
        <v>100</v>
      </c>
      <c r="H43" t="s">
        <v>242</v>
      </c>
      <c r="I43">
        <v>59467</v>
      </c>
      <c r="J43" t="s">
        <v>88</v>
      </c>
      <c r="K43" t="s">
        <v>342</v>
      </c>
      <c r="L43" t="s">
        <v>90</v>
      </c>
      <c r="M43" t="s">
        <v>179</v>
      </c>
      <c r="N43" t="s">
        <v>343</v>
      </c>
      <c r="O43">
        <v>248.58</v>
      </c>
      <c r="P43">
        <v>9</v>
      </c>
      <c r="Q43">
        <v>0.09</v>
      </c>
      <c r="R43">
        <v>-8.6199999999999992</v>
      </c>
      <c r="S43">
        <v>36.1</v>
      </c>
      <c r="T43" t="s">
        <v>145</v>
      </c>
      <c r="U43" t="s">
        <v>43</v>
      </c>
      <c r="V43" t="s">
        <v>103</v>
      </c>
      <c r="W43" t="s">
        <v>188</v>
      </c>
      <c r="X43" t="s">
        <v>79</v>
      </c>
      <c r="Y43" t="s">
        <v>47</v>
      </c>
      <c r="Z43">
        <v>11</v>
      </c>
      <c r="AA43">
        <v>69</v>
      </c>
      <c r="AB43" t="s">
        <v>48</v>
      </c>
      <c r="AC43" t="s">
        <v>66</v>
      </c>
      <c r="AD43" t="s">
        <v>50</v>
      </c>
      <c r="AE43">
        <f>AVERAGEIF(retail_shop[Category],retail_shop[[#This Row],[Category]],retail_shop[Profit])</f>
        <v>75.004230769230787</v>
      </c>
      <c r="AF43">
        <f>AVERAGEIF(retail_shop[OrderID],retail_shop[[#This Row],[OrderID]],retail_shop[Discount])</f>
        <v>0.09</v>
      </c>
    </row>
    <row r="44" spans="1:32" x14ac:dyDescent="0.25">
      <c r="A44" t="s">
        <v>344</v>
      </c>
      <c r="B44" s="1">
        <v>44969</v>
      </c>
      <c r="C44" t="s">
        <v>345</v>
      </c>
      <c r="D44" t="s">
        <v>346</v>
      </c>
      <c r="E44" t="s">
        <v>33</v>
      </c>
      <c r="F44" t="s">
        <v>55</v>
      </c>
      <c r="G44" t="s">
        <v>70</v>
      </c>
      <c r="H44" t="s">
        <v>36</v>
      </c>
      <c r="I44">
        <v>51471</v>
      </c>
      <c r="J44" t="s">
        <v>71</v>
      </c>
      <c r="K44" t="s">
        <v>338</v>
      </c>
      <c r="L44" t="s">
        <v>39</v>
      </c>
      <c r="M44" t="s">
        <v>91</v>
      </c>
      <c r="N44" t="s">
        <v>347</v>
      </c>
      <c r="O44">
        <v>419.06</v>
      </c>
      <c r="P44">
        <v>2</v>
      </c>
      <c r="Q44">
        <v>0.18</v>
      </c>
      <c r="R44">
        <v>-41.53</v>
      </c>
      <c r="S44">
        <v>35.74</v>
      </c>
      <c r="T44" t="s">
        <v>42</v>
      </c>
      <c r="U44" t="s">
        <v>62</v>
      </c>
      <c r="V44" t="s">
        <v>152</v>
      </c>
      <c r="W44" t="s">
        <v>181</v>
      </c>
      <c r="X44" t="s">
        <v>348</v>
      </c>
      <c r="Y44" t="s">
        <v>95</v>
      </c>
      <c r="Z44">
        <v>17</v>
      </c>
      <c r="AA44">
        <v>81</v>
      </c>
      <c r="AB44" t="s">
        <v>80</v>
      </c>
      <c r="AC44" t="s">
        <v>49</v>
      </c>
      <c r="AD44" t="s">
        <v>138</v>
      </c>
      <c r="AE44">
        <f>AVERAGEIF(retail_shop[Category],retail_shop[[#This Row],[Category]],retail_shop[Profit])</f>
        <v>81.352857142857147</v>
      </c>
      <c r="AF44">
        <f>AVERAGEIF(retail_shop[OrderID],retail_shop[[#This Row],[OrderID]],retail_shop[Discount])</f>
        <v>0.18</v>
      </c>
    </row>
    <row r="45" spans="1:32" x14ac:dyDescent="0.25">
      <c r="A45" t="s">
        <v>349</v>
      </c>
      <c r="B45" s="1">
        <v>44970</v>
      </c>
      <c r="C45" t="s">
        <v>190</v>
      </c>
      <c r="D45" t="s">
        <v>350</v>
      </c>
      <c r="E45" t="s">
        <v>54</v>
      </c>
      <c r="F45" t="s">
        <v>133</v>
      </c>
      <c r="G45" t="s">
        <v>35</v>
      </c>
      <c r="H45" t="s">
        <v>242</v>
      </c>
      <c r="I45">
        <v>30836</v>
      </c>
      <c r="J45" t="s">
        <v>71</v>
      </c>
      <c r="K45" t="s">
        <v>351</v>
      </c>
      <c r="L45" t="s">
        <v>39</v>
      </c>
      <c r="M45" t="s">
        <v>179</v>
      </c>
      <c r="N45" t="s">
        <v>352</v>
      </c>
      <c r="O45">
        <v>167.73</v>
      </c>
      <c r="P45">
        <v>4</v>
      </c>
      <c r="Q45">
        <v>0.2</v>
      </c>
      <c r="R45">
        <v>27.87</v>
      </c>
      <c r="S45">
        <v>42.02</v>
      </c>
      <c r="T45" t="s">
        <v>61</v>
      </c>
      <c r="U45" t="s">
        <v>43</v>
      </c>
      <c r="V45" t="s">
        <v>44</v>
      </c>
      <c r="W45" t="s">
        <v>353</v>
      </c>
      <c r="X45" t="s">
        <v>354</v>
      </c>
      <c r="Y45" t="s">
        <v>106</v>
      </c>
      <c r="Z45">
        <v>14</v>
      </c>
      <c r="AA45">
        <v>81</v>
      </c>
      <c r="AB45" t="s">
        <v>80</v>
      </c>
      <c r="AC45" t="s">
        <v>66</v>
      </c>
      <c r="AD45" t="s">
        <v>96</v>
      </c>
      <c r="AE45">
        <f>AVERAGEIF(retail_shop[Category],retail_shop[[#This Row],[Category]],retail_shop[Profit])</f>
        <v>81.352857142857147</v>
      </c>
      <c r="AF45">
        <f>AVERAGEIF(retail_shop[OrderID],retail_shop[[#This Row],[OrderID]],retail_shop[Discount])</f>
        <v>0.2</v>
      </c>
    </row>
    <row r="46" spans="1:32" x14ac:dyDescent="0.25">
      <c r="A46" t="s">
        <v>355</v>
      </c>
      <c r="B46" s="1">
        <v>44971</v>
      </c>
      <c r="C46" t="s">
        <v>356</v>
      </c>
      <c r="D46" t="s">
        <v>357</v>
      </c>
      <c r="E46" t="s">
        <v>54</v>
      </c>
      <c r="F46" t="s">
        <v>34</v>
      </c>
      <c r="G46" t="s">
        <v>100</v>
      </c>
      <c r="H46" t="s">
        <v>87</v>
      </c>
      <c r="I46">
        <v>50560</v>
      </c>
      <c r="J46" t="s">
        <v>88</v>
      </c>
      <c r="K46" t="s">
        <v>358</v>
      </c>
      <c r="L46" t="s">
        <v>73</v>
      </c>
      <c r="M46" t="s">
        <v>91</v>
      </c>
      <c r="N46" t="s">
        <v>359</v>
      </c>
      <c r="O46">
        <v>411.87</v>
      </c>
      <c r="P46">
        <v>6</v>
      </c>
      <c r="Q46">
        <v>0.14000000000000001</v>
      </c>
      <c r="R46">
        <v>145.12</v>
      </c>
      <c r="S46">
        <v>28.83</v>
      </c>
      <c r="T46" t="s">
        <v>76</v>
      </c>
      <c r="U46" t="s">
        <v>43</v>
      </c>
      <c r="V46" t="s">
        <v>103</v>
      </c>
      <c r="W46" t="s">
        <v>173</v>
      </c>
      <c r="X46" t="s">
        <v>233</v>
      </c>
      <c r="Y46" t="s">
        <v>47</v>
      </c>
      <c r="Z46">
        <v>26</v>
      </c>
      <c r="AA46">
        <v>26</v>
      </c>
      <c r="AB46" t="s">
        <v>107</v>
      </c>
      <c r="AC46" t="s">
        <v>66</v>
      </c>
      <c r="AD46" t="s">
        <v>50</v>
      </c>
      <c r="AE46">
        <f>AVERAGEIF(retail_shop[Category],retail_shop[[#This Row],[Category]],retail_shop[Profit])</f>
        <v>75.049999999999983</v>
      </c>
      <c r="AF46">
        <f>AVERAGEIF(retail_shop[OrderID],retail_shop[[#This Row],[OrderID]],retail_shop[Discount])</f>
        <v>0.14000000000000001</v>
      </c>
    </row>
    <row r="47" spans="1:32" x14ac:dyDescent="0.25">
      <c r="A47" t="s">
        <v>360</v>
      </c>
      <c r="B47" s="1">
        <v>44972</v>
      </c>
      <c r="C47" t="s">
        <v>361</v>
      </c>
      <c r="D47" t="s">
        <v>362</v>
      </c>
      <c r="E47" t="s">
        <v>33</v>
      </c>
      <c r="F47" t="s">
        <v>133</v>
      </c>
      <c r="G47" t="s">
        <v>100</v>
      </c>
      <c r="H47" t="s">
        <v>125</v>
      </c>
      <c r="I47">
        <v>23201</v>
      </c>
      <c r="J47" t="s">
        <v>37</v>
      </c>
      <c r="K47" t="s">
        <v>363</v>
      </c>
      <c r="L47" t="s">
        <v>39</v>
      </c>
      <c r="M47" t="s">
        <v>91</v>
      </c>
      <c r="N47" t="s">
        <v>364</v>
      </c>
      <c r="O47">
        <v>484.63</v>
      </c>
      <c r="P47">
        <v>2</v>
      </c>
      <c r="Q47">
        <v>0.21</v>
      </c>
      <c r="R47">
        <v>19.399999999999999</v>
      </c>
      <c r="S47">
        <v>41.68</v>
      </c>
      <c r="T47" t="s">
        <v>61</v>
      </c>
      <c r="U47" t="s">
        <v>62</v>
      </c>
      <c r="V47" t="s">
        <v>44</v>
      </c>
      <c r="W47" t="s">
        <v>365</v>
      </c>
      <c r="X47" t="s">
        <v>147</v>
      </c>
      <c r="Y47" t="s">
        <v>47</v>
      </c>
      <c r="Z47">
        <v>71</v>
      </c>
      <c r="AA47">
        <v>94</v>
      </c>
      <c r="AB47" t="s">
        <v>80</v>
      </c>
      <c r="AC47" t="s">
        <v>81</v>
      </c>
      <c r="AD47" t="s">
        <v>50</v>
      </c>
      <c r="AE47">
        <f>AVERAGEIF(retail_shop[Category],retail_shop[[#This Row],[Category]],retail_shop[Profit])</f>
        <v>81.352857142857147</v>
      </c>
      <c r="AF47">
        <f>AVERAGEIF(retail_shop[OrderID],retail_shop[[#This Row],[OrderID]],retail_shop[Discount])</f>
        <v>0.21</v>
      </c>
    </row>
    <row r="48" spans="1:32" x14ac:dyDescent="0.25">
      <c r="A48" t="s">
        <v>366</v>
      </c>
      <c r="B48" s="1">
        <v>44973</v>
      </c>
      <c r="C48" t="s">
        <v>367</v>
      </c>
      <c r="D48" t="s">
        <v>368</v>
      </c>
      <c r="E48" t="s">
        <v>124</v>
      </c>
      <c r="F48" t="s">
        <v>55</v>
      </c>
      <c r="G48" t="s">
        <v>35</v>
      </c>
      <c r="H48" t="s">
        <v>57</v>
      </c>
      <c r="I48">
        <v>39627</v>
      </c>
      <c r="J48" t="s">
        <v>58</v>
      </c>
      <c r="K48" t="s">
        <v>369</v>
      </c>
      <c r="L48" t="s">
        <v>73</v>
      </c>
      <c r="M48" t="s">
        <v>91</v>
      </c>
      <c r="N48" t="s">
        <v>370</v>
      </c>
      <c r="O48">
        <v>62.44</v>
      </c>
      <c r="P48">
        <v>8</v>
      </c>
      <c r="Q48">
        <v>0.27</v>
      </c>
      <c r="R48">
        <v>5.0199999999999996</v>
      </c>
      <c r="S48">
        <v>27.41</v>
      </c>
      <c r="T48" t="s">
        <v>145</v>
      </c>
      <c r="U48" t="s">
        <v>43</v>
      </c>
      <c r="V48" t="s">
        <v>77</v>
      </c>
      <c r="W48" t="s">
        <v>181</v>
      </c>
      <c r="X48" t="s">
        <v>129</v>
      </c>
      <c r="Y48" t="s">
        <v>47</v>
      </c>
      <c r="Z48">
        <v>59</v>
      </c>
      <c r="AA48">
        <v>99</v>
      </c>
      <c r="AB48" t="s">
        <v>80</v>
      </c>
      <c r="AC48" t="s">
        <v>81</v>
      </c>
      <c r="AD48" t="s">
        <v>50</v>
      </c>
      <c r="AE48">
        <f>AVERAGEIF(retail_shop[Category],retail_shop[[#This Row],[Category]],retail_shop[Profit])</f>
        <v>75.049999999999983</v>
      </c>
      <c r="AF48">
        <f>AVERAGEIF(retail_shop[OrderID],retail_shop[[#This Row],[OrderID]],retail_shop[Discount])</f>
        <v>0.27</v>
      </c>
    </row>
    <row r="49" spans="1:32" x14ac:dyDescent="0.25">
      <c r="A49" t="s">
        <v>371</v>
      </c>
      <c r="B49" s="1">
        <v>44974</v>
      </c>
      <c r="C49" t="s">
        <v>372</v>
      </c>
      <c r="D49" t="s">
        <v>373</v>
      </c>
      <c r="E49" t="s">
        <v>54</v>
      </c>
      <c r="F49" t="s">
        <v>55</v>
      </c>
      <c r="G49" t="s">
        <v>70</v>
      </c>
      <c r="H49" t="s">
        <v>242</v>
      </c>
      <c r="I49">
        <v>55453</v>
      </c>
      <c r="J49" t="s">
        <v>88</v>
      </c>
      <c r="K49" t="s">
        <v>374</v>
      </c>
      <c r="L49" t="s">
        <v>39</v>
      </c>
      <c r="M49" t="s">
        <v>40</v>
      </c>
      <c r="N49" t="s">
        <v>375</v>
      </c>
      <c r="O49">
        <v>400.07</v>
      </c>
      <c r="P49">
        <v>8</v>
      </c>
      <c r="Q49">
        <v>0.19</v>
      </c>
      <c r="R49">
        <v>3.17</v>
      </c>
      <c r="S49">
        <v>8.02</v>
      </c>
      <c r="T49" t="s">
        <v>76</v>
      </c>
      <c r="U49" t="s">
        <v>43</v>
      </c>
      <c r="V49" t="s">
        <v>103</v>
      </c>
      <c r="W49" t="s">
        <v>376</v>
      </c>
      <c r="X49" t="s">
        <v>377</v>
      </c>
      <c r="Y49" t="s">
        <v>106</v>
      </c>
      <c r="Z49">
        <v>173</v>
      </c>
      <c r="AA49">
        <v>23</v>
      </c>
      <c r="AB49" t="s">
        <v>107</v>
      </c>
      <c r="AC49" t="s">
        <v>81</v>
      </c>
      <c r="AD49" t="s">
        <v>50</v>
      </c>
      <c r="AE49">
        <f>AVERAGEIF(retail_shop[Category],retail_shop[[#This Row],[Category]],retail_shop[Profit])</f>
        <v>81.352857142857147</v>
      </c>
      <c r="AF49">
        <f>AVERAGEIF(retail_shop[OrderID],retail_shop[[#This Row],[OrderID]],retail_shop[Discount])</f>
        <v>0.19</v>
      </c>
    </row>
    <row r="50" spans="1:32" x14ac:dyDescent="0.25">
      <c r="A50" t="s">
        <v>378</v>
      </c>
      <c r="B50" s="1">
        <v>44975</v>
      </c>
      <c r="C50" t="s">
        <v>379</v>
      </c>
      <c r="D50" t="s">
        <v>380</v>
      </c>
      <c r="E50" t="s">
        <v>124</v>
      </c>
      <c r="F50" t="s">
        <v>34</v>
      </c>
      <c r="G50" t="s">
        <v>35</v>
      </c>
      <c r="H50" t="s">
        <v>87</v>
      </c>
      <c r="I50">
        <v>38293</v>
      </c>
      <c r="J50" t="s">
        <v>37</v>
      </c>
      <c r="K50" t="s">
        <v>381</v>
      </c>
      <c r="L50" t="s">
        <v>73</v>
      </c>
      <c r="M50" t="s">
        <v>74</v>
      </c>
      <c r="N50" t="s">
        <v>382</v>
      </c>
      <c r="O50">
        <v>303.18</v>
      </c>
      <c r="P50">
        <v>1</v>
      </c>
      <c r="Q50">
        <v>0.16</v>
      </c>
      <c r="R50">
        <v>78.790000000000006</v>
      </c>
      <c r="S50">
        <v>23.24</v>
      </c>
      <c r="T50" t="s">
        <v>145</v>
      </c>
      <c r="U50" t="s">
        <v>43</v>
      </c>
      <c r="V50" t="s">
        <v>152</v>
      </c>
      <c r="W50" t="s">
        <v>114</v>
      </c>
      <c r="X50" t="s">
        <v>383</v>
      </c>
      <c r="Y50" t="s">
        <v>95</v>
      </c>
      <c r="Z50">
        <v>144</v>
      </c>
      <c r="AA50">
        <v>25</v>
      </c>
      <c r="AB50" t="s">
        <v>107</v>
      </c>
      <c r="AC50" t="s">
        <v>81</v>
      </c>
      <c r="AD50" t="s">
        <v>96</v>
      </c>
      <c r="AE50">
        <f>AVERAGEIF(retail_shop[Category],retail_shop[[#This Row],[Category]],retail_shop[Profit])</f>
        <v>75.049999999999983</v>
      </c>
      <c r="AF50">
        <f>AVERAGEIF(retail_shop[OrderID],retail_shop[[#This Row],[OrderID]],retail_shop[Discount])</f>
        <v>0.16</v>
      </c>
    </row>
    <row r="51" spans="1:32" x14ac:dyDescent="0.25">
      <c r="A51" t="s">
        <v>384</v>
      </c>
      <c r="B51" s="1">
        <v>44976</v>
      </c>
      <c r="C51" t="s">
        <v>385</v>
      </c>
      <c r="D51" t="s">
        <v>386</v>
      </c>
      <c r="E51" t="s">
        <v>124</v>
      </c>
      <c r="F51" t="s">
        <v>142</v>
      </c>
      <c r="G51" t="s">
        <v>100</v>
      </c>
      <c r="H51" t="s">
        <v>57</v>
      </c>
      <c r="I51">
        <v>68381</v>
      </c>
      <c r="J51" t="s">
        <v>71</v>
      </c>
      <c r="K51" t="s">
        <v>387</v>
      </c>
      <c r="L51" t="s">
        <v>39</v>
      </c>
      <c r="M51" t="s">
        <v>179</v>
      </c>
      <c r="N51" t="s">
        <v>388</v>
      </c>
      <c r="O51">
        <v>250.42</v>
      </c>
      <c r="P51">
        <v>3</v>
      </c>
      <c r="Q51">
        <v>0.13</v>
      </c>
      <c r="R51">
        <v>193.89</v>
      </c>
      <c r="S51">
        <v>27.39</v>
      </c>
      <c r="T51" t="s">
        <v>145</v>
      </c>
      <c r="U51" t="s">
        <v>62</v>
      </c>
      <c r="V51" t="s">
        <v>77</v>
      </c>
      <c r="W51" t="s">
        <v>389</v>
      </c>
      <c r="X51" t="s">
        <v>182</v>
      </c>
      <c r="Y51" t="s">
        <v>47</v>
      </c>
      <c r="Z51">
        <v>92</v>
      </c>
      <c r="AA51">
        <v>77</v>
      </c>
      <c r="AB51" t="s">
        <v>65</v>
      </c>
      <c r="AC51" t="s">
        <v>49</v>
      </c>
      <c r="AD51" t="s">
        <v>50</v>
      </c>
      <c r="AE51">
        <f>AVERAGEIF(retail_shop[Category],retail_shop[[#This Row],[Category]],retail_shop[Profit])</f>
        <v>81.352857142857147</v>
      </c>
      <c r="AF51">
        <f>AVERAGEIF(retail_shop[OrderID],retail_shop[[#This Row],[OrderID]],retail_shop[Discount])</f>
        <v>0.13</v>
      </c>
    </row>
    <row r="52" spans="1:32" x14ac:dyDescent="0.25">
      <c r="A52" t="s">
        <v>390</v>
      </c>
      <c r="B52" s="1">
        <v>44977</v>
      </c>
      <c r="C52" t="s">
        <v>391</v>
      </c>
      <c r="D52" t="s">
        <v>392</v>
      </c>
      <c r="E52" t="s">
        <v>124</v>
      </c>
      <c r="F52" t="s">
        <v>142</v>
      </c>
      <c r="G52" t="s">
        <v>86</v>
      </c>
      <c r="H52" t="s">
        <v>125</v>
      </c>
      <c r="I52">
        <v>69320</v>
      </c>
      <c r="J52" t="s">
        <v>71</v>
      </c>
      <c r="K52" t="s">
        <v>218</v>
      </c>
      <c r="L52" t="s">
        <v>90</v>
      </c>
      <c r="M52" t="s">
        <v>40</v>
      </c>
      <c r="N52" t="s">
        <v>393</v>
      </c>
      <c r="O52">
        <v>221.86</v>
      </c>
      <c r="P52">
        <v>9</v>
      </c>
      <c r="Q52">
        <v>0.17</v>
      </c>
      <c r="R52">
        <v>64.75</v>
      </c>
      <c r="S52">
        <v>37.409999999999997</v>
      </c>
      <c r="T52" t="s">
        <v>61</v>
      </c>
      <c r="U52" t="s">
        <v>62</v>
      </c>
      <c r="V52" t="s">
        <v>77</v>
      </c>
      <c r="W52" t="s">
        <v>146</v>
      </c>
      <c r="X52" t="s">
        <v>394</v>
      </c>
      <c r="Y52" t="s">
        <v>106</v>
      </c>
      <c r="Z52">
        <v>52</v>
      </c>
      <c r="AA52">
        <v>41</v>
      </c>
      <c r="AB52" t="s">
        <v>80</v>
      </c>
      <c r="AC52" t="s">
        <v>81</v>
      </c>
      <c r="AD52" t="s">
        <v>138</v>
      </c>
      <c r="AE52">
        <f>AVERAGEIF(retail_shop[Category],retail_shop[[#This Row],[Category]],retail_shop[Profit])</f>
        <v>75.004230769230787</v>
      </c>
      <c r="AF52">
        <f>AVERAGEIF(retail_shop[OrderID],retail_shop[[#This Row],[OrderID]],retail_shop[Discount])</f>
        <v>0.17</v>
      </c>
    </row>
    <row r="53" spans="1:32" x14ac:dyDescent="0.25">
      <c r="A53" t="s">
        <v>395</v>
      </c>
      <c r="B53" s="1">
        <v>44978</v>
      </c>
      <c r="C53" t="s">
        <v>396</v>
      </c>
      <c r="D53" t="s">
        <v>397</v>
      </c>
      <c r="E53" t="s">
        <v>54</v>
      </c>
      <c r="F53" t="s">
        <v>133</v>
      </c>
      <c r="G53" t="s">
        <v>86</v>
      </c>
      <c r="H53" t="s">
        <v>57</v>
      </c>
      <c r="I53">
        <v>49827</v>
      </c>
      <c r="J53" t="s">
        <v>37</v>
      </c>
      <c r="K53" t="s">
        <v>398</v>
      </c>
      <c r="L53" t="s">
        <v>39</v>
      </c>
      <c r="M53" t="s">
        <v>40</v>
      </c>
      <c r="N53" t="s">
        <v>399</v>
      </c>
      <c r="O53">
        <v>396.64</v>
      </c>
      <c r="P53">
        <v>5</v>
      </c>
      <c r="Q53">
        <v>0.11</v>
      </c>
      <c r="R53">
        <v>89.33</v>
      </c>
      <c r="S53">
        <v>9.8000000000000007</v>
      </c>
      <c r="T53" t="s">
        <v>145</v>
      </c>
      <c r="U53" t="s">
        <v>62</v>
      </c>
      <c r="V53" t="s">
        <v>152</v>
      </c>
      <c r="W53" t="s">
        <v>252</v>
      </c>
      <c r="X53" t="s">
        <v>253</v>
      </c>
      <c r="Y53" t="s">
        <v>95</v>
      </c>
      <c r="Z53">
        <v>7</v>
      </c>
      <c r="AA53">
        <v>45</v>
      </c>
      <c r="AB53" t="s">
        <v>48</v>
      </c>
      <c r="AC53" t="s">
        <v>49</v>
      </c>
      <c r="AD53" t="s">
        <v>96</v>
      </c>
      <c r="AE53">
        <f>AVERAGEIF(retail_shop[Category],retail_shop[[#This Row],[Category]],retail_shop[Profit])</f>
        <v>81.352857142857147</v>
      </c>
      <c r="AF53">
        <f>AVERAGEIF(retail_shop[OrderID],retail_shop[[#This Row],[OrderID]],retail_shop[Discount])</f>
        <v>0.11</v>
      </c>
    </row>
    <row r="54" spans="1:32" x14ac:dyDescent="0.25">
      <c r="A54" t="s">
        <v>400</v>
      </c>
      <c r="B54" s="1">
        <v>44979</v>
      </c>
      <c r="C54" t="s">
        <v>302</v>
      </c>
      <c r="D54" t="s">
        <v>401</v>
      </c>
      <c r="E54" t="s">
        <v>124</v>
      </c>
      <c r="F54" t="s">
        <v>85</v>
      </c>
      <c r="G54" t="s">
        <v>56</v>
      </c>
      <c r="H54" t="s">
        <v>87</v>
      </c>
      <c r="I54">
        <v>12655</v>
      </c>
      <c r="J54" t="s">
        <v>58</v>
      </c>
      <c r="K54" t="s">
        <v>134</v>
      </c>
      <c r="L54" t="s">
        <v>39</v>
      </c>
      <c r="M54" t="s">
        <v>40</v>
      </c>
      <c r="N54" t="s">
        <v>402</v>
      </c>
      <c r="O54">
        <v>326.89</v>
      </c>
      <c r="P54">
        <v>6</v>
      </c>
      <c r="Q54">
        <v>0.12</v>
      </c>
      <c r="R54">
        <v>165.16</v>
      </c>
      <c r="S54">
        <v>11.3</v>
      </c>
      <c r="T54" t="s">
        <v>61</v>
      </c>
      <c r="U54" t="s">
        <v>62</v>
      </c>
      <c r="V54" t="s">
        <v>103</v>
      </c>
      <c r="W54" t="s">
        <v>365</v>
      </c>
      <c r="X54" t="s">
        <v>354</v>
      </c>
      <c r="Y54" t="s">
        <v>106</v>
      </c>
      <c r="Z54">
        <v>78</v>
      </c>
      <c r="AA54">
        <v>22</v>
      </c>
      <c r="AB54" t="s">
        <v>107</v>
      </c>
      <c r="AC54" t="s">
        <v>81</v>
      </c>
      <c r="AD54" t="s">
        <v>167</v>
      </c>
      <c r="AE54">
        <f>AVERAGEIF(retail_shop[Category],retail_shop[[#This Row],[Category]],retail_shop[Profit])</f>
        <v>81.352857142857147</v>
      </c>
      <c r="AF54">
        <f>AVERAGEIF(retail_shop[OrderID],retail_shop[[#This Row],[OrderID]],retail_shop[Discount])</f>
        <v>0.12</v>
      </c>
    </row>
    <row r="55" spans="1:32" x14ac:dyDescent="0.25">
      <c r="A55" t="s">
        <v>403</v>
      </c>
      <c r="B55" s="1">
        <v>44980</v>
      </c>
      <c r="C55" t="s">
        <v>404</v>
      </c>
      <c r="D55" t="s">
        <v>405</v>
      </c>
      <c r="E55" t="s">
        <v>54</v>
      </c>
      <c r="F55" t="s">
        <v>133</v>
      </c>
      <c r="G55" t="s">
        <v>35</v>
      </c>
      <c r="H55" t="s">
        <v>57</v>
      </c>
      <c r="I55">
        <v>62354</v>
      </c>
      <c r="J55" t="s">
        <v>71</v>
      </c>
      <c r="K55" t="s">
        <v>406</v>
      </c>
      <c r="L55" t="s">
        <v>90</v>
      </c>
      <c r="M55" t="s">
        <v>40</v>
      </c>
      <c r="N55" t="s">
        <v>407</v>
      </c>
      <c r="O55">
        <v>406.42</v>
      </c>
      <c r="P55">
        <v>4</v>
      </c>
      <c r="Q55">
        <v>0.16</v>
      </c>
      <c r="R55">
        <v>83.77</v>
      </c>
      <c r="S55">
        <v>16.87</v>
      </c>
      <c r="T55" t="s">
        <v>76</v>
      </c>
      <c r="U55" t="s">
        <v>62</v>
      </c>
      <c r="V55" t="s">
        <v>103</v>
      </c>
      <c r="W55" t="s">
        <v>214</v>
      </c>
      <c r="X55" t="s">
        <v>307</v>
      </c>
      <c r="Y55" t="s">
        <v>95</v>
      </c>
      <c r="Z55">
        <v>26</v>
      </c>
      <c r="AA55">
        <v>60</v>
      </c>
      <c r="AB55" t="s">
        <v>65</v>
      </c>
      <c r="AC55" t="s">
        <v>49</v>
      </c>
      <c r="AD55" t="s">
        <v>167</v>
      </c>
      <c r="AE55">
        <f>AVERAGEIF(retail_shop[Category],retail_shop[[#This Row],[Category]],retail_shop[Profit])</f>
        <v>75.004230769230787</v>
      </c>
      <c r="AF55">
        <f>AVERAGEIF(retail_shop[OrderID],retail_shop[[#This Row],[OrderID]],retail_shop[Discount])</f>
        <v>0.16</v>
      </c>
    </row>
    <row r="56" spans="1:32" x14ac:dyDescent="0.25">
      <c r="A56" t="s">
        <v>408</v>
      </c>
      <c r="B56" s="1">
        <v>44981</v>
      </c>
      <c r="C56" t="s">
        <v>409</v>
      </c>
      <c r="D56" t="s">
        <v>410</v>
      </c>
      <c r="E56" t="s">
        <v>124</v>
      </c>
      <c r="F56" t="s">
        <v>34</v>
      </c>
      <c r="G56" t="s">
        <v>35</v>
      </c>
      <c r="H56" t="s">
        <v>36</v>
      </c>
      <c r="I56">
        <v>72423</v>
      </c>
      <c r="J56" t="s">
        <v>71</v>
      </c>
      <c r="K56" t="s">
        <v>411</v>
      </c>
      <c r="L56" t="s">
        <v>39</v>
      </c>
      <c r="M56" t="s">
        <v>40</v>
      </c>
      <c r="N56" t="s">
        <v>412</v>
      </c>
      <c r="O56">
        <v>453.51</v>
      </c>
      <c r="P56">
        <v>2</v>
      </c>
      <c r="Q56">
        <v>0.02</v>
      </c>
      <c r="R56">
        <v>-3.88</v>
      </c>
      <c r="S56">
        <v>16.989999999999998</v>
      </c>
      <c r="T56" t="s">
        <v>61</v>
      </c>
      <c r="U56" t="s">
        <v>62</v>
      </c>
      <c r="V56" t="s">
        <v>77</v>
      </c>
      <c r="W56" t="s">
        <v>45</v>
      </c>
      <c r="X56" t="s">
        <v>413</v>
      </c>
      <c r="Y56" t="s">
        <v>106</v>
      </c>
      <c r="Z56">
        <v>173</v>
      </c>
      <c r="AA56">
        <v>79</v>
      </c>
      <c r="AB56" t="s">
        <v>48</v>
      </c>
      <c r="AC56" t="s">
        <v>66</v>
      </c>
      <c r="AD56" t="s">
        <v>138</v>
      </c>
      <c r="AE56">
        <f>AVERAGEIF(retail_shop[Category],retail_shop[[#This Row],[Category]],retail_shop[Profit])</f>
        <v>81.352857142857147</v>
      </c>
      <c r="AF56">
        <f>AVERAGEIF(retail_shop[OrderID],retail_shop[[#This Row],[OrderID]],retail_shop[Discount])</f>
        <v>0.02</v>
      </c>
    </row>
    <row r="57" spans="1:32" x14ac:dyDescent="0.25">
      <c r="A57" t="s">
        <v>414</v>
      </c>
      <c r="B57" s="1">
        <v>44982</v>
      </c>
      <c r="C57" t="s">
        <v>356</v>
      </c>
      <c r="D57" t="s">
        <v>415</v>
      </c>
      <c r="E57" t="s">
        <v>33</v>
      </c>
      <c r="F57" t="s">
        <v>34</v>
      </c>
      <c r="G57" t="s">
        <v>56</v>
      </c>
      <c r="H57" t="s">
        <v>57</v>
      </c>
      <c r="I57">
        <v>23836</v>
      </c>
      <c r="J57" t="s">
        <v>71</v>
      </c>
      <c r="K57" t="s">
        <v>416</v>
      </c>
      <c r="L57" t="s">
        <v>90</v>
      </c>
      <c r="M57" t="s">
        <v>112</v>
      </c>
      <c r="N57" t="s">
        <v>417</v>
      </c>
      <c r="O57">
        <v>316.29000000000002</v>
      </c>
      <c r="P57">
        <v>8</v>
      </c>
      <c r="Q57">
        <v>7.0000000000000007E-2</v>
      </c>
      <c r="R57">
        <v>24.9</v>
      </c>
      <c r="S57">
        <v>37.950000000000003</v>
      </c>
      <c r="T57" t="s">
        <v>76</v>
      </c>
      <c r="U57" t="s">
        <v>62</v>
      </c>
      <c r="V57" t="s">
        <v>103</v>
      </c>
      <c r="W57" t="s">
        <v>418</v>
      </c>
      <c r="X57" t="s">
        <v>419</v>
      </c>
      <c r="Y57" t="s">
        <v>95</v>
      </c>
      <c r="Z57">
        <v>49</v>
      </c>
      <c r="AA57">
        <v>33</v>
      </c>
      <c r="AB57" t="s">
        <v>80</v>
      </c>
      <c r="AC57" t="s">
        <v>49</v>
      </c>
      <c r="AD57" t="s">
        <v>138</v>
      </c>
      <c r="AE57">
        <f>AVERAGEIF(retail_shop[Category],retail_shop[[#This Row],[Category]],retail_shop[Profit])</f>
        <v>75.004230769230787</v>
      </c>
      <c r="AF57">
        <f>AVERAGEIF(retail_shop[OrderID],retail_shop[[#This Row],[OrderID]],retail_shop[Discount])</f>
        <v>7.0000000000000007E-2</v>
      </c>
    </row>
    <row r="58" spans="1:32" x14ac:dyDescent="0.25">
      <c r="A58" t="s">
        <v>420</v>
      </c>
      <c r="B58" s="1">
        <v>44983</v>
      </c>
      <c r="C58" t="s">
        <v>421</v>
      </c>
      <c r="D58" t="s">
        <v>422</v>
      </c>
      <c r="E58" t="s">
        <v>33</v>
      </c>
      <c r="F58" t="s">
        <v>34</v>
      </c>
      <c r="G58" t="s">
        <v>56</v>
      </c>
      <c r="H58" t="s">
        <v>242</v>
      </c>
      <c r="I58">
        <v>70954</v>
      </c>
      <c r="J58" t="s">
        <v>37</v>
      </c>
      <c r="K58" t="s">
        <v>423</v>
      </c>
      <c r="L58" t="s">
        <v>39</v>
      </c>
      <c r="M58" t="s">
        <v>179</v>
      </c>
      <c r="N58" t="s">
        <v>424</v>
      </c>
      <c r="O58">
        <v>490.62</v>
      </c>
      <c r="P58">
        <v>6</v>
      </c>
      <c r="Q58">
        <v>0.16</v>
      </c>
      <c r="R58">
        <v>27.48</v>
      </c>
      <c r="S58">
        <v>16.28</v>
      </c>
      <c r="T58" t="s">
        <v>61</v>
      </c>
      <c r="U58" t="s">
        <v>43</v>
      </c>
      <c r="V58" t="s">
        <v>44</v>
      </c>
      <c r="W58" t="s">
        <v>207</v>
      </c>
      <c r="X58" t="s">
        <v>425</v>
      </c>
      <c r="Y58" t="s">
        <v>47</v>
      </c>
      <c r="Z58">
        <v>198</v>
      </c>
      <c r="AA58">
        <v>94</v>
      </c>
      <c r="AB58" t="s">
        <v>65</v>
      </c>
      <c r="AC58" t="s">
        <v>49</v>
      </c>
      <c r="AD58" t="s">
        <v>96</v>
      </c>
      <c r="AE58">
        <f>AVERAGEIF(retail_shop[Category],retail_shop[[#This Row],[Category]],retail_shop[Profit])</f>
        <v>81.352857142857147</v>
      </c>
      <c r="AF58">
        <f>AVERAGEIF(retail_shop[OrderID],retail_shop[[#This Row],[OrderID]],retail_shop[Discount])</f>
        <v>0.16</v>
      </c>
    </row>
    <row r="59" spans="1:32" x14ac:dyDescent="0.25">
      <c r="A59" t="s">
        <v>426</v>
      </c>
      <c r="B59" s="1">
        <v>44984</v>
      </c>
      <c r="C59" t="s">
        <v>248</v>
      </c>
      <c r="D59" t="s">
        <v>427</v>
      </c>
      <c r="E59" t="s">
        <v>54</v>
      </c>
      <c r="F59" t="s">
        <v>34</v>
      </c>
      <c r="G59" t="s">
        <v>56</v>
      </c>
      <c r="H59" t="s">
        <v>242</v>
      </c>
      <c r="I59">
        <v>38355</v>
      </c>
      <c r="J59" t="s">
        <v>88</v>
      </c>
      <c r="K59" t="s">
        <v>428</v>
      </c>
      <c r="L59" t="s">
        <v>73</v>
      </c>
      <c r="M59" t="s">
        <v>40</v>
      </c>
      <c r="N59" t="s">
        <v>429</v>
      </c>
      <c r="O59">
        <v>311.88</v>
      </c>
      <c r="P59">
        <v>5</v>
      </c>
      <c r="Q59">
        <v>0.13</v>
      </c>
      <c r="R59">
        <v>49.33</v>
      </c>
      <c r="S59">
        <v>33.49</v>
      </c>
      <c r="T59" t="s">
        <v>42</v>
      </c>
      <c r="U59" t="s">
        <v>43</v>
      </c>
      <c r="V59" t="s">
        <v>152</v>
      </c>
      <c r="W59" t="s">
        <v>430</v>
      </c>
      <c r="X59" t="s">
        <v>182</v>
      </c>
      <c r="Y59" t="s">
        <v>95</v>
      </c>
      <c r="Z59">
        <v>130</v>
      </c>
      <c r="AA59">
        <v>31</v>
      </c>
      <c r="AB59" t="s">
        <v>107</v>
      </c>
      <c r="AC59" t="s">
        <v>81</v>
      </c>
      <c r="AD59" t="s">
        <v>167</v>
      </c>
      <c r="AE59">
        <f>AVERAGEIF(retail_shop[Category],retail_shop[[#This Row],[Category]],retail_shop[Profit])</f>
        <v>75.049999999999983</v>
      </c>
      <c r="AF59">
        <f>AVERAGEIF(retail_shop[OrderID],retail_shop[[#This Row],[OrderID]],retail_shop[Discount])</f>
        <v>0.13</v>
      </c>
    </row>
    <row r="60" spans="1:32" x14ac:dyDescent="0.25">
      <c r="A60" t="s">
        <v>431</v>
      </c>
      <c r="B60" s="1">
        <v>44985</v>
      </c>
      <c r="C60" t="s">
        <v>432</v>
      </c>
      <c r="D60" t="s">
        <v>433</v>
      </c>
      <c r="E60" t="s">
        <v>33</v>
      </c>
      <c r="F60" t="s">
        <v>34</v>
      </c>
      <c r="G60" t="s">
        <v>100</v>
      </c>
      <c r="H60" t="s">
        <v>36</v>
      </c>
      <c r="I60">
        <v>23994</v>
      </c>
      <c r="J60" t="s">
        <v>71</v>
      </c>
      <c r="K60" t="s">
        <v>434</v>
      </c>
      <c r="L60" t="s">
        <v>73</v>
      </c>
      <c r="M60" t="s">
        <v>179</v>
      </c>
      <c r="N60" t="s">
        <v>435</v>
      </c>
      <c r="O60">
        <v>325.58999999999997</v>
      </c>
      <c r="P60">
        <v>9</v>
      </c>
      <c r="Q60">
        <v>0.1</v>
      </c>
      <c r="R60">
        <v>56.7</v>
      </c>
      <c r="S60">
        <v>27.24</v>
      </c>
      <c r="T60" t="s">
        <v>42</v>
      </c>
      <c r="U60" t="s">
        <v>62</v>
      </c>
      <c r="V60" t="s">
        <v>44</v>
      </c>
      <c r="W60" t="s">
        <v>436</v>
      </c>
      <c r="X60" t="s">
        <v>147</v>
      </c>
      <c r="Y60" t="s">
        <v>106</v>
      </c>
      <c r="Z60">
        <v>92</v>
      </c>
      <c r="AA60">
        <v>31</v>
      </c>
      <c r="AB60" t="s">
        <v>48</v>
      </c>
      <c r="AC60" t="s">
        <v>49</v>
      </c>
      <c r="AD60" t="s">
        <v>167</v>
      </c>
      <c r="AE60">
        <f>AVERAGEIF(retail_shop[Category],retail_shop[[#This Row],[Category]],retail_shop[Profit])</f>
        <v>75.049999999999983</v>
      </c>
      <c r="AF60">
        <f>AVERAGEIF(retail_shop[OrderID],retail_shop[[#This Row],[OrderID]],retail_shop[Discount])</f>
        <v>0.1</v>
      </c>
    </row>
    <row r="61" spans="1:32" x14ac:dyDescent="0.25">
      <c r="A61" t="s">
        <v>437</v>
      </c>
      <c r="B61" s="1">
        <v>44986</v>
      </c>
      <c r="C61" t="s">
        <v>302</v>
      </c>
      <c r="D61" t="s">
        <v>438</v>
      </c>
      <c r="E61" t="s">
        <v>33</v>
      </c>
      <c r="F61" t="s">
        <v>55</v>
      </c>
      <c r="G61" t="s">
        <v>35</v>
      </c>
      <c r="H61" t="s">
        <v>87</v>
      </c>
      <c r="I61">
        <v>56823</v>
      </c>
      <c r="J61" t="s">
        <v>88</v>
      </c>
      <c r="K61" t="s">
        <v>205</v>
      </c>
      <c r="L61" t="s">
        <v>39</v>
      </c>
      <c r="M61" t="s">
        <v>112</v>
      </c>
      <c r="N61" t="s">
        <v>439</v>
      </c>
      <c r="O61">
        <v>286.31</v>
      </c>
      <c r="P61">
        <v>1</v>
      </c>
      <c r="Q61">
        <v>0.22</v>
      </c>
      <c r="R61">
        <v>149.94999999999999</v>
      </c>
      <c r="S61">
        <v>30.8</v>
      </c>
      <c r="T61" t="s">
        <v>145</v>
      </c>
      <c r="U61" t="s">
        <v>43</v>
      </c>
      <c r="V61" t="s">
        <v>103</v>
      </c>
      <c r="W61" t="s">
        <v>200</v>
      </c>
      <c r="X61" t="s">
        <v>94</v>
      </c>
      <c r="Y61" t="s">
        <v>106</v>
      </c>
      <c r="Z61">
        <v>191</v>
      </c>
      <c r="AA61">
        <v>32</v>
      </c>
      <c r="AB61" t="s">
        <v>107</v>
      </c>
      <c r="AC61" t="s">
        <v>66</v>
      </c>
      <c r="AD61" t="s">
        <v>167</v>
      </c>
      <c r="AE61">
        <f>AVERAGEIF(retail_shop[Category],retail_shop[[#This Row],[Category]],retail_shop[Profit])</f>
        <v>81.352857142857147</v>
      </c>
      <c r="AF61">
        <f>AVERAGEIF(retail_shop[OrderID],retail_shop[[#This Row],[OrderID]],retail_shop[Discount])</f>
        <v>0.22</v>
      </c>
    </row>
    <row r="62" spans="1:32" x14ac:dyDescent="0.25">
      <c r="A62" t="s">
        <v>440</v>
      </c>
      <c r="B62" s="1">
        <v>44987</v>
      </c>
      <c r="C62" t="s">
        <v>441</v>
      </c>
      <c r="D62" t="s">
        <v>442</v>
      </c>
      <c r="E62" t="s">
        <v>124</v>
      </c>
      <c r="F62" t="s">
        <v>142</v>
      </c>
      <c r="G62" t="s">
        <v>100</v>
      </c>
      <c r="H62" t="s">
        <v>242</v>
      </c>
      <c r="I62">
        <v>56678</v>
      </c>
      <c r="J62" t="s">
        <v>58</v>
      </c>
      <c r="K62" t="s">
        <v>443</v>
      </c>
      <c r="L62" t="s">
        <v>39</v>
      </c>
      <c r="M62" t="s">
        <v>112</v>
      </c>
      <c r="N62" t="s">
        <v>444</v>
      </c>
      <c r="O62">
        <v>63.68</v>
      </c>
      <c r="P62">
        <v>5</v>
      </c>
      <c r="Q62">
        <v>0.21</v>
      </c>
      <c r="R62">
        <v>37.35</v>
      </c>
      <c r="S62">
        <v>42.71</v>
      </c>
      <c r="T62" t="s">
        <v>61</v>
      </c>
      <c r="U62" t="s">
        <v>43</v>
      </c>
      <c r="V62" t="s">
        <v>77</v>
      </c>
      <c r="W62" t="s">
        <v>173</v>
      </c>
      <c r="X62" t="s">
        <v>445</v>
      </c>
      <c r="Y62" t="s">
        <v>95</v>
      </c>
      <c r="Z62">
        <v>171</v>
      </c>
      <c r="AA62">
        <v>44</v>
      </c>
      <c r="AB62" t="s">
        <v>80</v>
      </c>
      <c r="AC62" t="s">
        <v>66</v>
      </c>
      <c r="AD62" t="s">
        <v>167</v>
      </c>
      <c r="AE62">
        <f>AVERAGEIF(retail_shop[Category],retail_shop[[#This Row],[Category]],retail_shop[Profit])</f>
        <v>81.352857142857147</v>
      </c>
      <c r="AF62">
        <f>AVERAGEIF(retail_shop[OrderID],retail_shop[[#This Row],[OrderID]],retail_shop[Discount])</f>
        <v>0.21</v>
      </c>
    </row>
    <row r="63" spans="1:32" x14ac:dyDescent="0.25">
      <c r="A63" t="s">
        <v>446</v>
      </c>
      <c r="B63" s="1">
        <v>44988</v>
      </c>
      <c r="C63" t="s">
        <v>447</v>
      </c>
      <c r="D63" t="s">
        <v>448</v>
      </c>
      <c r="E63" t="s">
        <v>54</v>
      </c>
      <c r="F63" t="s">
        <v>34</v>
      </c>
      <c r="G63" t="s">
        <v>56</v>
      </c>
      <c r="H63" t="s">
        <v>125</v>
      </c>
      <c r="I63">
        <v>98840</v>
      </c>
      <c r="J63" t="s">
        <v>71</v>
      </c>
      <c r="K63" t="s">
        <v>449</v>
      </c>
      <c r="L63" t="s">
        <v>39</v>
      </c>
      <c r="M63" t="s">
        <v>179</v>
      </c>
      <c r="N63" t="s">
        <v>450</v>
      </c>
      <c r="O63">
        <v>368.67</v>
      </c>
      <c r="P63">
        <v>6</v>
      </c>
      <c r="Q63">
        <v>0.05</v>
      </c>
      <c r="R63">
        <v>67.06</v>
      </c>
      <c r="S63">
        <v>23.2</v>
      </c>
      <c r="T63" t="s">
        <v>61</v>
      </c>
      <c r="U63" t="s">
        <v>62</v>
      </c>
      <c r="V63" t="s">
        <v>152</v>
      </c>
      <c r="W63" t="s">
        <v>451</v>
      </c>
      <c r="X63" t="s">
        <v>452</v>
      </c>
      <c r="Y63" t="s">
        <v>47</v>
      </c>
      <c r="Z63">
        <v>180</v>
      </c>
      <c r="AA63">
        <v>64</v>
      </c>
      <c r="AB63" t="s">
        <v>48</v>
      </c>
      <c r="AC63" t="s">
        <v>81</v>
      </c>
      <c r="AD63" t="s">
        <v>167</v>
      </c>
      <c r="AE63">
        <f>AVERAGEIF(retail_shop[Category],retail_shop[[#This Row],[Category]],retail_shop[Profit])</f>
        <v>81.352857142857147</v>
      </c>
      <c r="AF63">
        <f>AVERAGEIF(retail_shop[OrderID],retail_shop[[#This Row],[OrderID]],retail_shop[Discount])</f>
        <v>0.05</v>
      </c>
    </row>
    <row r="64" spans="1:32" x14ac:dyDescent="0.25">
      <c r="A64" t="s">
        <v>453</v>
      </c>
      <c r="B64" s="1">
        <v>44989</v>
      </c>
      <c r="C64" t="s">
        <v>454</v>
      </c>
      <c r="D64" t="s">
        <v>455</v>
      </c>
      <c r="E64" t="s">
        <v>124</v>
      </c>
      <c r="F64" t="s">
        <v>85</v>
      </c>
      <c r="G64" t="s">
        <v>35</v>
      </c>
      <c r="H64" t="s">
        <v>242</v>
      </c>
      <c r="I64">
        <v>41502</v>
      </c>
      <c r="J64" t="s">
        <v>71</v>
      </c>
      <c r="K64" t="s">
        <v>456</v>
      </c>
      <c r="L64" t="s">
        <v>73</v>
      </c>
      <c r="M64" t="s">
        <v>91</v>
      </c>
      <c r="N64" t="s">
        <v>457</v>
      </c>
      <c r="O64">
        <v>282.77</v>
      </c>
      <c r="P64">
        <v>5</v>
      </c>
      <c r="Q64">
        <v>0.26</v>
      </c>
      <c r="R64">
        <v>106.24</v>
      </c>
      <c r="S64">
        <v>39.69</v>
      </c>
      <c r="T64" t="s">
        <v>76</v>
      </c>
      <c r="U64" t="s">
        <v>43</v>
      </c>
      <c r="V64" t="s">
        <v>103</v>
      </c>
      <c r="W64" t="s">
        <v>458</v>
      </c>
      <c r="X64" t="s">
        <v>459</v>
      </c>
      <c r="Y64" t="s">
        <v>47</v>
      </c>
      <c r="Z64">
        <v>23</v>
      </c>
      <c r="AA64">
        <v>38</v>
      </c>
      <c r="AB64" t="s">
        <v>80</v>
      </c>
      <c r="AC64" t="s">
        <v>66</v>
      </c>
      <c r="AD64" t="s">
        <v>50</v>
      </c>
      <c r="AE64">
        <f>AVERAGEIF(retail_shop[Category],retail_shop[[#This Row],[Category]],retail_shop[Profit])</f>
        <v>75.049999999999983</v>
      </c>
      <c r="AF64">
        <f>AVERAGEIF(retail_shop[OrderID],retail_shop[[#This Row],[OrderID]],retail_shop[Discount])</f>
        <v>0.26</v>
      </c>
    </row>
    <row r="65" spans="1:32" x14ac:dyDescent="0.25">
      <c r="A65" t="s">
        <v>460</v>
      </c>
      <c r="B65" s="1">
        <v>44990</v>
      </c>
      <c r="C65" t="s">
        <v>320</v>
      </c>
      <c r="D65" t="s">
        <v>461</v>
      </c>
      <c r="E65" t="s">
        <v>124</v>
      </c>
      <c r="F65" t="s">
        <v>85</v>
      </c>
      <c r="G65" t="s">
        <v>100</v>
      </c>
      <c r="H65" t="s">
        <v>242</v>
      </c>
      <c r="I65">
        <v>14077</v>
      </c>
      <c r="J65" t="s">
        <v>58</v>
      </c>
      <c r="K65" t="s">
        <v>462</v>
      </c>
      <c r="L65" t="s">
        <v>39</v>
      </c>
      <c r="M65" t="s">
        <v>74</v>
      </c>
      <c r="N65" t="s">
        <v>463</v>
      </c>
      <c r="O65">
        <v>236.44</v>
      </c>
      <c r="P65">
        <v>6</v>
      </c>
      <c r="Q65">
        <v>0.15</v>
      </c>
      <c r="R65">
        <v>44.43</v>
      </c>
      <c r="S65">
        <v>23.99</v>
      </c>
      <c r="T65" t="s">
        <v>145</v>
      </c>
      <c r="U65" t="s">
        <v>43</v>
      </c>
      <c r="V65" t="s">
        <v>103</v>
      </c>
      <c r="W65" t="s">
        <v>464</v>
      </c>
      <c r="X65" t="s">
        <v>276</v>
      </c>
      <c r="Y65" t="s">
        <v>95</v>
      </c>
      <c r="Z65">
        <v>59</v>
      </c>
      <c r="AA65">
        <v>74</v>
      </c>
      <c r="AB65" t="s">
        <v>80</v>
      </c>
      <c r="AC65" t="s">
        <v>49</v>
      </c>
      <c r="AD65" t="s">
        <v>138</v>
      </c>
      <c r="AE65">
        <f>AVERAGEIF(retail_shop[Category],retail_shop[[#This Row],[Category]],retail_shop[Profit])</f>
        <v>81.352857142857147</v>
      </c>
      <c r="AF65">
        <f>AVERAGEIF(retail_shop[OrderID],retail_shop[[#This Row],[OrderID]],retail_shop[Discount])</f>
        <v>0.15</v>
      </c>
    </row>
    <row r="66" spans="1:32" x14ac:dyDescent="0.25">
      <c r="A66" t="s">
        <v>465</v>
      </c>
      <c r="B66" s="1">
        <v>44991</v>
      </c>
      <c r="C66" t="s">
        <v>336</v>
      </c>
      <c r="D66" t="s">
        <v>466</v>
      </c>
      <c r="E66" t="s">
        <v>124</v>
      </c>
      <c r="F66" t="s">
        <v>85</v>
      </c>
      <c r="G66" t="s">
        <v>100</v>
      </c>
      <c r="H66" t="s">
        <v>87</v>
      </c>
      <c r="I66">
        <v>70489</v>
      </c>
      <c r="J66" t="s">
        <v>71</v>
      </c>
      <c r="K66" t="s">
        <v>316</v>
      </c>
      <c r="L66" t="s">
        <v>73</v>
      </c>
      <c r="M66" t="s">
        <v>91</v>
      </c>
      <c r="N66" t="s">
        <v>467</v>
      </c>
      <c r="O66">
        <v>457.03</v>
      </c>
      <c r="P66">
        <v>6</v>
      </c>
      <c r="Q66">
        <v>0.22</v>
      </c>
      <c r="R66">
        <v>159.13999999999999</v>
      </c>
      <c r="S66">
        <v>20.92</v>
      </c>
      <c r="T66" t="s">
        <v>61</v>
      </c>
      <c r="U66" t="s">
        <v>43</v>
      </c>
      <c r="V66" t="s">
        <v>77</v>
      </c>
      <c r="W66" t="s">
        <v>353</v>
      </c>
      <c r="X66" t="s">
        <v>253</v>
      </c>
      <c r="Y66" t="s">
        <v>95</v>
      </c>
      <c r="Z66">
        <v>121</v>
      </c>
      <c r="AA66">
        <v>64</v>
      </c>
      <c r="AB66" t="s">
        <v>65</v>
      </c>
      <c r="AC66" t="s">
        <v>66</v>
      </c>
      <c r="AD66" t="s">
        <v>50</v>
      </c>
      <c r="AE66">
        <f>AVERAGEIF(retail_shop[Category],retail_shop[[#This Row],[Category]],retail_shop[Profit])</f>
        <v>75.049999999999983</v>
      </c>
      <c r="AF66">
        <f>AVERAGEIF(retail_shop[OrderID],retail_shop[[#This Row],[OrderID]],retail_shop[Discount])</f>
        <v>0.22</v>
      </c>
    </row>
    <row r="67" spans="1:32" x14ac:dyDescent="0.25">
      <c r="A67" t="s">
        <v>468</v>
      </c>
      <c r="B67" s="1">
        <v>44992</v>
      </c>
      <c r="C67" t="s">
        <v>469</v>
      </c>
      <c r="D67" t="s">
        <v>470</v>
      </c>
      <c r="E67" t="s">
        <v>124</v>
      </c>
      <c r="F67" t="s">
        <v>85</v>
      </c>
      <c r="G67" t="s">
        <v>56</v>
      </c>
      <c r="H67" t="s">
        <v>57</v>
      </c>
      <c r="I67">
        <v>53625</v>
      </c>
      <c r="J67" t="s">
        <v>88</v>
      </c>
      <c r="K67" t="s">
        <v>471</v>
      </c>
      <c r="L67" t="s">
        <v>90</v>
      </c>
      <c r="M67" t="s">
        <v>91</v>
      </c>
      <c r="N67" t="s">
        <v>472</v>
      </c>
      <c r="O67">
        <v>163.02000000000001</v>
      </c>
      <c r="P67">
        <v>7</v>
      </c>
      <c r="Q67">
        <v>0.17</v>
      </c>
      <c r="R67">
        <v>96.86</v>
      </c>
      <c r="S67">
        <v>48.14</v>
      </c>
      <c r="T67" t="s">
        <v>145</v>
      </c>
      <c r="U67" t="s">
        <v>43</v>
      </c>
      <c r="V67" t="s">
        <v>77</v>
      </c>
      <c r="W67" t="s">
        <v>78</v>
      </c>
      <c r="X67" t="s">
        <v>473</v>
      </c>
      <c r="Y67" t="s">
        <v>106</v>
      </c>
      <c r="Z67">
        <v>130</v>
      </c>
      <c r="AA67">
        <v>27</v>
      </c>
      <c r="AB67" t="s">
        <v>107</v>
      </c>
      <c r="AC67" t="s">
        <v>81</v>
      </c>
      <c r="AD67" t="s">
        <v>167</v>
      </c>
      <c r="AE67">
        <f>AVERAGEIF(retail_shop[Category],retail_shop[[#This Row],[Category]],retail_shop[Profit])</f>
        <v>75.004230769230787</v>
      </c>
      <c r="AF67">
        <f>AVERAGEIF(retail_shop[OrderID],retail_shop[[#This Row],[OrderID]],retail_shop[Discount])</f>
        <v>0.17</v>
      </c>
    </row>
    <row r="68" spans="1:32" x14ac:dyDescent="0.25">
      <c r="A68" t="s">
        <v>474</v>
      </c>
      <c r="B68" s="1">
        <v>44993</v>
      </c>
      <c r="C68" t="s">
        <v>98</v>
      </c>
      <c r="D68" t="s">
        <v>475</v>
      </c>
      <c r="E68" t="s">
        <v>124</v>
      </c>
      <c r="F68" t="s">
        <v>55</v>
      </c>
      <c r="G68" t="s">
        <v>35</v>
      </c>
      <c r="H68" t="s">
        <v>242</v>
      </c>
      <c r="I68">
        <v>97904</v>
      </c>
      <c r="J68" t="s">
        <v>37</v>
      </c>
      <c r="K68" t="s">
        <v>476</v>
      </c>
      <c r="L68" t="s">
        <v>73</v>
      </c>
      <c r="M68" t="s">
        <v>91</v>
      </c>
      <c r="N68" t="s">
        <v>477</v>
      </c>
      <c r="O68">
        <v>271.33</v>
      </c>
      <c r="P68">
        <v>4</v>
      </c>
      <c r="Q68">
        <v>0.3</v>
      </c>
      <c r="R68">
        <v>23.51</v>
      </c>
      <c r="S68">
        <v>13.3</v>
      </c>
      <c r="T68" t="s">
        <v>42</v>
      </c>
      <c r="U68" t="s">
        <v>43</v>
      </c>
      <c r="V68" t="s">
        <v>44</v>
      </c>
      <c r="W68" t="s">
        <v>245</v>
      </c>
      <c r="X68" t="s">
        <v>383</v>
      </c>
      <c r="Y68" t="s">
        <v>47</v>
      </c>
      <c r="Z68">
        <v>147</v>
      </c>
      <c r="AA68">
        <v>72</v>
      </c>
      <c r="AB68" t="s">
        <v>48</v>
      </c>
      <c r="AC68" t="s">
        <v>49</v>
      </c>
      <c r="AD68" t="s">
        <v>96</v>
      </c>
      <c r="AE68">
        <f>AVERAGEIF(retail_shop[Category],retail_shop[[#This Row],[Category]],retail_shop[Profit])</f>
        <v>75.049999999999983</v>
      </c>
      <c r="AF68">
        <f>AVERAGEIF(retail_shop[OrderID],retail_shop[[#This Row],[OrderID]],retail_shop[Discount])</f>
        <v>0.3</v>
      </c>
    </row>
    <row r="69" spans="1:32" x14ac:dyDescent="0.25">
      <c r="A69" t="s">
        <v>478</v>
      </c>
      <c r="B69" s="1">
        <v>44994</v>
      </c>
      <c r="C69" t="s">
        <v>479</v>
      </c>
      <c r="D69" t="s">
        <v>480</v>
      </c>
      <c r="E69" t="s">
        <v>124</v>
      </c>
      <c r="F69" t="s">
        <v>85</v>
      </c>
      <c r="G69" t="s">
        <v>56</v>
      </c>
      <c r="H69" t="s">
        <v>36</v>
      </c>
      <c r="I69">
        <v>46091</v>
      </c>
      <c r="J69" t="s">
        <v>88</v>
      </c>
      <c r="K69" t="s">
        <v>481</v>
      </c>
      <c r="L69" t="s">
        <v>73</v>
      </c>
      <c r="M69" t="s">
        <v>40</v>
      </c>
      <c r="N69" t="s">
        <v>482</v>
      </c>
      <c r="O69">
        <v>354.87</v>
      </c>
      <c r="P69">
        <v>8</v>
      </c>
      <c r="Q69">
        <v>0.23</v>
      </c>
      <c r="R69">
        <v>128.51</v>
      </c>
      <c r="S69">
        <v>9.07</v>
      </c>
      <c r="T69" t="s">
        <v>61</v>
      </c>
      <c r="U69" t="s">
        <v>62</v>
      </c>
      <c r="V69" t="s">
        <v>152</v>
      </c>
      <c r="W69" t="s">
        <v>245</v>
      </c>
      <c r="X69" t="s">
        <v>483</v>
      </c>
      <c r="Y69" t="s">
        <v>95</v>
      </c>
      <c r="Z69">
        <v>45</v>
      </c>
      <c r="AA69">
        <v>74</v>
      </c>
      <c r="AB69" t="s">
        <v>80</v>
      </c>
      <c r="AC69" t="s">
        <v>81</v>
      </c>
      <c r="AD69" t="s">
        <v>96</v>
      </c>
      <c r="AE69">
        <f>AVERAGEIF(retail_shop[Category],retail_shop[[#This Row],[Category]],retail_shop[Profit])</f>
        <v>75.049999999999983</v>
      </c>
      <c r="AF69">
        <f>AVERAGEIF(retail_shop[OrderID],retail_shop[[#This Row],[OrderID]],retail_shop[Discount])</f>
        <v>0.23</v>
      </c>
    </row>
    <row r="70" spans="1:32" x14ac:dyDescent="0.25">
      <c r="A70" t="s">
        <v>484</v>
      </c>
      <c r="B70" s="1">
        <v>44995</v>
      </c>
      <c r="C70" t="s">
        <v>391</v>
      </c>
      <c r="D70" t="s">
        <v>485</v>
      </c>
      <c r="E70" t="s">
        <v>124</v>
      </c>
      <c r="F70" t="s">
        <v>34</v>
      </c>
      <c r="G70" t="s">
        <v>35</v>
      </c>
      <c r="H70" t="s">
        <v>57</v>
      </c>
      <c r="I70">
        <v>36160</v>
      </c>
      <c r="J70" t="s">
        <v>37</v>
      </c>
      <c r="K70" t="s">
        <v>486</v>
      </c>
      <c r="L70" t="s">
        <v>90</v>
      </c>
      <c r="M70" t="s">
        <v>112</v>
      </c>
      <c r="N70" t="s">
        <v>487</v>
      </c>
      <c r="O70">
        <v>402.31</v>
      </c>
      <c r="P70">
        <v>7</v>
      </c>
      <c r="Q70">
        <v>0.21</v>
      </c>
      <c r="R70">
        <v>81.91</v>
      </c>
      <c r="S70">
        <v>39.69</v>
      </c>
      <c r="T70" t="s">
        <v>61</v>
      </c>
      <c r="U70" t="s">
        <v>62</v>
      </c>
      <c r="V70" t="s">
        <v>152</v>
      </c>
      <c r="W70" t="s">
        <v>165</v>
      </c>
      <c r="X70" t="s">
        <v>201</v>
      </c>
      <c r="Y70" t="s">
        <v>47</v>
      </c>
      <c r="Z70">
        <v>14</v>
      </c>
      <c r="AA70">
        <v>51</v>
      </c>
      <c r="AB70" t="s">
        <v>80</v>
      </c>
      <c r="AC70" t="s">
        <v>49</v>
      </c>
      <c r="AD70" t="s">
        <v>167</v>
      </c>
      <c r="AE70">
        <f>AVERAGEIF(retail_shop[Category],retail_shop[[#This Row],[Category]],retail_shop[Profit])</f>
        <v>75.004230769230787</v>
      </c>
      <c r="AF70">
        <f>AVERAGEIF(retail_shop[OrderID],retail_shop[[#This Row],[OrderID]],retail_shop[Discount])</f>
        <v>0.21</v>
      </c>
    </row>
    <row r="71" spans="1:32" x14ac:dyDescent="0.25">
      <c r="A71" t="s">
        <v>488</v>
      </c>
      <c r="B71" s="1">
        <v>44996</v>
      </c>
      <c r="C71" t="s">
        <v>489</v>
      </c>
      <c r="D71" t="s">
        <v>490</v>
      </c>
      <c r="E71" t="s">
        <v>54</v>
      </c>
      <c r="F71" t="s">
        <v>133</v>
      </c>
      <c r="G71" t="s">
        <v>86</v>
      </c>
      <c r="H71" t="s">
        <v>125</v>
      </c>
      <c r="I71">
        <v>55128</v>
      </c>
      <c r="J71" t="s">
        <v>37</v>
      </c>
      <c r="K71" t="s">
        <v>491</v>
      </c>
      <c r="L71" t="s">
        <v>73</v>
      </c>
      <c r="M71" t="s">
        <v>91</v>
      </c>
      <c r="N71" t="s">
        <v>492</v>
      </c>
      <c r="O71">
        <v>240.49</v>
      </c>
      <c r="P71">
        <v>9</v>
      </c>
      <c r="Q71">
        <v>0.23</v>
      </c>
      <c r="R71">
        <v>83.61</v>
      </c>
      <c r="S71">
        <v>8.07</v>
      </c>
      <c r="T71" t="s">
        <v>145</v>
      </c>
      <c r="U71" t="s">
        <v>62</v>
      </c>
      <c r="V71" t="s">
        <v>77</v>
      </c>
      <c r="W71" t="s">
        <v>214</v>
      </c>
      <c r="X71" t="s">
        <v>493</v>
      </c>
      <c r="Y71" t="s">
        <v>95</v>
      </c>
      <c r="Z71">
        <v>152</v>
      </c>
      <c r="AA71">
        <v>70</v>
      </c>
      <c r="AB71" t="s">
        <v>48</v>
      </c>
      <c r="AC71" t="s">
        <v>66</v>
      </c>
      <c r="AD71" t="s">
        <v>167</v>
      </c>
      <c r="AE71">
        <f>AVERAGEIF(retail_shop[Category],retail_shop[[#This Row],[Category]],retail_shop[Profit])</f>
        <v>75.049999999999983</v>
      </c>
      <c r="AF71">
        <f>AVERAGEIF(retail_shop[OrderID],retail_shop[[#This Row],[OrderID]],retail_shop[Discount])</f>
        <v>0.23</v>
      </c>
    </row>
    <row r="72" spans="1:32" x14ac:dyDescent="0.25">
      <c r="A72" t="s">
        <v>494</v>
      </c>
      <c r="B72" s="1">
        <v>44997</v>
      </c>
      <c r="C72" t="s">
        <v>222</v>
      </c>
      <c r="D72" t="s">
        <v>495</v>
      </c>
      <c r="E72" t="s">
        <v>33</v>
      </c>
      <c r="F72" t="s">
        <v>85</v>
      </c>
      <c r="G72" t="s">
        <v>70</v>
      </c>
      <c r="H72" t="s">
        <v>87</v>
      </c>
      <c r="I72">
        <v>42514</v>
      </c>
      <c r="J72" t="s">
        <v>88</v>
      </c>
      <c r="K72" t="s">
        <v>496</v>
      </c>
      <c r="L72" t="s">
        <v>39</v>
      </c>
      <c r="M72" t="s">
        <v>112</v>
      </c>
      <c r="N72" t="s">
        <v>497</v>
      </c>
      <c r="O72">
        <v>424.2</v>
      </c>
      <c r="P72">
        <v>7</v>
      </c>
      <c r="Q72">
        <v>0.04</v>
      </c>
      <c r="R72">
        <v>70.27</v>
      </c>
      <c r="S72">
        <v>42.67</v>
      </c>
      <c r="T72" t="s">
        <v>61</v>
      </c>
      <c r="U72" t="s">
        <v>43</v>
      </c>
      <c r="V72" t="s">
        <v>44</v>
      </c>
      <c r="W72" t="s">
        <v>498</v>
      </c>
      <c r="X72" t="s">
        <v>499</v>
      </c>
      <c r="Y72" t="s">
        <v>95</v>
      </c>
      <c r="Z72">
        <v>198</v>
      </c>
      <c r="AA72">
        <v>63</v>
      </c>
      <c r="AB72" t="s">
        <v>80</v>
      </c>
      <c r="AC72" t="s">
        <v>81</v>
      </c>
      <c r="AD72" t="s">
        <v>96</v>
      </c>
      <c r="AE72">
        <f>AVERAGEIF(retail_shop[Category],retail_shop[[#This Row],[Category]],retail_shop[Profit])</f>
        <v>81.352857142857147</v>
      </c>
      <c r="AF72">
        <f>AVERAGEIF(retail_shop[OrderID],retail_shop[[#This Row],[OrderID]],retail_shop[Discount])</f>
        <v>0.04</v>
      </c>
    </row>
    <row r="73" spans="1:32" x14ac:dyDescent="0.25">
      <c r="A73" t="s">
        <v>500</v>
      </c>
      <c r="B73" s="1">
        <v>44998</v>
      </c>
      <c r="C73" t="s">
        <v>501</v>
      </c>
      <c r="D73" t="s">
        <v>502</v>
      </c>
      <c r="E73" t="s">
        <v>124</v>
      </c>
      <c r="F73" t="s">
        <v>55</v>
      </c>
      <c r="G73" t="s">
        <v>70</v>
      </c>
      <c r="H73" t="s">
        <v>125</v>
      </c>
      <c r="I73">
        <v>16818</v>
      </c>
      <c r="J73" t="s">
        <v>88</v>
      </c>
      <c r="K73" t="s">
        <v>503</v>
      </c>
      <c r="L73" t="s">
        <v>39</v>
      </c>
      <c r="M73" t="s">
        <v>179</v>
      </c>
      <c r="N73" t="s">
        <v>504</v>
      </c>
      <c r="O73">
        <v>389.08</v>
      </c>
      <c r="P73">
        <v>3</v>
      </c>
      <c r="Q73">
        <v>0.06</v>
      </c>
      <c r="R73">
        <v>74.25</v>
      </c>
      <c r="S73">
        <v>24.67</v>
      </c>
      <c r="T73" t="s">
        <v>145</v>
      </c>
      <c r="U73" t="s">
        <v>62</v>
      </c>
      <c r="V73" t="s">
        <v>152</v>
      </c>
      <c r="W73" t="s">
        <v>207</v>
      </c>
      <c r="X73" t="s">
        <v>394</v>
      </c>
      <c r="Y73" t="s">
        <v>47</v>
      </c>
      <c r="Z73">
        <v>16</v>
      </c>
      <c r="AA73">
        <v>89</v>
      </c>
      <c r="AB73" t="s">
        <v>65</v>
      </c>
      <c r="AC73" t="s">
        <v>81</v>
      </c>
      <c r="AD73" t="s">
        <v>50</v>
      </c>
      <c r="AE73">
        <f>AVERAGEIF(retail_shop[Category],retail_shop[[#This Row],[Category]],retail_shop[Profit])</f>
        <v>81.352857142857147</v>
      </c>
      <c r="AF73">
        <f>AVERAGEIF(retail_shop[OrderID],retail_shop[[#This Row],[OrderID]],retail_shop[Discount])</f>
        <v>0.06</v>
      </c>
    </row>
    <row r="74" spans="1:32" x14ac:dyDescent="0.25">
      <c r="A74" t="s">
        <v>505</v>
      </c>
      <c r="B74" s="1">
        <v>44999</v>
      </c>
      <c r="C74" t="s">
        <v>421</v>
      </c>
      <c r="D74" t="s">
        <v>506</v>
      </c>
      <c r="E74" t="s">
        <v>124</v>
      </c>
      <c r="F74" t="s">
        <v>55</v>
      </c>
      <c r="G74" t="s">
        <v>70</v>
      </c>
      <c r="H74" t="s">
        <v>57</v>
      </c>
      <c r="I74">
        <v>39682</v>
      </c>
      <c r="J74" t="s">
        <v>88</v>
      </c>
      <c r="K74" t="s">
        <v>507</v>
      </c>
      <c r="L74" t="s">
        <v>73</v>
      </c>
      <c r="M74" t="s">
        <v>74</v>
      </c>
      <c r="N74" t="s">
        <v>508</v>
      </c>
      <c r="O74">
        <v>51.79</v>
      </c>
      <c r="P74">
        <v>3</v>
      </c>
      <c r="Q74">
        <v>0.21</v>
      </c>
      <c r="R74">
        <v>141.34</v>
      </c>
      <c r="S74">
        <v>46.2</v>
      </c>
      <c r="T74" t="s">
        <v>61</v>
      </c>
      <c r="U74" t="s">
        <v>43</v>
      </c>
      <c r="V74" t="s">
        <v>77</v>
      </c>
      <c r="W74" t="s">
        <v>389</v>
      </c>
      <c r="X74" t="s">
        <v>377</v>
      </c>
      <c r="Y74" t="s">
        <v>95</v>
      </c>
      <c r="Z74">
        <v>125</v>
      </c>
      <c r="AA74">
        <v>37</v>
      </c>
      <c r="AB74" t="s">
        <v>65</v>
      </c>
      <c r="AC74" t="s">
        <v>49</v>
      </c>
      <c r="AD74" t="s">
        <v>50</v>
      </c>
      <c r="AE74">
        <f>AVERAGEIF(retail_shop[Category],retail_shop[[#This Row],[Category]],retail_shop[Profit])</f>
        <v>75.049999999999983</v>
      </c>
      <c r="AF74">
        <f>AVERAGEIF(retail_shop[OrderID],retail_shop[[#This Row],[OrderID]],retail_shop[Discount])</f>
        <v>0.21</v>
      </c>
    </row>
    <row r="75" spans="1:32" x14ac:dyDescent="0.25">
      <c r="A75" t="s">
        <v>509</v>
      </c>
      <c r="B75" s="1">
        <v>45000</v>
      </c>
      <c r="C75" t="s">
        <v>391</v>
      </c>
      <c r="D75" t="s">
        <v>510</v>
      </c>
      <c r="E75" t="s">
        <v>124</v>
      </c>
      <c r="F75" t="s">
        <v>85</v>
      </c>
      <c r="G75" t="s">
        <v>56</v>
      </c>
      <c r="H75" t="s">
        <v>57</v>
      </c>
      <c r="I75">
        <v>63335</v>
      </c>
      <c r="J75" t="s">
        <v>88</v>
      </c>
      <c r="K75" t="s">
        <v>511</v>
      </c>
      <c r="L75" t="s">
        <v>39</v>
      </c>
      <c r="M75" t="s">
        <v>179</v>
      </c>
      <c r="N75" t="s">
        <v>512</v>
      </c>
      <c r="O75">
        <v>42.01</v>
      </c>
      <c r="P75">
        <v>8</v>
      </c>
      <c r="Q75">
        <v>0.15</v>
      </c>
      <c r="R75">
        <v>-24.25</v>
      </c>
      <c r="S75">
        <v>37.47</v>
      </c>
      <c r="T75" t="s">
        <v>76</v>
      </c>
      <c r="U75" t="s">
        <v>43</v>
      </c>
      <c r="V75" t="s">
        <v>103</v>
      </c>
      <c r="W75" t="s">
        <v>165</v>
      </c>
      <c r="X75" t="s">
        <v>137</v>
      </c>
      <c r="Y75" t="s">
        <v>95</v>
      </c>
      <c r="Z75">
        <v>83</v>
      </c>
      <c r="AA75">
        <v>41</v>
      </c>
      <c r="AB75" t="s">
        <v>65</v>
      </c>
      <c r="AC75" t="s">
        <v>81</v>
      </c>
      <c r="AD75" t="s">
        <v>167</v>
      </c>
      <c r="AE75">
        <f>AVERAGEIF(retail_shop[Category],retail_shop[[#This Row],[Category]],retail_shop[Profit])</f>
        <v>81.352857142857147</v>
      </c>
      <c r="AF75">
        <f>AVERAGEIF(retail_shop[OrderID],retail_shop[[#This Row],[OrderID]],retail_shop[Discount])</f>
        <v>0.15</v>
      </c>
    </row>
    <row r="76" spans="1:32" x14ac:dyDescent="0.25">
      <c r="A76" t="s">
        <v>513</v>
      </c>
      <c r="B76" s="1">
        <v>45001</v>
      </c>
      <c r="C76" t="s">
        <v>514</v>
      </c>
      <c r="D76" t="s">
        <v>515</v>
      </c>
      <c r="E76" t="s">
        <v>124</v>
      </c>
      <c r="F76" t="s">
        <v>133</v>
      </c>
      <c r="G76" t="s">
        <v>86</v>
      </c>
      <c r="H76" t="s">
        <v>57</v>
      </c>
      <c r="I76">
        <v>77371</v>
      </c>
      <c r="J76" t="s">
        <v>58</v>
      </c>
      <c r="K76" t="s">
        <v>268</v>
      </c>
      <c r="L76" t="s">
        <v>73</v>
      </c>
      <c r="M76" t="s">
        <v>179</v>
      </c>
      <c r="N76" t="s">
        <v>516</v>
      </c>
      <c r="O76">
        <v>317.99</v>
      </c>
      <c r="P76">
        <v>5</v>
      </c>
      <c r="Q76">
        <v>0.23</v>
      </c>
      <c r="R76">
        <v>33.590000000000003</v>
      </c>
      <c r="S76">
        <v>32.47</v>
      </c>
      <c r="T76" t="s">
        <v>145</v>
      </c>
      <c r="U76" t="s">
        <v>43</v>
      </c>
      <c r="V76" t="s">
        <v>152</v>
      </c>
      <c r="W76" t="s">
        <v>146</v>
      </c>
      <c r="X76" t="s">
        <v>64</v>
      </c>
      <c r="Y76" t="s">
        <v>106</v>
      </c>
      <c r="Z76">
        <v>8</v>
      </c>
      <c r="AA76">
        <v>56</v>
      </c>
      <c r="AB76" t="s">
        <v>65</v>
      </c>
      <c r="AC76" t="s">
        <v>49</v>
      </c>
      <c r="AD76" t="s">
        <v>50</v>
      </c>
      <c r="AE76">
        <f>AVERAGEIF(retail_shop[Category],retail_shop[[#This Row],[Category]],retail_shop[Profit])</f>
        <v>75.049999999999983</v>
      </c>
      <c r="AF76">
        <f>AVERAGEIF(retail_shop[OrderID],retail_shop[[#This Row],[OrderID]],retail_shop[Discount])</f>
        <v>0.23</v>
      </c>
    </row>
    <row r="77" spans="1:32" x14ac:dyDescent="0.25">
      <c r="A77" t="s">
        <v>517</v>
      </c>
      <c r="B77" s="1">
        <v>45002</v>
      </c>
      <c r="C77" t="s">
        <v>122</v>
      </c>
      <c r="D77" t="s">
        <v>518</v>
      </c>
      <c r="E77" t="s">
        <v>124</v>
      </c>
      <c r="F77" t="s">
        <v>85</v>
      </c>
      <c r="G77" t="s">
        <v>35</v>
      </c>
      <c r="H77" t="s">
        <v>125</v>
      </c>
      <c r="I77">
        <v>33508</v>
      </c>
      <c r="J77" t="s">
        <v>71</v>
      </c>
      <c r="K77" t="s">
        <v>519</v>
      </c>
      <c r="L77" t="s">
        <v>39</v>
      </c>
      <c r="M77" t="s">
        <v>40</v>
      </c>
      <c r="N77" t="s">
        <v>520</v>
      </c>
      <c r="O77">
        <v>186.76</v>
      </c>
      <c r="P77">
        <v>4</v>
      </c>
      <c r="Q77">
        <v>0.03</v>
      </c>
      <c r="R77">
        <v>-31.12</v>
      </c>
      <c r="S77">
        <v>47.72</v>
      </c>
      <c r="T77" t="s">
        <v>61</v>
      </c>
      <c r="U77" t="s">
        <v>43</v>
      </c>
      <c r="V77" t="s">
        <v>44</v>
      </c>
      <c r="W77" t="s">
        <v>259</v>
      </c>
      <c r="X77" t="s">
        <v>46</v>
      </c>
      <c r="Y77" t="s">
        <v>95</v>
      </c>
      <c r="Z77">
        <v>165</v>
      </c>
      <c r="AA77">
        <v>75</v>
      </c>
      <c r="AB77" t="s">
        <v>80</v>
      </c>
      <c r="AC77" t="s">
        <v>49</v>
      </c>
      <c r="AD77" t="s">
        <v>96</v>
      </c>
      <c r="AE77">
        <f>AVERAGEIF(retail_shop[Category],retail_shop[[#This Row],[Category]],retail_shop[Profit])</f>
        <v>81.352857142857147</v>
      </c>
      <c r="AF77">
        <f>AVERAGEIF(retail_shop[OrderID],retail_shop[[#This Row],[OrderID]],retail_shop[Discount])</f>
        <v>0.03</v>
      </c>
    </row>
    <row r="78" spans="1:32" x14ac:dyDescent="0.25">
      <c r="A78" t="s">
        <v>521</v>
      </c>
      <c r="B78" s="1">
        <v>45003</v>
      </c>
      <c r="C78" t="s">
        <v>336</v>
      </c>
      <c r="D78" t="s">
        <v>522</v>
      </c>
      <c r="E78" t="s">
        <v>124</v>
      </c>
      <c r="F78" t="s">
        <v>55</v>
      </c>
      <c r="G78" t="s">
        <v>100</v>
      </c>
      <c r="H78" t="s">
        <v>57</v>
      </c>
      <c r="I78">
        <v>92753</v>
      </c>
      <c r="J78" t="s">
        <v>37</v>
      </c>
      <c r="K78" t="s">
        <v>523</v>
      </c>
      <c r="L78" t="s">
        <v>39</v>
      </c>
      <c r="M78" t="s">
        <v>74</v>
      </c>
      <c r="N78" t="s">
        <v>524</v>
      </c>
      <c r="O78">
        <v>120.38</v>
      </c>
      <c r="P78">
        <v>8</v>
      </c>
      <c r="Q78">
        <v>0.16</v>
      </c>
      <c r="R78">
        <v>138.31</v>
      </c>
      <c r="S78">
        <v>22.85</v>
      </c>
      <c r="T78" t="s">
        <v>42</v>
      </c>
      <c r="U78" t="s">
        <v>62</v>
      </c>
      <c r="V78" t="s">
        <v>44</v>
      </c>
      <c r="W78" t="s">
        <v>525</v>
      </c>
      <c r="X78" t="s">
        <v>526</v>
      </c>
      <c r="Y78" t="s">
        <v>95</v>
      </c>
      <c r="Z78">
        <v>175</v>
      </c>
      <c r="AA78">
        <v>78</v>
      </c>
      <c r="AB78" t="s">
        <v>48</v>
      </c>
      <c r="AC78" t="s">
        <v>49</v>
      </c>
      <c r="AD78" t="s">
        <v>50</v>
      </c>
      <c r="AE78">
        <f>AVERAGEIF(retail_shop[Category],retail_shop[[#This Row],[Category]],retail_shop[Profit])</f>
        <v>81.352857142857147</v>
      </c>
      <c r="AF78">
        <f>AVERAGEIF(retail_shop[OrderID],retail_shop[[#This Row],[OrderID]],retail_shop[Discount])</f>
        <v>0.16</v>
      </c>
    </row>
    <row r="79" spans="1:32" x14ac:dyDescent="0.25">
      <c r="A79" t="s">
        <v>527</v>
      </c>
      <c r="B79" s="1">
        <v>45004</v>
      </c>
      <c r="C79" t="s">
        <v>161</v>
      </c>
      <c r="D79" t="s">
        <v>528</v>
      </c>
      <c r="E79" t="s">
        <v>33</v>
      </c>
      <c r="F79" t="s">
        <v>142</v>
      </c>
      <c r="G79" t="s">
        <v>35</v>
      </c>
      <c r="H79" t="s">
        <v>125</v>
      </c>
      <c r="I79">
        <v>60264</v>
      </c>
      <c r="J79" t="s">
        <v>88</v>
      </c>
      <c r="K79" t="s">
        <v>529</v>
      </c>
      <c r="L79" t="s">
        <v>73</v>
      </c>
      <c r="M79" t="s">
        <v>179</v>
      </c>
      <c r="N79" t="s">
        <v>530</v>
      </c>
      <c r="O79">
        <v>298.23</v>
      </c>
      <c r="P79">
        <v>6</v>
      </c>
      <c r="Q79">
        <v>0.11</v>
      </c>
      <c r="R79">
        <v>18.079999999999998</v>
      </c>
      <c r="S79">
        <v>47.93</v>
      </c>
      <c r="T79" t="s">
        <v>61</v>
      </c>
      <c r="U79" t="s">
        <v>62</v>
      </c>
      <c r="V79" t="s">
        <v>44</v>
      </c>
      <c r="W79" t="s">
        <v>200</v>
      </c>
      <c r="X79" t="s">
        <v>413</v>
      </c>
      <c r="Y79" t="s">
        <v>95</v>
      </c>
      <c r="Z79">
        <v>187</v>
      </c>
      <c r="AA79">
        <v>22</v>
      </c>
      <c r="AB79" t="s">
        <v>48</v>
      </c>
      <c r="AC79" t="s">
        <v>49</v>
      </c>
      <c r="AD79" t="s">
        <v>167</v>
      </c>
      <c r="AE79">
        <f>AVERAGEIF(retail_shop[Category],retail_shop[[#This Row],[Category]],retail_shop[Profit])</f>
        <v>75.049999999999983</v>
      </c>
      <c r="AF79">
        <f>AVERAGEIF(retail_shop[OrderID],retail_shop[[#This Row],[OrderID]],retail_shop[Discount])</f>
        <v>0.11</v>
      </c>
    </row>
    <row r="80" spans="1:32" x14ac:dyDescent="0.25">
      <c r="A80" t="s">
        <v>531</v>
      </c>
      <c r="B80" s="1">
        <v>45005</v>
      </c>
      <c r="C80" t="s">
        <v>532</v>
      </c>
      <c r="D80" t="s">
        <v>533</v>
      </c>
      <c r="E80" t="s">
        <v>33</v>
      </c>
      <c r="F80" t="s">
        <v>34</v>
      </c>
      <c r="G80" t="s">
        <v>100</v>
      </c>
      <c r="H80" t="s">
        <v>57</v>
      </c>
      <c r="I80">
        <v>77115</v>
      </c>
      <c r="J80" t="s">
        <v>88</v>
      </c>
      <c r="K80" t="s">
        <v>534</v>
      </c>
      <c r="L80" t="s">
        <v>39</v>
      </c>
      <c r="M80" t="s">
        <v>179</v>
      </c>
      <c r="N80" t="s">
        <v>535</v>
      </c>
      <c r="O80">
        <v>183.95</v>
      </c>
      <c r="P80">
        <v>2</v>
      </c>
      <c r="Q80">
        <v>0.14000000000000001</v>
      </c>
      <c r="R80">
        <v>174.36</v>
      </c>
      <c r="S80">
        <v>11.08</v>
      </c>
      <c r="T80" t="s">
        <v>42</v>
      </c>
      <c r="U80" t="s">
        <v>43</v>
      </c>
      <c r="V80" t="s">
        <v>103</v>
      </c>
      <c r="W80" t="s">
        <v>173</v>
      </c>
      <c r="X80" t="s">
        <v>348</v>
      </c>
      <c r="Y80" t="s">
        <v>106</v>
      </c>
      <c r="Z80">
        <v>62</v>
      </c>
      <c r="AA80">
        <v>47</v>
      </c>
      <c r="AB80" t="s">
        <v>48</v>
      </c>
      <c r="AC80" t="s">
        <v>66</v>
      </c>
      <c r="AD80" t="s">
        <v>96</v>
      </c>
      <c r="AE80">
        <f>AVERAGEIF(retail_shop[Category],retail_shop[[#This Row],[Category]],retail_shop[Profit])</f>
        <v>81.352857142857147</v>
      </c>
      <c r="AF80">
        <f>AVERAGEIF(retail_shop[OrderID],retail_shop[[#This Row],[OrderID]],retail_shop[Discount])</f>
        <v>0.14000000000000001</v>
      </c>
    </row>
    <row r="81" spans="1:32" x14ac:dyDescent="0.25">
      <c r="A81" t="s">
        <v>536</v>
      </c>
      <c r="B81" s="1">
        <v>45006</v>
      </c>
      <c r="C81" t="s">
        <v>537</v>
      </c>
      <c r="D81" t="s">
        <v>538</v>
      </c>
      <c r="E81" t="s">
        <v>124</v>
      </c>
      <c r="F81" t="s">
        <v>55</v>
      </c>
      <c r="G81" t="s">
        <v>35</v>
      </c>
      <c r="H81" t="s">
        <v>36</v>
      </c>
      <c r="I81">
        <v>25102</v>
      </c>
      <c r="J81" t="s">
        <v>88</v>
      </c>
      <c r="K81" t="s">
        <v>539</v>
      </c>
      <c r="L81" t="s">
        <v>73</v>
      </c>
      <c r="M81" t="s">
        <v>74</v>
      </c>
      <c r="N81" t="s">
        <v>540</v>
      </c>
      <c r="O81">
        <v>277.89</v>
      </c>
      <c r="P81">
        <v>4</v>
      </c>
      <c r="Q81">
        <v>0.18</v>
      </c>
      <c r="R81">
        <v>81.64</v>
      </c>
      <c r="S81">
        <v>26.77</v>
      </c>
      <c r="T81" t="s">
        <v>42</v>
      </c>
      <c r="U81" t="s">
        <v>62</v>
      </c>
      <c r="V81" t="s">
        <v>152</v>
      </c>
      <c r="W81" t="s">
        <v>226</v>
      </c>
      <c r="X81" t="s">
        <v>233</v>
      </c>
      <c r="Y81" t="s">
        <v>47</v>
      </c>
      <c r="Z81">
        <v>116</v>
      </c>
      <c r="AA81">
        <v>93</v>
      </c>
      <c r="AB81" t="s">
        <v>48</v>
      </c>
      <c r="AC81" t="s">
        <v>49</v>
      </c>
      <c r="AD81" t="s">
        <v>50</v>
      </c>
      <c r="AE81">
        <f>AVERAGEIF(retail_shop[Category],retail_shop[[#This Row],[Category]],retail_shop[Profit])</f>
        <v>75.049999999999983</v>
      </c>
      <c r="AF81">
        <f>AVERAGEIF(retail_shop[OrderID],retail_shop[[#This Row],[OrderID]],retail_shop[Discount])</f>
        <v>0.18</v>
      </c>
    </row>
    <row r="82" spans="1:32" x14ac:dyDescent="0.25">
      <c r="A82" t="s">
        <v>541</v>
      </c>
      <c r="B82" s="1">
        <v>45007</v>
      </c>
      <c r="C82" t="s">
        <v>391</v>
      </c>
      <c r="D82" t="s">
        <v>542</v>
      </c>
      <c r="E82" t="s">
        <v>33</v>
      </c>
      <c r="F82" t="s">
        <v>85</v>
      </c>
      <c r="G82" t="s">
        <v>86</v>
      </c>
      <c r="H82" t="s">
        <v>57</v>
      </c>
      <c r="I82">
        <v>96020</v>
      </c>
      <c r="J82" t="s">
        <v>58</v>
      </c>
      <c r="K82" t="s">
        <v>543</v>
      </c>
      <c r="L82" t="s">
        <v>39</v>
      </c>
      <c r="M82" t="s">
        <v>74</v>
      </c>
      <c r="N82" t="s">
        <v>544</v>
      </c>
      <c r="O82">
        <v>240.86</v>
      </c>
      <c r="P82">
        <v>4</v>
      </c>
      <c r="Q82">
        <v>0.15</v>
      </c>
      <c r="R82">
        <v>150.19</v>
      </c>
      <c r="S82">
        <v>17.149999999999999</v>
      </c>
      <c r="T82" t="s">
        <v>76</v>
      </c>
      <c r="U82" t="s">
        <v>43</v>
      </c>
      <c r="V82" t="s">
        <v>152</v>
      </c>
      <c r="W82" t="s">
        <v>153</v>
      </c>
      <c r="X82" t="s">
        <v>318</v>
      </c>
      <c r="Y82" t="s">
        <v>106</v>
      </c>
      <c r="Z82">
        <v>129</v>
      </c>
      <c r="AA82">
        <v>54</v>
      </c>
      <c r="AB82" t="s">
        <v>107</v>
      </c>
      <c r="AC82" t="s">
        <v>81</v>
      </c>
      <c r="AD82" t="s">
        <v>138</v>
      </c>
      <c r="AE82">
        <f>AVERAGEIF(retail_shop[Category],retail_shop[[#This Row],[Category]],retail_shop[Profit])</f>
        <v>81.352857142857147</v>
      </c>
      <c r="AF82">
        <f>AVERAGEIF(retail_shop[OrderID],retail_shop[[#This Row],[OrderID]],retail_shop[Discount])</f>
        <v>0.15</v>
      </c>
    </row>
    <row r="83" spans="1:32" x14ac:dyDescent="0.25">
      <c r="A83" t="s">
        <v>545</v>
      </c>
      <c r="B83" s="1">
        <v>45008</v>
      </c>
      <c r="C83" t="s">
        <v>546</v>
      </c>
      <c r="D83" t="s">
        <v>547</v>
      </c>
      <c r="E83" t="s">
        <v>54</v>
      </c>
      <c r="F83" t="s">
        <v>34</v>
      </c>
      <c r="G83" t="s">
        <v>100</v>
      </c>
      <c r="H83" t="s">
        <v>125</v>
      </c>
      <c r="I83">
        <v>41857</v>
      </c>
      <c r="J83" t="s">
        <v>88</v>
      </c>
      <c r="K83" t="s">
        <v>548</v>
      </c>
      <c r="L83" t="s">
        <v>39</v>
      </c>
      <c r="M83" t="s">
        <v>179</v>
      </c>
      <c r="N83" t="s">
        <v>549</v>
      </c>
      <c r="O83">
        <v>300.69</v>
      </c>
      <c r="P83">
        <v>6</v>
      </c>
      <c r="Q83">
        <v>0.16</v>
      </c>
      <c r="R83">
        <v>194.73</v>
      </c>
      <c r="S83">
        <v>29.29</v>
      </c>
      <c r="T83" t="s">
        <v>145</v>
      </c>
      <c r="U83" t="s">
        <v>62</v>
      </c>
      <c r="V83" t="s">
        <v>103</v>
      </c>
      <c r="W83" t="s">
        <v>245</v>
      </c>
      <c r="X83" t="s">
        <v>473</v>
      </c>
      <c r="Y83" t="s">
        <v>106</v>
      </c>
      <c r="Z83">
        <v>87</v>
      </c>
      <c r="AA83">
        <v>80</v>
      </c>
      <c r="AB83" t="s">
        <v>48</v>
      </c>
      <c r="AC83" t="s">
        <v>66</v>
      </c>
      <c r="AD83" t="s">
        <v>96</v>
      </c>
      <c r="AE83">
        <f>AVERAGEIF(retail_shop[Category],retail_shop[[#This Row],[Category]],retail_shop[Profit])</f>
        <v>81.352857142857147</v>
      </c>
      <c r="AF83">
        <f>AVERAGEIF(retail_shop[OrderID],retail_shop[[#This Row],[OrderID]],retail_shop[Discount])</f>
        <v>0.16</v>
      </c>
    </row>
    <row r="84" spans="1:32" x14ac:dyDescent="0.25">
      <c r="A84" t="s">
        <v>550</v>
      </c>
      <c r="B84" s="1">
        <v>45009</v>
      </c>
      <c r="C84" t="s">
        <v>551</v>
      </c>
      <c r="D84" t="s">
        <v>552</v>
      </c>
      <c r="E84" t="s">
        <v>124</v>
      </c>
      <c r="F84" t="s">
        <v>85</v>
      </c>
      <c r="G84" t="s">
        <v>56</v>
      </c>
      <c r="H84" t="s">
        <v>242</v>
      </c>
      <c r="I84">
        <v>14956</v>
      </c>
      <c r="J84" t="s">
        <v>88</v>
      </c>
      <c r="K84" t="s">
        <v>553</v>
      </c>
      <c r="L84" t="s">
        <v>90</v>
      </c>
      <c r="M84" t="s">
        <v>74</v>
      </c>
      <c r="N84" t="s">
        <v>554</v>
      </c>
      <c r="O84">
        <v>212.14</v>
      </c>
      <c r="P84">
        <v>6</v>
      </c>
      <c r="Q84">
        <v>0.15</v>
      </c>
      <c r="R84">
        <v>159.94999999999999</v>
      </c>
      <c r="S84">
        <v>12.29</v>
      </c>
      <c r="T84" t="s">
        <v>61</v>
      </c>
      <c r="U84" t="s">
        <v>62</v>
      </c>
      <c r="V84" t="s">
        <v>152</v>
      </c>
      <c r="W84" t="s">
        <v>353</v>
      </c>
      <c r="X84" t="s">
        <v>413</v>
      </c>
      <c r="Y84" t="s">
        <v>47</v>
      </c>
      <c r="Z84">
        <v>71</v>
      </c>
      <c r="AA84">
        <v>73</v>
      </c>
      <c r="AB84" t="s">
        <v>107</v>
      </c>
      <c r="AC84" t="s">
        <v>81</v>
      </c>
      <c r="AD84" t="s">
        <v>96</v>
      </c>
      <c r="AE84">
        <f>AVERAGEIF(retail_shop[Category],retail_shop[[#This Row],[Category]],retail_shop[Profit])</f>
        <v>75.004230769230787</v>
      </c>
      <c r="AF84">
        <f>AVERAGEIF(retail_shop[OrderID],retail_shop[[#This Row],[OrderID]],retail_shop[Discount])</f>
        <v>0.15</v>
      </c>
    </row>
    <row r="85" spans="1:32" x14ac:dyDescent="0.25">
      <c r="A85" t="s">
        <v>555</v>
      </c>
      <c r="B85" s="1">
        <v>45010</v>
      </c>
      <c r="C85" t="s">
        <v>556</v>
      </c>
      <c r="D85" t="s">
        <v>557</v>
      </c>
      <c r="E85" t="s">
        <v>54</v>
      </c>
      <c r="F85" t="s">
        <v>85</v>
      </c>
      <c r="G85" t="s">
        <v>35</v>
      </c>
      <c r="H85" t="s">
        <v>57</v>
      </c>
      <c r="I85">
        <v>13915</v>
      </c>
      <c r="J85" t="s">
        <v>88</v>
      </c>
      <c r="K85" t="s">
        <v>558</v>
      </c>
      <c r="L85" t="s">
        <v>90</v>
      </c>
      <c r="M85" t="s">
        <v>179</v>
      </c>
      <c r="N85" t="s">
        <v>559</v>
      </c>
      <c r="O85">
        <v>354.88</v>
      </c>
      <c r="P85">
        <v>1</v>
      </c>
      <c r="Q85">
        <v>0.12</v>
      </c>
      <c r="R85">
        <v>166.75</v>
      </c>
      <c r="S85">
        <v>42.87</v>
      </c>
      <c r="T85" t="s">
        <v>76</v>
      </c>
      <c r="U85" t="s">
        <v>43</v>
      </c>
      <c r="V85" t="s">
        <v>103</v>
      </c>
      <c r="W85" t="s">
        <v>214</v>
      </c>
      <c r="X85" t="s">
        <v>560</v>
      </c>
      <c r="Y85" t="s">
        <v>106</v>
      </c>
      <c r="Z85">
        <v>138</v>
      </c>
      <c r="AA85">
        <v>82</v>
      </c>
      <c r="AB85" t="s">
        <v>107</v>
      </c>
      <c r="AC85" t="s">
        <v>66</v>
      </c>
      <c r="AD85" t="s">
        <v>138</v>
      </c>
      <c r="AE85">
        <f>AVERAGEIF(retail_shop[Category],retail_shop[[#This Row],[Category]],retail_shop[Profit])</f>
        <v>75.004230769230787</v>
      </c>
      <c r="AF85">
        <f>AVERAGEIF(retail_shop[OrderID],retail_shop[[#This Row],[OrderID]],retail_shop[Discount])</f>
        <v>0.12</v>
      </c>
    </row>
    <row r="86" spans="1:32" x14ac:dyDescent="0.25">
      <c r="A86" t="s">
        <v>561</v>
      </c>
      <c r="B86" s="1">
        <v>45011</v>
      </c>
      <c r="C86" t="s">
        <v>336</v>
      </c>
      <c r="D86" t="s">
        <v>562</v>
      </c>
      <c r="E86" t="s">
        <v>54</v>
      </c>
      <c r="F86" t="s">
        <v>142</v>
      </c>
      <c r="G86" t="s">
        <v>35</v>
      </c>
      <c r="H86" t="s">
        <v>242</v>
      </c>
      <c r="I86">
        <v>34709</v>
      </c>
      <c r="J86" t="s">
        <v>71</v>
      </c>
      <c r="K86" t="s">
        <v>563</v>
      </c>
      <c r="L86" t="s">
        <v>73</v>
      </c>
      <c r="M86" t="s">
        <v>179</v>
      </c>
      <c r="N86" t="s">
        <v>564</v>
      </c>
      <c r="O86">
        <v>106.43</v>
      </c>
      <c r="P86">
        <v>8</v>
      </c>
      <c r="Q86">
        <v>0.23</v>
      </c>
      <c r="R86">
        <v>52</v>
      </c>
      <c r="S86">
        <v>43.09</v>
      </c>
      <c r="T86" t="s">
        <v>61</v>
      </c>
      <c r="U86" t="s">
        <v>62</v>
      </c>
      <c r="V86" t="s">
        <v>103</v>
      </c>
      <c r="W86" t="s">
        <v>104</v>
      </c>
      <c r="X86" t="s">
        <v>46</v>
      </c>
      <c r="Y86" t="s">
        <v>47</v>
      </c>
      <c r="Z86">
        <v>63</v>
      </c>
      <c r="AA86">
        <v>98</v>
      </c>
      <c r="AB86" t="s">
        <v>65</v>
      </c>
      <c r="AC86" t="s">
        <v>49</v>
      </c>
      <c r="AD86" t="s">
        <v>138</v>
      </c>
      <c r="AE86">
        <f>AVERAGEIF(retail_shop[Category],retail_shop[[#This Row],[Category]],retail_shop[Profit])</f>
        <v>75.049999999999983</v>
      </c>
      <c r="AF86">
        <f>AVERAGEIF(retail_shop[OrderID],retail_shop[[#This Row],[OrderID]],retail_shop[Discount])</f>
        <v>0.23</v>
      </c>
    </row>
    <row r="87" spans="1:32" x14ac:dyDescent="0.25">
      <c r="A87" t="s">
        <v>565</v>
      </c>
      <c r="B87" s="1">
        <v>45012</v>
      </c>
      <c r="C87" t="s">
        <v>566</v>
      </c>
      <c r="D87" t="s">
        <v>567</v>
      </c>
      <c r="E87" t="s">
        <v>124</v>
      </c>
      <c r="F87" t="s">
        <v>34</v>
      </c>
      <c r="G87" t="s">
        <v>100</v>
      </c>
      <c r="H87" t="s">
        <v>36</v>
      </c>
      <c r="I87">
        <v>67701</v>
      </c>
      <c r="J87" t="s">
        <v>58</v>
      </c>
      <c r="K87" t="s">
        <v>568</v>
      </c>
      <c r="L87" t="s">
        <v>90</v>
      </c>
      <c r="M87" t="s">
        <v>40</v>
      </c>
      <c r="N87" t="s">
        <v>569</v>
      </c>
      <c r="O87">
        <v>354.32</v>
      </c>
      <c r="P87">
        <v>6</v>
      </c>
      <c r="Q87">
        <v>0</v>
      </c>
      <c r="R87">
        <v>87.93</v>
      </c>
      <c r="S87">
        <v>47.99</v>
      </c>
      <c r="T87" t="s">
        <v>42</v>
      </c>
      <c r="U87" t="s">
        <v>43</v>
      </c>
      <c r="V87" t="s">
        <v>103</v>
      </c>
      <c r="W87" t="s">
        <v>570</v>
      </c>
      <c r="X87" t="s">
        <v>571</v>
      </c>
      <c r="Y87" t="s">
        <v>106</v>
      </c>
      <c r="Z87">
        <v>71</v>
      </c>
      <c r="AA87">
        <v>26</v>
      </c>
      <c r="AB87" t="s">
        <v>107</v>
      </c>
      <c r="AC87" t="s">
        <v>66</v>
      </c>
      <c r="AD87" t="s">
        <v>96</v>
      </c>
      <c r="AE87">
        <f>AVERAGEIF(retail_shop[Category],retail_shop[[#This Row],[Category]],retail_shop[Profit])</f>
        <v>75.004230769230787</v>
      </c>
      <c r="AF87">
        <f>AVERAGEIF(retail_shop[OrderID],retail_shop[[#This Row],[OrderID]],retail_shop[Discount])</f>
        <v>0</v>
      </c>
    </row>
    <row r="88" spans="1:32" x14ac:dyDescent="0.25">
      <c r="A88" t="s">
        <v>572</v>
      </c>
      <c r="B88" s="1">
        <v>45013</v>
      </c>
      <c r="C88" t="s">
        <v>573</v>
      </c>
      <c r="D88" t="s">
        <v>574</v>
      </c>
      <c r="E88" t="s">
        <v>33</v>
      </c>
      <c r="F88" t="s">
        <v>34</v>
      </c>
      <c r="G88" t="s">
        <v>56</v>
      </c>
      <c r="H88" t="s">
        <v>87</v>
      </c>
      <c r="I88">
        <v>95893</v>
      </c>
      <c r="J88" t="s">
        <v>88</v>
      </c>
      <c r="K88" t="s">
        <v>575</v>
      </c>
      <c r="L88" t="s">
        <v>73</v>
      </c>
      <c r="M88" t="s">
        <v>91</v>
      </c>
      <c r="N88" t="s">
        <v>576</v>
      </c>
      <c r="O88">
        <v>217.6</v>
      </c>
      <c r="P88">
        <v>3</v>
      </c>
      <c r="Q88">
        <v>0.18</v>
      </c>
      <c r="R88">
        <v>13.47</v>
      </c>
      <c r="S88">
        <v>11.96</v>
      </c>
      <c r="T88" t="s">
        <v>145</v>
      </c>
      <c r="U88" t="s">
        <v>62</v>
      </c>
      <c r="V88" t="s">
        <v>44</v>
      </c>
      <c r="W88" t="s">
        <v>220</v>
      </c>
      <c r="X88" t="s">
        <v>137</v>
      </c>
      <c r="Y88" t="s">
        <v>47</v>
      </c>
      <c r="Z88">
        <v>20</v>
      </c>
      <c r="AA88">
        <v>95</v>
      </c>
      <c r="AB88" t="s">
        <v>80</v>
      </c>
      <c r="AC88" t="s">
        <v>66</v>
      </c>
      <c r="AD88" t="s">
        <v>138</v>
      </c>
      <c r="AE88">
        <f>AVERAGEIF(retail_shop[Category],retail_shop[[#This Row],[Category]],retail_shop[Profit])</f>
        <v>75.049999999999983</v>
      </c>
      <c r="AF88">
        <f>AVERAGEIF(retail_shop[OrderID],retail_shop[[#This Row],[OrderID]],retail_shop[Discount])</f>
        <v>0.18</v>
      </c>
    </row>
    <row r="89" spans="1:32" x14ac:dyDescent="0.25">
      <c r="A89" t="s">
        <v>577</v>
      </c>
      <c r="B89" s="1">
        <v>45014</v>
      </c>
      <c r="C89" t="s">
        <v>578</v>
      </c>
      <c r="D89" t="s">
        <v>579</v>
      </c>
      <c r="E89" t="s">
        <v>54</v>
      </c>
      <c r="F89" t="s">
        <v>142</v>
      </c>
      <c r="G89" t="s">
        <v>56</v>
      </c>
      <c r="H89" t="s">
        <v>36</v>
      </c>
      <c r="I89">
        <v>12259</v>
      </c>
      <c r="J89" t="s">
        <v>37</v>
      </c>
      <c r="K89" t="s">
        <v>580</v>
      </c>
      <c r="L89" t="s">
        <v>90</v>
      </c>
      <c r="M89" t="s">
        <v>179</v>
      </c>
      <c r="N89" t="s">
        <v>581</v>
      </c>
      <c r="O89">
        <v>439.67</v>
      </c>
      <c r="P89">
        <v>9</v>
      </c>
      <c r="Q89">
        <v>0.17</v>
      </c>
      <c r="R89">
        <v>-0.97</v>
      </c>
      <c r="S89">
        <v>33.049999999999997</v>
      </c>
      <c r="T89" t="s">
        <v>61</v>
      </c>
      <c r="U89" t="s">
        <v>43</v>
      </c>
      <c r="V89" t="s">
        <v>152</v>
      </c>
      <c r="W89" t="s">
        <v>128</v>
      </c>
      <c r="X89" t="s">
        <v>300</v>
      </c>
      <c r="Y89" t="s">
        <v>95</v>
      </c>
      <c r="Z89">
        <v>17</v>
      </c>
      <c r="AA89">
        <v>68</v>
      </c>
      <c r="AB89" t="s">
        <v>107</v>
      </c>
      <c r="AC89" t="s">
        <v>81</v>
      </c>
      <c r="AD89" t="s">
        <v>167</v>
      </c>
      <c r="AE89">
        <f>AVERAGEIF(retail_shop[Category],retail_shop[[#This Row],[Category]],retail_shop[Profit])</f>
        <v>75.004230769230787</v>
      </c>
      <c r="AF89">
        <f>AVERAGEIF(retail_shop[OrderID],retail_shop[[#This Row],[OrderID]],retail_shop[Discount])</f>
        <v>0.17</v>
      </c>
    </row>
    <row r="90" spans="1:32" x14ac:dyDescent="0.25">
      <c r="A90" t="s">
        <v>582</v>
      </c>
      <c r="B90" s="1">
        <v>45015</v>
      </c>
      <c r="C90" t="s">
        <v>578</v>
      </c>
      <c r="D90" t="s">
        <v>583</v>
      </c>
      <c r="E90" t="s">
        <v>124</v>
      </c>
      <c r="F90" t="s">
        <v>55</v>
      </c>
      <c r="G90" t="s">
        <v>86</v>
      </c>
      <c r="H90" t="s">
        <v>57</v>
      </c>
      <c r="I90">
        <v>78222</v>
      </c>
      <c r="J90" t="s">
        <v>37</v>
      </c>
      <c r="K90" t="s">
        <v>584</v>
      </c>
      <c r="L90" t="s">
        <v>39</v>
      </c>
      <c r="M90" t="s">
        <v>112</v>
      </c>
      <c r="N90" t="s">
        <v>585</v>
      </c>
      <c r="O90">
        <v>267.31</v>
      </c>
      <c r="P90">
        <v>2</v>
      </c>
      <c r="Q90">
        <v>0.21</v>
      </c>
      <c r="R90">
        <v>76.38</v>
      </c>
      <c r="S90">
        <v>26.34</v>
      </c>
      <c r="T90" t="s">
        <v>61</v>
      </c>
      <c r="U90" t="s">
        <v>43</v>
      </c>
      <c r="V90" t="s">
        <v>103</v>
      </c>
      <c r="W90" t="s">
        <v>259</v>
      </c>
      <c r="X90" t="s">
        <v>282</v>
      </c>
      <c r="Y90" t="s">
        <v>106</v>
      </c>
      <c r="Z90">
        <v>63</v>
      </c>
      <c r="AA90">
        <v>50</v>
      </c>
      <c r="AB90" t="s">
        <v>65</v>
      </c>
      <c r="AC90" t="s">
        <v>81</v>
      </c>
      <c r="AD90" t="s">
        <v>167</v>
      </c>
      <c r="AE90">
        <f>AVERAGEIF(retail_shop[Category],retail_shop[[#This Row],[Category]],retail_shop[Profit])</f>
        <v>81.352857142857147</v>
      </c>
      <c r="AF90">
        <f>AVERAGEIF(retail_shop[OrderID],retail_shop[[#This Row],[OrderID]],retail_shop[Discount])</f>
        <v>0.21</v>
      </c>
    </row>
    <row r="91" spans="1:32" x14ac:dyDescent="0.25">
      <c r="A91" t="s">
        <v>586</v>
      </c>
      <c r="B91" s="1">
        <v>45016</v>
      </c>
      <c r="C91" t="s">
        <v>140</v>
      </c>
      <c r="D91" t="s">
        <v>587</v>
      </c>
      <c r="E91" t="s">
        <v>54</v>
      </c>
      <c r="F91" t="s">
        <v>85</v>
      </c>
      <c r="G91" t="s">
        <v>56</v>
      </c>
      <c r="H91" t="s">
        <v>242</v>
      </c>
      <c r="I91">
        <v>78888</v>
      </c>
      <c r="J91" t="s">
        <v>37</v>
      </c>
      <c r="K91" t="s">
        <v>588</v>
      </c>
      <c r="L91" t="s">
        <v>73</v>
      </c>
      <c r="M91" t="s">
        <v>91</v>
      </c>
      <c r="N91" t="s">
        <v>589</v>
      </c>
      <c r="O91">
        <v>487.09</v>
      </c>
      <c r="P91">
        <v>8</v>
      </c>
      <c r="Q91">
        <v>0.18</v>
      </c>
      <c r="R91">
        <v>98.76</v>
      </c>
      <c r="S91">
        <v>20.5</v>
      </c>
      <c r="T91" t="s">
        <v>42</v>
      </c>
      <c r="U91" t="s">
        <v>62</v>
      </c>
      <c r="V91" t="s">
        <v>152</v>
      </c>
      <c r="W91" t="s">
        <v>78</v>
      </c>
      <c r="X91" t="s">
        <v>137</v>
      </c>
      <c r="Y91" t="s">
        <v>106</v>
      </c>
      <c r="Z91">
        <v>81</v>
      </c>
      <c r="AA91">
        <v>77</v>
      </c>
      <c r="AB91" t="s">
        <v>107</v>
      </c>
      <c r="AC91" t="s">
        <v>49</v>
      </c>
      <c r="AD91" t="s">
        <v>167</v>
      </c>
      <c r="AE91">
        <f>AVERAGEIF(retail_shop[Category],retail_shop[[#This Row],[Category]],retail_shop[Profit])</f>
        <v>75.049999999999983</v>
      </c>
      <c r="AF91">
        <f>AVERAGEIF(retail_shop[OrderID],retail_shop[[#This Row],[OrderID]],retail_shop[Discount])</f>
        <v>0.18</v>
      </c>
    </row>
    <row r="92" spans="1:32" x14ac:dyDescent="0.25">
      <c r="A92" t="s">
        <v>590</v>
      </c>
      <c r="B92" s="1">
        <v>45017</v>
      </c>
      <c r="C92" t="s">
        <v>248</v>
      </c>
      <c r="D92" t="s">
        <v>591</v>
      </c>
      <c r="E92" t="s">
        <v>54</v>
      </c>
      <c r="F92" t="s">
        <v>133</v>
      </c>
      <c r="G92" t="s">
        <v>56</v>
      </c>
      <c r="H92" t="s">
        <v>242</v>
      </c>
      <c r="I92">
        <v>30214</v>
      </c>
      <c r="J92" t="s">
        <v>58</v>
      </c>
      <c r="K92" t="s">
        <v>592</v>
      </c>
      <c r="L92" t="s">
        <v>73</v>
      </c>
      <c r="M92" t="s">
        <v>91</v>
      </c>
      <c r="N92" t="s">
        <v>593</v>
      </c>
      <c r="O92">
        <v>308.93</v>
      </c>
      <c r="P92">
        <v>3</v>
      </c>
      <c r="Q92">
        <v>0.25</v>
      </c>
      <c r="R92">
        <v>34.82</v>
      </c>
      <c r="S92">
        <v>20.82</v>
      </c>
      <c r="T92" t="s">
        <v>61</v>
      </c>
      <c r="U92" t="s">
        <v>62</v>
      </c>
      <c r="V92" t="s">
        <v>44</v>
      </c>
      <c r="W92" t="s">
        <v>430</v>
      </c>
      <c r="X92" t="s">
        <v>227</v>
      </c>
      <c r="Y92" t="s">
        <v>106</v>
      </c>
      <c r="Z92">
        <v>109</v>
      </c>
      <c r="AA92">
        <v>80</v>
      </c>
      <c r="AB92" t="s">
        <v>80</v>
      </c>
      <c r="AC92" t="s">
        <v>66</v>
      </c>
      <c r="AD92" t="s">
        <v>96</v>
      </c>
      <c r="AE92">
        <f>AVERAGEIF(retail_shop[Category],retail_shop[[#This Row],[Category]],retail_shop[Profit])</f>
        <v>75.049999999999983</v>
      </c>
      <c r="AF92">
        <f>AVERAGEIF(retail_shop[OrderID],retail_shop[[#This Row],[OrderID]],retail_shop[Discount])</f>
        <v>0.25</v>
      </c>
    </row>
    <row r="93" spans="1:32" x14ac:dyDescent="0.25">
      <c r="A93" t="s">
        <v>594</v>
      </c>
      <c r="B93" s="1">
        <v>45018</v>
      </c>
      <c r="C93" t="s">
        <v>595</v>
      </c>
      <c r="D93" t="s">
        <v>596</v>
      </c>
      <c r="E93" t="s">
        <v>54</v>
      </c>
      <c r="F93" t="s">
        <v>85</v>
      </c>
      <c r="G93" t="s">
        <v>56</v>
      </c>
      <c r="H93" t="s">
        <v>125</v>
      </c>
      <c r="I93">
        <v>11787</v>
      </c>
      <c r="J93" t="s">
        <v>58</v>
      </c>
      <c r="K93" t="s">
        <v>597</v>
      </c>
      <c r="L93" t="s">
        <v>39</v>
      </c>
      <c r="M93" t="s">
        <v>91</v>
      </c>
      <c r="N93" t="s">
        <v>598</v>
      </c>
      <c r="O93">
        <v>127.45</v>
      </c>
      <c r="P93">
        <v>5</v>
      </c>
      <c r="Q93">
        <v>0.28999999999999998</v>
      </c>
      <c r="R93">
        <v>92.36</v>
      </c>
      <c r="S93">
        <v>23.58</v>
      </c>
      <c r="T93" t="s">
        <v>61</v>
      </c>
      <c r="U93" t="s">
        <v>43</v>
      </c>
      <c r="V93" t="s">
        <v>103</v>
      </c>
      <c r="W93" t="s">
        <v>214</v>
      </c>
      <c r="X93" t="s">
        <v>159</v>
      </c>
      <c r="Y93" t="s">
        <v>106</v>
      </c>
      <c r="Z93">
        <v>94</v>
      </c>
      <c r="AA93">
        <v>43</v>
      </c>
      <c r="AB93" t="s">
        <v>80</v>
      </c>
      <c r="AC93" t="s">
        <v>66</v>
      </c>
      <c r="AD93" t="s">
        <v>138</v>
      </c>
      <c r="AE93">
        <f>AVERAGEIF(retail_shop[Category],retail_shop[[#This Row],[Category]],retail_shop[Profit])</f>
        <v>81.352857142857147</v>
      </c>
      <c r="AF93">
        <f>AVERAGEIF(retail_shop[OrderID],retail_shop[[#This Row],[OrderID]],retail_shop[Discount])</f>
        <v>0.28999999999999998</v>
      </c>
    </row>
    <row r="94" spans="1:32" x14ac:dyDescent="0.25">
      <c r="A94" t="s">
        <v>599</v>
      </c>
      <c r="B94" s="1">
        <v>45019</v>
      </c>
      <c r="C94" t="s">
        <v>196</v>
      </c>
      <c r="D94" t="s">
        <v>600</v>
      </c>
      <c r="E94" t="s">
        <v>54</v>
      </c>
      <c r="F94" t="s">
        <v>85</v>
      </c>
      <c r="G94" t="s">
        <v>70</v>
      </c>
      <c r="H94" t="s">
        <v>242</v>
      </c>
      <c r="I94">
        <v>57985</v>
      </c>
      <c r="J94" t="s">
        <v>37</v>
      </c>
      <c r="K94" t="s">
        <v>601</v>
      </c>
      <c r="L94" t="s">
        <v>73</v>
      </c>
      <c r="M94" t="s">
        <v>40</v>
      </c>
      <c r="N94" t="s">
        <v>602</v>
      </c>
      <c r="O94">
        <v>414.46</v>
      </c>
      <c r="P94">
        <v>6</v>
      </c>
      <c r="Q94">
        <v>0.1</v>
      </c>
      <c r="R94">
        <v>171.87</v>
      </c>
      <c r="S94">
        <v>36.72</v>
      </c>
      <c r="T94" t="s">
        <v>42</v>
      </c>
      <c r="U94" t="s">
        <v>62</v>
      </c>
      <c r="V94" t="s">
        <v>77</v>
      </c>
      <c r="W94" t="s">
        <v>165</v>
      </c>
      <c r="X94" t="s">
        <v>473</v>
      </c>
      <c r="Y94" t="s">
        <v>95</v>
      </c>
      <c r="Z94">
        <v>165</v>
      </c>
      <c r="AA94">
        <v>39</v>
      </c>
      <c r="AB94" t="s">
        <v>80</v>
      </c>
      <c r="AC94" t="s">
        <v>66</v>
      </c>
      <c r="AD94" t="s">
        <v>138</v>
      </c>
      <c r="AE94">
        <f>AVERAGEIF(retail_shop[Category],retail_shop[[#This Row],[Category]],retail_shop[Profit])</f>
        <v>75.049999999999983</v>
      </c>
      <c r="AF94">
        <f>AVERAGEIF(retail_shop[OrderID],retail_shop[[#This Row],[OrderID]],retail_shop[Discount])</f>
        <v>0.1</v>
      </c>
    </row>
    <row r="95" spans="1:32" x14ac:dyDescent="0.25">
      <c r="A95" t="s">
        <v>603</v>
      </c>
      <c r="B95" s="1">
        <v>45020</v>
      </c>
      <c r="C95" t="s">
        <v>284</v>
      </c>
      <c r="D95" t="s">
        <v>604</v>
      </c>
      <c r="E95" t="s">
        <v>33</v>
      </c>
      <c r="F95" t="s">
        <v>55</v>
      </c>
      <c r="G95" t="s">
        <v>86</v>
      </c>
      <c r="H95" t="s">
        <v>125</v>
      </c>
      <c r="I95">
        <v>34535</v>
      </c>
      <c r="J95" t="s">
        <v>88</v>
      </c>
      <c r="K95" t="s">
        <v>605</v>
      </c>
      <c r="L95" t="s">
        <v>73</v>
      </c>
      <c r="M95" t="s">
        <v>179</v>
      </c>
      <c r="N95" t="s">
        <v>606</v>
      </c>
      <c r="O95">
        <v>185.64</v>
      </c>
      <c r="P95">
        <v>6</v>
      </c>
      <c r="Q95">
        <v>7.0000000000000007E-2</v>
      </c>
      <c r="R95">
        <v>89.18</v>
      </c>
      <c r="S95">
        <v>31.92</v>
      </c>
      <c r="T95" t="s">
        <v>76</v>
      </c>
      <c r="U95" t="s">
        <v>62</v>
      </c>
      <c r="V95" t="s">
        <v>44</v>
      </c>
      <c r="W95" t="s">
        <v>158</v>
      </c>
      <c r="X95" t="s">
        <v>560</v>
      </c>
      <c r="Y95" t="s">
        <v>106</v>
      </c>
      <c r="Z95">
        <v>31</v>
      </c>
      <c r="AA95">
        <v>56</v>
      </c>
      <c r="AB95" t="s">
        <v>65</v>
      </c>
      <c r="AC95" t="s">
        <v>49</v>
      </c>
      <c r="AD95" t="s">
        <v>50</v>
      </c>
      <c r="AE95">
        <f>AVERAGEIF(retail_shop[Category],retail_shop[[#This Row],[Category]],retail_shop[Profit])</f>
        <v>75.049999999999983</v>
      </c>
      <c r="AF95">
        <f>AVERAGEIF(retail_shop[OrderID],retail_shop[[#This Row],[OrderID]],retail_shop[Discount])</f>
        <v>7.0000000000000007E-2</v>
      </c>
    </row>
    <row r="96" spans="1:32" x14ac:dyDescent="0.25">
      <c r="A96" t="s">
        <v>607</v>
      </c>
      <c r="B96" s="1">
        <v>45021</v>
      </c>
      <c r="C96" t="s">
        <v>235</v>
      </c>
      <c r="D96" t="s">
        <v>608</v>
      </c>
      <c r="E96" t="s">
        <v>54</v>
      </c>
      <c r="F96" t="s">
        <v>85</v>
      </c>
      <c r="G96" t="s">
        <v>35</v>
      </c>
      <c r="H96" t="s">
        <v>87</v>
      </c>
      <c r="I96">
        <v>85281</v>
      </c>
      <c r="J96" t="s">
        <v>58</v>
      </c>
      <c r="K96" t="s">
        <v>609</v>
      </c>
      <c r="L96" t="s">
        <v>90</v>
      </c>
      <c r="M96" t="s">
        <v>40</v>
      </c>
      <c r="N96" t="s">
        <v>610</v>
      </c>
      <c r="O96">
        <v>186.86</v>
      </c>
      <c r="P96">
        <v>4</v>
      </c>
      <c r="Q96">
        <v>0.13</v>
      </c>
      <c r="R96">
        <v>130.19999999999999</v>
      </c>
      <c r="S96">
        <v>25.69</v>
      </c>
      <c r="T96" t="s">
        <v>42</v>
      </c>
      <c r="U96" t="s">
        <v>43</v>
      </c>
      <c r="V96" t="s">
        <v>77</v>
      </c>
      <c r="W96" t="s">
        <v>104</v>
      </c>
      <c r="X96" t="s">
        <v>419</v>
      </c>
      <c r="Y96" t="s">
        <v>95</v>
      </c>
      <c r="Z96">
        <v>10</v>
      </c>
      <c r="AA96">
        <v>23</v>
      </c>
      <c r="AB96" t="s">
        <v>65</v>
      </c>
      <c r="AC96" t="s">
        <v>49</v>
      </c>
      <c r="AD96" t="s">
        <v>50</v>
      </c>
      <c r="AE96">
        <f>AVERAGEIF(retail_shop[Category],retail_shop[[#This Row],[Category]],retail_shop[Profit])</f>
        <v>75.004230769230787</v>
      </c>
      <c r="AF96">
        <f>AVERAGEIF(retail_shop[OrderID],retail_shop[[#This Row],[OrderID]],retail_shop[Discount])</f>
        <v>0.13</v>
      </c>
    </row>
    <row r="97" spans="1:32" x14ac:dyDescent="0.25">
      <c r="A97" t="s">
        <v>611</v>
      </c>
      <c r="B97" s="1">
        <v>45022</v>
      </c>
      <c r="C97" t="s">
        <v>222</v>
      </c>
      <c r="D97" t="s">
        <v>612</v>
      </c>
      <c r="E97" t="s">
        <v>54</v>
      </c>
      <c r="F97" t="s">
        <v>142</v>
      </c>
      <c r="G97" t="s">
        <v>100</v>
      </c>
      <c r="H97" t="s">
        <v>57</v>
      </c>
      <c r="I97">
        <v>66965</v>
      </c>
      <c r="J97" t="s">
        <v>37</v>
      </c>
      <c r="K97" t="s">
        <v>613</v>
      </c>
      <c r="L97" t="s">
        <v>73</v>
      </c>
      <c r="M97" t="s">
        <v>179</v>
      </c>
      <c r="N97" t="s">
        <v>614</v>
      </c>
      <c r="O97">
        <v>35.270000000000003</v>
      </c>
      <c r="P97">
        <v>3</v>
      </c>
      <c r="Q97">
        <v>0.09</v>
      </c>
      <c r="R97">
        <v>151.33000000000001</v>
      </c>
      <c r="S97">
        <v>8.42</v>
      </c>
      <c r="T97" t="s">
        <v>76</v>
      </c>
      <c r="U97" t="s">
        <v>43</v>
      </c>
      <c r="V97" t="s">
        <v>152</v>
      </c>
      <c r="W97" t="s">
        <v>430</v>
      </c>
      <c r="X97" t="s">
        <v>499</v>
      </c>
      <c r="Y97" t="s">
        <v>95</v>
      </c>
      <c r="Z97">
        <v>44</v>
      </c>
      <c r="AA97">
        <v>39</v>
      </c>
      <c r="AB97" t="s">
        <v>48</v>
      </c>
      <c r="AC97" t="s">
        <v>49</v>
      </c>
      <c r="AD97" t="s">
        <v>138</v>
      </c>
      <c r="AE97">
        <f>AVERAGEIF(retail_shop[Category],retail_shop[[#This Row],[Category]],retail_shop[Profit])</f>
        <v>75.049999999999983</v>
      </c>
      <c r="AF97">
        <f>AVERAGEIF(retail_shop[OrderID],retail_shop[[#This Row],[OrderID]],retail_shop[Discount])</f>
        <v>0.09</v>
      </c>
    </row>
    <row r="98" spans="1:32" x14ac:dyDescent="0.25">
      <c r="A98" t="s">
        <v>615</v>
      </c>
      <c r="B98" s="1">
        <v>45023</v>
      </c>
      <c r="C98" t="s">
        <v>616</v>
      </c>
      <c r="D98" t="s">
        <v>617</v>
      </c>
      <c r="E98" t="s">
        <v>54</v>
      </c>
      <c r="F98" t="s">
        <v>142</v>
      </c>
      <c r="G98" t="s">
        <v>35</v>
      </c>
      <c r="H98" t="s">
        <v>125</v>
      </c>
      <c r="I98">
        <v>29627</v>
      </c>
      <c r="J98" t="s">
        <v>37</v>
      </c>
      <c r="K98" t="s">
        <v>618</v>
      </c>
      <c r="L98" t="s">
        <v>39</v>
      </c>
      <c r="M98" t="s">
        <v>40</v>
      </c>
      <c r="N98" t="s">
        <v>619</v>
      </c>
      <c r="O98">
        <v>283.38</v>
      </c>
      <c r="P98">
        <v>4</v>
      </c>
      <c r="Q98">
        <v>0.18</v>
      </c>
      <c r="R98">
        <v>197.18</v>
      </c>
      <c r="S98">
        <v>8.5</v>
      </c>
      <c r="T98" t="s">
        <v>145</v>
      </c>
      <c r="U98" t="s">
        <v>62</v>
      </c>
      <c r="V98" t="s">
        <v>152</v>
      </c>
      <c r="W98" t="s">
        <v>418</v>
      </c>
      <c r="X98" t="s">
        <v>526</v>
      </c>
      <c r="Y98" t="s">
        <v>95</v>
      </c>
      <c r="Z98">
        <v>32</v>
      </c>
      <c r="AA98">
        <v>79</v>
      </c>
      <c r="AB98" t="s">
        <v>65</v>
      </c>
      <c r="AC98" t="s">
        <v>49</v>
      </c>
      <c r="AD98" t="s">
        <v>138</v>
      </c>
      <c r="AE98">
        <f>AVERAGEIF(retail_shop[Category],retail_shop[[#This Row],[Category]],retail_shop[Profit])</f>
        <v>81.352857142857147</v>
      </c>
      <c r="AF98">
        <f>AVERAGEIF(retail_shop[OrderID],retail_shop[[#This Row],[OrderID]],retail_shop[Discount])</f>
        <v>0.18</v>
      </c>
    </row>
    <row r="99" spans="1:32" x14ac:dyDescent="0.25">
      <c r="A99" t="s">
        <v>620</v>
      </c>
      <c r="B99" s="1">
        <v>45024</v>
      </c>
      <c r="C99" t="s">
        <v>621</v>
      </c>
      <c r="D99" t="s">
        <v>622</v>
      </c>
      <c r="E99" t="s">
        <v>33</v>
      </c>
      <c r="F99" t="s">
        <v>34</v>
      </c>
      <c r="G99" t="s">
        <v>86</v>
      </c>
      <c r="H99" t="s">
        <v>87</v>
      </c>
      <c r="I99">
        <v>96010</v>
      </c>
      <c r="J99" t="s">
        <v>88</v>
      </c>
      <c r="K99" t="s">
        <v>623</v>
      </c>
      <c r="L99" t="s">
        <v>90</v>
      </c>
      <c r="M99" t="s">
        <v>40</v>
      </c>
      <c r="N99" t="s">
        <v>624</v>
      </c>
      <c r="O99">
        <v>276.52</v>
      </c>
      <c r="P99">
        <v>1</v>
      </c>
      <c r="Q99">
        <v>0.27</v>
      </c>
      <c r="R99">
        <v>100.8</v>
      </c>
      <c r="S99">
        <v>5.1100000000000003</v>
      </c>
      <c r="T99" t="s">
        <v>76</v>
      </c>
      <c r="U99" t="s">
        <v>43</v>
      </c>
      <c r="V99" t="s">
        <v>44</v>
      </c>
      <c r="W99" t="s">
        <v>436</v>
      </c>
      <c r="X99" t="s">
        <v>282</v>
      </c>
      <c r="Y99" t="s">
        <v>95</v>
      </c>
      <c r="Z99">
        <v>101</v>
      </c>
      <c r="AA99">
        <v>43</v>
      </c>
      <c r="AB99" t="s">
        <v>80</v>
      </c>
      <c r="AC99" t="s">
        <v>49</v>
      </c>
      <c r="AD99" t="s">
        <v>138</v>
      </c>
      <c r="AE99">
        <f>AVERAGEIF(retail_shop[Category],retail_shop[[#This Row],[Category]],retail_shop[Profit])</f>
        <v>75.004230769230787</v>
      </c>
      <c r="AF99">
        <f>AVERAGEIF(retail_shop[OrderID],retail_shop[[#This Row],[OrderID]],retail_shop[Discount])</f>
        <v>0.27</v>
      </c>
    </row>
    <row r="100" spans="1:32" x14ac:dyDescent="0.25">
      <c r="A100" t="s">
        <v>625</v>
      </c>
      <c r="B100" s="1">
        <v>45025</v>
      </c>
      <c r="C100" t="s">
        <v>626</v>
      </c>
      <c r="D100" t="s">
        <v>627</v>
      </c>
      <c r="E100" t="s">
        <v>54</v>
      </c>
      <c r="F100" t="s">
        <v>133</v>
      </c>
      <c r="G100" t="s">
        <v>100</v>
      </c>
      <c r="H100" t="s">
        <v>242</v>
      </c>
      <c r="I100">
        <v>98944</v>
      </c>
      <c r="J100" t="s">
        <v>71</v>
      </c>
      <c r="K100" t="s">
        <v>628</v>
      </c>
      <c r="L100" t="s">
        <v>90</v>
      </c>
      <c r="M100" t="s">
        <v>112</v>
      </c>
      <c r="N100" t="s">
        <v>629</v>
      </c>
      <c r="O100">
        <v>190.88</v>
      </c>
      <c r="P100">
        <v>4</v>
      </c>
      <c r="Q100">
        <v>0.04</v>
      </c>
      <c r="R100">
        <v>151.71</v>
      </c>
      <c r="S100">
        <v>48.55</v>
      </c>
      <c r="T100" t="s">
        <v>76</v>
      </c>
      <c r="U100" t="s">
        <v>43</v>
      </c>
      <c r="V100" t="s">
        <v>152</v>
      </c>
      <c r="W100" t="s">
        <v>188</v>
      </c>
      <c r="X100" t="s">
        <v>201</v>
      </c>
      <c r="Y100" t="s">
        <v>47</v>
      </c>
      <c r="Z100">
        <v>168</v>
      </c>
      <c r="AA100">
        <v>69</v>
      </c>
      <c r="AB100" t="s">
        <v>80</v>
      </c>
      <c r="AC100" t="s">
        <v>81</v>
      </c>
      <c r="AD100" t="s">
        <v>96</v>
      </c>
      <c r="AE100">
        <f>AVERAGEIF(retail_shop[Category],retail_shop[[#This Row],[Category]],retail_shop[Profit])</f>
        <v>75.004230769230787</v>
      </c>
      <c r="AF100">
        <f>AVERAGEIF(retail_shop[OrderID],retail_shop[[#This Row],[OrderID]],retail_shop[Discount])</f>
        <v>0.04</v>
      </c>
    </row>
    <row r="101" spans="1:32" x14ac:dyDescent="0.25">
      <c r="A101" t="s">
        <v>630</v>
      </c>
      <c r="B101" s="1">
        <v>45026</v>
      </c>
      <c r="C101" t="s">
        <v>409</v>
      </c>
      <c r="D101" t="s">
        <v>631</v>
      </c>
      <c r="E101" t="s">
        <v>54</v>
      </c>
      <c r="F101" t="s">
        <v>85</v>
      </c>
      <c r="G101" t="s">
        <v>86</v>
      </c>
      <c r="H101" t="s">
        <v>242</v>
      </c>
      <c r="I101">
        <v>70972</v>
      </c>
      <c r="J101" t="s">
        <v>58</v>
      </c>
      <c r="K101" t="s">
        <v>632</v>
      </c>
      <c r="L101" t="s">
        <v>39</v>
      </c>
      <c r="M101" t="s">
        <v>40</v>
      </c>
      <c r="N101" t="s">
        <v>633</v>
      </c>
      <c r="O101">
        <v>449.22</v>
      </c>
      <c r="P101">
        <v>1</v>
      </c>
      <c r="Q101">
        <v>0.03</v>
      </c>
      <c r="R101">
        <v>190.66</v>
      </c>
      <c r="S101">
        <v>5.24</v>
      </c>
      <c r="T101" t="s">
        <v>145</v>
      </c>
      <c r="U101" t="s">
        <v>43</v>
      </c>
      <c r="V101" t="s">
        <v>77</v>
      </c>
      <c r="W101" t="s">
        <v>128</v>
      </c>
      <c r="X101" t="s">
        <v>208</v>
      </c>
      <c r="Y101" t="s">
        <v>47</v>
      </c>
      <c r="Z101">
        <v>135</v>
      </c>
      <c r="AA101">
        <v>68</v>
      </c>
      <c r="AB101" t="s">
        <v>65</v>
      </c>
      <c r="AC101" t="s">
        <v>66</v>
      </c>
      <c r="AD101" t="s">
        <v>138</v>
      </c>
      <c r="AE101">
        <f>AVERAGEIF(retail_shop[Category],retail_shop[[#This Row],[Category]],retail_shop[Profit])</f>
        <v>81.352857142857147</v>
      </c>
      <c r="AF101">
        <f>AVERAGEIF(retail_shop[OrderID],retail_shop[[#This Row],[OrderID]],retail_shop[Discount])</f>
        <v>0.03</v>
      </c>
    </row>
    <row r="103" spans="1:32" x14ac:dyDescent="0.25">
      <c r="N103" s="2" t="s">
        <v>634</v>
      </c>
      <c r="O103" s="2">
        <f>SUM(retail_shop[Sales])</f>
        <v>26995.510000000006</v>
      </c>
      <c r="R103">
        <f>AVERAGE(retail_shop[Profit])</f>
        <v>77.685299999999998</v>
      </c>
      <c r="S103">
        <f>AVERAGE(R5:R100)</f>
        <v>76.396979166666654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D907-62B1-47F0-894B-1A960746209A}">
  <dimension ref="A1:AC73"/>
  <sheetViews>
    <sheetView workbookViewId="0">
      <selection activeCell="Q16" sqref="Q16"/>
    </sheetView>
  </sheetViews>
  <sheetFormatPr defaultRowHeight="15" x14ac:dyDescent="0.25"/>
  <sheetData>
    <row r="1" spans="1:29" x14ac:dyDescent="0.25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</row>
    <row r="2" spans="1:29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</row>
    <row r="3" spans="1:29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</row>
    <row r="4" spans="1:29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</row>
    <row r="5" spans="1:29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</row>
    <row r="6" spans="1:29" x14ac:dyDescent="0.25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</row>
    <row r="7" spans="1:29" x14ac:dyDescent="0.2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</row>
    <row r="8" spans="1:29" x14ac:dyDescent="0.2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</row>
    <row r="9" spans="1:29" x14ac:dyDescent="0.2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</row>
    <row r="10" spans="1:29" x14ac:dyDescent="0.2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</row>
    <row r="11" spans="1:29" x14ac:dyDescent="0.2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</row>
    <row r="12" spans="1:29" x14ac:dyDescent="0.2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</row>
    <row r="13" spans="1:29" x14ac:dyDescent="0.2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</row>
    <row r="14" spans="1:29" x14ac:dyDescent="0.2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</row>
    <row r="15" spans="1:29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</row>
    <row r="16" spans="1:29" x14ac:dyDescent="0.2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</row>
    <row r="17" spans="1:29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</row>
    <row r="18" spans="1:29" x14ac:dyDescent="0.2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</row>
    <row r="19" spans="1:29" x14ac:dyDescent="0.2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</row>
    <row r="20" spans="1:29" x14ac:dyDescent="0.25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</row>
    <row r="21" spans="1:29" x14ac:dyDescent="0.2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</row>
    <row r="22" spans="1:29" x14ac:dyDescent="0.2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</row>
    <row r="23" spans="1:29" x14ac:dyDescent="0.2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</row>
    <row r="24" spans="1:29" x14ac:dyDescent="0.2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</row>
    <row r="25" spans="1:29" x14ac:dyDescent="0.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</row>
    <row r="26" spans="1:29" x14ac:dyDescent="0.2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</row>
    <row r="27" spans="1:29" x14ac:dyDescent="0.25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</row>
    <row r="28" spans="1:29" x14ac:dyDescent="0.25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</row>
    <row r="29" spans="1:29" x14ac:dyDescent="0.2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</row>
    <row r="30" spans="1:29" x14ac:dyDescent="0.25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</row>
    <row r="31" spans="1:29" x14ac:dyDescent="0.25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</row>
    <row r="32" spans="1:29" x14ac:dyDescent="0.2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</row>
    <row r="33" spans="1:29" x14ac:dyDescent="0.25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</row>
    <row r="34" spans="1:29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</row>
    <row r="35" spans="1:29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</row>
    <row r="36" spans="1:29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 spans="1:29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</row>
    <row r="38" spans="1:29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</row>
    <row r="39" spans="1:29" x14ac:dyDescent="0.2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</row>
    <row r="40" spans="1:29" x14ac:dyDescent="0.2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</row>
    <row r="41" spans="1:29" x14ac:dyDescent="0.2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</row>
    <row r="42" spans="1:29" x14ac:dyDescent="0.2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</row>
    <row r="43" spans="1:29" x14ac:dyDescent="0.2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</row>
    <row r="44" spans="1:29" x14ac:dyDescent="0.2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</row>
    <row r="45" spans="1:29" x14ac:dyDescent="0.2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</row>
    <row r="46" spans="1:29" x14ac:dyDescent="0.2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</row>
    <row r="47" spans="1:29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</row>
    <row r="48" spans="1:29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</row>
    <row r="49" spans="1:29" x14ac:dyDescent="0.2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</row>
    <row r="50" spans="1:29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</row>
    <row r="51" spans="1:29" x14ac:dyDescent="0.2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</row>
    <row r="52" spans="1:29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</row>
    <row r="53" spans="1:29" x14ac:dyDescent="0.2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</row>
    <row r="54" spans="1:29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</row>
    <row r="55" spans="1:29" x14ac:dyDescent="0.2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</row>
    <row r="56" spans="1:29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</row>
    <row r="57" spans="1:29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</row>
    <row r="58" spans="1:29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</row>
    <row r="59" spans="1:29" x14ac:dyDescent="0.2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</row>
    <row r="60" spans="1:29" x14ac:dyDescent="0.2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</row>
    <row r="61" spans="1:29" x14ac:dyDescent="0.2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</row>
    <row r="62" spans="1:29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</row>
    <row r="63" spans="1:29" x14ac:dyDescent="0.2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</row>
    <row r="64" spans="1:29" x14ac:dyDescent="0.2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</row>
    <row r="65" spans="1:29" x14ac:dyDescent="0.2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</row>
    <row r="66" spans="1:29" x14ac:dyDescent="0.2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</row>
    <row r="67" spans="1:29" x14ac:dyDescent="0.2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</row>
    <row r="68" spans="1:29" x14ac:dyDescent="0.2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</row>
    <row r="69" spans="1:29" x14ac:dyDescent="0.2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</row>
    <row r="70" spans="1:29" x14ac:dyDescent="0.2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</row>
    <row r="71" spans="1:29" x14ac:dyDescent="0.2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</row>
    <row r="72" spans="1:29" x14ac:dyDescent="0.2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</row>
    <row r="73" spans="1:29" x14ac:dyDescent="0.2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C0356-C033-478B-9AEE-4E205D005C80}">
  <dimension ref="A1:AC73"/>
  <sheetViews>
    <sheetView workbookViewId="0"/>
  </sheetViews>
  <sheetFormatPr defaultRowHeight="15" x14ac:dyDescent="0.25"/>
  <sheetData>
    <row r="1" spans="1:29" x14ac:dyDescent="0.25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</row>
    <row r="2" spans="1:29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</row>
    <row r="3" spans="1:29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</row>
    <row r="4" spans="1:29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</row>
    <row r="5" spans="1:29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</row>
    <row r="6" spans="1:29" x14ac:dyDescent="0.25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</row>
    <row r="7" spans="1:29" x14ac:dyDescent="0.2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</row>
    <row r="8" spans="1:29" x14ac:dyDescent="0.2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</row>
    <row r="9" spans="1:29" x14ac:dyDescent="0.2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</row>
    <row r="10" spans="1:29" x14ac:dyDescent="0.2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</row>
    <row r="11" spans="1:29" x14ac:dyDescent="0.2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</row>
    <row r="12" spans="1:29" x14ac:dyDescent="0.2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</row>
    <row r="13" spans="1:29" x14ac:dyDescent="0.2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</row>
    <row r="14" spans="1:29" x14ac:dyDescent="0.2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</row>
    <row r="15" spans="1:29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</row>
    <row r="16" spans="1:29" x14ac:dyDescent="0.2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</row>
    <row r="17" spans="1:29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</row>
    <row r="18" spans="1:29" x14ac:dyDescent="0.2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</row>
    <row r="19" spans="1:29" x14ac:dyDescent="0.2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</row>
    <row r="20" spans="1:29" x14ac:dyDescent="0.25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</row>
    <row r="21" spans="1:29" x14ac:dyDescent="0.2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</row>
    <row r="22" spans="1:29" x14ac:dyDescent="0.2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</row>
    <row r="23" spans="1:29" x14ac:dyDescent="0.2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</row>
    <row r="24" spans="1:29" x14ac:dyDescent="0.2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</row>
    <row r="25" spans="1:29" x14ac:dyDescent="0.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</row>
    <row r="26" spans="1:29" x14ac:dyDescent="0.2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</row>
    <row r="27" spans="1:29" x14ac:dyDescent="0.25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</row>
    <row r="28" spans="1:29" x14ac:dyDescent="0.25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</row>
    <row r="29" spans="1:29" x14ac:dyDescent="0.2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</row>
    <row r="30" spans="1:29" x14ac:dyDescent="0.25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</row>
    <row r="31" spans="1:29" x14ac:dyDescent="0.25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</row>
    <row r="32" spans="1:29" x14ac:dyDescent="0.2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</row>
    <row r="33" spans="1:29" x14ac:dyDescent="0.25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</row>
    <row r="34" spans="1:29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</row>
    <row r="35" spans="1:29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</row>
    <row r="36" spans="1:29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 spans="1:29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</row>
    <row r="38" spans="1:29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</row>
    <row r="39" spans="1:29" x14ac:dyDescent="0.2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</row>
    <row r="40" spans="1:29" x14ac:dyDescent="0.2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</row>
    <row r="41" spans="1:29" x14ac:dyDescent="0.2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</row>
    <row r="42" spans="1:29" x14ac:dyDescent="0.2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</row>
    <row r="43" spans="1:29" x14ac:dyDescent="0.2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</row>
    <row r="44" spans="1:29" x14ac:dyDescent="0.2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</row>
    <row r="45" spans="1:29" x14ac:dyDescent="0.2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</row>
    <row r="46" spans="1:29" x14ac:dyDescent="0.2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</row>
    <row r="47" spans="1:29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</row>
    <row r="48" spans="1:29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</row>
    <row r="49" spans="1:29" x14ac:dyDescent="0.2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</row>
    <row r="50" spans="1:29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</row>
    <row r="51" spans="1:29" x14ac:dyDescent="0.2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</row>
    <row r="52" spans="1:29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</row>
    <row r="53" spans="1:29" x14ac:dyDescent="0.2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</row>
    <row r="54" spans="1:29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</row>
    <row r="55" spans="1:29" x14ac:dyDescent="0.2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</row>
    <row r="56" spans="1:29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</row>
    <row r="57" spans="1:29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</row>
    <row r="58" spans="1:29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</row>
    <row r="59" spans="1:29" x14ac:dyDescent="0.2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</row>
    <row r="60" spans="1:29" x14ac:dyDescent="0.2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</row>
    <row r="61" spans="1:29" x14ac:dyDescent="0.2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</row>
    <row r="62" spans="1:29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</row>
    <row r="63" spans="1:29" x14ac:dyDescent="0.2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</row>
    <row r="64" spans="1:29" x14ac:dyDescent="0.2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</row>
    <row r="65" spans="1:29" x14ac:dyDescent="0.2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</row>
    <row r="66" spans="1:29" x14ac:dyDescent="0.2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</row>
    <row r="67" spans="1:29" x14ac:dyDescent="0.2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</row>
    <row r="68" spans="1:29" x14ac:dyDescent="0.2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</row>
    <row r="69" spans="1:29" x14ac:dyDescent="0.2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</row>
    <row r="70" spans="1:29" x14ac:dyDescent="0.2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</row>
    <row r="71" spans="1:29" x14ac:dyDescent="0.2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</row>
    <row r="72" spans="1:29" x14ac:dyDescent="0.2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</row>
    <row r="73" spans="1:29" x14ac:dyDescent="0.2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A6D8-0A29-478C-8F7F-6FB20AB6E12A}">
  <dimension ref="A1:AC73"/>
  <sheetViews>
    <sheetView workbookViewId="0">
      <selection activeCell="E22" sqref="E22"/>
    </sheetView>
  </sheetViews>
  <sheetFormatPr defaultRowHeight="15" x14ac:dyDescent="0.25"/>
  <sheetData>
    <row r="1" spans="1:29" x14ac:dyDescent="0.25">
      <c r="A1" s="43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</row>
    <row r="2" spans="1:29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</row>
    <row r="3" spans="1:29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</row>
    <row r="4" spans="1:29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</row>
    <row r="5" spans="1:29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</row>
    <row r="6" spans="1:29" x14ac:dyDescent="0.25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</row>
    <row r="7" spans="1:29" x14ac:dyDescent="0.2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</row>
    <row r="8" spans="1:29" x14ac:dyDescent="0.2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</row>
    <row r="9" spans="1:29" x14ac:dyDescent="0.2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</row>
    <row r="10" spans="1:29" x14ac:dyDescent="0.2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</row>
    <row r="11" spans="1:29" x14ac:dyDescent="0.2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</row>
    <row r="12" spans="1:29" x14ac:dyDescent="0.2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</row>
    <row r="13" spans="1:29" x14ac:dyDescent="0.2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</row>
    <row r="14" spans="1:29" x14ac:dyDescent="0.2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</row>
    <row r="15" spans="1:29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</row>
    <row r="16" spans="1:29" x14ac:dyDescent="0.2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</row>
    <row r="17" spans="1:29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</row>
    <row r="18" spans="1:29" x14ac:dyDescent="0.25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</row>
    <row r="19" spans="1:29" x14ac:dyDescent="0.25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</row>
    <row r="20" spans="1:29" x14ac:dyDescent="0.25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</row>
    <row r="21" spans="1:29" x14ac:dyDescent="0.25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</row>
    <row r="22" spans="1:29" x14ac:dyDescent="0.25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</row>
    <row r="23" spans="1:29" x14ac:dyDescent="0.25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</row>
    <row r="24" spans="1:29" x14ac:dyDescent="0.25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</row>
    <row r="25" spans="1:29" x14ac:dyDescent="0.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</row>
    <row r="26" spans="1:29" x14ac:dyDescent="0.25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</row>
    <row r="27" spans="1:29" x14ac:dyDescent="0.25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</row>
    <row r="28" spans="1:29" x14ac:dyDescent="0.25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</row>
    <row r="29" spans="1:29" x14ac:dyDescent="0.25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</row>
    <row r="30" spans="1:29" x14ac:dyDescent="0.25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</row>
    <row r="31" spans="1:29" x14ac:dyDescent="0.25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</row>
    <row r="32" spans="1:29" x14ac:dyDescent="0.25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</row>
    <row r="33" spans="1:29" x14ac:dyDescent="0.25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</row>
    <row r="34" spans="1:29" x14ac:dyDescent="0.25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</row>
    <row r="35" spans="1:29" x14ac:dyDescent="0.2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</row>
    <row r="36" spans="1:29" x14ac:dyDescent="0.2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 spans="1:29" x14ac:dyDescent="0.2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</row>
    <row r="38" spans="1:29" x14ac:dyDescent="0.2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</row>
    <row r="39" spans="1:29" x14ac:dyDescent="0.2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</row>
    <row r="40" spans="1:29" x14ac:dyDescent="0.2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</row>
    <row r="41" spans="1:29" x14ac:dyDescent="0.2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</row>
    <row r="42" spans="1:29" x14ac:dyDescent="0.2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</row>
    <row r="43" spans="1:29" x14ac:dyDescent="0.2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</row>
    <row r="44" spans="1:29" x14ac:dyDescent="0.2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</row>
    <row r="45" spans="1:29" x14ac:dyDescent="0.2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</row>
    <row r="46" spans="1:29" x14ac:dyDescent="0.2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</row>
    <row r="47" spans="1:29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</row>
    <row r="48" spans="1:29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</row>
    <row r="49" spans="1:29" x14ac:dyDescent="0.2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</row>
    <row r="50" spans="1:29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</row>
    <row r="51" spans="1:29" x14ac:dyDescent="0.2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</row>
    <row r="52" spans="1:29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</row>
    <row r="53" spans="1:29" x14ac:dyDescent="0.2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</row>
    <row r="54" spans="1:29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</row>
    <row r="55" spans="1:29" x14ac:dyDescent="0.2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</row>
    <row r="56" spans="1:29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</row>
    <row r="57" spans="1:29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</row>
    <row r="58" spans="1:29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</row>
    <row r="59" spans="1:29" x14ac:dyDescent="0.2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</row>
    <row r="60" spans="1:29" x14ac:dyDescent="0.2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</row>
    <row r="61" spans="1:29" x14ac:dyDescent="0.2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</row>
    <row r="62" spans="1:29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</row>
    <row r="63" spans="1:29" x14ac:dyDescent="0.2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</row>
    <row r="64" spans="1:29" x14ac:dyDescent="0.2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</row>
    <row r="65" spans="1:29" x14ac:dyDescent="0.2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</row>
    <row r="66" spans="1:29" x14ac:dyDescent="0.2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</row>
    <row r="67" spans="1:29" x14ac:dyDescent="0.2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</row>
    <row r="68" spans="1:29" x14ac:dyDescent="0.2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</row>
    <row r="69" spans="1:29" x14ac:dyDescent="0.2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</row>
    <row r="70" spans="1:29" x14ac:dyDescent="0.2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</row>
    <row r="71" spans="1:29" x14ac:dyDescent="0.2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</row>
    <row r="72" spans="1:29" x14ac:dyDescent="0.2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</row>
    <row r="73" spans="1:29" x14ac:dyDescent="0.2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showGridLines="0" zoomScale="96" zoomScaleNormal="96" workbookViewId="0">
      <selection activeCell="H7" sqref="H7"/>
    </sheetView>
  </sheetViews>
  <sheetFormatPr defaultRowHeight="15" x14ac:dyDescent="0.25"/>
  <cols>
    <col min="1" max="1" width="12.140625" bestFit="1" customWidth="1"/>
    <col min="2" max="2" width="16.140625" bestFit="1" customWidth="1"/>
    <col min="3" max="3" width="13.28515625" bestFit="1" customWidth="1"/>
    <col min="4" max="4" width="12.140625" bestFit="1" customWidth="1"/>
    <col min="5" max="5" width="16.140625" bestFit="1" customWidth="1"/>
    <col min="6" max="6" width="8.85546875" bestFit="1" customWidth="1"/>
    <col min="7" max="7" width="13.28515625" bestFit="1" customWidth="1"/>
    <col min="8" max="8" width="12.140625" bestFit="1" customWidth="1"/>
    <col min="9" max="9" width="12.5703125" bestFit="1" customWidth="1"/>
    <col min="10" max="10" width="13.28515625" bestFit="1" customWidth="1"/>
    <col min="11" max="11" width="19.42578125" bestFit="1" customWidth="1"/>
    <col min="12" max="56" width="8.85546875" bestFit="1" customWidth="1"/>
    <col min="57" max="57" width="11.28515625" bestFit="1" customWidth="1"/>
    <col min="58" max="104" width="8.85546875" bestFit="1" customWidth="1"/>
    <col min="105" max="105" width="11.28515625" bestFit="1" customWidth="1"/>
  </cols>
  <sheetData>
    <row r="1" spans="1:11" ht="23.25" x14ac:dyDescent="0.35">
      <c r="D1" s="44"/>
      <c r="E1" s="45"/>
    </row>
    <row r="3" spans="1:11" ht="15.75" x14ac:dyDescent="0.25">
      <c r="A3" s="7" t="s">
        <v>640</v>
      </c>
      <c r="C3" s="7" t="s">
        <v>644</v>
      </c>
      <c r="D3" s="7"/>
      <c r="G3" s="10" t="s">
        <v>650</v>
      </c>
      <c r="H3" s="11"/>
    </row>
    <row r="4" spans="1:11" x14ac:dyDescent="0.25">
      <c r="A4" t="s">
        <v>636</v>
      </c>
      <c r="C4" s="5" t="s">
        <v>637</v>
      </c>
      <c r="D4" t="s">
        <v>643</v>
      </c>
    </row>
    <row r="5" spans="1:11" x14ac:dyDescent="0.25">
      <c r="A5" s="4">
        <v>26995.510000000002</v>
      </c>
      <c r="C5" s="6" t="s">
        <v>62</v>
      </c>
      <c r="D5" s="8">
        <v>0.48</v>
      </c>
      <c r="G5" s="5" t="s">
        <v>637</v>
      </c>
      <c r="H5" t="s">
        <v>636</v>
      </c>
    </row>
    <row r="6" spans="1:11" x14ac:dyDescent="0.25">
      <c r="C6" s="6" t="s">
        <v>43</v>
      </c>
      <c r="D6" s="8">
        <v>0.52</v>
      </c>
      <c r="G6" s="49" t="s">
        <v>646</v>
      </c>
      <c r="H6" s="4">
        <v>8302.43</v>
      </c>
    </row>
    <row r="7" spans="1:11" x14ac:dyDescent="0.25">
      <c r="A7" s="7" t="s">
        <v>645</v>
      </c>
      <c r="B7" s="17">
        <f>GETPIVOTDATA("OrderID",$C$4,"Returned","Yes")</f>
        <v>0.52</v>
      </c>
      <c r="C7" s="6" t="s">
        <v>638</v>
      </c>
      <c r="D7" s="8">
        <v>1</v>
      </c>
      <c r="G7" s="49" t="s">
        <v>647</v>
      </c>
      <c r="H7" s="4">
        <v>7834.2799999999988</v>
      </c>
    </row>
    <row r="8" spans="1:11" x14ac:dyDescent="0.25">
      <c r="G8" s="49" t="s">
        <v>648</v>
      </c>
      <c r="H8" s="4">
        <v>8400.1900000000023</v>
      </c>
    </row>
    <row r="9" spans="1:11" x14ac:dyDescent="0.25">
      <c r="C9" s="7" t="s">
        <v>641</v>
      </c>
      <c r="D9" s="7"/>
      <c r="G9" s="49" t="s">
        <v>649</v>
      </c>
      <c r="H9" s="4">
        <v>2458.61</v>
      </c>
    </row>
    <row r="10" spans="1:11" x14ac:dyDescent="0.25">
      <c r="G10" s="49" t="s">
        <v>638</v>
      </c>
      <c r="H10" s="4">
        <v>26995.510000000002</v>
      </c>
    </row>
    <row r="11" spans="1:11" ht="15.75" x14ac:dyDescent="0.25">
      <c r="C11" s="5" t="s">
        <v>637</v>
      </c>
      <c r="D11" t="s">
        <v>639</v>
      </c>
      <c r="J11" s="10" t="s">
        <v>655</v>
      </c>
      <c r="K11" s="11"/>
    </row>
    <row r="12" spans="1:11" ht="15.75" x14ac:dyDescent="0.25">
      <c r="C12" s="6" t="s">
        <v>39</v>
      </c>
      <c r="D12" s="16">
        <v>81.352857142857147</v>
      </c>
      <c r="G12" s="10" t="s">
        <v>651</v>
      </c>
      <c r="H12" s="11"/>
    </row>
    <row r="13" spans="1:11" x14ac:dyDescent="0.25">
      <c r="C13" s="6" t="s">
        <v>90</v>
      </c>
      <c r="D13" s="16">
        <v>75.004230769230773</v>
      </c>
      <c r="J13" s="5" t="s">
        <v>637</v>
      </c>
      <c r="K13" t="s">
        <v>653</v>
      </c>
    </row>
    <row r="14" spans="1:11" x14ac:dyDescent="0.25">
      <c r="C14" s="6" t="s">
        <v>73</v>
      </c>
      <c r="D14" s="16">
        <v>75.049999999999983</v>
      </c>
      <c r="G14" s="5" t="s">
        <v>637</v>
      </c>
      <c r="H14" t="s">
        <v>666</v>
      </c>
      <c r="J14" s="6" t="s">
        <v>74</v>
      </c>
      <c r="K14" s="14">
        <v>0.47000671909217606</v>
      </c>
    </row>
    <row r="15" spans="1:11" x14ac:dyDescent="0.25">
      <c r="C15" s="6" t="s">
        <v>638</v>
      </c>
      <c r="D15" s="16">
        <v>77.685300000000012</v>
      </c>
      <c r="G15" s="6" t="s">
        <v>58</v>
      </c>
      <c r="H15" s="15">
        <v>26.153333333333332</v>
      </c>
      <c r="J15" s="6" t="s">
        <v>179</v>
      </c>
      <c r="K15" s="14">
        <v>0.37539977674138297</v>
      </c>
    </row>
    <row r="16" spans="1:11" x14ac:dyDescent="0.25">
      <c r="G16" s="6" t="s">
        <v>37</v>
      </c>
      <c r="H16" s="15">
        <v>26.267142857142858</v>
      </c>
      <c r="J16" s="6" t="s">
        <v>112</v>
      </c>
      <c r="K16" s="14">
        <v>0.25392110034507631</v>
      </c>
    </row>
    <row r="17" spans="3:11" x14ac:dyDescent="0.25">
      <c r="C17" s="7" t="s">
        <v>642</v>
      </c>
      <c r="D17" s="7"/>
      <c r="G17" s="6" t="s">
        <v>88</v>
      </c>
      <c r="H17" s="15">
        <v>30.33133333333334</v>
      </c>
      <c r="J17" s="6" t="s">
        <v>40</v>
      </c>
      <c r="K17" s="14">
        <v>0.23586726721205997</v>
      </c>
    </row>
    <row r="18" spans="3:11" x14ac:dyDescent="0.25">
      <c r="G18" s="6" t="s">
        <v>71</v>
      </c>
      <c r="H18" s="15">
        <v>29.305833333333336</v>
      </c>
      <c r="J18" s="6" t="s">
        <v>91</v>
      </c>
      <c r="K18" s="14">
        <v>0.19349202267258958</v>
      </c>
    </row>
    <row r="19" spans="3:11" x14ac:dyDescent="0.25">
      <c r="C19" s="5" t="s">
        <v>637</v>
      </c>
      <c r="D19" t="s">
        <v>636</v>
      </c>
      <c r="G19" s="6" t="s">
        <v>638</v>
      </c>
      <c r="H19" s="15">
        <v>28.195199999999986</v>
      </c>
      <c r="J19" s="6" t="s">
        <v>638</v>
      </c>
      <c r="K19" s="14">
        <v>0.2877711886161809</v>
      </c>
    </row>
    <row r="20" spans="3:11" x14ac:dyDescent="0.25">
      <c r="C20" s="6" t="s">
        <v>155</v>
      </c>
      <c r="D20" s="8">
        <v>0.20312847688668748</v>
      </c>
    </row>
    <row r="21" spans="3:11" ht="15.75" x14ac:dyDescent="0.25">
      <c r="C21" s="6" t="s">
        <v>422</v>
      </c>
      <c r="D21" s="8">
        <v>0.20217246182120868</v>
      </c>
      <c r="G21" s="48" t="s">
        <v>654</v>
      </c>
      <c r="H21" s="48"/>
      <c r="I21" s="48"/>
      <c r="J21" s="47" t="s">
        <v>673</v>
      </c>
      <c r="K21" s="46">
        <f>AVERAGE(K14:K18)</f>
        <v>0.30573737721265698</v>
      </c>
    </row>
    <row r="22" spans="3:11" x14ac:dyDescent="0.25">
      <c r="C22" s="6" t="s">
        <v>587</v>
      </c>
      <c r="D22" s="8">
        <v>0.20071783545002758</v>
      </c>
    </row>
    <row r="23" spans="3:11" x14ac:dyDescent="0.25">
      <c r="C23" s="6" t="s">
        <v>362</v>
      </c>
      <c r="D23" s="8">
        <v>0.19970412982025265</v>
      </c>
      <c r="F23" s="6"/>
      <c r="G23" s="5" t="s">
        <v>637</v>
      </c>
      <c r="H23" t="s">
        <v>636</v>
      </c>
      <c r="I23" t="s">
        <v>652</v>
      </c>
    </row>
    <row r="24" spans="3:11" x14ac:dyDescent="0.25">
      <c r="C24" s="6" t="s">
        <v>32</v>
      </c>
      <c r="D24" s="8">
        <v>0.1942770960218235</v>
      </c>
      <c r="F24" s="6"/>
      <c r="G24" s="6" t="s">
        <v>112</v>
      </c>
      <c r="H24" s="4">
        <v>4103.4399999999996</v>
      </c>
      <c r="I24" s="4">
        <v>1041.9499999999998</v>
      </c>
    </row>
    <row r="25" spans="3:11" x14ac:dyDescent="0.25">
      <c r="C25" s="6" t="s">
        <v>638</v>
      </c>
      <c r="D25" s="8">
        <v>1</v>
      </c>
      <c r="F25" s="6"/>
      <c r="G25" s="6" t="s">
        <v>91</v>
      </c>
      <c r="H25" s="4">
        <v>5677.3400000000011</v>
      </c>
      <c r="I25" s="4">
        <v>1098.52</v>
      </c>
    </row>
    <row r="26" spans="3:11" x14ac:dyDescent="0.25">
      <c r="F26" s="6"/>
      <c r="G26" s="6" t="s">
        <v>74</v>
      </c>
      <c r="H26" s="4">
        <v>3214.72</v>
      </c>
      <c r="I26" s="4">
        <v>1510.94</v>
      </c>
    </row>
    <row r="27" spans="3:11" x14ac:dyDescent="0.25">
      <c r="F27" s="6"/>
      <c r="G27" s="6" t="s">
        <v>40</v>
      </c>
      <c r="H27" s="4">
        <v>8159.2499999999991</v>
      </c>
      <c r="I27" s="4">
        <v>1924.5000000000002</v>
      </c>
    </row>
    <row r="28" spans="3:11" x14ac:dyDescent="0.25">
      <c r="F28" s="6"/>
      <c r="G28" s="6" t="s">
        <v>179</v>
      </c>
      <c r="H28" s="4">
        <v>5840.7600000000011</v>
      </c>
      <c r="I28" s="4">
        <v>2192.6200000000003</v>
      </c>
    </row>
    <row r="29" spans="3:11" x14ac:dyDescent="0.25">
      <c r="F29" s="6"/>
      <c r="G29" s="6" t="s">
        <v>638</v>
      </c>
      <c r="H29" s="4">
        <v>26995.510000000002</v>
      </c>
      <c r="I29" s="4">
        <v>7768.5300000000007</v>
      </c>
    </row>
    <row r="30" spans="3:11" x14ac:dyDescent="0.25">
      <c r="F30" s="6"/>
      <c r="G30" s="4"/>
    </row>
  </sheetData>
  <mergeCells count="1">
    <mergeCell ref="G21:I21"/>
  </mergeCells>
  <pageMargins left="0.7" right="0.7" top="0.75" bottom="0.75" header="0.3" footer="0.3"/>
  <pageSetup orientation="portrait" r:id="rId9"/>
  <drawing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showGridLines="0" tabSelected="1" zoomScale="77" zoomScaleNormal="77" workbookViewId="0"/>
  </sheetViews>
  <sheetFormatPr defaultRowHeight="15" x14ac:dyDescent="0.25"/>
  <cols>
    <col min="2" max="2" width="19.42578125" customWidth="1"/>
    <col min="3" max="3" width="14.5703125" bestFit="1" customWidth="1"/>
    <col min="4" max="4" width="14.140625" bestFit="1" customWidth="1"/>
    <col min="6" max="6" width="16.7109375" bestFit="1" customWidth="1"/>
    <col min="9" max="9" width="18.85546875" bestFit="1" customWidth="1"/>
    <col min="10" max="10" width="17.5703125" bestFit="1" customWidth="1"/>
    <col min="11" max="11" width="15.85546875" bestFit="1" customWidth="1"/>
    <col min="12" max="12" width="13.140625" bestFit="1" customWidth="1"/>
  </cols>
  <sheetData>
    <row r="1" spans="1:10" x14ac:dyDescent="0.25">
      <c r="F1" s="19"/>
    </row>
    <row r="3" spans="1:10" ht="20.25" x14ac:dyDescent="0.3">
      <c r="B3" s="18" t="s">
        <v>656</v>
      </c>
      <c r="H3" s="21" t="s">
        <v>661</v>
      </c>
    </row>
    <row r="5" spans="1:10" ht="15.75" x14ac:dyDescent="0.25">
      <c r="B5" s="20" t="s">
        <v>634</v>
      </c>
      <c r="C5" s="20"/>
      <c r="D5" s="20">
        <f>SUM(retail_shop[Sales])</f>
        <v>26995.510000000006</v>
      </c>
      <c r="I5" s="20" t="s">
        <v>662</v>
      </c>
      <c r="J5" s="20">
        <f>COUNTA(retail_shop[OrderID])</f>
        <v>100</v>
      </c>
    </row>
    <row r="7" spans="1:10" ht="15.75" x14ac:dyDescent="0.25">
      <c r="H7" s="26"/>
      <c r="I7" s="20" t="s">
        <v>20</v>
      </c>
      <c r="J7" s="20">
        <f>COUNTIF(retail_shop[Returned],"Yes")</f>
        <v>52</v>
      </c>
    </row>
    <row r="8" spans="1:10" ht="20.25" x14ac:dyDescent="0.25">
      <c r="A8" s="21" t="s">
        <v>657</v>
      </c>
    </row>
    <row r="9" spans="1:10" ht="15.75" x14ac:dyDescent="0.25">
      <c r="I9" s="20" t="s">
        <v>663</v>
      </c>
      <c r="J9" s="27">
        <f>J7/J5</f>
        <v>0.52</v>
      </c>
    </row>
    <row r="11" spans="1:10" ht="15.75" x14ac:dyDescent="0.25">
      <c r="B11" s="22" t="s">
        <v>11</v>
      </c>
      <c r="C11" s="22" t="s">
        <v>658</v>
      </c>
      <c r="E11" s="9"/>
      <c r="F11" s="9"/>
      <c r="G11" s="9"/>
    </row>
    <row r="12" spans="1:10" ht="20.25" x14ac:dyDescent="0.25">
      <c r="B12" s="23"/>
      <c r="C12" s="24"/>
      <c r="H12" s="21" t="s">
        <v>664</v>
      </c>
    </row>
    <row r="13" spans="1:10" x14ac:dyDescent="0.25">
      <c r="B13" s="25" t="str" cm="1">
        <f t="array" ref="B13:B15">_xlfn.UNIQUE(retail_shop[Category])</f>
        <v>Furniture</v>
      </c>
      <c r="C13" s="25">
        <f>AVERAGEIF(retail_shop[Category],B13,retail_shop[Profit])</f>
        <v>81.352857142857147</v>
      </c>
    </row>
    <row r="14" spans="1:10" ht="15.75" x14ac:dyDescent="0.25">
      <c r="B14" s="25" t="str">
        <v>Technology</v>
      </c>
      <c r="C14" s="25">
        <f>AVERAGEIF(retail_shop[Category],B14,retail_shop[Profit])</f>
        <v>75.049999999999983</v>
      </c>
      <c r="I14" s="22" t="s">
        <v>9</v>
      </c>
      <c r="J14" s="22" t="s">
        <v>665</v>
      </c>
    </row>
    <row r="15" spans="1:10" ht="15.75" x14ac:dyDescent="0.25">
      <c r="B15" s="25" t="str">
        <v>Office Supplies</v>
      </c>
      <c r="C15" s="25">
        <f>AVERAGEIF(retail_shop[Category],B15,retail_shop[Profit])</f>
        <v>75.004230769230787</v>
      </c>
      <c r="I15" s="23"/>
      <c r="J15" s="24"/>
    </row>
    <row r="16" spans="1:10" x14ac:dyDescent="0.25">
      <c r="I16" s="25" t="str" cm="1">
        <f t="array" ref="I16:I19">_xlfn.UNIQUE(retail_shop[Region])</f>
        <v>East</v>
      </c>
      <c r="J16" s="28">
        <f>AVERAGEIF(retail_shop[Region],I16,retail_shop[ShippingCost])</f>
        <v>26.267142857142858</v>
      </c>
    </row>
    <row r="17" spans="1:13" x14ac:dyDescent="0.25">
      <c r="I17" s="25" t="str">
        <v>Central</v>
      </c>
      <c r="J17" s="28">
        <f>AVERAGEIF(retail_shop[Region],I17,retail_shop[ShippingCost])</f>
        <v>26.153333333333329</v>
      </c>
    </row>
    <row r="18" spans="1:13" x14ac:dyDescent="0.25">
      <c r="I18" s="25" t="str">
        <v>West</v>
      </c>
      <c r="J18" s="28">
        <f>AVERAGEIF(retail_shop[Region],I18,retail_shop[ShippingCost])</f>
        <v>29.305833333333329</v>
      </c>
    </row>
    <row r="19" spans="1:13" ht="20.25" x14ac:dyDescent="0.25">
      <c r="A19" s="21" t="s">
        <v>659</v>
      </c>
      <c r="I19" s="25" t="str">
        <v>South</v>
      </c>
      <c r="J19" s="28">
        <f>AVERAGEIF(retail_shop[Region],I19,retail_shop[ShippingCost])</f>
        <v>30.33133333333333</v>
      </c>
    </row>
    <row r="21" spans="1:13" ht="20.25" x14ac:dyDescent="0.3">
      <c r="B21" s="22" t="s">
        <v>660</v>
      </c>
      <c r="C21" s="22" t="s">
        <v>634</v>
      </c>
      <c r="I21" s="18" t="s">
        <v>667</v>
      </c>
    </row>
    <row r="22" spans="1:13" x14ac:dyDescent="0.25">
      <c r="B22" s="12" t="s">
        <v>155</v>
      </c>
      <c r="C22" s="12">
        <v>492.94</v>
      </c>
    </row>
    <row r="23" spans="1:13" ht="15.75" x14ac:dyDescent="0.25">
      <c r="B23" s="13" t="s">
        <v>422</v>
      </c>
      <c r="C23" s="13">
        <v>490.62</v>
      </c>
      <c r="I23" s="22" t="s">
        <v>668</v>
      </c>
      <c r="J23" s="22" t="s">
        <v>670</v>
      </c>
      <c r="K23" s="36" t="s">
        <v>669</v>
      </c>
      <c r="L23" s="35" t="s">
        <v>671</v>
      </c>
      <c r="M23" s="33"/>
    </row>
    <row r="24" spans="1:13" ht="15.75" x14ac:dyDescent="0.25">
      <c r="B24" s="12" t="s">
        <v>587</v>
      </c>
      <c r="C24" s="12">
        <v>487.09</v>
      </c>
      <c r="I24" s="23"/>
      <c r="J24" s="24"/>
      <c r="K24" s="25"/>
      <c r="L24" s="38"/>
      <c r="M24" s="33"/>
    </row>
    <row r="25" spans="1:13" x14ac:dyDescent="0.25">
      <c r="B25" s="13" t="s">
        <v>362</v>
      </c>
      <c r="C25" s="13">
        <v>484.63</v>
      </c>
      <c r="I25" s="25" t="str" cm="1">
        <f t="array" ref="I25:I29">_xlfn.UNIQUE(retail_shop[SubCategory])</f>
        <v>Storage</v>
      </c>
      <c r="J25" s="30">
        <f>SUMIF(retail_shop[SubCategory],I25,retail_shop[Profit])</f>
        <v>1924.5000000000005</v>
      </c>
      <c r="K25" s="37">
        <f>SUMIF(retail_shop[SubCategory],I25,retail_shop[Sales])</f>
        <v>8159.2500000000009</v>
      </c>
      <c r="L25" s="34">
        <f>J25/K25</f>
        <v>0.23586726721205997</v>
      </c>
    </row>
    <row r="26" spans="1:13" x14ac:dyDescent="0.25">
      <c r="B26" s="12" t="s">
        <v>32</v>
      </c>
      <c r="C26" s="12">
        <v>471.46</v>
      </c>
      <c r="I26" s="25" t="str">
        <v>Phones</v>
      </c>
      <c r="J26" s="30">
        <f>SUMIF(retail_shop[SubCategory],I26,retail_shop[Profit])</f>
        <v>1510.94</v>
      </c>
      <c r="K26" s="32">
        <f>SUMIF(retail_shop[SubCategory],I26,retail_shop[Sales])</f>
        <v>3214.72</v>
      </c>
      <c r="L26" s="29">
        <f t="shared" ref="L26:L29" si="0">J26/K26</f>
        <v>0.47000671909217606</v>
      </c>
    </row>
    <row r="27" spans="1:13" x14ac:dyDescent="0.25">
      <c r="I27" s="25" t="str">
        <v>Chairs</v>
      </c>
      <c r="J27" s="30">
        <f>SUMIF(retail_shop[SubCategory],I27,retail_shop[Profit])</f>
        <v>1098.52</v>
      </c>
      <c r="K27" s="32">
        <f>SUMIF(retail_shop[SubCategory],I27,retail_shop[Sales])</f>
        <v>5677.3400000000011</v>
      </c>
      <c r="L27" s="29">
        <f t="shared" si="0"/>
        <v>0.19349202267258958</v>
      </c>
    </row>
    <row r="28" spans="1:13" x14ac:dyDescent="0.25">
      <c r="I28" s="25" t="str">
        <v>Binders</v>
      </c>
      <c r="J28" s="30">
        <f>SUMIF(retail_shop[SubCategory],I28,retail_shop[Profit])</f>
        <v>1041.9499999999998</v>
      </c>
      <c r="K28" s="32">
        <f>SUMIF(retail_shop[SubCategory],I28,retail_shop[Sales])</f>
        <v>4103.4399999999996</v>
      </c>
      <c r="L28" s="29">
        <f t="shared" si="0"/>
        <v>0.25392110034507631</v>
      </c>
    </row>
    <row r="29" spans="1:13" x14ac:dyDescent="0.25">
      <c r="I29" s="39" t="str">
        <v>Tables</v>
      </c>
      <c r="J29" s="40">
        <f>SUMIF(retail_shop[SubCategory],I29,retail_shop[Profit])</f>
        <v>2192.62</v>
      </c>
      <c r="K29" s="41">
        <f>SUMIF(retail_shop[SubCategory],I29,retail_shop[Sales])</f>
        <v>5840.76</v>
      </c>
      <c r="L29" s="42">
        <f t="shared" si="0"/>
        <v>0.37539977674138292</v>
      </c>
    </row>
    <row r="31" spans="1:13" x14ac:dyDescent="0.25">
      <c r="J31" s="31"/>
    </row>
  </sheetData>
  <autoFilter ref="I23:L29" xr:uid="{00000000-0001-0000-03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Retail_Data</vt:lpstr>
      <vt:lpstr>Average Shipping overview</vt:lpstr>
      <vt:lpstr>Profit overview</vt:lpstr>
      <vt:lpstr>Sales overview</vt:lpstr>
      <vt:lpstr>pivot_table_calculation</vt:lpstr>
      <vt:lpstr>calculate_without_pivot_table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Sufian</dc:creator>
  <cp:lastModifiedBy>Abu Sufian</cp:lastModifiedBy>
  <cp:lastPrinted>2025-04-17T16:59:14Z</cp:lastPrinted>
  <dcterms:created xsi:type="dcterms:W3CDTF">2025-04-17T11:31:29Z</dcterms:created>
  <dcterms:modified xsi:type="dcterms:W3CDTF">2025-09-08T12:04:53Z</dcterms:modified>
</cp:coreProperties>
</file>