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lawless-ck\"/>
    </mc:Choice>
  </mc:AlternateContent>
  <xr:revisionPtr revIDLastSave="0" documentId="13_ncr:1_{7BA75855-B33B-4915-BE80-F0F714B94FBC}" xr6:coauthVersionLast="47" xr6:coauthVersionMax="47" xr10:uidLastSave="{00000000-0000-0000-0000-000000000000}"/>
  <bookViews>
    <workbookView xWindow="-120" yWindow="480" windowWidth="29040" windowHeight="15840" activeTab="1" xr2:uid="{D0468C6B-A764-4EB0-B0F9-101E186E156E}"/>
  </bookViews>
  <sheets>
    <sheet name="formin" sheetId="4" r:id="rId1"/>
    <sheet name="itemin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2" i="1" l="1"/>
  <c r="H172" i="1"/>
  <c r="J171" i="1"/>
  <c r="H171" i="1"/>
  <c r="J170" i="1"/>
  <c r="H170" i="1"/>
  <c r="K170" i="1" s="1"/>
  <c r="J169" i="1"/>
  <c r="H169" i="1"/>
  <c r="J168" i="1"/>
  <c r="H168" i="1"/>
  <c r="K168" i="1" s="1"/>
  <c r="J167" i="1"/>
  <c r="H167" i="1"/>
  <c r="K167" i="1" s="1"/>
  <c r="J166" i="1"/>
  <c r="H166" i="1"/>
  <c r="J165" i="1"/>
  <c r="H165" i="1"/>
  <c r="J164" i="1"/>
  <c r="H164" i="1"/>
  <c r="J163" i="1"/>
  <c r="H163" i="1"/>
  <c r="K163" i="1" s="1"/>
  <c r="J162" i="1"/>
  <c r="H162" i="1"/>
  <c r="K162" i="1" s="1"/>
  <c r="J161" i="1"/>
  <c r="H161" i="1"/>
  <c r="J160" i="1"/>
  <c r="H160" i="1"/>
  <c r="J159" i="1"/>
  <c r="H159" i="1"/>
  <c r="J158" i="1"/>
  <c r="H158" i="1"/>
  <c r="K158" i="1" s="1"/>
  <c r="J157" i="1"/>
  <c r="K157" i="1" s="1"/>
  <c r="H157" i="1"/>
  <c r="J156" i="1"/>
  <c r="H156" i="1"/>
  <c r="J155" i="1"/>
  <c r="H155" i="1"/>
  <c r="J154" i="1"/>
  <c r="H154" i="1"/>
  <c r="J153" i="1"/>
  <c r="H153" i="1"/>
  <c r="J152" i="1"/>
  <c r="H152" i="1"/>
  <c r="K152" i="1" s="1"/>
  <c r="J151" i="1"/>
  <c r="H151" i="1"/>
  <c r="J150" i="1"/>
  <c r="H150" i="1"/>
  <c r="J149" i="1"/>
  <c r="H149" i="1"/>
  <c r="J148" i="1"/>
  <c r="H148" i="1"/>
  <c r="K148" i="1" s="1"/>
  <c r="J147" i="1"/>
  <c r="H147" i="1"/>
  <c r="J146" i="1"/>
  <c r="H146" i="1"/>
  <c r="K146" i="1" s="1"/>
  <c r="J145" i="1"/>
  <c r="H145" i="1"/>
  <c r="J144" i="1"/>
  <c r="H144" i="1"/>
  <c r="K144" i="1" s="1"/>
  <c r="J143" i="1"/>
  <c r="H143" i="1"/>
  <c r="J142" i="1"/>
  <c r="H142" i="1"/>
  <c r="K142" i="1" s="1"/>
  <c r="J141" i="1"/>
  <c r="H141" i="1"/>
  <c r="J140" i="1"/>
  <c r="H140" i="1"/>
  <c r="J139" i="1"/>
  <c r="H139" i="1"/>
  <c r="J138" i="1"/>
  <c r="H138" i="1"/>
  <c r="J137" i="1"/>
  <c r="H137" i="1"/>
  <c r="J136" i="1"/>
  <c r="H136" i="1"/>
  <c r="J135" i="1"/>
  <c r="H135" i="1"/>
  <c r="J134" i="1"/>
  <c r="H134" i="1"/>
  <c r="J133" i="1"/>
  <c r="H133" i="1"/>
  <c r="J132" i="1"/>
  <c r="H132" i="1"/>
  <c r="K132" i="1" s="1"/>
  <c r="J131" i="1"/>
  <c r="H131" i="1"/>
  <c r="J130" i="1"/>
  <c r="H130" i="1"/>
  <c r="K130" i="1" s="1"/>
  <c r="J129" i="1"/>
  <c r="H129" i="1"/>
  <c r="J128" i="1"/>
  <c r="H128" i="1"/>
  <c r="K128" i="1" s="1"/>
  <c r="J127" i="1"/>
  <c r="H127" i="1"/>
  <c r="J126" i="1"/>
  <c r="H126" i="1"/>
  <c r="K126" i="1" s="1"/>
  <c r="J125" i="1"/>
  <c r="H125" i="1"/>
  <c r="J124" i="1"/>
  <c r="H124" i="1"/>
  <c r="K124" i="1" s="1"/>
  <c r="J123" i="1"/>
  <c r="H123" i="1"/>
  <c r="J122" i="1"/>
  <c r="H122" i="1"/>
  <c r="K122" i="1" s="1"/>
  <c r="J121" i="1"/>
  <c r="H121" i="1"/>
  <c r="J120" i="1"/>
  <c r="H120" i="1"/>
  <c r="J119" i="1"/>
  <c r="H119" i="1"/>
  <c r="J118" i="1"/>
  <c r="H118" i="1"/>
  <c r="J117" i="1"/>
  <c r="H117" i="1"/>
  <c r="J116" i="1"/>
  <c r="H116" i="1"/>
  <c r="K116" i="1" s="1"/>
  <c r="J115" i="1"/>
  <c r="H115" i="1"/>
  <c r="J114" i="1"/>
  <c r="H114" i="1"/>
  <c r="K114" i="1" s="1"/>
  <c r="J113" i="1"/>
  <c r="H113" i="1"/>
  <c r="J112" i="1"/>
  <c r="H112" i="1"/>
  <c r="K112" i="1" s="1"/>
  <c r="J111" i="1"/>
  <c r="H111" i="1"/>
  <c r="J110" i="1"/>
  <c r="H110" i="1"/>
  <c r="K110" i="1" s="1"/>
  <c r="J109" i="1"/>
  <c r="H109" i="1"/>
  <c r="J108" i="1"/>
  <c r="H108" i="1"/>
  <c r="K108" i="1" s="1"/>
  <c r="J107" i="1"/>
  <c r="H107" i="1"/>
  <c r="K107" i="1" s="1"/>
  <c r="J106" i="1"/>
  <c r="H106" i="1"/>
  <c r="J105" i="1"/>
  <c r="H105" i="1"/>
  <c r="J104" i="1"/>
  <c r="H104" i="1"/>
  <c r="J103" i="1"/>
  <c r="H103" i="1"/>
  <c r="K103" i="1" s="1"/>
  <c r="J102" i="1"/>
  <c r="H102" i="1"/>
  <c r="J101" i="1"/>
  <c r="H101" i="1"/>
  <c r="J100" i="1"/>
  <c r="H100" i="1"/>
  <c r="K100" i="1" s="1"/>
  <c r="J99" i="1"/>
  <c r="H99" i="1"/>
  <c r="K99" i="1" s="1"/>
  <c r="J98" i="1"/>
  <c r="H98" i="1"/>
  <c r="J97" i="1"/>
  <c r="H97" i="1"/>
  <c r="J96" i="1"/>
  <c r="H96" i="1"/>
  <c r="K96" i="1" s="1"/>
  <c r="J95" i="1"/>
  <c r="H95" i="1"/>
  <c r="K95" i="1" s="1"/>
  <c r="J94" i="1"/>
  <c r="H94" i="1"/>
  <c r="J93" i="1"/>
  <c r="H93" i="1"/>
  <c r="H92" i="1"/>
  <c r="K92" i="1" s="1"/>
  <c r="J91" i="1"/>
  <c r="H91" i="1"/>
  <c r="K91" i="1" s="1"/>
  <c r="J90" i="1"/>
  <c r="H90" i="1"/>
  <c r="J89" i="1"/>
  <c r="H89" i="1"/>
  <c r="J88" i="1"/>
  <c r="H88" i="1"/>
  <c r="J87" i="1"/>
  <c r="H87" i="1"/>
  <c r="K87" i="1" s="1"/>
  <c r="J86" i="1"/>
  <c r="H86" i="1"/>
  <c r="J85" i="1"/>
  <c r="H85" i="1"/>
  <c r="J84" i="1"/>
  <c r="H84" i="1"/>
  <c r="J83" i="1"/>
  <c r="H83" i="1"/>
  <c r="K83" i="1" s="1"/>
  <c r="J82" i="1"/>
  <c r="H82" i="1"/>
  <c r="J81" i="1"/>
  <c r="H81" i="1"/>
  <c r="J80" i="1"/>
  <c r="H80" i="1"/>
  <c r="K80" i="1" s="1"/>
  <c r="J79" i="1"/>
  <c r="H79" i="1"/>
  <c r="J78" i="1"/>
  <c r="H78" i="1"/>
  <c r="J77" i="1"/>
  <c r="H77" i="1"/>
  <c r="J76" i="1"/>
  <c r="H76" i="1"/>
  <c r="J75" i="1"/>
  <c r="H75" i="1"/>
  <c r="K75" i="1" s="1"/>
  <c r="J74" i="1"/>
  <c r="H74" i="1"/>
  <c r="J73" i="1"/>
  <c r="H73" i="1"/>
  <c r="K73" i="1" s="1"/>
  <c r="J72" i="1"/>
  <c r="H72" i="1"/>
  <c r="K72" i="1" s="1"/>
  <c r="J71" i="1"/>
  <c r="H71" i="1"/>
  <c r="K71" i="1" s="1"/>
  <c r="J70" i="1"/>
  <c r="H70" i="1"/>
  <c r="J69" i="1"/>
  <c r="H69" i="1"/>
  <c r="J68" i="1"/>
  <c r="H68" i="1"/>
  <c r="J67" i="1"/>
  <c r="H67" i="1"/>
  <c r="K67" i="1" s="1"/>
  <c r="J66" i="1"/>
  <c r="H66" i="1"/>
  <c r="J65" i="1"/>
  <c r="H65" i="1"/>
  <c r="J64" i="1"/>
  <c r="H64" i="1"/>
  <c r="K64" i="1" s="1"/>
  <c r="J63" i="1"/>
  <c r="H63" i="1"/>
  <c r="J62" i="1"/>
  <c r="H62" i="1"/>
  <c r="J61" i="1"/>
  <c r="H61" i="1"/>
  <c r="J60" i="1"/>
  <c r="H60" i="1"/>
  <c r="K60" i="1" s="1"/>
  <c r="J59" i="1"/>
  <c r="H59" i="1"/>
  <c r="K59" i="1" s="1"/>
  <c r="J58" i="1"/>
  <c r="H58" i="1"/>
  <c r="J57" i="1"/>
  <c r="H57" i="1"/>
  <c r="J56" i="1"/>
  <c r="H56" i="1"/>
  <c r="J55" i="1"/>
  <c r="H55" i="1"/>
  <c r="K55" i="1" s="1"/>
  <c r="J54" i="1"/>
  <c r="H54" i="1"/>
  <c r="J53" i="1"/>
  <c r="H53" i="1"/>
  <c r="J52" i="1"/>
  <c r="H52" i="1"/>
  <c r="J50" i="1"/>
  <c r="H50" i="1"/>
  <c r="K50" i="1" s="1"/>
  <c r="J49" i="1"/>
  <c r="H49" i="1"/>
  <c r="J48" i="1"/>
  <c r="H48" i="1"/>
  <c r="K48" i="1" s="1"/>
  <c r="J47" i="1"/>
  <c r="H47" i="1"/>
  <c r="J46" i="1"/>
  <c r="H46" i="1"/>
  <c r="K46" i="1" s="1"/>
  <c r="J45" i="1"/>
  <c r="H45" i="1"/>
  <c r="J44" i="1"/>
  <c r="H44" i="1"/>
  <c r="J43" i="1"/>
  <c r="H43" i="1"/>
  <c r="J42" i="1"/>
  <c r="H42" i="1"/>
  <c r="J41" i="1"/>
  <c r="H41" i="1"/>
  <c r="J40" i="1"/>
  <c r="H40" i="1"/>
  <c r="K40" i="1" s="1"/>
  <c r="J39" i="1"/>
  <c r="H39" i="1"/>
  <c r="J38" i="1"/>
  <c r="H38" i="1"/>
  <c r="K38" i="1" s="1"/>
  <c r="J37" i="1"/>
  <c r="H37" i="1"/>
  <c r="J36" i="1"/>
  <c r="H36" i="1"/>
  <c r="K36" i="1" s="1"/>
  <c r="J35" i="1"/>
  <c r="H35" i="1"/>
  <c r="J34" i="1"/>
  <c r="H34" i="1"/>
  <c r="K34" i="1" s="1"/>
  <c r="J33" i="1"/>
  <c r="H33" i="1"/>
  <c r="J32" i="1"/>
  <c r="H32" i="1"/>
  <c r="K32" i="1" s="1"/>
  <c r="J31" i="1"/>
  <c r="H31" i="1"/>
  <c r="J30" i="1"/>
  <c r="H30" i="1"/>
  <c r="J29" i="1"/>
  <c r="H29" i="1"/>
  <c r="J28" i="1"/>
  <c r="H28" i="1"/>
  <c r="K28" i="1" s="1"/>
  <c r="J27" i="1"/>
  <c r="H27" i="1"/>
  <c r="K27" i="1" s="1"/>
  <c r="J26" i="1"/>
  <c r="H26" i="1"/>
  <c r="J25" i="1"/>
  <c r="H25" i="1"/>
  <c r="J24" i="1"/>
  <c r="H24" i="1"/>
  <c r="J23" i="1"/>
  <c r="H23" i="1"/>
  <c r="K23" i="1" s="1"/>
  <c r="H22" i="1"/>
  <c r="K22" i="1" s="1"/>
  <c r="J20" i="1"/>
  <c r="H20" i="1"/>
  <c r="J19" i="1"/>
  <c r="H19" i="1"/>
  <c r="K19" i="1" s="1"/>
  <c r="J18" i="1"/>
  <c r="H18" i="1"/>
  <c r="J17" i="1"/>
  <c r="H17" i="1"/>
  <c r="K17" i="1" s="1"/>
  <c r="J16" i="1"/>
  <c r="H16" i="1"/>
  <c r="J15" i="1"/>
  <c r="H15" i="1"/>
  <c r="J14" i="1"/>
  <c r="H14" i="1"/>
  <c r="K14" i="1" s="1"/>
  <c r="J13" i="1"/>
  <c r="H13" i="1"/>
  <c r="K13" i="1" s="1"/>
  <c r="J12" i="1"/>
  <c r="H12" i="1"/>
  <c r="J11" i="1"/>
  <c r="H11" i="1"/>
  <c r="J10" i="1"/>
  <c r="H10" i="1"/>
  <c r="K10" i="1" s="1"/>
  <c r="J9" i="1"/>
  <c r="H9" i="1"/>
  <c r="J8" i="1"/>
  <c r="H8" i="1"/>
  <c r="J7" i="1"/>
  <c r="H7" i="1"/>
  <c r="J6" i="1"/>
  <c r="H6" i="1"/>
  <c r="K6" i="1" s="1"/>
  <c r="J5" i="1"/>
  <c r="H5" i="1"/>
  <c r="J4" i="1"/>
  <c r="H4" i="1"/>
  <c r="J3" i="1"/>
  <c r="H3" i="1"/>
  <c r="K3" i="1" s="1"/>
  <c r="J2" i="1"/>
  <c r="H2" i="1"/>
  <c r="K79" i="1" l="1"/>
  <c r="K86" i="1"/>
  <c r="K24" i="1"/>
  <c r="K52" i="1"/>
  <c r="K88" i="1"/>
  <c r="K98" i="1"/>
  <c r="K11" i="1"/>
  <c r="K25" i="1"/>
  <c r="K81" i="1"/>
  <c r="K85" i="1"/>
  <c r="K89" i="1"/>
  <c r="K93" i="1"/>
  <c r="K82" i="1"/>
  <c r="K4" i="1"/>
  <c r="K8" i="1"/>
  <c r="K12" i="1"/>
  <c r="K20" i="1"/>
  <c r="K29" i="1"/>
  <c r="K37" i="1"/>
  <c r="K41" i="1"/>
  <c r="K54" i="1"/>
  <c r="K62" i="1"/>
  <c r="K101" i="1"/>
  <c r="K113" i="1"/>
  <c r="K117" i="1"/>
  <c r="K121" i="1"/>
  <c r="K129" i="1"/>
  <c r="K133" i="1"/>
  <c r="K137" i="1"/>
  <c r="K149" i="1"/>
  <c r="K153" i="1"/>
  <c r="K44" i="1"/>
  <c r="K127" i="1"/>
  <c r="K65" i="1"/>
  <c r="K143" i="1"/>
  <c r="K147" i="1"/>
  <c r="K61" i="1"/>
  <c r="K26" i="1"/>
  <c r="K120" i="1"/>
  <c r="K166" i="1"/>
  <c r="K2" i="1"/>
  <c r="K30" i="1"/>
  <c r="K58" i="1"/>
  <c r="K70" i="1"/>
  <c r="K136" i="1"/>
  <c r="K140" i="1"/>
  <c r="K111" i="1"/>
  <c r="K165" i="1"/>
  <c r="K31" i="1"/>
  <c r="K35" i="1"/>
  <c r="K169" i="1"/>
  <c r="K164" i="1"/>
  <c r="K171" i="1"/>
  <c r="K161" i="1"/>
  <c r="K172" i="1"/>
  <c r="K159" i="1"/>
  <c r="K156" i="1"/>
  <c r="K160" i="1"/>
  <c r="K151" i="1"/>
  <c r="K141" i="1"/>
  <c r="K155" i="1"/>
  <c r="K138" i="1"/>
  <c r="K145" i="1"/>
  <c r="K139" i="1"/>
  <c r="K150" i="1"/>
  <c r="K154" i="1"/>
  <c r="K115" i="1"/>
  <c r="K119" i="1"/>
  <c r="K109" i="1"/>
  <c r="K123" i="1"/>
  <c r="K134" i="1"/>
  <c r="K131" i="1"/>
  <c r="K135" i="1"/>
  <c r="K118" i="1"/>
  <c r="K125" i="1"/>
  <c r="K102" i="1"/>
  <c r="K106" i="1"/>
  <c r="K97" i="1"/>
  <c r="K104" i="1"/>
  <c r="K94" i="1"/>
  <c r="K105" i="1"/>
  <c r="K66" i="1"/>
  <c r="K77" i="1"/>
  <c r="K84" i="1"/>
  <c r="K74" i="1"/>
  <c r="K78" i="1"/>
  <c r="K68" i="1"/>
  <c r="K69" i="1"/>
  <c r="K76" i="1"/>
  <c r="K90" i="1"/>
  <c r="K56" i="1"/>
  <c r="K63" i="1"/>
  <c r="K53" i="1"/>
  <c r="K57" i="1"/>
  <c r="K39" i="1"/>
  <c r="K43" i="1"/>
  <c r="K33" i="1"/>
  <c r="K47" i="1"/>
  <c r="K45" i="1"/>
  <c r="K42" i="1"/>
  <c r="K49" i="1"/>
  <c r="K18" i="1"/>
  <c r="K16" i="1"/>
  <c r="K7" i="1"/>
  <c r="K15" i="1"/>
  <c r="K5" i="1"/>
  <c r="K9" i="1"/>
</calcChain>
</file>

<file path=xl/sharedStrings.xml><?xml version="1.0" encoding="utf-8"?>
<sst xmlns="http://schemas.openxmlformats.org/spreadsheetml/2006/main" count="1449" uniqueCount="287">
  <si>
    <t>id</t>
  </si>
  <si>
    <t>No_form</t>
  </si>
  <si>
    <t>No_rcv</t>
  </si>
  <si>
    <t>Form_po</t>
  </si>
  <si>
    <t>kodeoutlet</t>
  </si>
  <si>
    <t>kodesupplier</t>
  </si>
  <si>
    <t xml:space="preserve">date </t>
  </si>
  <si>
    <t>status_ot</t>
  </si>
  <si>
    <t>status_ck</t>
  </si>
  <si>
    <t>RCV-03074</t>
  </si>
  <si>
    <t>RCV-03075</t>
  </si>
  <si>
    <t>RCV-03105</t>
  </si>
  <si>
    <t>RCV-03107</t>
  </si>
  <si>
    <t>RCV-03139</t>
  </si>
  <si>
    <t>RCV-03141</t>
  </si>
  <si>
    <t>RCV-03084</t>
  </si>
  <si>
    <t>RCV-03087</t>
  </si>
  <si>
    <t>Mentari Pagi</t>
  </si>
  <si>
    <t>Aqua Galon</t>
  </si>
  <si>
    <t>Toko Rico</t>
  </si>
  <si>
    <t>Grand Lucky</t>
  </si>
  <si>
    <t>Revo Print</t>
  </si>
  <si>
    <t>Tokopedia</t>
  </si>
  <si>
    <t>Alam Mustika Usaha</t>
  </si>
  <si>
    <t>Kitchen (Supplies)</t>
  </si>
  <si>
    <t>Office (Supplies)</t>
  </si>
  <si>
    <t>FIN210801001</t>
  </si>
  <si>
    <t>FIN210801002</t>
  </si>
  <si>
    <t>FIN210806001</t>
  </si>
  <si>
    <t>FIN210807001</t>
  </si>
  <si>
    <t>FIN210809001</t>
  </si>
  <si>
    <t>FIN210807002</t>
  </si>
  <si>
    <t>RCV-03071</t>
  </si>
  <si>
    <t>RCV-03073</t>
  </si>
  <si>
    <t>RCV-03128</t>
  </si>
  <si>
    <t>RCV-03076</t>
  </si>
  <si>
    <t>RCV-03077</t>
  </si>
  <si>
    <t>RCV-03078</t>
  </si>
  <si>
    <t>RCV-03079</t>
  </si>
  <si>
    <t>RCV-03080</t>
  </si>
  <si>
    <t>RCV-03081</t>
  </si>
  <si>
    <t>RCV-03082</t>
  </si>
  <si>
    <t>RCV-03083</t>
  </si>
  <si>
    <t>RCV-03101</t>
  </si>
  <si>
    <t>RCV-03102</t>
  </si>
  <si>
    <t>RCV-03103</t>
  </si>
  <si>
    <t>RCV-03104</t>
  </si>
  <si>
    <t>RCV-03129</t>
  </si>
  <si>
    <t>RCV-03110</t>
  </si>
  <si>
    <t>RCV-03111</t>
  </si>
  <si>
    <t>RCV-03112</t>
  </si>
  <si>
    <t>RCV-03113</t>
  </si>
  <si>
    <t>RCV-03114</t>
  </si>
  <si>
    <t>RCV-03115</t>
  </si>
  <si>
    <t>RCV-03116</t>
  </si>
  <si>
    <t>RCV-03117</t>
  </si>
  <si>
    <t>RCV-03118</t>
  </si>
  <si>
    <t>RCV-03119</t>
  </si>
  <si>
    <t>RCV-03121</t>
  </si>
  <si>
    <t>RCV-03122</t>
  </si>
  <si>
    <t>RCV-03123</t>
  </si>
  <si>
    <t>RCV-03124</t>
  </si>
  <si>
    <t>RCV-03125</t>
  </si>
  <si>
    <t>RCV-03126</t>
  </si>
  <si>
    <t>RCV-03127</t>
  </si>
  <si>
    <t>RCV-03130</t>
  </si>
  <si>
    <t>RCV-03131</t>
  </si>
  <si>
    <t>RCV-03132</t>
  </si>
  <si>
    <t>RCV-03133</t>
  </si>
  <si>
    <t>RCV-03134</t>
  </si>
  <si>
    <t>RCV-03136</t>
  </si>
  <si>
    <t>RCV-03137</t>
  </si>
  <si>
    <t>RCV-03138</t>
  </si>
  <si>
    <t>RCV-03140</t>
  </si>
  <si>
    <t>RCV-03143</t>
  </si>
  <si>
    <t>RCV-03144</t>
  </si>
  <si>
    <t>RCV-03142</t>
  </si>
  <si>
    <t>RCV-03145</t>
  </si>
  <si>
    <t>RCV-03146</t>
  </si>
  <si>
    <t>RCV-03147</t>
  </si>
  <si>
    <t>RCV-03148</t>
  </si>
  <si>
    <t>RCV-03149</t>
  </si>
  <si>
    <t>RCV-03150</t>
  </si>
  <si>
    <t>RCV-03085</t>
  </si>
  <si>
    <t>RCV-03086</t>
  </si>
  <si>
    <t>RCV-03088</t>
  </si>
  <si>
    <t>RCV-03089</t>
  </si>
  <si>
    <t>RCV-03090</t>
  </si>
  <si>
    <t>RCV-03091</t>
  </si>
  <si>
    <t>Kitchen (Food)</t>
  </si>
  <si>
    <t>Tunas Buah</t>
  </si>
  <si>
    <t>Adiwangsa</t>
  </si>
  <si>
    <t>Nyos Brisket</t>
  </si>
  <si>
    <t>Sukanda</t>
  </si>
  <si>
    <t>Apple Donut Bakery</t>
  </si>
  <si>
    <t>Indoguna</t>
  </si>
  <si>
    <t>Scenia</t>
  </si>
  <si>
    <t>UD.Amindo</t>
  </si>
  <si>
    <t>Toko Pedia</t>
  </si>
  <si>
    <t>Pt.Soejasch Bali</t>
  </si>
  <si>
    <t>Pangan Lestari</t>
  </si>
  <si>
    <t>Karunia Sukses</t>
  </si>
  <si>
    <t>Sepakat Merrobati</t>
  </si>
  <si>
    <t>AntaTirta</t>
  </si>
  <si>
    <t>Prambanan</t>
  </si>
  <si>
    <t>Anu Prima Jaya</t>
  </si>
  <si>
    <t>Cipta Mandiri</t>
  </si>
  <si>
    <t>Sumber Alam Anugrah</t>
  </si>
  <si>
    <t xml:space="preserve">Scenia </t>
  </si>
  <si>
    <t>Mulia Raya</t>
  </si>
  <si>
    <t>Apple Donut &amp; Bakerry</t>
  </si>
  <si>
    <t xml:space="preserve">Pt.Soejach </t>
  </si>
  <si>
    <t>CV.Baroma</t>
  </si>
  <si>
    <t>FIN210802002</t>
  </si>
  <si>
    <t>FIN210801003</t>
  </si>
  <si>
    <t>FIN210802003</t>
  </si>
  <si>
    <t>FIN210801004</t>
  </si>
  <si>
    <t>FIN210802004</t>
  </si>
  <si>
    <t>FIN210802005</t>
  </si>
  <si>
    <t>FIN210802006</t>
  </si>
  <si>
    <t>FIN210802007</t>
  </si>
  <si>
    <t>FIN210802008</t>
  </si>
  <si>
    <t>FIN210802009</t>
  </si>
  <si>
    <t>FIN210803003</t>
  </si>
  <si>
    <t>FIN210803004</t>
  </si>
  <si>
    <t>FIN210803005</t>
  </si>
  <si>
    <t>FIN210803006</t>
  </si>
  <si>
    <t>FIN210803007</t>
  </si>
  <si>
    <t>FIN210803008</t>
  </si>
  <si>
    <t>FIN210803009</t>
  </si>
  <si>
    <t>FIN210804001</t>
  </si>
  <si>
    <t>FIN210804002</t>
  </si>
  <si>
    <t>FIN210804003</t>
  </si>
  <si>
    <t>FIN210804004</t>
  </si>
  <si>
    <t>FIN210804005</t>
  </si>
  <si>
    <t>FIN210804006</t>
  </si>
  <si>
    <t>FIN210804007</t>
  </si>
  <si>
    <t>FIN210804008</t>
  </si>
  <si>
    <t>FIN210804009</t>
  </si>
  <si>
    <t>FIN210804010</t>
  </si>
  <si>
    <t>FIN210805001</t>
  </si>
  <si>
    <t>FIN210805002</t>
  </si>
  <si>
    <t>FIN210805003</t>
  </si>
  <si>
    <t>FIN210805004</t>
  </si>
  <si>
    <t>FIN210805005</t>
  </si>
  <si>
    <t>FIN210805006</t>
  </si>
  <si>
    <t>FIN210806002</t>
  </si>
  <si>
    <t>FIN210806003</t>
  </si>
  <si>
    <t>FIN210806004</t>
  </si>
  <si>
    <t>FIN210806005</t>
  </si>
  <si>
    <t>FIN210806006</t>
  </si>
  <si>
    <t>FIN210806007</t>
  </si>
  <si>
    <t>FIN210806008</t>
  </si>
  <si>
    <t>FIN210806009</t>
  </si>
  <si>
    <t>FIN210806010</t>
  </si>
  <si>
    <t>FIN210806011</t>
  </si>
  <si>
    <t>FIN210809002</t>
  </si>
  <si>
    <t>FIN210807003</t>
  </si>
  <si>
    <t>FIN210807004</t>
  </si>
  <si>
    <t>FIN210807005</t>
  </si>
  <si>
    <t>FIN210807006</t>
  </si>
  <si>
    <t>FIN210807007</t>
  </si>
  <si>
    <t>FIN210807008</t>
  </si>
  <si>
    <t>FIN210808001</t>
  </si>
  <si>
    <t>FIN210809003</t>
  </si>
  <si>
    <t>FIN210809004</t>
  </si>
  <si>
    <t>FIN210809005</t>
  </si>
  <si>
    <t>FIN210809006</t>
  </si>
  <si>
    <t>kodebahan</t>
  </si>
  <si>
    <t>qty_puom</t>
  </si>
  <si>
    <t>puom</t>
  </si>
  <si>
    <t>qty_buom</t>
  </si>
  <si>
    <t>buom</t>
  </si>
  <si>
    <t>puomb</t>
  </si>
  <si>
    <t>harga</t>
  </si>
  <si>
    <t>subtotal</t>
  </si>
  <si>
    <t>Foto Copy Bin card</t>
  </si>
  <si>
    <t>P.Sampah 60x100</t>
  </si>
  <si>
    <t>P.Sampah 90x120</t>
  </si>
  <si>
    <t xml:space="preserve">P.Wrapping </t>
  </si>
  <si>
    <t>Plastik PE. 40x60</t>
  </si>
  <si>
    <t>Plastik Bun Burger</t>
  </si>
  <si>
    <t>Tali Rafia</t>
  </si>
  <si>
    <t>Bublle Wrap</t>
  </si>
  <si>
    <t>Label Tom&amp;Jerry</t>
  </si>
  <si>
    <t>Baygon Liq Elect ORNG</t>
  </si>
  <si>
    <t>Baygon Liq Electric Cucallu Ref 33ml</t>
  </si>
  <si>
    <t>Baygon Le Starter Lov Ref 22ml</t>
  </si>
  <si>
    <t>Baygon Liq ELKTR 45 Dual Set</t>
  </si>
  <si>
    <t>Sticker Lawless Kitchen</t>
  </si>
  <si>
    <t>Sticker Bun Burger</t>
  </si>
  <si>
    <t>Sticker Beef Patty</t>
  </si>
  <si>
    <t>Fun Baking Edible Gold -10pcs</t>
  </si>
  <si>
    <t>Ongkir</t>
  </si>
  <si>
    <t>Gas LPG 50kg</t>
  </si>
  <si>
    <t>Lembar</t>
  </si>
  <si>
    <t>Gal</t>
  </si>
  <si>
    <t>Pack</t>
  </si>
  <si>
    <t>Roll</t>
  </si>
  <si>
    <t>Pcs</t>
  </si>
  <si>
    <t>Tbng</t>
  </si>
  <si>
    <t>Daun Parsley</t>
  </si>
  <si>
    <t>Kg</t>
  </si>
  <si>
    <t>Gram</t>
  </si>
  <si>
    <t>Daun Dill</t>
  </si>
  <si>
    <t xml:space="preserve">Daun Bawang </t>
  </si>
  <si>
    <t>Pewarna Kuning Tua</t>
  </si>
  <si>
    <t>Btl</t>
  </si>
  <si>
    <t>Pewarna Orange</t>
  </si>
  <si>
    <t>Telur Ayam Local</t>
  </si>
  <si>
    <t>Boneless Paha Kulit</t>
  </si>
  <si>
    <t xml:space="preserve">Smoked Brisket </t>
  </si>
  <si>
    <t>Paprika Merah</t>
  </si>
  <si>
    <t>Paprika Hijau</t>
  </si>
  <si>
    <t>Daun Coriander</t>
  </si>
  <si>
    <t>Garlic Kupas</t>
  </si>
  <si>
    <t>Tomat Merah</t>
  </si>
  <si>
    <t>Lemon import</t>
  </si>
  <si>
    <t>Tomato Sauce Delmonte</t>
  </si>
  <si>
    <t>Chilli Sauce Delmonte</t>
  </si>
  <si>
    <t>Umammi Smoked Sausage</t>
  </si>
  <si>
    <t>Fruit Strawberry 1kg</t>
  </si>
  <si>
    <t>Hot Dog Bun</t>
  </si>
  <si>
    <t>Ground Beef</t>
  </si>
  <si>
    <t>CIAO Tomato Peeled 2500gr</t>
  </si>
  <si>
    <t>Can</t>
  </si>
  <si>
    <t>Hause Kari Ala Japan</t>
  </si>
  <si>
    <t>Beef Bacon Slice</t>
  </si>
  <si>
    <t>Pickle gherkins</t>
  </si>
  <si>
    <t>Saporito Jalapeno Slice</t>
  </si>
  <si>
    <t>Tortilla Sedang 22cm</t>
  </si>
  <si>
    <t>MO Bucket Set @20lt</t>
  </si>
  <si>
    <t>Beef Bacon SliceHalal Beef Pastrami</t>
  </si>
  <si>
    <t>Jalapeno Fresh</t>
  </si>
  <si>
    <t xml:space="preserve">Bawang Merah </t>
  </si>
  <si>
    <t>Bun Burger Lawless</t>
  </si>
  <si>
    <t>Mazetta Capote Cepers</t>
  </si>
  <si>
    <t>Ctn</t>
  </si>
  <si>
    <t>French Cattlemen BBQ Sauce 18,9L</t>
  </si>
  <si>
    <t>French Worchestershire</t>
  </si>
  <si>
    <t>Classic Yellow Mustard</t>
  </si>
  <si>
    <t>Bawang Bombay</t>
  </si>
  <si>
    <t>Lemon Import</t>
  </si>
  <si>
    <t>Cabe Rawit Merah</t>
  </si>
  <si>
    <t>Daun Thyme</t>
  </si>
  <si>
    <t>Daun Rosemary</t>
  </si>
  <si>
    <t>Boneeles Paha Kulit</t>
  </si>
  <si>
    <t>Sirloin Slice</t>
  </si>
  <si>
    <t>Dairmont Red Cheese Slice 12x1</t>
  </si>
  <si>
    <t>Fresh Milk UHT</t>
  </si>
  <si>
    <t>Keju Martabak</t>
  </si>
  <si>
    <t xml:space="preserve">Parmesan Cheese </t>
  </si>
  <si>
    <t>CIAO Tomato Paste 800gr</t>
  </si>
  <si>
    <t>Mustard Dijon</t>
  </si>
  <si>
    <t>Pail</t>
  </si>
  <si>
    <t>Halal Beef Pastrami</t>
  </si>
  <si>
    <t>Halal Beef Frank's 23cm</t>
  </si>
  <si>
    <t>Breadcrumbs</t>
  </si>
  <si>
    <t>Ball</t>
  </si>
  <si>
    <t>Minyak Goreng Bimoli</t>
  </si>
  <si>
    <t>Garam Refina</t>
  </si>
  <si>
    <t>Hellmenns Real Mayonaise</t>
  </si>
  <si>
    <t>Tepung Lencana Merah</t>
  </si>
  <si>
    <t>French's BBQ Sauce 18.9 L</t>
  </si>
  <si>
    <t>Nz.Mozarella Potong 10x2</t>
  </si>
  <si>
    <t>Baker Mix Butter Blending</t>
  </si>
  <si>
    <t>Jahe Putih</t>
  </si>
  <si>
    <t>Pear Kuning</t>
  </si>
  <si>
    <t>Daun Basil</t>
  </si>
  <si>
    <t>Wortel</t>
  </si>
  <si>
    <t>Kentang</t>
  </si>
  <si>
    <t>Buncis besar</t>
  </si>
  <si>
    <t>Slada kriting</t>
  </si>
  <si>
    <t>Red Onion</t>
  </si>
  <si>
    <t>Boneeles Dada</t>
  </si>
  <si>
    <t>Cooking Cream Special  1lt</t>
  </si>
  <si>
    <t>CIAO Tomato Peleed 2500gr</t>
  </si>
  <si>
    <t xml:space="preserve">Lime Fruit </t>
  </si>
  <si>
    <t>Chiili Sauce Delmonte</t>
  </si>
  <si>
    <t>Jungle Juice 6x1</t>
  </si>
  <si>
    <t>Margarin Satin 20kg</t>
  </si>
  <si>
    <t>Hot Dog Bun Lawless</t>
  </si>
  <si>
    <t>Shoestring Plain</t>
  </si>
  <si>
    <t>Black Papper Crushed</t>
  </si>
  <si>
    <t>Butter Bega 20x1</t>
  </si>
  <si>
    <t>Kol Putih</t>
  </si>
  <si>
    <t>qty_puomb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</si>
</sst>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1" xfId="0" applyNumberFormat="1" applyBorder="1" applyAlignment="1">
      <alignment horizontal="center"/>
    </xf>
    <xf numFmtId="0" fontId="0" fillId="0" borderId="1" xfId="0" applyBorder="1"/>
    <xf numFmtId="43" fontId="0" fillId="0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2">
    <cellStyle name="Ko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F3943-D9EF-4D27-86E7-01AD05A6FED0}">
  <dimension ref="A1:I172"/>
  <sheetViews>
    <sheetView topLeftCell="A34" workbookViewId="0">
      <selection activeCell="B91" sqref="B91:B92"/>
    </sheetView>
  </sheetViews>
  <sheetFormatPr defaultRowHeight="15" x14ac:dyDescent="0.25"/>
  <cols>
    <col min="2" max="2" width="18.85546875" customWidth="1"/>
    <col min="3" max="3" width="10.28515625" bestFit="1" customWidth="1"/>
    <col min="5" max="5" width="18.85546875" bestFit="1" customWidth="1"/>
    <col min="6" max="6" width="19" bestFit="1" customWidth="1"/>
    <col min="7" max="7" width="10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26</v>
      </c>
      <c r="C2" s="2" t="s">
        <v>9</v>
      </c>
      <c r="E2" s="3" t="s">
        <v>24</v>
      </c>
      <c r="F2" s="2" t="s">
        <v>17</v>
      </c>
      <c r="G2" s="1">
        <v>44409</v>
      </c>
      <c r="H2">
        <v>0</v>
      </c>
      <c r="I2">
        <v>0</v>
      </c>
    </row>
    <row r="3" spans="1:9" x14ac:dyDescent="0.25">
      <c r="A3">
        <v>2</v>
      </c>
      <c r="B3" t="s">
        <v>27</v>
      </c>
      <c r="C3" s="2" t="s">
        <v>10</v>
      </c>
      <c r="E3" s="3" t="s">
        <v>24</v>
      </c>
      <c r="F3" s="2" t="s">
        <v>18</v>
      </c>
      <c r="G3" s="1">
        <v>44409</v>
      </c>
      <c r="H3">
        <v>0</v>
      </c>
      <c r="I3">
        <v>0</v>
      </c>
    </row>
    <row r="4" spans="1:9" x14ac:dyDescent="0.25">
      <c r="A4">
        <v>3</v>
      </c>
      <c r="B4" t="s">
        <v>123</v>
      </c>
      <c r="C4" s="2" t="s">
        <v>11</v>
      </c>
      <c r="E4" s="3" t="s">
        <v>24</v>
      </c>
      <c r="F4" s="2" t="s">
        <v>19</v>
      </c>
      <c r="G4" s="1">
        <v>44411</v>
      </c>
      <c r="H4">
        <v>0</v>
      </c>
      <c r="I4">
        <v>0</v>
      </c>
    </row>
    <row r="5" spans="1:9" x14ac:dyDescent="0.25">
      <c r="C5" s="2"/>
      <c r="E5" s="3"/>
      <c r="F5" s="2"/>
      <c r="G5" s="1"/>
    </row>
    <row r="6" spans="1:9" x14ac:dyDescent="0.25">
      <c r="C6" s="2"/>
      <c r="E6" s="3"/>
      <c r="F6" s="2"/>
      <c r="G6" s="1"/>
    </row>
    <row r="7" spans="1:9" x14ac:dyDescent="0.25">
      <c r="C7" s="2"/>
      <c r="E7" s="3"/>
      <c r="F7" s="2"/>
      <c r="G7" s="1"/>
    </row>
    <row r="8" spans="1:9" x14ac:dyDescent="0.25">
      <c r="C8" s="2"/>
      <c r="E8" s="3"/>
      <c r="F8" s="2"/>
      <c r="G8" s="1"/>
    </row>
    <row r="9" spans="1:9" x14ac:dyDescent="0.25">
      <c r="C9" s="2"/>
      <c r="E9" s="3"/>
      <c r="F9" s="2"/>
      <c r="G9" s="1"/>
    </row>
    <row r="10" spans="1:9" x14ac:dyDescent="0.25">
      <c r="C10" s="2"/>
      <c r="E10" s="3"/>
      <c r="F10" s="2"/>
      <c r="G10" s="1"/>
    </row>
    <row r="11" spans="1:9" x14ac:dyDescent="0.25">
      <c r="C11" s="2"/>
      <c r="E11" s="3"/>
      <c r="F11" s="2"/>
      <c r="G11" s="1"/>
    </row>
    <row r="12" spans="1:9" x14ac:dyDescent="0.25">
      <c r="A12">
        <v>11</v>
      </c>
      <c r="B12" t="s">
        <v>124</v>
      </c>
      <c r="C12" s="2" t="s">
        <v>12</v>
      </c>
      <c r="E12" s="3" t="s">
        <v>25</v>
      </c>
      <c r="F12" s="2" t="s">
        <v>20</v>
      </c>
      <c r="G12" s="1">
        <v>44411</v>
      </c>
      <c r="H12">
        <v>0</v>
      </c>
      <c r="I12">
        <v>0</v>
      </c>
    </row>
    <row r="13" spans="1:9" x14ac:dyDescent="0.25">
      <c r="C13" s="2"/>
      <c r="E13" s="3"/>
      <c r="F13" s="2"/>
      <c r="G13" s="1"/>
    </row>
    <row r="14" spans="1:9" x14ac:dyDescent="0.25">
      <c r="C14" s="2"/>
      <c r="E14" s="3"/>
      <c r="F14" s="2"/>
      <c r="G14" s="1"/>
    </row>
    <row r="15" spans="1:9" x14ac:dyDescent="0.25">
      <c r="C15" s="2"/>
      <c r="E15" s="3"/>
      <c r="F15" s="2"/>
      <c r="G15" s="1"/>
    </row>
    <row r="16" spans="1:9" x14ac:dyDescent="0.25">
      <c r="A16">
        <v>15</v>
      </c>
      <c r="B16" t="s">
        <v>28</v>
      </c>
      <c r="C16" s="2" t="s">
        <v>13</v>
      </c>
      <c r="E16" s="3" t="s">
        <v>24</v>
      </c>
      <c r="F16" s="2" t="s">
        <v>18</v>
      </c>
      <c r="G16" s="1">
        <v>44414</v>
      </c>
      <c r="H16">
        <v>0</v>
      </c>
      <c r="I16">
        <v>0</v>
      </c>
    </row>
    <row r="17" spans="1:9" x14ac:dyDescent="0.25">
      <c r="A17">
        <v>16</v>
      </c>
      <c r="B17" t="s">
        <v>28</v>
      </c>
      <c r="C17" s="2" t="s">
        <v>14</v>
      </c>
      <c r="E17" s="3" t="s">
        <v>24</v>
      </c>
      <c r="F17" s="2" t="s">
        <v>21</v>
      </c>
      <c r="G17" s="1">
        <v>44414</v>
      </c>
      <c r="H17">
        <v>0</v>
      </c>
      <c r="I17">
        <v>0</v>
      </c>
    </row>
    <row r="18" spans="1:9" x14ac:dyDescent="0.25">
      <c r="A18">
        <v>17</v>
      </c>
      <c r="B18" t="s">
        <v>28</v>
      </c>
      <c r="C18" s="2" t="s">
        <v>14</v>
      </c>
      <c r="E18" s="3" t="s">
        <v>24</v>
      </c>
      <c r="F18" s="2" t="s">
        <v>18</v>
      </c>
      <c r="G18" s="1">
        <v>44414</v>
      </c>
      <c r="H18">
        <v>0</v>
      </c>
      <c r="I18">
        <v>0</v>
      </c>
    </row>
    <row r="19" spans="1:9" x14ac:dyDescent="0.25">
      <c r="C19" s="2"/>
      <c r="E19" s="3"/>
      <c r="F19" s="2"/>
      <c r="G19" s="1"/>
    </row>
    <row r="20" spans="1:9" x14ac:dyDescent="0.25">
      <c r="A20">
        <v>19</v>
      </c>
      <c r="B20" t="s">
        <v>29</v>
      </c>
      <c r="C20" s="2" t="s">
        <v>15</v>
      </c>
      <c r="E20" s="3" t="s">
        <v>24</v>
      </c>
      <c r="F20" s="2" t="s">
        <v>22</v>
      </c>
      <c r="G20" s="1">
        <v>44415</v>
      </c>
      <c r="H20">
        <v>0</v>
      </c>
      <c r="I20">
        <v>0</v>
      </c>
    </row>
    <row r="21" spans="1:9" x14ac:dyDescent="0.25">
      <c r="C21" s="2"/>
      <c r="E21" s="3"/>
      <c r="F21" s="2"/>
      <c r="G21" s="1"/>
    </row>
    <row r="22" spans="1:9" x14ac:dyDescent="0.25">
      <c r="A22">
        <v>21</v>
      </c>
      <c r="B22" t="s">
        <v>30</v>
      </c>
      <c r="C22" s="2" t="s">
        <v>16</v>
      </c>
      <c r="E22" s="3" t="s">
        <v>24</v>
      </c>
      <c r="F22" s="2" t="s">
        <v>23</v>
      </c>
      <c r="G22" s="1">
        <v>44417</v>
      </c>
      <c r="H22">
        <v>0</v>
      </c>
      <c r="I22">
        <v>0</v>
      </c>
    </row>
    <row r="23" spans="1:9" x14ac:dyDescent="0.25">
      <c r="A23">
        <v>22</v>
      </c>
      <c r="B23" t="s">
        <v>27</v>
      </c>
      <c r="C23" s="2" t="s">
        <v>32</v>
      </c>
      <c r="E23" s="3" t="s">
        <v>89</v>
      </c>
      <c r="F23" s="2" t="s">
        <v>90</v>
      </c>
      <c r="G23" s="1">
        <v>44409</v>
      </c>
      <c r="H23">
        <v>0</v>
      </c>
      <c r="I23">
        <v>0</v>
      </c>
    </row>
    <row r="24" spans="1:9" x14ac:dyDescent="0.25">
      <c r="C24" s="2"/>
      <c r="E24" s="3"/>
      <c r="F24" s="2"/>
      <c r="G24" s="1"/>
    </row>
    <row r="25" spans="1:9" x14ac:dyDescent="0.25">
      <c r="C25" s="2"/>
      <c r="E25" s="3"/>
      <c r="F25" s="2"/>
      <c r="G25" s="1"/>
    </row>
    <row r="26" spans="1:9" x14ac:dyDescent="0.25">
      <c r="C26" s="2"/>
      <c r="E26" s="3"/>
      <c r="F26" s="2"/>
      <c r="G26" s="1"/>
    </row>
    <row r="27" spans="1:9" x14ac:dyDescent="0.25">
      <c r="C27" s="2"/>
      <c r="E27" s="3"/>
      <c r="F27" s="2"/>
      <c r="G27" s="1"/>
    </row>
    <row r="28" spans="1:9" x14ac:dyDescent="0.25">
      <c r="C28" s="2"/>
      <c r="E28" s="3"/>
      <c r="F28" s="2"/>
      <c r="G28" s="1"/>
    </row>
    <row r="29" spans="1:9" x14ac:dyDescent="0.25">
      <c r="A29">
        <v>28</v>
      </c>
      <c r="B29" t="s">
        <v>114</v>
      </c>
      <c r="C29" s="2" t="s">
        <v>33</v>
      </c>
      <c r="E29" s="3" t="s">
        <v>89</v>
      </c>
      <c r="F29" s="2" t="s">
        <v>91</v>
      </c>
      <c r="G29" s="1">
        <v>44409</v>
      </c>
      <c r="H29">
        <v>0</v>
      </c>
      <c r="I29">
        <v>0</v>
      </c>
    </row>
    <row r="30" spans="1:9" x14ac:dyDescent="0.25">
      <c r="A30">
        <v>29</v>
      </c>
      <c r="B30" t="s">
        <v>116</v>
      </c>
      <c r="C30" s="2" t="s">
        <v>34</v>
      </c>
      <c r="E30" s="3" t="s">
        <v>89</v>
      </c>
      <c r="F30" s="2" t="s">
        <v>92</v>
      </c>
      <c r="G30" s="1">
        <v>44409</v>
      </c>
      <c r="H30">
        <v>0</v>
      </c>
      <c r="I30">
        <v>0</v>
      </c>
    </row>
    <row r="31" spans="1:9" x14ac:dyDescent="0.25">
      <c r="A31">
        <v>30</v>
      </c>
      <c r="B31" t="s">
        <v>113</v>
      </c>
      <c r="C31" s="2" t="s">
        <v>35</v>
      </c>
      <c r="E31" s="3" t="s">
        <v>89</v>
      </c>
      <c r="F31" s="2" t="s">
        <v>90</v>
      </c>
      <c r="G31" s="1">
        <v>44410</v>
      </c>
      <c r="H31">
        <v>0</v>
      </c>
      <c r="I31">
        <v>0</v>
      </c>
    </row>
    <row r="32" spans="1:9" x14ac:dyDescent="0.25">
      <c r="C32" s="2"/>
      <c r="E32" s="3"/>
      <c r="F32" s="2"/>
      <c r="G32" s="1"/>
    </row>
    <row r="33" spans="1:9" x14ac:dyDescent="0.25">
      <c r="C33" s="2"/>
      <c r="E33" s="3"/>
      <c r="F33" s="2"/>
      <c r="G33" s="1"/>
    </row>
    <row r="34" spans="1:9" x14ac:dyDescent="0.25">
      <c r="C34" s="2"/>
      <c r="E34" s="3"/>
      <c r="F34" s="2"/>
      <c r="G34" s="1"/>
    </row>
    <row r="35" spans="1:9" x14ac:dyDescent="0.25">
      <c r="C35" s="2"/>
      <c r="E35" s="3"/>
      <c r="F35" s="2"/>
      <c r="G35" s="1"/>
    </row>
    <row r="36" spans="1:9" x14ac:dyDescent="0.25">
      <c r="C36" s="2"/>
      <c r="E36" s="3"/>
      <c r="F36" s="2"/>
      <c r="G36" s="1"/>
    </row>
    <row r="37" spans="1:9" x14ac:dyDescent="0.25">
      <c r="C37" s="2"/>
      <c r="E37" s="3"/>
      <c r="F37" s="2"/>
      <c r="G37" s="1"/>
    </row>
    <row r="38" spans="1:9" x14ac:dyDescent="0.25">
      <c r="C38" s="2"/>
      <c r="E38" s="3"/>
      <c r="F38" s="2"/>
      <c r="G38" s="1"/>
    </row>
    <row r="39" spans="1:9" x14ac:dyDescent="0.25">
      <c r="C39" s="2"/>
      <c r="E39" s="3"/>
      <c r="F39" s="2"/>
      <c r="G39" s="1"/>
    </row>
    <row r="40" spans="1:9" x14ac:dyDescent="0.25">
      <c r="A40">
        <v>39</v>
      </c>
      <c r="B40" t="s">
        <v>115</v>
      </c>
      <c r="C40" s="2" t="s">
        <v>36</v>
      </c>
      <c r="E40" s="3" t="s">
        <v>89</v>
      </c>
      <c r="F40" s="2" t="s">
        <v>93</v>
      </c>
      <c r="G40" s="1">
        <v>44410</v>
      </c>
      <c r="H40">
        <v>0</v>
      </c>
      <c r="I40">
        <v>0</v>
      </c>
    </row>
    <row r="41" spans="1:9" x14ac:dyDescent="0.25">
      <c r="C41" s="2"/>
      <c r="E41" s="3"/>
      <c r="F41" s="2"/>
      <c r="G41" s="1"/>
    </row>
    <row r="42" spans="1:9" x14ac:dyDescent="0.25">
      <c r="A42">
        <v>41</v>
      </c>
      <c r="B42" t="s">
        <v>117</v>
      </c>
      <c r="C42" s="2" t="s">
        <v>37</v>
      </c>
      <c r="E42" s="3" t="s">
        <v>89</v>
      </c>
      <c r="F42" s="2" t="s">
        <v>94</v>
      </c>
      <c r="G42" s="1">
        <v>44410</v>
      </c>
      <c r="H42">
        <v>0</v>
      </c>
      <c r="I42">
        <v>0</v>
      </c>
    </row>
    <row r="43" spans="1:9" x14ac:dyDescent="0.25">
      <c r="A43">
        <v>42</v>
      </c>
      <c r="B43" t="s">
        <v>118</v>
      </c>
      <c r="C43" s="2" t="s">
        <v>38</v>
      </c>
      <c r="E43" s="3" t="s">
        <v>89</v>
      </c>
      <c r="F43" s="2" t="s">
        <v>95</v>
      </c>
      <c r="G43" s="1">
        <v>44410</v>
      </c>
      <c r="H43">
        <v>0</v>
      </c>
      <c r="I43">
        <v>0</v>
      </c>
    </row>
    <row r="44" spans="1:9" x14ac:dyDescent="0.25">
      <c r="A44">
        <v>43</v>
      </c>
      <c r="B44" t="s">
        <v>118</v>
      </c>
      <c r="C44" s="2" t="s">
        <v>38</v>
      </c>
      <c r="E44" s="3" t="s">
        <v>89</v>
      </c>
      <c r="F44" s="2" t="s">
        <v>95</v>
      </c>
      <c r="G44" s="1">
        <v>44410</v>
      </c>
      <c r="H44">
        <v>0</v>
      </c>
      <c r="I44">
        <v>0</v>
      </c>
    </row>
    <row r="45" spans="1:9" x14ac:dyDescent="0.25">
      <c r="A45">
        <v>44</v>
      </c>
      <c r="B45" t="s">
        <v>118</v>
      </c>
      <c r="C45" s="2" t="s">
        <v>38</v>
      </c>
      <c r="E45" s="3" t="s">
        <v>89</v>
      </c>
      <c r="F45" s="2" t="s">
        <v>95</v>
      </c>
      <c r="G45" s="1">
        <v>44410</v>
      </c>
      <c r="H45">
        <v>0</v>
      </c>
      <c r="I45">
        <v>0</v>
      </c>
    </row>
    <row r="46" spans="1:9" x14ac:dyDescent="0.25">
      <c r="A46">
        <v>45</v>
      </c>
      <c r="B46" t="s">
        <v>119</v>
      </c>
      <c r="C46" s="2" t="s">
        <v>39</v>
      </c>
      <c r="E46" s="3" t="s">
        <v>89</v>
      </c>
      <c r="F46" s="2" t="s">
        <v>96</v>
      </c>
      <c r="G46" s="1">
        <v>44410</v>
      </c>
      <c r="H46">
        <v>0</v>
      </c>
      <c r="I46">
        <v>0</v>
      </c>
    </row>
    <row r="47" spans="1:9" x14ac:dyDescent="0.25">
      <c r="A47">
        <v>46</v>
      </c>
      <c r="B47" t="s">
        <v>120</v>
      </c>
      <c r="C47" s="2" t="s">
        <v>40</v>
      </c>
      <c r="E47" s="3" t="s">
        <v>89</v>
      </c>
      <c r="F47" s="2" t="s">
        <v>97</v>
      </c>
      <c r="G47" s="1">
        <v>44410</v>
      </c>
      <c r="H47">
        <v>0</v>
      </c>
      <c r="I47">
        <v>0</v>
      </c>
    </row>
    <row r="48" spans="1:9" x14ac:dyDescent="0.25">
      <c r="A48">
        <v>47</v>
      </c>
      <c r="B48" t="s">
        <v>120</v>
      </c>
      <c r="C48" s="2" t="s">
        <v>40</v>
      </c>
      <c r="E48" s="3" t="s">
        <v>89</v>
      </c>
      <c r="F48" s="2" t="s">
        <v>97</v>
      </c>
      <c r="G48" s="1">
        <v>44410</v>
      </c>
      <c r="H48">
        <v>0</v>
      </c>
      <c r="I48">
        <v>0</v>
      </c>
    </row>
    <row r="49" spans="1:9" x14ac:dyDescent="0.25">
      <c r="A49">
        <v>48</v>
      </c>
      <c r="B49" t="s">
        <v>121</v>
      </c>
      <c r="C49" s="2" t="s">
        <v>41</v>
      </c>
      <c r="E49" s="3" t="s">
        <v>89</v>
      </c>
      <c r="F49" s="2" t="s">
        <v>98</v>
      </c>
      <c r="G49" s="1">
        <v>44410</v>
      </c>
      <c r="H49">
        <v>0</v>
      </c>
      <c r="I49">
        <v>0</v>
      </c>
    </row>
    <row r="50" spans="1:9" x14ac:dyDescent="0.25">
      <c r="A50">
        <v>49</v>
      </c>
      <c r="B50" t="s">
        <v>121</v>
      </c>
      <c r="C50" s="2" t="s">
        <v>41</v>
      </c>
      <c r="E50" s="3" t="s">
        <v>89</v>
      </c>
      <c r="F50" s="2" t="s">
        <v>98</v>
      </c>
      <c r="G50" s="1">
        <v>44410</v>
      </c>
      <c r="H50">
        <v>0</v>
      </c>
      <c r="I50">
        <v>0</v>
      </c>
    </row>
    <row r="51" spans="1:9" x14ac:dyDescent="0.25">
      <c r="A51">
        <v>50</v>
      </c>
      <c r="B51" t="s">
        <v>121</v>
      </c>
      <c r="C51" s="2" t="s">
        <v>41</v>
      </c>
      <c r="E51" s="3" t="s">
        <v>89</v>
      </c>
      <c r="F51" s="2" t="s">
        <v>98</v>
      </c>
      <c r="G51" s="1">
        <v>44410</v>
      </c>
      <c r="H51">
        <v>0</v>
      </c>
      <c r="I51">
        <v>0</v>
      </c>
    </row>
    <row r="52" spans="1:9" x14ac:dyDescent="0.25">
      <c r="A52">
        <v>51</v>
      </c>
      <c r="B52" t="s">
        <v>122</v>
      </c>
      <c r="C52" s="2" t="s">
        <v>42</v>
      </c>
      <c r="E52" s="3" t="s">
        <v>89</v>
      </c>
      <c r="F52" s="2" t="s">
        <v>99</v>
      </c>
      <c r="G52" s="1">
        <v>44410</v>
      </c>
      <c r="H52">
        <v>0</v>
      </c>
      <c r="I52">
        <v>0</v>
      </c>
    </row>
    <row r="53" spans="1:9" x14ac:dyDescent="0.25">
      <c r="A53">
        <v>52</v>
      </c>
      <c r="B53" t="s">
        <v>125</v>
      </c>
      <c r="C53" s="2" t="s">
        <v>43</v>
      </c>
      <c r="E53" s="3" t="s">
        <v>89</v>
      </c>
      <c r="F53" s="2" t="s">
        <v>95</v>
      </c>
      <c r="G53" s="1">
        <v>44411</v>
      </c>
      <c r="H53">
        <v>0</v>
      </c>
      <c r="I53">
        <v>0</v>
      </c>
    </row>
    <row r="54" spans="1:9" x14ac:dyDescent="0.25">
      <c r="A54">
        <v>53</v>
      </c>
      <c r="B54" t="s">
        <v>126</v>
      </c>
      <c r="C54" s="2" t="s">
        <v>44</v>
      </c>
      <c r="E54" s="3" t="s">
        <v>89</v>
      </c>
      <c r="F54" s="2" t="s">
        <v>90</v>
      </c>
      <c r="G54" s="1">
        <v>44411</v>
      </c>
      <c r="H54">
        <v>0</v>
      </c>
      <c r="I54">
        <v>0</v>
      </c>
    </row>
    <row r="55" spans="1:9" x14ac:dyDescent="0.25">
      <c r="A55">
        <v>54</v>
      </c>
      <c r="B55" t="s">
        <v>126</v>
      </c>
      <c r="C55" s="2" t="s">
        <v>44</v>
      </c>
      <c r="E55" s="3" t="s">
        <v>89</v>
      </c>
      <c r="F55" s="2" t="s">
        <v>90</v>
      </c>
      <c r="G55" s="1">
        <v>44411</v>
      </c>
      <c r="H55">
        <v>0</v>
      </c>
      <c r="I55">
        <v>0</v>
      </c>
    </row>
    <row r="56" spans="1:9" x14ac:dyDescent="0.25">
      <c r="A56">
        <v>55</v>
      </c>
      <c r="B56" t="s">
        <v>126</v>
      </c>
      <c r="C56" s="2" t="s">
        <v>44</v>
      </c>
      <c r="E56" s="3" t="s">
        <v>89</v>
      </c>
      <c r="F56" s="2" t="s">
        <v>90</v>
      </c>
      <c r="G56" s="1">
        <v>44411</v>
      </c>
      <c r="H56">
        <v>0</v>
      </c>
      <c r="I56">
        <v>0</v>
      </c>
    </row>
    <row r="57" spans="1:9" x14ac:dyDescent="0.25">
      <c r="A57">
        <v>56</v>
      </c>
      <c r="B57" t="s">
        <v>126</v>
      </c>
      <c r="C57" s="2" t="s">
        <v>44</v>
      </c>
      <c r="E57" s="3" t="s">
        <v>89</v>
      </c>
      <c r="F57" s="2" t="s">
        <v>90</v>
      </c>
      <c r="G57" s="1">
        <v>44411</v>
      </c>
      <c r="H57">
        <v>0</v>
      </c>
      <c r="I57">
        <v>0</v>
      </c>
    </row>
    <row r="58" spans="1:9" x14ac:dyDescent="0.25">
      <c r="A58">
        <v>57</v>
      </c>
      <c r="B58" t="s">
        <v>126</v>
      </c>
      <c r="C58" s="2" t="s">
        <v>44</v>
      </c>
      <c r="E58" s="3" t="s">
        <v>89</v>
      </c>
      <c r="F58" s="2" t="s">
        <v>90</v>
      </c>
      <c r="G58" s="1">
        <v>44411</v>
      </c>
      <c r="H58">
        <v>0</v>
      </c>
      <c r="I58">
        <v>0</v>
      </c>
    </row>
    <row r="59" spans="1:9" x14ac:dyDescent="0.25">
      <c r="A59">
        <v>58</v>
      </c>
      <c r="B59" t="s">
        <v>126</v>
      </c>
      <c r="C59" s="2" t="s">
        <v>44</v>
      </c>
      <c r="E59" s="3" t="s">
        <v>89</v>
      </c>
      <c r="F59" s="2" t="s">
        <v>90</v>
      </c>
      <c r="G59" s="1">
        <v>44411</v>
      </c>
      <c r="H59">
        <v>0</v>
      </c>
      <c r="I59">
        <v>0</v>
      </c>
    </row>
    <row r="60" spans="1:9" x14ac:dyDescent="0.25">
      <c r="A60">
        <v>59</v>
      </c>
      <c r="B60" t="s">
        <v>127</v>
      </c>
      <c r="C60" s="2" t="s">
        <v>45</v>
      </c>
      <c r="E60" s="3" t="s">
        <v>89</v>
      </c>
      <c r="F60" s="2" t="s">
        <v>100</v>
      </c>
      <c r="G60" s="1">
        <v>44411</v>
      </c>
      <c r="H60">
        <v>0</v>
      </c>
      <c r="I60">
        <v>0</v>
      </c>
    </row>
    <row r="61" spans="1:9" x14ac:dyDescent="0.25">
      <c r="A61">
        <v>60</v>
      </c>
      <c r="B61" t="s">
        <v>128</v>
      </c>
      <c r="C61" s="2" t="s">
        <v>46</v>
      </c>
      <c r="E61" s="3" t="s">
        <v>89</v>
      </c>
      <c r="F61" s="2" t="s">
        <v>101</v>
      </c>
      <c r="G61" s="1">
        <v>44411</v>
      </c>
      <c r="H61">
        <v>0</v>
      </c>
      <c r="I61">
        <v>0</v>
      </c>
    </row>
    <row r="62" spans="1:9" x14ac:dyDescent="0.25">
      <c r="A62">
        <v>61</v>
      </c>
      <c r="B62" t="s">
        <v>128</v>
      </c>
      <c r="C62" s="2" t="s">
        <v>46</v>
      </c>
      <c r="E62" s="3" t="s">
        <v>89</v>
      </c>
      <c r="F62" s="2" t="s">
        <v>101</v>
      </c>
      <c r="G62" s="1">
        <v>44411</v>
      </c>
      <c r="H62">
        <v>0</v>
      </c>
      <c r="I62">
        <v>0</v>
      </c>
    </row>
    <row r="63" spans="1:9" x14ac:dyDescent="0.25">
      <c r="A63">
        <v>62</v>
      </c>
      <c r="B63" t="s">
        <v>128</v>
      </c>
      <c r="C63" s="2" t="s">
        <v>46</v>
      </c>
      <c r="E63" s="3" t="s">
        <v>89</v>
      </c>
      <c r="F63" s="2" t="s">
        <v>101</v>
      </c>
      <c r="G63" s="1">
        <v>44411</v>
      </c>
      <c r="H63">
        <v>0</v>
      </c>
      <c r="I63">
        <v>0</v>
      </c>
    </row>
    <row r="64" spans="1:9" x14ac:dyDescent="0.25">
      <c r="A64">
        <v>63</v>
      </c>
      <c r="B64" t="s">
        <v>128</v>
      </c>
      <c r="C64" s="2" t="s">
        <v>46</v>
      </c>
      <c r="E64" s="3" t="s">
        <v>89</v>
      </c>
      <c r="F64" s="2" t="s">
        <v>101</v>
      </c>
      <c r="G64" s="1">
        <v>44411</v>
      </c>
      <c r="H64">
        <v>0</v>
      </c>
      <c r="I64">
        <v>0</v>
      </c>
    </row>
    <row r="65" spans="1:9" x14ac:dyDescent="0.25">
      <c r="A65">
        <v>64</v>
      </c>
      <c r="B65" t="s">
        <v>129</v>
      </c>
      <c r="C65" s="2" t="s">
        <v>47</v>
      </c>
      <c r="E65" s="3" t="s">
        <v>89</v>
      </c>
      <c r="F65" s="2" t="s">
        <v>92</v>
      </c>
      <c r="G65" s="1">
        <v>44411</v>
      </c>
      <c r="H65">
        <v>0</v>
      </c>
      <c r="I65">
        <v>0</v>
      </c>
    </row>
    <row r="66" spans="1:9" x14ac:dyDescent="0.25">
      <c r="A66">
        <v>65</v>
      </c>
      <c r="B66" t="s">
        <v>130</v>
      </c>
      <c r="C66" s="2" t="s">
        <v>48</v>
      </c>
      <c r="E66" s="3" t="s">
        <v>89</v>
      </c>
      <c r="F66" s="2" t="s">
        <v>90</v>
      </c>
      <c r="G66" s="1">
        <v>44412</v>
      </c>
      <c r="H66">
        <v>0</v>
      </c>
      <c r="I66">
        <v>0</v>
      </c>
    </row>
    <row r="67" spans="1:9" x14ac:dyDescent="0.25">
      <c r="A67">
        <v>66</v>
      </c>
      <c r="B67" t="s">
        <v>130</v>
      </c>
      <c r="C67" s="2" t="s">
        <v>48</v>
      </c>
      <c r="E67" s="3" t="s">
        <v>89</v>
      </c>
      <c r="F67" s="2" t="s">
        <v>90</v>
      </c>
      <c r="G67" s="1">
        <v>44412</v>
      </c>
      <c r="H67">
        <v>0</v>
      </c>
      <c r="I67">
        <v>0</v>
      </c>
    </row>
    <row r="68" spans="1:9" x14ac:dyDescent="0.25">
      <c r="A68">
        <v>67</v>
      </c>
      <c r="B68" t="s">
        <v>130</v>
      </c>
      <c r="C68" s="2" t="s">
        <v>48</v>
      </c>
      <c r="E68" s="3" t="s">
        <v>89</v>
      </c>
      <c r="F68" s="2" t="s">
        <v>90</v>
      </c>
      <c r="G68" s="1">
        <v>44412</v>
      </c>
      <c r="H68">
        <v>0</v>
      </c>
      <c r="I68">
        <v>0</v>
      </c>
    </row>
    <row r="69" spans="1:9" x14ac:dyDescent="0.25">
      <c r="A69">
        <v>68</v>
      </c>
      <c r="B69" t="s">
        <v>130</v>
      </c>
      <c r="C69" s="2" t="s">
        <v>48</v>
      </c>
      <c r="E69" s="3" t="s">
        <v>89</v>
      </c>
      <c r="F69" s="2" t="s">
        <v>90</v>
      </c>
      <c r="G69" s="1">
        <v>44412</v>
      </c>
      <c r="H69">
        <v>0</v>
      </c>
      <c r="I69">
        <v>0</v>
      </c>
    </row>
    <row r="70" spans="1:9" x14ac:dyDescent="0.25">
      <c r="A70">
        <v>69</v>
      </c>
      <c r="B70" t="s">
        <v>130</v>
      </c>
      <c r="C70" s="2" t="s">
        <v>48</v>
      </c>
      <c r="E70" s="3" t="s">
        <v>89</v>
      </c>
      <c r="F70" s="2" t="s">
        <v>90</v>
      </c>
      <c r="G70" s="1">
        <v>44412</v>
      </c>
      <c r="H70">
        <v>0</v>
      </c>
      <c r="I70">
        <v>0</v>
      </c>
    </row>
    <row r="71" spans="1:9" x14ac:dyDescent="0.25">
      <c r="A71">
        <v>70</v>
      </c>
      <c r="B71" t="s">
        <v>130</v>
      </c>
      <c r="C71" s="2" t="s">
        <v>48</v>
      </c>
      <c r="E71" s="3" t="s">
        <v>89</v>
      </c>
      <c r="F71" s="2" t="s">
        <v>90</v>
      </c>
      <c r="G71" s="1">
        <v>44412</v>
      </c>
      <c r="H71">
        <v>0</v>
      </c>
      <c r="I71">
        <v>0</v>
      </c>
    </row>
    <row r="72" spans="1:9" x14ac:dyDescent="0.25">
      <c r="A72">
        <v>71</v>
      </c>
      <c r="B72" t="s">
        <v>130</v>
      </c>
      <c r="C72" s="2" t="s">
        <v>48</v>
      </c>
      <c r="E72" s="3" t="s">
        <v>89</v>
      </c>
      <c r="F72" s="2" t="s">
        <v>90</v>
      </c>
      <c r="G72" s="1">
        <v>44412</v>
      </c>
      <c r="H72">
        <v>0</v>
      </c>
      <c r="I72">
        <v>0</v>
      </c>
    </row>
    <row r="73" spans="1:9" x14ac:dyDescent="0.25">
      <c r="A73">
        <v>72</v>
      </c>
      <c r="B73" t="s">
        <v>130</v>
      </c>
      <c r="C73" s="2" t="s">
        <v>48</v>
      </c>
      <c r="E73" s="3" t="s">
        <v>89</v>
      </c>
      <c r="F73" s="2" t="s">
        <v>90</v>
      </c>
      <c r="G73" s="1">
        <v>44412</v>
      </c>
      <c r="H73">
        <v>0</v>
      </c>
      <c r="I73">
        <v>0</v>
      </c>
    </row>
    <row r="74" spans="1:9" x14ac:dyDescent="0.25">
      <c r="A74">
        <v>73</v>
      </c>
      <c r="B74" t="s">
        <v>130</v>
      </c>
      <c r="C74" s="2" t="s">
        <v>48</v>
      </c>
      <c r="E74" s="3" t="s">
        <v>89</v>
      </c>
      <c r="F74" s="2" t="s">
        <v>90</v>
      </c>
      <c r="G74" s="1">
        <v>44412</v>
      </c>
      <c r="H74">
        <v>0</v>
      </c>
      <c r="I74">
        <v>0</v>
      </c>
    </row>
    <row r="75" spans="1:9" x14ac:dyDescent="0.25">
      <c r="A75">
        <v>74</v>
      </c>
      <c r="B75" t="s">
        <v>130</v>
      </c>
      <c r="C75" s="2" t="s">
        <v>48</v>
      </c>
      <c r="E75" s="3" t="s">
        <v>89</v>
      </c>
      <c r="F75" s="2" t="s">
        <v>90</v>
      </c>
      <c r="G75" s="1">
        <v>44412</v>
      </c>
      <c r="H75">
        <v>0</v>
      </c>
      <c r="I75">
        <v>0</v>
      </c>
    </row>
    <row r="76" spans="1:9" x14ac:dyDescent="0.25">
      <c r="A76">
        <v>75</v>
      </c>
      <c r="B76" t="s">
        <v>131</v>
      </c>
      <c r="C76" s="2" t="s">
        <v>49</v>
      </c>
      <c r="E76" s="3" t="s">
        <v>89</v>
      </c>
      <c r="F76" s="2" t="s">
        <v>91</v>
      </c>
      <c r="G76" s="1">
        <v>44412</v>
      </c>
      <c r="H76">
        <v>0</v>
      </c>
      <c r="I76">
        <v>0</v>
      </c>
    </row>
    <row r="77" spans="1:9" x14ac:dyDescent="0.25">
      <c r="A77">
        <v>76</v>
      </c>
      <c r="B77" t="s">
        <v>132</v>
      </c>
      <c r="C77" s="2" t="s">
        <v>50</v>
      </c>
      <c r="E77" s="3" t="s">
        <v>89</v>
      </c>
      <c r="F77" s="2" t="s">
        <v>102</v>
      </c>
      <c r="G77" s="1">
        <v>44412</v>
      </c>
      <c r="H77">
        <v>0</v>
      </c>
      <c r="I77">
        <v>0</v>
      </c>
    </row>
    <row r="78" spans="1:9" x14ac:dyDescent="0.25">
      <c r="A78">
        <v>77</v>
      </c>
      <c r="B78" t="s">
        <v>133</v>
      </c>
      <c r="C78" s="2" t="s">
        <v>51</v>
      </c>
      <c r="E78" s="3" t="s">
        <v>89</v>
      </c>
      <c r="F78" s="2" t="s">
        <v>103</v>
      </c>
      <c r="G78" s="1">
        <v>44412</v>
      </c>
      <c r="H78">
        <v>0</v>
      </c>
      <c r="I78">
        <v>0</v>
      </c>
    </row>
    <row r="79" spans="1:9" x14ac:dyDescent="0.25">
      <c r="A79">
        <v>78</v>
      </c>
      <c r="B79" t="s">
        <v>134</v>
      </c>
      <c r="C79" s="2" t="s">
        <v>52</v>
      </c>
      <c r="E79" s="3" t="s">
        <v>89</v>
      </c>
      <c r="F79" s="2" t="s">
        <v>104</v>
      </c>
      <c r="G79" s="1">
        <v>44412</v>
      </c>
      <c r="H79">
        <v>0</v>
      </c>
      <c r="I79">
        <v>0</v>
      </c>
    </row>
    <row r="80" spans="1:9" x14ac:dyDescent="0.25">
      <c r="A80">
        <v>79</v>
      </c>
      <c r="B80" t="s">
        <v>134</v>
      </c>
      <c r="C80" s="2" t="s">
        <v>52</v>
      </c>
      <c r="E80" s="3" t="s">
        <v>89</v>
      </c>
      <c r="F80" s="2" t="s">
        <v>104</v>
      </c>
      <c r="G80" s="1">
        <v>44412</v>
      </c>
      <c r="H80">
        <v>0</v>
      </c>
      <c r="I80">
        <v>0</v>
      </c>
    </row>
    <row r="81" spans="1:9" x14ac:dyDescent="0.25">
      <c r="A81">
        <v>80</v>
      </c>
      <c r="B81" t="s">
        <v>134</v>
      </c>
      <c r="C81" s="2" t="s">
        <v>53</v>
      </c>
      <c r="E81" s="3" t="s">
        <v>89</v>
      </c>
      <c r="F81" s="2" t="s">
        <v>104</v>
      </c>
      <c r="G81" s="1">
        <v>44412</v>
      </c>
      <c r="H81">
        <v>0</v>
      </c>
      <c r="I81">
        <v>0</v>
      </c>
    </row>
    <row r="82" spans="1:9" x14ac:dyDescent="0.25">
      <c r="A82">
        <v>81</v>
      </c>
      <c r="B82" t="s">
        <v>135</v>
      </c>
      <c r="C82" s="2" t="s">
        <v>54</v>
      </c>
      <c r="E82" s="3" t="s">
        <v>89</v>
      </c>
      <c r="F82" s="2" t="s">
        <v>95</v>
      </c>
      <c r="G82" s="1">
        <v>44412</v>
      </c>
      <c r="H82">
        <v>0</v>
      </c>
      <c r="I82">
        <v>0</v>
      </c>
    </row>
    <row r="83" spans="1:9" x14ac:dyDescent="0.25">
      <c r="A83">
        <v>82</v>
      </c>
      <c r="B83" t="s">
        <v>135</v>
      </c>
      <c r="C83" s="2" t="s">
        <v>54</v>
      </c>
      <c r="E83" s="3" t="s">
        <v>89</v>
      </c>
      <c r="F83" s="2" t="s">
        <v>95</v>
      </c>
      <c r="G83" s="1">
        <v>44412</v>
      </c>
      <c r="H83">
        <v>0</v>
      </c>
      <c r="I83">
        <v>0</v>
      </c>
    </row>
    <row r="84" spans="1:9" x14ac:dyDescent="0.25">
      <c r="A84">
        <v>83</v>
      </c>
      <c r="B84" t="s">
        <v>135</v>
      </c>
      <c r="C84" s="2" t="s">
        <v>54</v>
      </c>
      <c r="E84" s="3" t="s">
        <v>89</v>
      </c>
      <c r="F84" s="2" t="s">
        <v>95</v>
      </c>
      <c r="G84" s="1">
        <v>44412</v>
      </c>
      <c r="H84">
        <v>0</v>
      </c>
      <c r="I84">
        <v>0</v>
      </c>
    </row>
    <row r="85" spans="1:9" x14ac:dyDescent="0.25">
      <c r="A85">
        <v>84</v>
      </c>
      <c r="B85" t="s">
        <v>136</v>
      </c>
      <c r="C85" s="2" t="s">
        <v>55</v>
      </c>
      <c r="E85" s="3" t="s">
        <v>89</v>
      </c>
      <c r="F85" s="2" t="s">
        <v>99</v>
      </c>
      <c r="G85" s="1">
        <v>44412</v>
      </c>
      <c r="H85">
        <v>0</v>
      </c>
      <c r="I85">
        <v>0</v>
      </c>
    </row>
    <row r="86" spans="1:9" x14ac:dyDescent="0.25">
      <c r="A86">
        <v>85</v>
      </c>
      <c r="B86" t="s">
        <v>136</v>
      </c>
      <c r="C86" s="2" t="s">
        <v>55</v>
      </c>
      <c r="E86" s="3" t="s">
        <v>89</v>
      </c>
      <c r="F86" s="2" t="s">
        <v>99</v>
      </c>
      <c r="G86" s="1">
        <v>44412</v>
      </c>
      <c r="H86">
        <v>0</v>
      </c>
      <c r="I86">
        <v>0</v>
      </c>
    </row>
    <row r="87" spans="1:9" x14ac:dyDescent="0.25">
      <c r="A87">
        <v>86</v>
      </c>
      <c r="B87" t="s">
        <v>137</v>
      </c>
      <c r="C87" s="2" t="s">
        <v>56</v>
      </c>
      <c r="E87" s="3" t="s">
        <v>89</v>
      </c>
      <c r="F87" s="2" t="s">
        <v>19</v>
      </c>
      <c r="G87" s="1">
        <v>44412</v>
      </c>
      <c r="H87">
        <v>0</v>
      </c>
      <c r="I87">
        <v>0</v>
      </c>
    </row>
    <row r="88" spans="1:9" x14ac:dyDescent="0.25">
      <c r="A88">
        <v>87</v>
      </c>
      <c r="B88" t="s">
        <v>138</v>
      </c>
      <c r="C88" s="2" t="s">
        <v>57</v>
      </c>
      <c r="E88" s="3" t="s">
        <v>89</v>
      </c>
      <c r="F88" s="2" t="s">
        <v>105</v>
      </c>
      <c r="G88" s="1">
        <v>44412</v>
      </c>
      <c r="H88">
        <v>0</v>
      </c>
      <c r="I88">
        <v>0</v>
      </c>
    </row>
    <row r="89" spans="1:9" x14ac:dyDescent="0.25">
      <c r="A89">
        <v>88</v>
      </c>
      <c r="B89" t="s">
        <v>138</v>
      </c>
      <c r="C89" s="2" t="s">
        <v>57</v>
      </c>
      <c r="E89" s="3" t="s">
        <v>89</v>
      </c>
      <c r="F89" s="2" t="s">
        <v>105</v>
      </c>
      <c r="G89" s="1">
        <v>44412</v>
      </c>
      <c r="H89">
        <v>0</v>
      </c>
      <c r="I89">
        <v>0</v>
      </c>
    </row>
    <row r="90" spans="1:9" x14ac:dyDescent="0.25">
      <c r="A90">
        <v>89</v>
      </c>
      <c r="B90" t="s">
        <v>139</v>
      </c>
      <c r="C90" s="2" t="s">
        <v>58</v>
      </c>
      <c r="E90" s="3" t="s">
        <v>89</v>
      </c>
      <c r="F90" s="2" t="s">
        <v>106</v>
      </c>
      <c r="G90" s="1">
        <v>44412</v>
      </c>
      <c r="H90">
        <v>0</v>
      </c>
      <c r="I90">
        <v>0</v>
      </c>
    </row>
    <row r="91" spans="1:9" x14ac:dyDescent="0.25">
      <c r="A91">
        <v>90</v>
      </c>
      <c r="B91" t="s">
        <v>139</v>
      </c>
      <c r="C91" s="2" t="s">
        <v>58</v>
      </c>
      <c r="E91" s="3" t="s">
        <v>89</v>
      </c>
      <c r="F91" s="2" t="s">
        <v>106</v>
      </c>
      <c r="G91" s="1">
        <v>44412</v>
      </c>
      <c r="H91">
        <v>0</v>
      </c>
      <c r="I91">
        <v>0</v>
      </c>
    </row>
    <row r="92" spans="1:9" x14ac:dyDescent="0.25">
      <c r="A92">
        <v>91</v>
      </c>
      <c r="B92" t="s">
        <v>139</v>
      </c>
      <c r="C92" s="2" t="s">
        <v>58</v>
      </c>
      <c r="E92" s="3" t="s">
        <v>89</v>
      </c>
      <c r="F92" s="2" t="s">
        <v>106</v>
      </c>
      <c r="G92" s="1">
        <v>44412</v>
      </c>
      <c r="H92">
        <v>0</v>
      </c>
      <c r="I92">
        <v>0</v>
      </c>
    </row>
    <row r="93" spans="1:9" x14ac:dyDescent="0.25">
      <c r="A93">
        <v>92</v>
      </c>
      <c r="B93" t="s">
        <v>140</v>
      </c>
      <c r="C93" s="2" t="s">
        <v>59</v>
      </c>
      <c r="E93" s="3" t="s">
        <v>89</v>
      </c>
      <c r="F93" s="2" t="s">
        <v>90</v>
      </c>
      <c r="G93" s="1">
        <v>44413</v>
      </c>
      <c r="H93">
        <v>0</v>
      </c>
      <c r="I93">
        <v>0</v>
      </c>
    </row>
    <row r="94" spans="1:9" x14ac:dyDescent="0.25">
      <c r="A94">
        <v>93</v>
      </c>
      <c r="B94" t="s">
        <v>140</v>
      </c>
      <c r="C94" s="2" t="s">
        <v>59</v>
      </c>
      <c r="E94" s="3" t="s">
        <v>89</v>
      </c>
      <c r="F94" s="2" t="s">
        <v>90</v>
      </c>
      <c r="G94" s="1">
        <v>44413</v>
      </c>
      <c r="H94">
        <v>0</v>
      </c>
      <c r="I94">
        <v>0</v>
      </c>
    </row>
    <row r="95" spans="1:9" x14ac:dyDescent="0.25">
      <c r="A95">
        <v>94</v>
      </c>
      <c r="B95" t="s">
        <v>140</v>
      </c>
      <c r="C95" s="2" t="s">
        <v>59</v>
      </c>
      <c r="E95" s="3" t="s">
        <v>89</v>
      </c>
      <c r="F95" s="2" t="s">
        <v>90</v>
      </c>
      <c r="G95" s="1">
        <v>44413</v>
      </c>
      <c r="H95">
        <v>0</v>
      </c>
      <c r="I95">
        <v>0</v>
      </c>
    </row>
    <row r="96" spans="1:9" x14ac:dyDescent="0.25">
      <c r="A96">
        <v>95</v>
      </c>
      <c r="B96" t="s">
        <v>140</v>
      </c>
      <c r="C96" s="2" t="s">
        <v>59</v>
      </c>
      <c r="E96" s="3" t="s">
        <v>89</v>
      </c>
      <c r="F96" s="2" t="s">
        <v>90</v>
      </c>
      <c r="G96" s="1">
        <v>44413</v>
      </c>
      <c r="H96">
        <v>0</v>
      </c>
      <c r="I96">
        <v>0</v>
      </c>
    </row>
    <row r="97" spans="1:9" x14ac:dyDescent="0.25">
      <c r="A97">
        <v>96</v>
      </c>
      <c r="B97" t="s">
        <v>140</v>
      </c>
      <c r="C97" s="2" t="s">
        <v>59</v>
      </c>
      <c r="E97" s="3" t="s">
        <v>89</v>
      </c>
      <c r="F97" s="2" t="s">
        <v>90</v>
      </c>
      <c r="G97" s="1">
        <v>44413</v>
      </c>
      <c r="H97">
        <v>0</v>
      </c>
      <c r="I97">
        <v>0</v>
      </c>
    </row>
    <row r="98" spans="1:9" x14ac:dyDescent="0.25">
      <c r="A98">
        <v>97</v>
      </c>
      <c r="B98" t="s">
        <v>140</v>
      </c>
      <c r="C98" s="2" t="s">
        <v>59</v>
      </c>
      <c r="E98" s="3" t="s">
        <v>89</v>
      </c>
      <c r="F98" s="2" t="s">
        <v>90</v>
      </c>
      <c r="G98" s="1">
        <v>44413</v>
      </c>
      <c r="H98">
        <v>0</v>
      </c>
      <c r="I98">
        <v>0</v>
      </c>
    </row>
    <row r="99" spans="1:9" x14ac:dyDescent="0.25">
      <c r="A99">
        <v>98</v>
      </c>
      <c r="B99" t="s">
        <v>140</v>
      </c>
      <c r="C99" s="2" t="s">
        <v>59</v>
      </c>
      <c r="E99" s="3" t="s">
        <v>89</v>
      </c>
      <c r="F99" s="2" t="s">
        <v>90</v>
      </c>
      <c r="G99" s="1">
        <v>44413</v>
      </c>
      <c r="H99">
        <v>0</v>
      </c>
      <c r="I99">
        <v>0</v>
      </c>
    </row>
    <row r="100" spans="1:9" x14ac:dyDescent="0.25">
      <c r="A100">
        <v>99</v>
      </c>
      <c r="B100" t="s">
        <v>141</v>
      </c>
      <c r="C100" s="2" t="s">
        <v>60</v>
      </c>
      <c r="E100" s="3" t="s">
        <v>89</v>
      </c>
      <c r="F100" s="2" t="s">
        <v>107</v>
      </c>
      <c r="G100" s="1">
        <v>44413</v>
      </c>
      <c r="H100">
        <v>0</v>
      </c>
      <c r="I100">
        <v>0</v>
      </c>
    </row>
    <row r="101" spans="1:9" x14ac:dyDescent="0.25">
      <c r="A101">
        <v>100</v>
      </c>
      <c r="B101" t="s">
        <v>142</v>
      </c>
      <c r="C101" s="2" t="s">
        <v>61</v>
      </c>
      <c r="E101" s="3" t="s">
        <v>89</v>
      </c>
      <c r="F101" s="2" t="s">
        <v>95</v>
      </c>
      <c r="G101" s="1">
        <v>44413</v>
      </c>
      <c r="H101">
        <v>0</v>
      </c>
      <c r="I101">
        <v>0</v>
      </c>
    </row>
    <row r="102" spans="1:9" x14ac:dyDescent="0.25">
      <c r="A102">
        <v>101</v>
      </c>
      <c r="B102" t="s">
        <v>143</v>
      </c>
      <c r="C102" s="2" t="s">
        <v>62</v>
      </c>
      <c r="E102" s="3" t="s">
        <v>89</v>
      </c>
      <c r="F102" s="2" t="s">
        <v>108</v>
      </c>
      <c r="G102" s="1">
        <v>44413</v>
      </c>
      <c r="H102">
        <v>0</v>
      </c>
      <c r="I102">
        <v>0</v>
      </c>
    </row>
    <row r="103" spans="1:9" x14ac:dyDescent="0.25">
      <c r="A103">
        <v>102</v>
      </c>
      <c r="B103" t="s">
        <v>144</v>
      </c>
      <c r="C103" s="2" t="s">
        <v>63</v>
      </c>
      <c r="E103" s="3" t="s">
        <v>89</v>
      </c>
      <c r="F103" s="2" t="s">
        <v>101</v>
      </c>
      <c r="G103" s="1">
        <v>44413</v>
      </c>
      <c r="H103">
        <v>0</v>
      </c>
      <c r="I103">
        <v>0</v>
      </c>
    </row>
    <row r="104" spans="1:9" x14ac:dyDescent="0.25">
      <c r="A104">
        <v>103</v>
      </c>
      <c r="B104" t="s">
        <v>144</v>
      </c>
      <c r="C104" s="2" t="s">
        <v>63</v>
      </c>
      <c r="E104" s="3" t="s">
        <v>89</v>
      </c>
      <c r="F104" s="2" t="s">
        <v>101</v>
      </c>
      <c r="G104" s="1">
        <v>44413</v>
      </c>
      <c r="H104">
        <v>0</v>
      </c>
      <c r="I104">
        <v>0</v>
      </c>
    </row>
    <row r="105" spans="1:9" x14ac:dyDescent="0.25">
      <c r="A105">
        <v>104</v>
      </c>
      <c r="B105" t="s">
        <v>144</v>
      </c>
      <c r="C105" s="2" t="s">
        <v>63</v>
      </c>
      <c r="E105" s="3" t="s">
        <v>89</v>
      </c>
      <c r="F105" s="2" t="s">
        <v>101</v>
      </c>
      <c r="G105" s="1">
        <v>44413</v>
      </c>
      <c r="H105">
        <v>0</v>
      </c>
      <c r="I105">
        <v>0</v>
      </c>
    </row>
    <row r="106" spans="1:9" x14ac:dyDescent="0.25">
      <c r="A106">
        <v>105</v>
      </c>
      <c r="B106" t="s">
        <v>145</v>
      </c>
      <c r="C106" s="2" t="s">
        <v>64</v>
      </c>
      <c r="E106" s="3" t="s">
        <v>89</v>
      </c>
      <c r="F106" s="2" t="s">
        <v>109</v>
      </c>
      <c r="G106" s="1">
        <v>44413</v>
      </c>
      <c r="H106">
        <v>0</v>
      </c>
      <c r="I106">
        <v>0</v>
      </c>
    </row>
    <row r="107" spans="1:9" x14ac:dyDescent="0.25">
      <c r="A107">
        <v>106</v>
      </c>
      <c r="B107" t="s">
        <v>145</v>
      </c>
      <c r="C107" s="2" t="s">
        <v>64</v>
      </c>
      <c r="E107" s="3" t="s">
        <v>89</v>
      </c>
      <c r="F107" s="2" t="s">
        <v>109</v>
      </c>
      <c r="G107" s="1">
        <v>44413</v>
      </c>
      <c r="H107">
        <v>0</v>
      </c>
      <c r="I107">
        <v>0</v>
      </c>
    </row>
    <row r="108" spans="1:9" x14ac:dyDescent="0.25">
      <c r="A108">
        <v>107</v>
      </c>
      <c r="B108" t="s">
        <v>28</v>
      </c>
      <c r="C108" s="2" t="s">
        <v>65</v>
      </c>
      <c r="E108" s="3" t="s">
        <v>89</v>
      </c>
      <c r="F108" s="2" t="s">
        <v>90</v>
      </c>
      <c r="G108" s="1">
        <v>44414</v>
      </c>
      <c r="H108">
        <v>0</v>
      </c>
      <c r="I108">
        <v>0</v>
      </c>
    </row>
    <row r="109" spans="1:9" x14ac:dyDescent="0.25">
      <c r="A109">
        <v>108</v>
      </c>
      <c r="B109" t="s">
        <v>28</v>
      </c>
      <c r="C109" s="2" t="s">
        <v>65</v>
      </c>
      <c r="E109" s="3" t="s">
        <v>89</v>
      </c>
      <c r="F109" s="2" t="s">
        <v>90</v>
      </c>
      <c r="G109" s="1">
        <v>44414</v>
      </c>
      <c r="H109">
        <v>0</v>
      </c>
      <c r="I109">
        <v>0</v>
      </c>
    </row>
    <row r="110" spans="1:9" x14ac:dyDescent="0.25">
      <c r="A110">
        <v>109</v>
      </c>
      <c r="B110" t="s">
        <v>28</v>
      </c>
      <c r="C110" s="2" t="s">
        <v>65</v>
      </c>
      <c r="E110" s="3" t="s">
        <v>89</v>
      </c>
      <c r="F110" s="2" t="s">
        <v>90</v>
      </c>
      <c r="G110" s="1">
        <v>44414</v>
      </c>
      <c r="H110">
        <v>0</v>
      </c>
      <c r="I110">
        <v>0</v>
      </c>
    </row>
    <row r="111" spans="1:9" x14ac:dyDescent="0.25">
      <c r="A111">
        <v>110</v>
      </c>
      <c r="B111" t="s">
        <v>28</v>
      </c>
      <c r="C111" s="2" t="s">
        <v>65</v>
      </c>
      <c r="E111" s="3" t="s">
        <v>89</v>
      </c>
      <c r="F111" s="2" t="s">
        <v>90</v>
      </c>
      <c r="G111" s="1">
        <v>44414</v>
      </c>
      <c r="H111">
        <v>0</v>
      </c>
      <c r="I111">
        <v>0</v>
      </c>
    </row>
    <row r="112" spans="1:9" x14ac:dyDescent="0.25">
      <c r="A112">
        <v>111</v>
      </c>
      <c r="B112" t="s">
        <v>28</v>
      </c>
      <c r="C112" s="2" t="s">
        <v>65</v>
      </c>
      <c r="E112" s="3" t="s">
        <v>89</v>
      </c>
      <c r="F112" s="2" t="s">
        <v>90</v>
      </c>
      <c r="G112" s="1">
        <v>44414</v>
      </c>
      <c r="H112">
        <v>0</v>
      </c>
      <c r="I112">
        <v>0</v>
      </c>
    </row>
    <row r="113" spans="1:9" x14ac:dyDescent="0.25">
      <c r="A113">
        <v>112</v>
      </c>
      <c r="B113" t="s">
        <v>28</v>
      </c>
      <c r="C113" s="2" t="s">
        <v>65</v>
      </c>
      <c r="E113" s="3" t="s">
        <v>89</v>
      </c>
      <c r="F113" s="2" t="s">
        <v>90</v>
      </c>
      <c r="G113" s="1">
        <v>44414</v>
      </c>
      <c r="H113">
        <v>0</v>
      </c>
      <c r="I113">
        <v>0</v>
      </c>
    </row>
    <row r="114" spans="1:9" x14ac:dyDescent="0.25">
      <c r="A114">
        <v>113</v>
      </c>
      <c r="B114" t="s">
        <v>28</v>
      </c>
      <c r="C114" s="2" t="s">
        <v>65</v>
      </c>
      <c r="E114" s="3" t="s">
        <v>89</v>
      </c>
      <c r="F114" s="2" t="s">
        <v>90</v>
      </c>
      <c r="G114" s="1">
        <v>44414</v>
      </c>
      <c r="H114">
        <v>0</v>
      </c>
      <c r="I114">
        <v>0</v>
      </c>
    </row>
    <row r="115" spans="1:9" x14ac:dyDescent="0.25">
      <c r="A115">
        <v>114</v>
      </c>
      <c r="B115" t="s">
        <v>28</v>
      </c>
      <c r="C115" s="2" t="s">
        <v>65</v>
      </c>
      <c r="E115" s="3" t="s">
        <v>89</v>
      </c>
      <c r="F115" s="2" t="s">
        <v>90</v>
      </c>
      <c r="G115" s="1">
        <v>44414</v>
      </c>
      <c r="H115">
        <v>0</v>
      </c>
      <c r="I115">
        <v>0</v>
      </c>
    </row>
    <row r="116" spans="1:9" x14ac:dyDescent="0.25">
      <c r="A116">
        <v>115</v>
      </c>
      <c r="B116" t="s">
        <v>28</v>
      </c>
      <c r="C116" s="2" t="s">
        <v>65</v>
      </c>
      <c r="E116" s="3" t="s">
        <v>89</v>
      </c>
      <c r="F116" s="2" t="s">
        <v>90</v>
      </c>
      <c r="G116" s="1">
        <v>44414</v>
      </c>
      <c r="H116">
        <v>0</v>
      </c>
      <c r="I116">
        <v>0</v>
      </c>
    </row>
    <row r="117" spans="1:9" x14ac:dyDescent="0.25">
      <c r="A117">
        <v>116</v>
      </c>
      <c r="B117" t="s">
        <v>28</v>
      </c>
      <c r="C117" s="2" t="s">
        <v>65</v>
      </c>
      <c r="E117" s="3" t="s">
        <v>89</v>
      </c>
      <c r="F117" s="2" t="s">
        <v>90</v>
      </c>
      <c r="G117" s="1">
        <v>44414</v>
      </c>
      <c r="H117">
        <v>0</v>
      </c>
      <c r="I117">
        <v>0</v>
      </c>
    </row>
    <row r="118" spans="1:9" x14ac:dyDescent="0.25">
      <c r="A118">
        <v>117</v>
      </c>
      <c r="B118" t="s">
        <v>28</v>
      </c>
      <c r="C118" s="2" t="s">
        <v>65</v>
      </c>
      <c r="E118" s="3" t="s">
        <v>89</v>
      </c>
      <c r="F118" s="2" t="s">
        <v>90</v>
      </c>
      <c r="G118" s="1">
        <v>44414</v>
      </c>
      <c r="H118">
        <v>0</v>
      </c>
      <c r="I118">
        <v>0</v>
      </c>
    </row>
    <row r="119" spans="1:9" x14ac:dyDescent="0.25">
      <c r="A119">
        <v>118</v>
      </c>
      <c r="B119" t="s">
        <v>28</v>
      </c>
      <c r="C119" s="2" t="s">
        <v>65</v>
      </c>
      <c r="E119" s="3" t="s">
        <v>89</v>
      </c>
      <c r="F119" s="2" t="s">
        <v>90</v>
      </c>
      <c r="G119" s="1">
        <v>44414</v>
      </c>
      <c r="H119">
        <v>0</v>
      </c>
      <c r="I119">
        <v>0</v>
      </c>
    </row>
    <row r="120" spans="1:9" x14ac:dyDescent="0.25">
      <c r="A120">
        <v>119</v>
      </c>
      <c r="B120" t="s">
        <v>28</v>
      </c>
      <c r="C120" s="2" t="s">
        <v>65</v>
      </c>
      <c r="E120" s="3" t="s">
        <v>89</v>
      </c>
      <c r="F120" s="2" t="s">
        <v>90</v>
      </c>
      <c r="G120" s="1">
        <v>44414</v>
      </c>
      <c r="H120">
        <v>0</v>
      </c>
      <c r="I120">
        <v>0</v>
      </c>
    </row>
    <row r="121" spans="1:9" x14ac:dyDescent="0.25">
      <c r="A121">
        <v>120</v>
      </c>
      <c r="B121" t="s">
        <v>28</v>
      </c>
      <c r="C121" s="2" t="s">
        <v>65</v>
      </c>
      <c r="E121" s="3" t="s">
        <v>89</v>
      </c>
      <c r="F121" s="2" t="s">
        <v>90</v>
      </c>
      <c r="G121" s="1">
        <v>44414</v>
      </c>
      <c r="H121">
        <v>0</v>
      </c>
      <c r="I121">
        <v>0</v>
      </c>
    </row>
    <row r="122" spans="1:9" x14ac:dyDescent="0.25">
      <c r="A122">
        <v>121</v>
      </c>
      <c r="B122" t="s">
        <v>28</v>
      </c>
      <c r="C122" s="2" t="s">
        <v>65</v>
      </c>
      <c r="E122" s="3" t="s">
        <v>89</v>
      </c>
      <c r="F122" s="2" t="s">
        <v>90</v>
      </c>
      <c r="G122" s="1">
        <v>44414</v>
      </c>
      <c r="H122">
        <v>0</v>
      </c>
      <c r="I122">
        <v>0</v>
      </c>
    </row>
    <row r="123" spans="1:9" x14ac:dyDescent="0.25">
      <c r="A123">
        <v>122</v>
      </c>
      <c r="B123" t="s">
        <v>28</v>
      </c>
      <c r="C123" s="2" t="s">
        <v>65</v>
      </c>
      <c r="E123" s="3" t="s">
        <v>89</v>
      </c>
      <c r="F123" s="2" t="s">
        <v>90</v>
      </c>
      <c r="G123" s="1">
        <v>44414</v>
      </c>
      <c r="H123">
        <v>0</v>
      </c>
      <c r="I123">
        <v>0</v>
      </c>
    </row>
    <row r="124" spans="1:9" x14ac:dyDescent="0.25">
      <c r="A124">
        <v>123</v>
      </c>
      <c r="B124" t="s">
        <v>146</v>
      </c>
      <c r="C124" s="2" t="s">
        <v>66</v>
      </c>
      <c r="E124" s="3" t="s">
        <v>89</v>
      </c>
      <c r="F124" s="2" t="s">
        <v>91</v>
      </c>
      <c r="G124" s="1">
        <v>44414</v>
      </c>
      <c r="H124">
        <v>0</v>
      </c>
      <c r="I124">
        <v>0</v>
      </c>
    </row>
    <row r="125" spans="1:9" x14ac:dyDescent="0.25">
      <c r="A125">
        <v>124</v>
      </c>
      <c r="B125" t="s">
        <v>147</v>
      </c>
      <c r="C125" s="2" t="s">
        <v>67</v>
      </c>
      <c r="E125" s="3" t="s">
        <v>89</v>
      </c>
      <c r="F125" s="2" t="s">
        <v>93</v>
      </c>
      <c r="G125" s="1">
        <v>44414</v>
      </c>
      <c r="H125">
        <v>0</v>
      </c>
      <c r="I125">
        <v>0</v>
      </c>
    </row>
    <row r="126" spans="1:9" x14ac:dyDescent="0.25">
      <c r="A126">
        <v>125</v>
      </c>
      <c r="B126" t="s">
        <v>148</v>
      </c>
      <c r="C126" s="2" t="s">
        <v>68</v>
      </c>
      <c r="E126" s="3" t="s">
        <v>89</v>
      </c>
      <c r="F126" s="2" t="s">
        <v>97</v>
      </c>
      <c r="G126" s="1">
        <v>44414</v>
      </c>
      <c r="H126">
        <v>0</v>
      </c>
      <c r="I126">
        <v>0</v>
      </c>
    </row>
    <row r="127" spans="1:9" x14ac:dyDescent="0.25">
      <c r="A127">
        <v>126</v>
      </c>
      <c r="B127" t="s">
        <v>148</v>
      </c>
      <c r="C127" s="2" t="s">
        <v>68</v>
      </c>
      <c r="E127" s="3" t="s">
        <v>89</v>
      </c>
      <c r="F127" s="2" t="s">
        <v>97</v>
      </c>
      <c r="G127" s="1">
        <v>44414</v>
      </c>
      <c r="H127">
        <v>0</v>
      </c>
      <c r="I127">
        <v>0</v>
      </c>
    </row>
    <row r="128" spans="1:9" x14ac:dyDescent="0.25">
      <c r="A128">
        <v>127</v>
      </c>
      <c r="B128" t="s">
        <v>149</v>
      </c>
      <c r="C128" s="2" t="s">
        <v>69</v>
      </c>
      <c r="E128" s="3" t="s">
        <v>89</v>
      </c>
      <c r="F128" s="2" t="s">
        <v>105</v>
      </c>
      <c r="G128" s="1">
        <v>44414</v>
      </c>
      <c r="H128">
        <v>0</v>
      </c>
      <c r="I128">
        <v>0</v>
      </c>
    </row>
    <row r="129" spans="1:9" x14ac:dyDescent="0.25">
      <c r="A129">
        <v>128</v>
      </c>
      <c r="B129" t="s">
        <v>150</v>
      </c>
      <c r="C129" s="2" t="s">
        <v>70</v>
      </c>
      <c r="E129" s="3" t="s">
        <v>89</v>
      </c>
      <c r="F129" s="2" t="s">
        <v>95</v>
      </c>
      <c r="G129" s="1">
        <v>44414</v>
      </c>
      <c r="H129">
        <v>0</v>
      </c>
      <c r="I129">
        <v>0</v>
      </c>
    </row>
    <row r="130" spans="1:9" x14ac:dyDescent="0.25">
      <c r="A130">
        <v>129</v>
      </c>
      <c r="B130" t="s">
        <v>150</v>
      </c>
      <c r="C130" s="2" t="s">
        <v>70</v>
      </c>
      <c r="E130" s="3" t="s">
        <v>89</v>
      </c>
      <c r="F130" s="2" t="s">
        <v>95</v>
      </c>
      <c r="G130" s="1">
        <v>44414</v>
      </c>
      <c r="H130">
        <v>0</v>
      </c>
      <c r="I130">
        <v>0</v>
      </c>
    </row>
    <row r="131" spans="1:9" x14ac:dyDescent="0.25">
      <c r="A131">
        <v>130</v>
      </c>
      <c r="B131" t="s">
        <v>151</v>
      </c>
      <c r="C131" s="2" t="s">
        <v>71</v>
      </c>
      <c r="E131" s="3" t="s">
        <v>89</v>
      </c>
      <c r="F131" s="2" t="s">
        <v>104</v>
      </c>
      <c r="G131" s="1">
        <v>44414</v>
      </c>
      <c r="H131">
        <v>0</v>
      </c>
      <c r="I131">
        <v>0</v>
      </c>
    </row>
    <row r="132" spans="1:9" x14ac:dyDescent="0.25">
      <c r="A132">
        <v>131</v>
      </c>
      <c r="B132" t="s">
        <v>151</v>
      </c>
      <c r="C132" s="2" t="s">
        <v>71</v>
      </c>
      <c r="E132" s="3" t="s">
        <v>89</v>
      </c>
      <c r="F132" s="2" t="s">
        <v>104</v>
      </c>
      <c r="G132" s="1">
        <v>44414</v>
      </c>
      <c r="H132">
        <v>0</v>
      </c>
      <c r="I132">
        <v>0</v>
      </c>
    </row>
    <row r="133" spans="1:9" x14ac:dyDescent="0.25">
      <c r="A133">
        <v>132</v>
      </c>
      <c r="B133" t="s">
        <v>152</v>
      </c>
      <c r="C133" s="2" t="s">
        <v>72</v>
      </c>
      <c r="E133" s="3" t="s">
        <v>89</v>
      </c>
      <c r="F133" s="2" t="s">
        <v>108</v>
      </c>
      <c r="G133" s="1">
        <v>44414</v>
      </c>
      <c r="H133">
        <v>0</v>
      </c>
      <c r="I133">
        <v>0</v>
      </c>
    </row>
    <row r="134" spans="1:9" x14ac:dyDescent="0.25">
      <c r="A134">
        <v>133</v>
      </c>
      <c r="B134" t="s">
        <v>153</v>
      </c>
      <c r="C134" s="2" t="s">
        <v>73</v>
      </c>
      <c r="E134" s="3" t="s">
        <v>89</v>
      </c>
      <c r="F134" s="2" t="s">
        <v>106</v>
      </c>
      <c r="G134" s="1">
        <v>44414</v>
      </c>
      <c r="H134">
        <v>0</v>
      </c>
      <c r="I134">
        <v>0</v>
      </c>
    </row>
    <row r="135" spans="1:9" x14ac:dyDescent="0.25">
      <c r="A135">
        <v>134</v>
      </c>
      <c r="B135" t="s">
        <v>154</v>
      </c>
      <c r="C135" s="2" t="s">
        <v>74</v>
      </c>
      <c r="E135" s="3" t="s">
        <v>89</v>
      </c>
      <c r="F135" s="2" t="s">
        <v>102</v>
      </c>
      <c r="G135" s="1">
        <v>44414</v>
      </c>
      <c r="H135">
        <v>0</v>
      </c>
      <c r="I135">
        <v>0</v>
      </c>
    </row>
    <row r="136" spans="1:9" x14ac:dyDescent="0.25">
      <c r="A136">
        <v>135</v>
      </c>
      <c r="B136" t="s">
        <v>155</v>
      </c>
      <c r="C136" s="2" t="s">
        <v>75</v>
      </c>
      <c r="E136" s="3" t="s">
        <v>89</v>
      </c>
      <c r="F136" s="2" t="s">
        <v>92</v>
      </c>
      <c r="G136" s="1">
        <v>44414</v>
      </c>
      <c r="H136">
        <v>0</v>
      </c>
      <c r="I136">
        <v>0</v>
      </c>
    </row>
    <row r="137" spans="1:9" x14ac:dyDescent="0.25">
      <c r="A137">
        <v>136</v>
      </c>
      <c r="B137" t="s">
        <v>31</v>
      </c>
      <c r="C137" s="2" t="s">
        <v>76</v>
      </c>
      <c r="E137" s="3" t="s">
        <v>89</v>
      </c>
      <c r="F137" s="2" t="s">
        <v>90</v>
      </c>
      <c r="G137" s="1">
        <v>44415</v>
      </c>
      <c r="H137">
        <v>0</v>
      </c>
      <c r="I137">
        <v>0</v>
      </c>
    </row>
    <row r="138" spans="1:9" x14ac:dyDescent="0.25">
      <c r="A138">
        <v>137</v>
      </c>
      <c r="B138" t="s">
        <v>31</v>
      </c>
      <c r="C138" s="2" t="s">
        <v>76</v>
      </c>
      <c r="E138" s="3" t="s">
        <v>89</v>
      </c>
      <c r="F138" s="2" t="s">
        <v>90</v>
      </c>
      <c r="G138" s="1">
        <v>44415</v>
      </c>
      <c r="H138">
        <v>0</v>
      </c>
      <c r="I138">
        <v>0</v>
      </c>
    </row>
    <row r="139" spans="1:9" x14ac:dyDescent="0.25">
      <c r="A139">
        <v>138</v>
      </c>
      <c r="B139" t="s">
        <v>31</v>
      </c>
      <c r="C139" s="2" t="s">
        <v>76</v>
      </c>
      <c r="E139" s="3" t="s">
        <v>89</v>
      </c>
      <c r="F139" s="2" t="s">
        <v>90</v>
      </c>
      <c r="G139" s="1">
        <v>44415</v>
      </c>
      <c r="H139">
        <v>0</v>
      </c>
      <c r="I139">
        <v>0</v>
      </c>
    </row>
    <row r="140" spans="1:9" x14ac:dyDescent="0.25">
      <c r="A140">
        <v>139</v>
      </c>
      <c r="B140" t="s">
        <v>31</v>
      </c>
      <c r="C140" s="2" t="s">
        <v>76</v>
      </c>
      <c r="E140" s="3" t="s">
        <v>89</v>
      </c>
      <c r="F140" s="2" t="s">
        <v>90</v>
      </c>
      <c r="G140" s="1">
        <v>44415</v>
      </c>
      <c r="H140">
        <v>0</v>
      </c>
      <c r="I140">
        <v>0</v>
      </c>
    </row>
    <row r="141" spans="1:9" x14ac:dyDescent="0.25">
      <c r="A141">
        <v>140</v>
      </c>
      <c r="B141" t="s">
        <v>31</v>
      </c>
      <c r="C141" s="2" t="s">
        <v>76</v>
      </c>
      <c r="E141" s="3" t="s">
        <v>89</v>
      </c>
      <c r="F141" s="2" t="s">
        <v>90</v>
      </c>
      <c r="G141" s="1">
        <v>44415</v>
      </c>
      <c r="H141">
        <v>0</v>
      </c>
      <c r="I141">
        <v>0</v>
      </c>
    </row>
    <row r="142" spans="1:9" x14ac:dyDescent="0.25">
      <c r="A142">
        <v>141</v>
      </c>
      <c r="B142" t="s">
        <v>31</v>
      </c>
      <c r="C142" s="2" t="s">
        <v>76</v>
      </c>
      <c r="E142" s="3" t="s">
        <v>89</v>
      </c>
      <c r="F142" s="2" t="s">
        <v>90</v>
      </c>
      <c r="G142" s="1">
        <v>44415</v>
      </c>
      <c r="H142">
        <v>0</v>
      </c>
      <c r="I142">
        <v>0</v>
      </c>
    </row>
    <row r="143" spans="1:9" x14ac:dyDescent="0.25">
      <c r="A143">
        <v>142</v>
      </c>
      <c r="B143" t="s">
        <v>31</v>
      </c>
      <c r="C143" s="2" t="s">
        <v>76</v>
      </c>
      <c r="E143" s="3" t="s">
        <v>89</v>
      </c>
      <c r="F143" s="2" t="s">
        <v>90</v>
      </c>
      <c r="G143" s="1">
        <v>44415</v>
      </c>
      <c r="H143">
        <v>0</v>
      </c>
      <c r="I143">
        <v>0</v>
      </c>
    </row>
    <row r="144" spans="1:9" x14ac:dyDescent="0.25">
      <c r="A144">
        <v>143</v>
      </c>
      <c r="B144" t="s">
        <v>31</v>
      </c>
      <c r="C144" s="2" t="s">
        <v>76</v>
      </c>
      <c r="E144" s="3" t="s">
        <v>89</v>
      </c>
      <c r="F144" s="2" t="s">
        <v>90</v>
      </c>
      <c r="G144" s="1">
        <v>44415</v>
      </c>
      <c r="H144">
        <v>0</v>
      </c>
      <c r="I144">
        <v>0</v>
      </c>
    </row>
    <row r="145" spans="1:9" x14ac:dyDescent="0.25">
      <c r="A145">
        <v>144</v>
      </c>
      <c r="B145" t="s">
        <v>31</v>
      </c>
      <c r="C145" s="2" t="s">
        <v>76</v>
      </c>
      <c r="E145" s="3" t="s">
        <v>89</v>
      </c>
      <c r="F145" s="2" t="s">
        <v>90</v>
      </c>
      <c r="G145" s="1">
        <v>44415</v>
      </c>
      <c r="H145">
        <v>0</v>
      </c>
      <c r="I145">
        <v>0</v>
      </c>
    </row>
    <row r="146" spans="1:9" x14ac:dyDescent="0.25">
      <c r="A146">
        <v>145</v>
      </c>
      <c r="B146" t="s">
        <v>31</v>
      </c>
      <c r="C146" s="2" t="s">
        <v>76</v>
      </c>
      <c r="E146" s="3" t="s">
        <v>89</v>
      </c>
      <c r="F146" s="2" t="s">
        <v>90</v>
      </c>
      <c r="G146" s="1">
        <v>44415</v>
      </c>
      <c r="H146">
        <v>0</v>
      </c>
      <c r="I146">
        <v>0</v>
      </c>
    </row>
    <row r="147" spans="1:9" x14ac:dyDescent="0.25">
      <c r="A147">
        <v>146</v>
      </c>
      <c r="B147" t="s">
        <v>157</v>
      </c>
      <c r="C147" s="2" t="s">
        <v>77</v>
      </c>
      <c r="E147" s="3" t="s">
        <v>89</v>
      </c>
      <c r="F147" s="2" t="s">
        <v>93</v>
      </c>
      <c r="G147" s="1">
        <v>44415</v>
      </c>
      <c r="H147">
        <v>0</v>
      </c>
      <c r="I147">
        <v>0</v>
      </c>
    </row>
    <row r="148" spans="1:9" x14ac:dyDescent="0.25">
      <c r="A148">
        <v>147</v>
      </c>
      <c r="B148" t="s">
        <v>157</v>
      </c>
      <c r="C148" s="2" t="s">
        <v>77</v>
      </c>
      <c r="E148" s="3" t="s">
        <v>89</v>
      </c>
      <c r="F148" s="2" t="s">
        <v>93</v>
      </c>
      <c r="G148" s="1">
        <v>44415</v>
      </c>
      <c r="H148">
        <v>0</v>
      </c>
      <c r="I148">
        <v>0</v>
      </c>
    </row>
    <row r="149" spans="1:9" x14ac:dyDescent="0.25">
      <c r="A149">
        <v>148</v>
      </c>
      <c r="B149" t="s">
        <v>158</v>
      </c>
      <c r="C149" s="2" t="s">
        <v>78</v>
      </c>
      <c r="E149" s="3" t="s">
        <v>89</v>
      </c>
      <c r="F149" s="2" t="s">
        <v>91</v>
      </c>
      <c r="G149" s="1">
        <v>44415</v>
      </c>
      <c r="H149">
        <v>0</v>
      </c>
      <c r="I149">
        <v>0</v>
      </c>
    </row>
    <row r="150" spans="1:9" x14ac:dyDescent="0.25">
      <c r="A150">
        <v>149</v>
      </c>
      <c r="B150" t="s">
        <v>159</v>
      </c>
      <c r="C150" s="2" t="s">
        <v>79</v>
      </c>
      <c r="E150" s="3" t="s">
        <v>89</v>
      </c>
      <c r="F150" s="2" t="s">
        <v>110</v>
      </c>
      <c r="G150" s="1">
        <v>44415</v>
      </c>
      <c r="H150">
        <v>0</v>
      </c>
      <c r="I150">
        <v>0</v>
      </c>
    </row>
    <row r="151" spans="1:9" x14ac:dyDescent="0.25">
      <c r="A151">
        <v>150</v>
      </c>
      <c r="B151" t="s">
        <v>160</v>
      </c>
      <c r="C151" s="2" t="s">
        <v>80</v>
      </c>
      <c r="E151" s="3" t="s">
        <v>89</v>
      </c>
      <c r="F151" s="2" t="s">
        <v>111</v>
      </c>
      <c r="G151" s="1">
        <v>44415</v>
      </c>
      <c r="H151">
        <v>0</v>
      </c>
      <c r="I151">
        <v>0</v>
      </c>
    </row>
    <row r="152" spans="1:9" x14ac:dyDescent="0.25">
      <c r="A152">
        <v>151</v>
      </c>
      <c r="B152" t="s">
        <v>161</v>
      </c>
      <c r="C152" s="2" t="s">
        <v>81</v>
      </c>
      <c r="E152" s="3" t="s">
        <v>89</v>
      </c>
      <c r="F152" s="2" t="s">
        <v>95</v>
      </c>
      <c r="G152" s="1">
        <v>44415</v>
      </c>
      <c r="H152">
        <v>0</v>
      </c>
      <c r="I152">
        <v>0</v>
      </c>
    </row>
    <row r="153" spans="1:9" x14ac:dyDescent="0.25">
      <c r="A153">
        <v>152</v>
      </c>
      <c r="B153" t="s">
        <v>161</v>
      </c>
      <c r="C153" s="2" t="s">
        <v>81</v>
      </c>
      <c r="E153" s="3" t="s">
        <v>89</v>
      </c>
      <c r="F153" s="2" t="s">
        <v>95</v>
      </c>
      <c r="G153" s="1">
        <v>44415</v>
      </c>
      <c r="H153">
        <v>0</v>
      </c>
      <c r="I153">
        <v>0</v>
      </c>
    </row>
    <row r="154" spans="1:9" x14ac:dyDescent="0.25">
      <c r="A154">
        <v>153</v>
      </c>
      <c r="B154" t="s">
        <v>161</v>
      </c>
      <c r="C154" s="2" t="s">
        <v>81</v>
      </c>
      <c r="E154" s="3" t="s">
        <v>89</v>
      </c>
      <c r="F154" s="2" t="s">
        <v>95</v>
      </c>
      <c r="G154" s="1">
        <v>44415</v>
      </c>
      <c r="H154">
        <v>0</v>
      </c>
      <c r="I154">
        <v>0</v>
      </c>
    </row>
    <row r="155" spans="1:9" x14ac:dyDescent="0.25">
      <c r="A155">
        <v>154</v>
      </c>
      <c r="B155" t="s">
        <v>162</v>
      </c>
      <c r="C155" s="2" t="s">
        <v>82</v>
      </c>
      <c r="E155" s="3" t="s">
        <v>89</v>
      </c>
      <c r="F155" s="2" t="s">
        <v>92</v>
      </c>
      <c r="G155" s="1">
        <v>44415</v>
      </c>
      <c r="H155">
        <v>0</v>
      </c>
      <c r="I155">
        <v>0</v>
      </c>
    </row>
    <row r="156" spans="1:9" x14ac:dyDescent="0.25">
      <c r="A156">
        <v>155</v>
      </c>
      <c r="B156" t="s">
        <v>163</v>
      </c>
      <c r="C156" s="2" t="s">
        <v>83</v>
      </c>
      <c r="E156" s="3" t="s">
        <v>89</v>
      </c>
      <c r="F156" s="2" t="s">
        <v>90</v>
      </c>
      <c r="G156" s="1">
        <v>44416</v>
      </c>
      <c r="H156">
        <v>0</v>
      </c>
      <c r="I156">
        <v>0</v>
      </c>
    </row>
    <row r="157" spans="1:9" x14ac:dyDescent="0.25">
      <c r="A157">
        <v>156</v>
      </c>
      <c r="B157" t="s">
        <v>163</v>
      </c>
      <c r="C157" s="2" t="s">
        <v>83</v>
      </c>
      <c r="E157" s="3" t="s">
        <v>89</v>
      </c>
      <c r="F157" s="2" t="s">
        <v>90</v>
      </c>
      <c r="G157" s="1">
        <v>44416</v>
      </c>
      <c r="H157">
        <v>0</v>
      </c>
      <c r="I157">
        <v>0</v>
      </c>
    </row>
    <row r="158" spans="1:9" x14ac:dyDescent="0.25">
      <c r="A158">
        <v>157</v>
      </c>
      <c r="B158" t="s">
        <v>163</v>
      </c>
      <c r="C158" s="2" t="s">
        <v>83</v>
      </c>
      <c r="E158" s="3" t="s">
        <v>89</v>
      </c>
      <c r="F158" s="2" t="s">
        <v>90</v>
      </c>
      <c r="G158" s="1">
        <v>44416</v>
      </c>
      <c r="H158">
        <v>0</v>
      </c>
      <c r="I158">
        <v>0</v>
      </c>
    </row>
    <row r="159" spans="1:9" x14ac:dyDescent="0.25">
      <c r="A159">
        <v>158</v>
      </c>
      <c r="B159" t="s">
        <v>163</v>
      </c>
      <c r="C159" s="2" t="s">
        <v>83</v>
      </c>
      <c r="E159" s="3" t="s">
        <v>89</v>
      </c>
      <c r="F159" s="2" t="s">
        <v>90</v>
      </c>
      <c r="G159" s="1">
        <v>44416</v>
      </c>
      <c r="H159">
        <v>0</v>
      </c>
      <c r="I159">
        <v>0</v>
      </c>
    </row>
    <row r="160" spans="1:9" x14ac:dyDescent="0.25">
      <c r="A160">
        <v>159</v>
      </c>
      <c r="B160" t="s">
        <v>163</v>
      </c>
      <c r="C160" s="2" t="s">
        <v>83</v>
      </c>
      <c r="E160" s="3" t="s">
        <v>89</v>
      </c>
      <c r="F160" s="2" t="s">
        <v>90</v>
      </c>
      <c r="G160" s="1">
        <v>44416</v>
      </c>
      <c r="H160">
        <v>0</v>
      </c>
      <c r="I160">
        <v>0</v>
      </c>
    </row>
    <row r="161" spans="1:9" x14ac:dyDescent="0.25">
      <c r="A161">
        <v>160</v>
      </c>
      <c r="B161" t="s">
        <v>156</v>
      </c>
      <c r="C161" s="2" t="s">
        <v>84</v>
      </c>
      <c r="E161" s="3" t="s">
        <v>89</v>
      </c>
      <c r="F161" s="2" t="s">
        <v>103</v>
      </c>
      <c r="G161" s="1">
        <v>44417</v>
      </c>
      <c r="H161">
        <v>0</v>
      </c>
      <c r="I161">
        <v>0</v>
      </c>
    </row>
    <row r="162" spans="1:9" x14ac:dyDescent="0.25">
      <c r="A162">
        <v>161</v>
      </c>
      <c r="B162" t="s">
        <v>164</v>
      </c>
      <c r="C162" s="2" t="s">
        <v>85</v>
      </c>
      <c r="E162" s="3" t="s">
        <v>89</v>
      </c>
      <c r="F162" s="2" t="s">
        <v>112</v>
      </c>
      <c r="G162" s="1">
        <v>44417</v>
      </c>
      <c r="H162">
        <v>0</v>
      </c>
      <c r="I162">
        <v>0</v>
      </c>
    </row>
    <row r="163" spans="1:9" x14ac:dyDescent="0.25">
      <c r="A163">
        <v>162</v>
      </c>
      <c r="B163" t="s">
        <v>165</v>
      </c>
      <c r="C163" s="2" t="s">
        <v>86</v>
      </c>
      <c r="E163" s="3" t="s">
        <v>89</v>
      </c>
      <c r="F163" s="2" t="s">
        <v>100</v>
      </c>
      <c r="G163" s="1">
        <v>44417</v>
      </c>
      <c r="H163">
        <v>0</v>
      </c>
      <c r="I163">
        <v>0</v>
      </c>
    </row>
    <row r="164" spans="1:9" x14ac:dyDescent="0.25">
      <c r="A164">
        <v>163</v>
      </c>
      <c r="B164" t="s">
        <v>166</v>
      </c>
      <c r="C164" s="2" t="s">
        <v>87</v>
      </c>
      <c r="E164" s="3" t="s">
        <v>89</v>
      </c>
      <c r="F164" s="2" t="s">
        <v>93</v>
      </c>
      <c r="G164" s="1">
        <v>44417</v>
      </c>
      <c r="H164">
        <v>0</v>
      </c>
      <c r="I164">
        <v>0</v>
      </c>
    </row>
    <row r="165" spans="1:9" x14ac:dyDescent="0.25">
      <c r="A165">
        <v>164</v>
      </c>
      <c r="B165" t="s">
        <v>167</v>
      </c>
      <c r="C165" s="2" t="s">
        <v>88</v>
      </c>
      <c r="E165" s="3" t="s">
        <v>89</v>
      </c>
      <c r="F165" s="2" t="s">
        <v>90</v>
      </c>
      <c r="G165" s="1">
        <v>44417</v>
      </c>
      <c r="H165">
        <v>0</v>
      </c>
      <c r="I165">
        <v>0</v>
      </c>
    </row>
    <row r="166" spans="1:9" x14ac:dyDescent="0.25">
      <c r="A166">
        <v>165</v>
      </c>
      <c r="B166" t="s">
        <v>167</v>
      </c>
      <c r="C166" s="2" t="s">
        <v>88</v>
      </c>
      <c r="E166" s="3" t="s">
        <v>89</v>
      </c>
      <c r="F166" s="2" t="s">
        <v>90</v>
      </c>
      <c r="G166" s="1">
        <v>44417</v>
      </c>
      <c r="H166">
        <v>0</v>
      </c>
      <c r="I166">
        <v>0</v>
      </c>
    </row>
    <row r="167" spans="1:9" x14ac:dyDescent="0.25">
      <c r="A167">
        <v>166</v>
      </c>
      <c r="B167" t="s">
        <v>167</v>
      </c>
      <c r="C167" s="2" t="s">
        <v>88</v>
      </c>
      <c r="E167" s="3" t="s">
        <v>89</v>
      </c>
      <c r="F167" s="2" t="s">
        <v>90</v>
      </c>
      <c r="G167" s="1">
        <v>44417</v>
      </c>
      <c r="H167">
        <v>0</v>
      </c>
      <c r="I167">
        <v>0</v>
      </c>
    </row>
    <row r="168" spans="1:9" x14ac:dyDescent="0.25">
      <c r="A168">
        <v>167</v>
      </c>
      <c r="B168" t="s">
        <v>167</v>
      </c>
      <c r="C168" s="2" t="s">
        <v>88</v>
      </c>
      <c r="E168" s="3" t="s">
        <v>89</v>
      </c>
      <c r="F168" s="2" t="s">
        <v>90</v>
      </c>
      <c r="G168" s="1">
        <v>44417</v>
      </c>
      <c r="H168">
        <v>0</v>
      </c>
      <c r="I168">
        <v>0</v>
      </c>
    </row>
    <row r="169" spans="1:9" x14ac:dyDescent="0.25">
      <c r="A169">
        <v>168</v>
      </c>
      <c r="B169" t="s">
        <v>167</v>
      </c>
      <c r="C169" s="2" t="s">
        <v>88</v>
      </c>
      <c r="E169" s="3" t="s">
        <v>89</v>
      </c>
      <c r="F169" s="2" t="s">
        <v>90</v>
      </c>
      <c r="G169" s="1">
        <v>44417</v>
      </c>
      <c r="H169">
        <v>0</v>
      </c>
      <c r="I169">
        <v>0</v>
      </c>
    </row>
    <row r="170" spans="1:9" x14ac:dyDescent="0.25">
      <c r="A170">
        <v>169</v>
      </c>
      <c r="B170" t="s">
        <v>167</v>
      </c>
      <c r="C170" s="2" t="s">
        <v>88</v>
      </c>
      <c r="E170" s="3" t="s">
        <v>89</v>
      </c>
      <c r="F170" s="2" t="s">
        <v>90</v>
      </c>
      <c r="G170" s="1">
        <v>44417</v>
      </c>
      <c r="H170">
        <v>0</v>
      </c>
      <c r="I170">
        <v>0</v>
      </c>
    </row>
    <row r="171" spans="1:9" x14ac:dyDescent="0.25">
      <c r="A171">
        <v>170</v>
      </c>
      <c r="B171" t="s">
        <v>167</v>
      </c>
      <c r="C171" s="2" t="s">
        <v>88</v>
      </c>
      <c r="E171" s="3" t="s">
        <v>89</v>
      </c>
      <c r="F171" s="2" t="s">
        <v>90</v>
      </c>
      <c r="G171" s="1">
        <v>44417</v>
      </c>
      <c r="H171">
        <v>0</v>
      </c>
      <c r="I171">
        <v>0</v>
      </c>
    </row>
    <row r="172" spans="1:9" x14ac:dyDescent="0.25">
      <c r="A172">
        <v>171</v>
      </c>
      <c r="B172" t="s">
        <v>167</v>
      </c>
      <c r="C172" s="2" t="s">
        <v>88</v>
      </c>
      <c r="E172" s="3" t="s">
        <v>89</v>
      </c>
      <c r="F172" s="2" t="s">
        <v>90</v>
      </c>
      <c r="G172" s="1">
        <v>44417</v>
      </c>
      <c r="H172">
        <v>0</v>
      </c>
      <c r="I172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324B6-4908-4334-9844-98CDBDB9D36B}">
  <dimension ref="A1:K172"/>
  <sheetViews>
    <sheetView tabSelected="1" workbookViewId="0">
      <selection activeCell="M21" sqref="M21"/>
    </sheetView>
  </sheetViews>
  <sheetFormatPr defaultRowHeight="15" x14ac:dyDescent="0.25"/>
  <cols>
    <col min="2" max="2" width="18.85546875" customWidth="1"/>
    <col min="3" max="3" width="33.42578125" customWidth="1"/>
    <col min="4" max="4" width="10" style="6" bestFit="1" customWidth="1"/>
    <col min="5" max="5" width="18.85546875" bestFit="1" customWidth="1"/>
    <col min="6" max="6" width="19" style="6" bestFit="1" customWidth="1"/>
    <col min="7" max="7" width="19" customWidth="1"/>
    <col min="8" max="8" width="10.42578125" style="6" bestFit="1" customWidth="1"/>
    <col min="10" max="10" width="12" style="6" bestFit="1" customWidth="1"/>
    <col min="11" max="11" width="11" style="6" bestFit="1" customWidth="1"/>
  </cols>
  <sheetData>
    <row r="1" spans="1:11" x14ac:dyDescent="0.25">
      <c r="A1" t="s">
        <v>0</v>
      </c>
      <c r="B1" t="s">
        <v>1</v>
      </c>
      <c r="C1" t="s">
        <v>168</v>
      </c>
      <c r="D1" s="6" t="s">
        <v>169</v>
      </c>
      <c r="E1" t="s">
        <v>170</v>
      </c>
      <c r="F1" s="6" t="s">
        <v>171</v>
      </c>
      <c r="G1" t="s">
        <v>172</v>
      </c>
      <c r="H1" s="6" t="s">
        <v>286</v>
      </c>
      <c r="I1" t="s">
        <v>173</v>
      </c>
      <c r="J1" s="6" t="s">
        <v>174</v>
      </c>
      <c r="K1" s="6" t="s">
        <v>175</v>
      </c>
    </row>
    <row r="2" spans="1:11" x14ac:dyDescent="0.25">
      <c r="A2">
        <v>1</v>
      </c>
      <c r="B2" t="s">
        <v>26</v>
      </c>
      <c r="C2" s="2" t="s">
        <v>176</v>
      </c>
      <c r="D2" s="6">
        <v>200</v>
      </c>
      <c r="E2" s="4" t="s">
        <v>195</v>
      </c>
      <c r="F2" s="6">
        <v>1</v>
      </c>
      <c r="G2" s="4" t="s">
        <v>195</v>
      </c>
      <c r="H2" s="6">
        <f t="shared" ref="H2:H3" si="0">D2*F2</f>
        <v>200</v>
      </c>
      <c r="I2" s="4" t="s">
        <v>195</v>
      </c>
      <c r="J2" s="6">
        <f>175/F2</f>
        <v>175</v>
      </c>
      <c r="K2" s="6">
        <f t="shared" ref="K2:K3" si="1">H2*J2</f>
        <v>35000</v>
      </c>
    </row>
    <row r="3" spans="1:11" x14ac:dyDescent="0.25">
      <c r="A3">
        <v>2</v>
      </c>
      <c r="B3" t="s">
        <v>27</v>
      </c>
      <c r="C3" s="2" t="s">
        <v>18</v>
      </c>
      <c r="D3" s="6">
        <v>6</v>
      </c>
      <c r="E3" s="4" t="s">
        <v>196</v>
      </c>
      <c r="F3" s="6">
        <v>1</v>
      </c>
      <c r="G3" s="4" t="s">
        <v>196</v>
      </c>
      <c r="H3" s="6">
        <f t="shared" si="0"/>
        <v>6</v>
      </c>
      <c r="I3" s="4" t="s">
        <v>196</v>
      </c>
      <c r="J3" s="6">
        <f>19000/F3</f>
        <v>19000</v>
      </c>
      <c r="K3" s="6">
        <f t="shared" si="1"/>
        <v>114000</v>
      </c>
    </row>
    <row r="4" spans="1:11" x14ac:dyDescent="0.25">
      <c r="A4">
        <v>3</v>
      </c>
      <c r="B4" t="s">
        <v>123</v>
      </c>
      <c r="C4" s="2" t="s">
        <v>177</v>
      </c>
      <c r="D4" s="6">
        <v>5</v>
      </c>
      <c r="E4" s="4" t="s">
        <v>197</v>
      </c>
      <c r="F4" s="6">
        <v>1</v>
      </c>
      <c r="G4" s="4" t="s">
        <v>197</v>
      </c>
      <c r="H4" s="6">
        <f t="shared" ref="H4:H12" si="2">D4*F4</f>
        <v>5</v>
      </c>
      <c r="I4" s="4" t="s">
        <v>197</v>
      </c>
      <c r="J4" s="6">
        <f>15000/F4</f>
        <v>15000</v>
      </c>
      <c r="K4" s="6">
        <f t="shared" ref="K4:K12" si="3">H4*J4</f>
        <v>75000</v>
      </c>
    </row>
    <row r="5" spans="1:11" x14ac:dyDescent="0.25">
      <c r="A5">
        <v>4</v>
      </c>
      <c r="B5" t="s">
        <v>123</v>
      </c>
      <c r="C5" s="2" t="s">
        <v>178</v>
      </c>
      <c r="D5" s="6">
        <v>10</v>
      </c>
      <c r="E5" s="4" t="s">
        <v>197</v>
      </c>
      <c r="F5" s="6">
        <v>1</v>
      </c>
      <c r="G5" s="4" t="s">
        <v>197</v>
      </c>
      <c r="H5" s="6">
        <f t="shared" si="2"/>
        <v>10</v>
      </c>
      <c r="I5" s="4" t="s">
        <v>197</v>
      </c>
      <c r="J5" s="6">
        <f t="shared" ref="J5" si="4">15000/F5</f>
        <v>15000</v>
      </c>
      <c r="K5" s="6">
        <f t="shared" si="3"/>
        <v>150000</v>
      </c>
    </row>
    <row r="6" spans="1:11" x14ac:dyDescent="0.25">
      <c r="A6">
        <v>5</v>
      </c>
      <c r="B6" t="s">
        <v>123</v>
      </c>
      <c r="C6" s="2" t="s">
        <v>179</v>
      </c>
      <c r="D6" s="6">
        <v>2</v>
      </c>
      <c r="E6" s="4" t="s">
        <v>198</v>
      </c>
      <c r="F6" s="6">
        <v>1</v>
      </c>
      <c r="G6" s="4" t="s">
        <v>198</v>
      </c>
      <c r="H6" s="6">
        <f t="shared" si="2"/>
        <v>2</v>
      </c>
      <c r="I6" s="4" t="s">
        <v>198</v>
      </c>
      <c r="J6" s="6">
        <f>175000/F6</f>
        <v>175000</v>
      </c>
      <c r="K6" s="6">
        <f t="shared" si="3"/>
        <v>350000</v>
      </c>
    </row>
    <row r="7" spans="1:11" x14ac:dyDescent="0.25">
      <c r="A7">
        <v>6</v>
      </c>
      <c r="B7" t="s">
        <v>123</v>
      </c>
      <c r="C7" s="2" t="s">
        <v>180</v>
      </c>
      <c r="D7" s="6">
        <v>5</v>
      </c>
      <c r="E7" s="4" t="s">
        <v>197</v>
      </c>
      <c r="F7" s="6">
        <v>1</v>
      </c>
      <c r="G7" s="4" t="s">
        <v>197</v>
      </c>
      <c r="H7" s="6">
        <f t="shared" si="2"/>
        <v>5</v>
      </c>
      <c r="I7" s="4" t="s">
        <v>197</v>
      </c>
      <c r="J7" s="6">
        <f>18000/F7</f>
        <v>18000</v>
      </c>
      <c r="K7" s="6">
        <f t="shared" si="3"/>
        <v>90000</v>
      </c>
    </row>
    <row r="8" spans="1:11" x14ac:dyDescent="0.25">
      <c r="A8">
        <v>7</v>
      </c>
      <c r="B8" t="s">
        <v>123</v>
      </c>
      <c r="C8" s="2" t="s">
        <v>181</v>
      </c>
      <c r="D8" s="6">
        <v>3</v>
      </c>
      <c r="E8" s="4" t="s">
        <v>197</v>
      </c>
      <c r="F8" s="6">
        <v>1</v>
      </c>
      <c r="G8" s="4" t="s">
        <v>197</v>
      </c>
      <c r="H8" s="6">
        <f t="shared" si="2"/>
        <v>3</v>
      </c>
      <c r="I8" s="4" t="s">
        <v>197</v>
      </c>
      <c r="J8" s="6">
        <f>25000/F8</f>
        <v>25000</v>
      </c>
      <c r="K8" s="6">
        <f t="shared" si="3"/>
        <v>75000</v>
      </c>
    </row>
    <row r="9" spans="1:11" x14ac:dyDescent="0.25">
      <c r="A9">
        <v>8</v>
      </c>
      <c r="B9" t="s">
        <v>123</v>
      </c>
      <c r="C9" s="2" t="s">
        <v>182</v>
      </c>
      <c r="D9" s="6">
        <v>1</v>
      </c>
      <c r="E9" s="4" t="s">
        <v>198</v>
      </c>
      <c r="F9" s="6">
        <v>1</v>
      </c>
      <c r="G9" s="4" t="s">
        <v>198</v>
      </c>
      <c r="H9" s="6">
        <f t="shared" si="2"/>
        <v>1</v>
      </c>
      <c r="I9" s="4" t="s">
        <v>198</v>
      </c>
      <c r="J9" s="6">
        <f>20000/F9</f>
        <v>20000</v>
      </c>
      <c r="K9" s="6">
        <f t="shared" si="3"/>
        <v>20000</v>
      </c>
    </row>
    <row r="10" spans="1:11" x14ac:dyDescent="0.25">
      <c r="A10">
        <v>9</v>
      </c>
      <c r="B10" t="s">
        <v>123</v>
      </c>
      <c r="C10" s="2" t="s">
        <v>183</v>
      </c>
      <c r="D10" s="6">
        <v>1</v>
      </c>
      <c r="E10" s="4" t="s">
        <v>198</v>
      </c>
      <c r="F10" s="6">
        <v>1</v>
      </c>
      <c r="G10" s="4" t="s">
        <v>198</v>
      </c>
      <c r="H10" s="6">
        <f t="shared" si="2"/>
        <v>1</v>
      </c>
      <c r="I10" s="4" t="s">
        <v>198</v>
      </c>
      <c r="J10" s="6">
        <f>180000/F10</f>
        <v>180000</v>
      </c>
      <c r="K10" s="6">
        <f t="shared" si="3"/>
        <v>180000</v>
      </c>
    </row>
    <row r="11" spans="1:11" x14ac:dyDescent="0.25">
      <c r="A11">
        <v>10</v>
      </c>
      <c r="B11" t="s">
        <v>123</v>
      </c>
      <c r="C11" s="2" t="s">
        <v>184</v>
      </c>
      <c r="D11" s="6">
        <v>10</v>
      </c>
      <c r="E11" s="4" t="s">
        <v>197</v>
      </c>
      <c r="F11" s="6">
        <v>1</v>
      </c>
      <c r="G11" s="4" t="s">
        <v>197</v>
      </c>
      <c r="H11" s="6">
        <f t="shared" si="2"/>
        <v>10</v>
      </c>
      <c r="I11" s="4" t="s">
        <v>197</v>
      </c>
      <c r="J11" s="6">
        <f>10000/F11</f>
        <v>10000</v>
      </c>
      <c r="K11" s="6">
        <f t="shared" si="3"/>
        <v>100000</v>
      </c>
    </row>
    <row r="12" spans="1:11" x14ac:dyDescent="0.25">
      <c r="A12">
        <v>11</v>
      </c>
      <c r="B12" t="s">
        <v>124</v>
      </c>
      <c r="C12" s="2" t="s">
        <v>185</v>
      </c>
      <c r="D12" s="6">
        <v>1</v>
      </c>
      <c r="E12" s="4" t="s">
        <v>199</v>
      </c>
      <c r="F12" s="6">
        <v>1</v>
      </c>
      <c r="G12" s="4" t="s">
        <v>199</v>
      </c>
      <c r="H12" s="6">
        <f t="shared" si="2"/>
        <v>1</v>
      </c>
      <c r="I12" s="4" t="s">
        <v>199</v>
      </c>
      <c r="J12" s="6">
        <f>16500/F12</f>
        <v>16500</v>
      </c>
      <c r="K12" s="6">
        <f t="shared" si="3"/>
        <v>16500</v>
      </c>
    </row>
    <row r="13" spans="1:11" x14ac:dyDescent="0.25">
      <c r="A13">
        <v>12</v>
      </c>
      <c r="B13" t="s">
        <v>124</v>
      </c>
      <c r="C13" s="2" t="s">
        <v>186</v>
      </c>
      <c r="D13" s="6">
        <v>1</v>
      </c>
      <c r="E13" s="4" t="s">
        <v>199</v>
      </c>
      <c r="F13" s="6">
        <v>1</v>
      </c>
      <c r="G13" s="4" t="s">
        <v>199</v>
      </c>
      <c r="H13" s="6">
        <f>D13*F13</f>
        <v>1</v>
      </c>
      <c r="I13" s="4" t="s">
        <v>199</v>
      </c>
      <c r="J13" s="6">
        <f>23500/F13</f>
        <v>23500</v>
      </c>
      <c r="K13" s="6">
        <f>H13*J13</f>
        <v>23500</v>
      </c>
    </row>
    <row r="14" spans="1:11" x14ac:dyDescent="0.25">
      <c r="A14">
        <v>13</v>
      </c>
      <c r="B14" t="s">
        <v>124</v>
      </c>
      <c r="C14" s="2" t="s">
        <v>187</v>
      </c>
      <c r="D14" s="6">
        <v>1</v>
      </c>
      <c r="E14" s="4" t="s">
        <v>199</v>
      </c>
      <c r="F14" s="6">
        <v>1</v>
      </c>
      <c r="G14" s="4" t="s">
        <v>199</v>
      </c>
      <c r="H14" s="6">
        <f>D14*F14</f>
        <v>1</v>
      </c>
      <c r="I14" s="4" t="s">
        <v>199</v>
      </c>
      <c r="J14" s="6">
        <f>23500/F14</f>
        <v>23500</v>
      </c>
      <c r="K14" s="6">
        <f>H14*J14</f>
        <v>23500</v>
      </c>
    </row>
    <row r="15" spans="1:11" x14ac:dyDescent="0.25">
      <c r="A15">
        <v>14</v>
      </c>
      <c r="B15" t="s">
        <v>124</v>
      </c>
      <c r="C15" s="2" t="s">
        <v>188</v>
      </c>
      <c r="D15" s="6">
        <v>1</v>
      </c>
      <c r="E15" s="4" t="s">
        <v>199</v>
      </c>
      <c r="F15" s="6">
        <v>1</v>
      </c>
      <c r="G15" s="4" t="s">
        <v>199</v>
      </c>
      <c r="H15" s="6">
        <f>D15*F15</f>
        <v>1</v>
      </c>
      <c r="I15" s="4" t="s">
        <v>199</v>
      </c>
      <c r="J15" s="6">
        <f>28900/F15</f>
        <v>28900</v>
      </c>
      <c r="K15" s="6">
        <f>H15*J15</f>
        <v>28900</v>
      </c>
    </row>
    <row r="16" spans="1:11" x14ac:dyDescent="0.25">
      <c r="A16">
        <v>15</v>
      </c>
      <c r="B16" t="s">
        <v>28</v>
      </c>
      <c r="C16" s="2" t="s">
        <v>18</v>
      </c>
      <c r="D16" s="6">
        <v>5</v>
      </c>
      <c r="E16" s="4" t="s">
        <v>196</v>
      </c>
      <c r="F16" s="6">
        <v>1</v>
      </c>
      <c r="G16" s="4" t="s">
        <v>196</v>
      </c>
      <c r="H16" s="6">
        <f t="shared" ref="H16:H19" si="5">D16*F16</f>
        <v>5</v>
      </c>
      <c r="I16" s="4" t="s">
        <v>196</v>
      </c>
      <c r="J16" s="6">
        <f>19000/F16</f>
        <v>19000</v>
      </c>
      <c r="K16" s="6">
        <f t="shared" ref="K16:K19" si="6">H16*J16</f>
        <v>95000</v>
      </c>
    </row>
    <row r="17" spans="1:11" x14ac:dyDescent="0.25">
      <c r="A17">
        <v>16</v>
      </c>
      <c r="B17" t="s">
        <v>28</v>
      </c>
      <c r="C17" s="2" t="s">
        <v>189</v>
      </c>
      <c r="D17" s="6">
        <v>500</v>
      </c>
      <c r="E17" s="4" t="s">
        <v>199</v>
      </c>
      <c r="F17" s="6">
        <v>1</v>
      </c>
      <c r="G17" s="4" t="s">
        <v>199</v>
      </c>
      <c r="H17" s="6">
        <f t="shared" si="5"/>
        <v>500</v>
      </c>
      <c r="I17" s="4" t="s">
        <v>199</v>
      </c>
      <c r="J17" s="6">
        <f>3035.1/F17</f>
        <v>3035.1</v>
      </c>
      <c r="K17" s="6">
        <f t="shared" si="6"/>
        <v>1517550</v>
      </c>
    </row>
    <row r="18" spans="1:11" x14ac:dyDescent="0.25">
      <c r="A18">
        <v>17</v>
      </c>
      <c r="B18" t="s">
        <v>28</v>
      </c>
      <c r="C18" s="2" t="s">
        <v>190</v>
      </c>
      <c r="D18" s="6">
        <v>50</v>
      </c>
      <c r="E18" s="4" t="s">
        <v>196</v>
      </c>
      <c r="F18" s="6">
        <v>1</v>
      </c>
      <c r="G18" s="4" t="s">
        <v>196</v>
      </c>
      <c r="H18" s="6">
        <f t="shared" si="5"/>
        <v>50</v>
      </c>
      <c r="I18" s="4" t="s">
        <v>196</v>
      </c>
      <c r="J18" s="6">
        <f>3035.1/F18</f>
        <v>3035.1</v>
      </c>
      <c r="K18" s="6">
        <f t="shared" si="6"/>
        <v>151755</v>
      </c>
    </row>
    <row r="19" spans="1:11" x14ac:dyDescent="0.25">
      <c r="A19">
        <v>18</v>
      </c>
      <c r="B19" t="s">
        <v>28</v>
      </c>
      <c r="C19" s="2" t="s">
        <v>191</v>
      </c>
      <c r="D19" s="6">
        <v>20</v>
      </c>
      <c r="E19" s="4" t="s">
        <v>196</v>
      </c>
      <c r="F19" s="6">
        <v>1</v>
      </c>
      <c r="G19" s="4" t="s">
        <v>196</v>
      </c>
      <c r="H19" s="6">
        <f t="shared" si="5"/>
        <v>20</v>
      </c>
      <c r="I19" s="4" t="s">
        <v>196</v>
      </c>
      <c r="J19" s="6">
        <f>3035.1/F19</f>
        <v>3035.1</v>
      </c>
      <c r="K19" s="6">
        <f t="shared" si="6"/>
        <v>60702</v>
      </c>
    </row>
    <row r="20" spans="1:11" x14ac:dyDescent="0.25">
      <c r="A20">
        <v>19</v>
      </c>
      <c r="B20" t="s">
        <v>29</v>
      </c>
      <c r="C20" s="2" t="s">
        <v>192</v>
      </c>
      <c r="D20" s="6">
        <v>15</v>
      </c>
      <c r="E20" s="4" t="s">
        <v>197</v>
      </c>
      <c r="F20" s="6">
        <v>1</v>
      </c>
      <c r="G20" s="4" t="s">
        <v>197</v>
      </c>
      <c r="H20" s="6">
        <f t="shared" ref="H20" si="7">D20*F20</f>
        <v>15</v>
      </c>
      <c r="I20" s="4" t="s">
        <v>197</v>
      </c>
      <c r="J20" s="6">
        <f>55000/F20</f>
        <v>55000</v>
      </c>
      <c r="K20" s="6">
        <f t="shared" ref="K20" si="8">H20*J20</f>
        <v>825000</v>
      </c>
    </row>
    <row r="21" spans="1:11" x14ac:dyDescent="0.25">
      <c r="A21">
        <v>20</v>
      </c>
      <c r="B21" t="s">
        <v>29</v>
      </c>
      <c r="C21" s="2" t="s">
        <v>193</v>
      </c>
      <c r="E21" s="4"/>
      <c r="G21" s="4"/>
      <c r="I21" s="4"/>
      <c r="K21" s="6">
        <v>58700</v>
      </c>
    </row>
    <row r="22" spans="1:11" x14ac:dyDescent="0.25">
      <c r="A22">
        <v>21</v>
      </c>
      <c r="B22" t="s">
        <v>30</v>
      </c>
      <c r="C22" s="2" t="s">
        <v>194</v>
      </c>
      <c r="D22" s="6">
        <v>2</v>
      </c>
      <c r="E22" s="4" t="s">
        <v>200</v>
      </c>
      <c r="F22" s="6">
        <v>1</v>
      </c>
      <c r="G22" s="4" t="s">
        <v>200</v>
      </c>
      <c r="H22" s="6">
        <f t="shared" ref="H22" si="9">D22*F22</f>
        <v>2</v>
      </c>
      <c r="I22" s="4" t="s">
        <v>200</v>
      </c>
      <c r="K22" s="6">
        <f t="shared" ref="K22" si="10">H22*J22</f>
        <v>0</v>
      </c>
    </row>
    <row r="23" spans="1:11" x14ac:dyDescent="0.25">
      <c r="A23">
        <v>22</v>
      </c>
      <c r="B23" t="s">
        <v>27</v>
      </c>
      <c r="C23" s="2" t="s">
        <v>201</v>
      </c>
      <c r="D23" s="6">
        <v>3</v>
      </c>
      <c r="E23" s="4" t="s">
        <v>202</v>
      </c>
      <c r="F23" s="6">
        <v>1000</v>
      </c>
      <c r="G23" s="5" t="s">
        <v>203</v>
      </c>
      <c r="H23" s="6">
        <f>D23*F23</f>
        <v>3000</v>
      </c>
      <c r="I23" s="4" t="s">
        <v>203</v>
      </c>
      <c r="J23" s="6">
        <f>45000/F23</f>
        <v>45</v>
      </c>
      <c r="K23" s="6">
        <f>H23*J23</f>
        <v>135000</v>
      </c>
    </row>
    <row r="24" spans="1:11" x14ac:dyDescent="0.25">
      <c r="A24">
        <v>23</v>
      </c>
      <c r="B24" t="s">
        <v>27</v>
      </c>
      <c r="C24" s="2" t="s">
        <v>204</v>
      </c>
      <c r="D24" s="6">
        <v>2.2999999999999998</v>
      </c>
      <c r="E24" s="4" t="s">
        <v>202</v>
      </c>
      <c r="F24" s="6">
        <v>1000</v>
      </c>
      <c r="G24" s="5" t="s">
        <v>203</v>
      </c>
      <c r="H24" s="6">
        <f t="shared" ref="H24:H30" si="11">D24*F24</f>
        <v>2300</v>
      </c>
      <c r="I24" s="4" t="s">
        <v>203</v>
      </c>
      <c r="J24" s="6">
        <f>45000/F24</f>
        <v>45</v>
      </c>
      <c r="K24" s="6">
        <f t="shared" ref="K24:K30" si="12">H24*J24</f>
        <v>103500</v>
      </c>
    </row>
    <row r="25" spans="1:11" x14ac:dyDescent="0.25">
      <c r="A25">
        <v>24</v>
      </c>
      <c r="B25" t="s">
        <v>27</v>
      </c>
      <c r="C25" s="2" t="s">
        <v>205</v>
      </c>
      <c r="D25" s="6">
        <v>1</v>
      </c>
      <c r="E25" s="4" t="s">
        <v>202</v>
      </c>
      <c r="F25" s="6">
        <v>1000</v>
      </c>
      <c r="G25" s="5" t="s">
        <v>203</v>
      </c>
      <c r="H25" s="6">
        <f t="shared" si="11"/>
        <v>1000</v>
      </c>
      <c r="I25" s="4" t="s">
        <v>203</v>
      </c>
      <c r="J25" s="6">
        <f>35000/F25</f>
        <v>35</v>
      </c>
      <c r="K25" s="6">
        <f t="shared" si="12"/>
        <v>35000</v>
      </c>
    </row>
    <row r="26" spans="1:11" x14ac:dyDescent="0.25">
      <c r="A26">
        <v>25</v>
      </c>
      <c r="B26" t="s">
        <v>27</v>
      </c>
      <c r="C26" s="2" t="s">
        <v>206</v>
      </c>
      <c r="D26" s="6">
        <v>6</v>
      </c>
      <c r="E26" s="4" t="s">
        <v>207</v>
      </c>
      <c r="F26" s="6">
        <v>1</v>
      </c>
      <c r="G26" s="5" t="s">
        <v>207</v>
      </c>
      <c r="H26" s="6">
        <f t="shared" si="11"/>
        <v>6</v>
      </c>
      <c r="I26" s="4" t="s">
        <v>207</v>
      </c>
      <c r="J26" s="6">
        <f t="shared" ref="J26:J27" si="13">6500/F26</f>
        <v>6500</v>
      </c>
      <c r="K26" s="6">
        <f t="shared" si="12"/>
        <v>39000</v>
      </c>
    </row>
    <row r="27" spans="1:11" x14ac:dyDescent="0.25">
      <c r="A27">
        <v>26</v>
      </c>
      <c r="B27" t="s">
        <v>27</v>
      </c>
      <c r="C27" s="2" t="s">
        <v>208</v>
      </c>
      <c r="D27" s="6">
        <v>6</v>
      </c>
      <c r="E27" s="4" t="s">
        <v>207</v>
      </c>
      <c r="F27" s="6">
        <v>1</v>
      </c>
      <c r="G27" s="5" t="s">
        <v>207</v>
      </c>
      <c r="H27" s="6">
        <f t="shared" si="11"/>
        <v>6</v>
      </c>
      <c r="I27" s="4" t="s">
        <v>207</v>
      </c>
      <c r="J27" s="6">
        <f t="shared" si="13"/>
        <v>6500</v>
      </c>
      <c r="K27" s="6">
        <f t="shared" si="12"/>
        <v>39000</v>
      </c>
    </row>
    <row r="28" spans="1:11" x14ac:dyDescent="0.25">
      <c r="A28">
        <v>27</v>
      </c>
      <c r="B28" t="s">
        <v>27</v>
      </c>
      <c r="C28" s="2" t="s">
        <v>209</v>
      </c>
      <c r="D28" s="6">
        <v>10</v>
      </c>
      <c r="E28" s="4" t="s">
        <v>202</v>
      </c>
      <c r="F28" s="6">
        <v>1000</v>
      </c>
      <c r="G28" s="5" t="s">
        <v>203</v>
      </c>
      <c r="H28" s="6">
        <f t="shared" si="11"/>
        <v>10000</v>
      </c>
      <c r="I28" s="4" t="s">
        <v>203</v>
      </c>
      <c r="J28" s="6">
        <f>27000/F28</f>
        <v>27</v>
      </c>
      <c r="K28" s="6">
        <f t="shared" si="12"/>
        <v>270000</v>
      </c>
    </row>
    <row r="29" spans="1:11" x14ac:dyDescent="0.25">
      <c r="A29">
        <v>28</v>
      </c>
      <c r="B29" t="s">
        <v>114</v>
      </c>
      <c r="C29" s="2" t="s">
        <v>210</v>
      </c>
      <c r="D29" s="6">
        <v>50</v>
      </c>
      <c r="E29" s="4" t="s">
        <v>202</v>
      </c>
      <c r="F29" s="6">
        <v>1000</v>
      </c>
      <c r="G29" s="5" t="s">
        <v>203</v>
      </c>
      <c r="H29" s="6">
        <f t="shared" si="11"/>
        <v>50000</v>
      </c>
      <c r="I29" s="4" t="s">
        <v>203</v>
      </c>
      <c r="J29" s="6">
        <f>47000/F29</f>
        <v>47</v>
      </c>
      <c r="K29" s="6">
        <f t="shared" si="12"/>
        <v>2350000</v>
      </c>
    </row>
    <row r="30" spans="1:11" x14ac:dyDescent="0.25">
      <c r="A30">
        <v>29</v>
      </c>
      <c r="B30" t="s">
        <v>116</v>
      </c>
      <c r="C30" s="2" t="s">
        <v>211</v>
      </c>
      <c r="D30" s="6">
        <v>24.74</v>
      </c>
      <c r="E30" s="4" t="s">
        <v>202</v>
      </c>
      <c r="F30" s="6">
        <v>1000</v>
      </c>
      <c r="G30" s="5" t="s">
        <v>203</v>
      </c>
      <c r="H30" s="6">
        <f t="shared" si="11"/>
        <v>24740</v>
      </c>
      <c r="I30" s="4" t="s">
        <v>203</v>
      </c>
      <c r="J30" s="6">
        <f>330000/F30</f>
        <v>330</v>
      </c>
      <c r="K30" s="6">
        <f t="shared" si="12"/>
        <v>8164200</v>
      </c>
    </row>
    <row r="31" spans="1:11" x14ac:dyDescent="0.25">
      <c r="A31">
        <v>30</v>
      </c>
      <c r="B31" t="s">
        <v>113</v>
      </c>
      <c r="C31" s="2" t="s">
        <v>212</v>
      </c>
      <c r="D31" s="6">
        <v>5</v>
      </c>
      <c r="E31" s="4" t="s">
        <v>202</v>
      </c>
      <c r="F31" s="6">
        <v>1000</v>
      </c>
      <c r="G31" s="5" t="s">
        <v>203</v>
      </c>
      <c r="H31" s="6">
        <f t="shared" ref="H31:H32" si="14">D31*F31</f>
        <v>5000</v>
      </c>
      <c r="I31" s="4" t="s">
        <v>203</v>
      </c>
      <c r="J31" s="6">
        <f>55000/F31</f>
        <v>55</v>
      </c>
      <c r="K31" s="6">
        <f t="shared" ref="K31:K32" si="15">H31*J31</f>
        <v>275000</v>
      </c>
    </row>
    <row r="32" spans="1:11" x14ac:dyDescent="0.25">
      <c r="A32">
        <v>31</v>
      </c>
      <c r="B32" t="s">
        <v>113</v>
      </c>
      <c r="C32" s="2" t="s">
        <v>213</v>
      </c>
      <c r="D32" s="6">
        <v>2</v>
      </c>
      <c r="E32" s="4" t="s">
        <v>202</v>
      </c>
      <c r="F32" s="6">
        <v>1000</v>
      </c>
      <c r="G32" s="5" t="s">
        <v>203</v>
      </c>
      <c r="H32" s="6">
        <f t="shared" si="14"/>
        <v>2000</v>
      </c>
      <c r="I32" s="4" t="s">
        <v>203</v>
      </c>
      <c r="J32" s="6">
        <f>45000/F32</f>
        <v>45</v>
      </c>
      <c r="K32" s="6">
        <f t="shared" si="15"/>
        <v>90000</v>
      </c>
    </row>
    <row r="33" spans="1:11" x14ac:dyDescent="0.25">
      <c r="A33">
        <v>32</v>
      </c>
      <c r="B33" t="s">
        <v>113</v>
      </c>
      <c r="C33" s="2" t="s">
        <v>201</v>
      </c>
      <c r="D33" s="6">
        <v>3</v>
      </c>
      <c r="E33" s="4" t="s">
        <v>202</v>
      </c>
      <c r="F33" s="6">
        <v>1000</v>
      </c>
      <c r="G33" s="5" t="s">
        <v>203</v>
      </c>
      <c r="H33" s="6">
        <f>D33*F33</f>
        <v>3000</v>
      </c>
      <c r="I33" s="4" t="s">
        <v>203</v>
      </c>
      <c r="J33" s="6">
        <f>45000/F33</f>
        <v>45</v>
      </c>
      <c r="K33" s="6">
        <f>H33*J33</f>
        <v>135000</v>
      </c>
    </row>
    <row r="34" spans="1:11" x14ac:dyDescent="0.25">
      <c r="A34">
        <v>33</v>
      </c>
      <c r="B34" t="s">
        <v>113</v>
      </c>
      <c r="C34" s="2" t="s">
        <v>214</v>
      </c>
      <c r="D34" s="6">
        <v>1</v>
      </c>
      <c r="E34" s="4" t="s">
        <v>202</v>
      </c>
      <c r="F34" s="6">
        <v>1000</v>
      </c>
      <c r="G34" s="5" t="s">
        <v>203</v>
      </c>
      <c r="H34" s="6">
        <f t="shared" ref="H34:H39" si="16">D34*F34</f>
        <v>1000</v>
      </c>
      <c r="I34" s="4" t="s">
        <v>203</v>
      </c>
      <c r="J34" s="6">
        <f>90000/F34</f>
        <v>90</v>
      </c>
      <c r="K34" s="6">
        <f t="shared" ref="K34:K39" si="17">H34*J34</f>
        <v>90000</v>
      </c>
    </row>
    <row r="35" spans="1:11" x14ac:dyDescent="0.25">
      <c r="A35">
        <v>34</v>
      </c>
      <c r="B35" t="s">
        <v>113</v>
      </c>
      <c r="C35" s="2" t="s">
        <v>215</v>
      </c>
      <c r="D35" s="6">
        <v>2</v>
      </c>
      <c r="E35" s="4" t="s">
        <v>202</v>
      </c>
      <c r="F35" s="6">
        <v>1000</v>
      </c>
      <c r="G35" s="5" t="s">
        <v>203</v>
      </c>
      <c r="H35" s="6">
        <f t="shared" si="16"/>
        <v>2000</v>
      </c>
      <c r="I35" s="4" t="s">
        <v>203</v>
      </c>
      <c r="J35" s="6">
        <f>35000/F35</f>
        <v>35</v>
      </c>
      <c r="K35" s="6">
        <f t="shared" si="17"/>
        <v>70000</v>
      </c>
    </row>
    <row r="36" spans="1:11" x14ac:dyDescent="0.25">
      <c r="A36">
        <v>35</v>
      </c>
      <c r="B36" t="s">
        <v>113</v>
      </c>
      <c r="C36" s="2" t="s">
        <v>216</v>
      </c>
      <c r="D36" s="6">
        <v>1</v>
      </c>
      <c r="E36" s="4" t="s">
        <v>202</v>
      </c>
      <c r="F36" s="6">
        <v>1000</v>
      </c>
      <c r="G36" s="5" t="s">
        <v>203</v>
      </c>
      <c r="H36" s="6">
        <f t="shared" si="16"/>
        <v>1000</v>
      </c>
      <c r="I36" s="4" t="s">
        <v>203</v>
      </c>
      <c r="J36" s="6">
        <f>22000/F36</f>
        <v>22</v>
      </c>
      <c r="K36" s="6">
        <f t="shared" si="17"/>
        <v>22000</v>
      </c>
    </row>
    <row r="37" spans="1:11" x14ac:dyDescent="0.25">
      <c r="A37">
        <v>36</v>
      </c>
      <c r="B37" t="s">
        <v>113</v>
      </c>
      <c r="C37" s="2" t="s">
        <v>217</v>
      </c>
      <c r="D37" s="6">
        <v>6.8</v>
      </c>
      <c r="E37" s="4" t="s">
        <v>202</v>
      </c>
      <c r="F37" s="6">
        <v>1000</v>
      </c>
      <c r="G37" s="5" t="s">
        <v>203</v>
      </c>
      <c r="H37" s="6">
        <f t="shared" si="16"/>
        <v>6800</v>
      </c>
      <c r="I37" s="4" t="s">
        <v>203</v>
      </c>
      <c r="J37" s="6">
        <f>30000/F37</f>
        <v>30</v>
      </c>
      <c r="K37" s="6">
        <f t="shared" si="17"/>
        <v>204000</v>
      </c>
    </row>
    <row r="38" spans="1:11" x14ac:dyDescent="0.25">
      <c r="A38">
        <v>37</v>
      </c>
      <c r="B38" t="s">
        <v>113</v>
      </c>
      <c r="C38" s="2" t="s">
        <v>218</v>
      </c>
      <c r="D38" s="6">
        <v>2</v>
      </c>
      <c r="E38" s="4" t="s">
        <v>196</v>
      </c>
      <c r="F38" s="6">
        <v>1</v>
      </c>
      <c r="G38" s="4" t="s">
        <v>196</v>
      </c>
      <c r="H38" s="6">
        <f t="shared" si="16"/>
        <v>2</v>
      </c>
      <c r="I38" s="4" t="s">
        <v>196</v>
      </c>
      <c r="J38" s="6">
        <f>95000/F38</f>
        <v>95000</v>
      </c>
      <c r="K38" s="6">
        <f t="shared" si="17"/>
        <v>190000</v>
      </c>
    </row>
    <row r="39" spans="1:11" x14ac:dyDescent="0.25">
      <c r="A39">
        <v>38</v>
      </c>
      <c r="B39" t="s">
        <v>113</v>
      </c>
      <c r="C39" s="2" t="s">
        <v>219</v>
      </c>
      <c r="D39" s="6">
        <v>2</v>
      </c>
      <c r="E39" s="4" t="s">
        <v>196</v>
      </c>
      <c r="F39" s="6">
        <v>1</v>
      </c>
      <c r="G39" s="4" t="s">
        <v>196</v>
      </c>
      <c r="H39" s="6">
        <f t="shared" si="16"/>
        <v>2</v>
      </c>
      <c r="I39" s="4" t="s">
        <v>196</v>
      </c>
      <c r="J39" s="6">
        <f>105000/F39</f>
        <v>105000</v>
      </c>
      <c r="K39" s="6">
        <f t="shared" si="17"/>
        <v>210000</v>
      </c>
    </row>
    <row r="40" spans="1:11" x14ac:dyDescent="0.25">
      <c r="A40">
        <v>39</v>
      </c>
      <c r="B40" t="s">
        <v>115</v>
      </c>
      <c r="C40" s="2" t="s">
        <v>220</v>
      </c>
      <c r="D40" s="6">
        <v>90</v>
      </c>
      <c r="E40" s="4" t="s">
        <v>202</v>
      </c>
      <c r="F40" s="6">
        <v>1000</v>
      </c>
      <c r="G40" s="5" t="s">
        <v>203</v>
      </c>
      <c r="H40" s="6">
        <f>D40*F40</f>
        <v>90000</v>
      </c>
      <c r="I40" s="4" t="s">
        <v>203</v>
      </c>
      <c r="J40" s="6">
        <f>92000/F40</f>
        <v>92</v>
      </c>
      <c r="K40" s="6">
        <f>H40*J40</f>
        <v>8280000</v>
      </c>
    </row>
    <row r="41" spans="1:11" x14ac:dyDescent="0.25">
      <c r="A41">
        <v>40</v>
      </c>
      <c r="B41" t="s">
        <v>115</v>
      </c>
      <c r="C41" s="2" t="s">
        <v>221</v>
      </c>
      <c r="D41" s="6">
        <v>5</v>
      </c>
      <c r="E41" s="4" t="s">
        <v>197</v>
      </c>
      <c r="F41" s="6">
        <v>1</v>
      </c>
      <c r="G41" s="5" t="s">
        <v>197</v>
      </c>
      <c r="H41" s="6">
        <f>D41*F41</f>
        <v>5</v>
      </c>
      <c r="I41" s="4" t="s">
        <v>197</v>
      </c>
      <c r="J41" s="6">
        <f>60000/F41</f>
        <v>60000</v>
      </c>
      <c r="K41" s="6">
        <f>H41*J41</f>
        <v>300000</v>
      </c>
    </row>
    <row r="42" spans="1:11" x14ac:dyDescent="0.25">
      <c r="A42">
        <v>41</v>
      </c>
      <c r="B42" t="s">
        <v>117</v>
      </c>
      <c r="C42" s="2" t="s">
        <v>222</v>
      </c>
      <c r="D42" s="6">
        <v>600</v>
      </c>
      <c r="E42" s="4" t="s">
        <v>199</v>
      </c>
      <c r="F42" s="6">
        <v>1</v>
      </c>
      <c r="G42" s="5" t="s">
        <v>199</v>
      </c>
      <c r="H42" s="6">
        <f t="shared" ref="H42:H50" si="18">D42*F42</f>
        <v>600</v>
      </c>
      <c r="I42" s="5" t="s">
        <v>199</v>
      </c>
      <c r="J42" s="6">
        <f>1900/F42</f>
        <v>1900</v>
      </c>
      <c r="K42" s="6">
        <f t="shared" ref="K42:K50" si="19">H42*J42</f>
        <v>1140000</v>
      </c>
    </row>
    <row r="43" spans="1:11" x14ac:dyDescent="0.25">
      <c r="A43">
        <v>42</v>
      </c>
      <c r="B43" t="s">
        <v>118</v>
      </c>
      <c r="C43" s="2" t="s">
        <v>223</v>
      </c>
      <c r="D43" s="6">
        <v>300</v>
      </c>
      <c r="E43" s="4" t="s">
        <v>202</v>
      </c>
      <c r="F43" s="6">
        <v>1000</v>
      </c>
      <c r="G43" s="5" t="s">
        <v>203</v>
      </c>
      <c r="H43" s="6">
        <f t="shared" si="18"/>
        <v>300000</v>
      </c>
      <c r="I43" s="4" t="s">
        <v>203</v>
      </c>
      <c r="J43" s="6">
        <f>75000/F43</f>
        <v>75</v>
      </c>
      <c r="K43" s="6">
        <f t="shared" si="19"/>
        <v>22500000</v>
      </c>
    </row>
    <row r="44" spans="1:11" x14ac:dyDescent="0.25">
      <c r="A44">
        <v>43</v>
      </c>
      <c r="B44" t="s">
        <v>118</v>
      </c>
      <c r="C44" s="2" t="s">
        <v>224</v>
      </c>
      <c r="D44" s="6">
        <v>10</v>
      </c>
      <c r="E44" s="4" t="s">
        <v>225</v>
      </c>
      <c r="F44" s="6">
        <v>1</v>
      </c>
      <c r="G44" s="5" t="s">
        <v>225</v>
      </c>
      <c r="H44" s="6">
        <f t="shared" si="18"/>
        <v>10</v>
      </c>
      <c r="I44" s="4" t="s">
        <v>225</v>
      </c>
      <c r="J44" s="6">
        <f>40000/F44</f>
        <v>40000</v>
      </c>
      <c r="K44" s="6">
        <f t="shared" si="19"/>
        <v>400000</v>
      </c>
    </row>
    <row r="45" spans="1:11" x14ac:dyDescent="0.25">
      <c r="A45">
        <v>44</v>
      </c>
      <c r="B45" t="s">
        <v>118</v>
      </c>
      <c r="C45" s="2" t="s">
        <v>226</v>
      </c>
      <c r="D45" s="6">
        <v>6</v>
      </c>
      <c r="E45" s="4" t="s">
        <v>197</v>
      </c>
      <c r="F45" s="6">
        <v>1</v>
      </c>
      <c r="G45" s="5" t="s">
        <v>197</v>
      </c>
      <c r="H45" s="6">
        <f t="shared" si="18"/>
        <v>6</v>
      </c>
      <c r="I45" s="4" t="s">
        <v>197</v>
      </c>
      <c r="J45" s="6">
        <f>63500/F45</f>
        <v>63500</v>
      </c>
      <c r="K45" s="6">
        <f t="shared" si="19"/>
        <v>381000</v>
      </c>
    </row>
    <row r="46" spans="1:11" x14ac:dyDescent="0.25">
      <c r="A46">
        <v>45</v>
      </c>
      <c r="B46" t="s">
        <v>119</v>
      </c>
      <c r="C46" s="2" t="s">
        <v>227</v>
      </c>
      <c r="D46" s="6">
        <v>70</v>
      </c>
      <c r="E46" s="4" t="s">
        <v>202</v>
      </c>
      <c r="F46" s="6">
        <v>1000</v>
      </c>
      <c r="G46" s="5" t="s">
        <v>203</v>
      </c>
      <c r="H46" s="6">
        <f t="shared" si="18"/>
        <v>70000</v>
      </c>
      <c r="I46" s="4" t="s">
        <v>203</v>
      </c>
      <c r="J46" s="6">
        <f>243000/F46</f>
        <v>243</v>
      </c>
      <c r="K46" s="6">
        <f t="shared" si="19"/>
        <v>17010000</v>
      </c>
    </row>
    <row r="47" spans="1:11" x14ac:dyDescent="0.25">
      <c r="A47">
        <v>46</v>
      </c>
      <c r="B47" t="s">
        <v>120</v>
      </c>
      <c r="C47" s="2" t="s">
        <v>228</v>
      </c>
      <c r="D47" s="6">
        <v>114</v>
      </c>
      <c r="E47" s="4" t="s">
        <v>225</v>
      </c>
      <c r="F47" s="6">
        <v>1</v>
      </c>
      <c r="G47" s="4" t="s">
        <v>225</v>
      </c>
      <c r="H47" s="6">
        <f t="shared" si="18"/>
        <v>114</v>
      </c>
      <c r="I47" s="4" t="s">
        <v>225</v>
      </c>
      <c r="J47" s="6">
        <f>40000/F47</f>
        <v>40000</v>
      </c>
      <c r="K47" s="6">
        <f t="shared" si="19"/>
        <v>4560000</v>
      </c>
    </row>
    <row r="48" spans="1:11" x14ac:dyDescent="0.25">
      <c r="A48">
        <v>47</v>
      </c>
      <c r="B48" t="s">
        <v>120</v>
      </c>
      <c r="C48" s="2" t="s">
        <v>229</v>
      </c>
      <c r="D48" s="6">
        <v>12</v>
      </c>
      <c r="E48" s="4" t="s">
        <v>225</v>
      </c>
      <c r="F48" s="6">
        <v>1</v>
      </c>
      <c r="G48" s="4" t="s">
        <v>225</v>
      </c>
      <c r="H48" s="6">
        <f t="shared" si="18"/>
        <v>12</v>
      </c>
      <c r="I48" s="4" t="s">
        <v>225</v>
      </c>
      <c r="J48" s="6">
        <f>165000/F48</f>
        <v>165000</v>
      </c>
      <c r="K48" s="6">
        <f t="shared" si="19"/>
        <v>1980000</v>
      </c>
    </row>
    <row r="49" spans="1:11" x14ac:dyDescent="0.25">
      <c r="A49">
        <v>48</v>
      </c>
      <c r="B49" t="s">
        <v>121</v>
      </c>
      <c r="C49" s="2" t="s">
        <v>230</v>
      </c>
      <c r="D49" s="6">
        <v>20</v>
      </c>
      <c r="E49" s="4" t="s">
        <v>197</v>
      </c>
      <c r="F49" s="6">
        <v>1</v>
      </c>
      <c r="G49" s="5" t="s">
        <v>197</v>
      </c>
      <c r="H49" s="6">
        <f t="shared" si="18"/>
        <v>20</v>
      </c>
      <c r="I49" s="4" t="s">
        <v>197</v>
      </c>
      <c r="J49" s="6">
        <f>23000/F49</f>
        <v>23000</v>
      </c>
      <c r="K49" s="6">
        <f t="shared" si="19"/>
        <v>460000</v>
      </c>
    </row>
    <row r="50" spans="1:11" x14ac:dyDescent="0.25">
      <c r="A50">
        <v>49</v>
      </c>
      <c r="B50" t="s">
        <v>121</v>
      </c>
      <c r="C50" s="2" t="s">
        <v>231</v>
      </c>
      <c r="D50" s="6">
        <v>1</v>
      </c>
      <c r="E50" s="4" t="s">
        <v>196</v>
      </c>
      <c r="F50" s="6">
        <v>1</v>
      </c>
      <c r="G50" s="4" t="s">
        <v>196</v>
      </c>
      <c r="H50" s="6">
        <f t="shared" si="18"/>
        <v>1</v>
      </c>
      <c r="I50" s="4" t="s">
        <v>196</v>
      </c>
      <c r="J50" s="6">
        <f>390000/F50</f>
        <v>390000</v>
      </c>
      <c r="K50" s="6">
        <f t="shared" si="19"/>
        <v>390000</v>
      </c>
    </row>
    <row r="51" spans="1:11" x14ac:dyDescent="0.25">
      <c r="A51">
        <v>50</v>
      </c>
      <c r="B51" t="s">
        <v>121</v>
      </c>
      <c r="C51" s="2" t="s">
        <v>193</v>
      </c>
      <c r="E51" s="4"/>
      <c r="G51" s="4"/>
      <c r="I51" s="4"/>
      <c r="K51" s="6">
        <v>60700</v>
      </c>
    </row>
    <row r="52" spans="1:11" x14ac:dyDescent="0.25">
      <c r="A52">
        <v>51</v>
      </c>
      <c r="B52" t="s">
        <v>122</v>
      </c>
      <c r="C52" s="2" t="s">
        <v>232</v>
      </c>
      <c r="D52" s="6">
        <v>20</v>
      </c>
      <c r="E52" s="4" t="s">
        <v>202</v>
      </c>
      <c r="F52" s="6">
        <v>1000</v>
      </c>
      <c r="G52" s="5" t="s">
        <v>203</v>
      </c>
      <c r="H52" s="6">
        <f t="shared" ref="H52" si="20">D52*F52</f>
        <v>20000</v>
      </c>
      <c r="I52" s="4" t="s">
        <v>203</v>
      </c>
      <c r="J52" s="6">
        <f>158840/F52</f>
        <v>158.84</v>
      </c>
      <c r="K52" s="6">
        <f t="shared" ref="K52" si="21">H52*J52</f>
        <v>3176800</v>
      </c>
    </row>
    <row r="53" spans="1:11" x14ac:dyDescent="0.25">
      <c r="A53">
        <v>52</v>
      </c>
      <c r="B53" t="s">
        <v>125</v>
      </c>
      <c r="C53" s="2" t="s">
        <v>223</v>
      </c>
      <c r="D53" s="6">
        <v>300</v>
      </c>
      <c r="E53" s="4" t="s">
        <v>202</v>
      </c>
      <c r="F53" s="6">
        <v>1000</v>
      </c>
      <c r="G53" s="5" t="s">
        <v>203</v>
      </c>
      <c r="H53" s="6">
        <f t="shared" ref="H53" si="22">D53*F53</f>
        <v>300000</v>
      </c>
      <c r="I53" s="4" t="s">
        <v>203</v>
      </c>
      <c r="J53" s="6">
        <f>75000/F53</f>
        <v>75</v>
      </c>
      <c r="K53" s="6">
        <f t="shared" ref="K53" si="23">H53*J53</f>
        <v>22500000</v>
      </c>
    </row>
    <row r="54" spans="1:11" x14ac:dyDescent="0.25">
      <c r="A54">
        <v>53</v>
      </c>
      <c r="B54" t="s">
        <v>126</v>
      </c>
      <c r="C54" s="2" t="s">
        <v>201</v>
      </c>
      <c r="D54" s="6">
        <v>3</v>
      </c>
      <c r="E54" s="4" t="s">
        <v>202</v>
      </c>
      <c r="F54" s="6">
        <v>1000</v>
      </c>
      <c r="G54" s="5" t="s">
        <v>203</v>
      </c>
      <c r="H54" s="6">
        <f>D54*F54</f>
        <v>3000</v>
      </c>
      <c r="I54" s="4" t="s">
        <v>203</v>
      </c>
      <c r="J54" s="6">
        <f>45000/F54</f>
        <v>45</v>
      </c>
      <c r="K54" s="6">
        <f>H54*J54</f>
        <v>135000</v>
      </c>
    </row>
    <row r="55" spans="1:11" x14ac:dyDescent="0.25">
      <c r="A55">
        <v>54</v>
      </c>
      <c r="B55" t="s">
        <v>126</v>
      </c>
      <c r="C55" s="2" t="s">
        <v>233</v>
      </c>
      <c r="D55" s="6">
        <v>5</v>
      </c>
      <c r="E55" s="4" t="s">
        <v>202</v>
      </c>
      <c r="F55" s="6">
        <v>1000</v>
      </c>
      <c r="G55" s="5" t="s">
        <v>203</v>
      </c>
      <c r="H55" s="6">
        <f>D55*F55</f>
        <v>5000</v>
      </c>
      <c r="I55" s="4" t="s">
        <v>203</v>
      </c>
      <c r="J55" s="6">
        <f>40000/F55</f>
        <v>40</v>
      </c>
      <c r="K55" s="6">
        <f>H55*J55</f>
        <v>200000</v>
      </c>
    </row>
    <row r="56" spans="1:11" x14ac:dyDescent="0.25">
      <c r="A56">
        <v>55</v>
      </c>
      <c r="B56" t="s">
        <v>126</v>
      </c>
      <c r="C56" s="2" t="s">
        <v>234</v>
      </c>
      <c r="D56" s="6">
        <v>1</v>
      </c>
      <c r="E56" s="4" t="s">
        <v>202</v>
      </c>
      <c r="F56" s="6">
        <v>1000</v>
      </c>
      <c r="G56" s="5" t="s">
        <v>203</v>
      </c>
      <c r="H56" s="6">
        <f t="shared" ref="H56:H65" si="24">D56*F56</f>
        <v>1000</v>
      </c>
      <c r="I56" s="4" t="s">
        <v>203</v>
      </c>
      <c r="J56" s="6">
        <f>35000/F56</f>
        <v>35</v>
      </c>
      <c r="K56" s="6">
        <f t="shared" ref="K56:K65" si="25">H56*J56</f>
        <v>35000</v>
      </c>
    </row>
    <row r="57" spans="1:11" x14ac:dyDescent="0.25">
      <c r="A57">
        <v>56</v>
      </c>
      <c r="B57" t="s">
        <v>126</v>
      </c>
      <c r="C57" s="2" t="s">
        <v>206</v>
      </c>
      <c r="D57" s="6">
        <v>6</v>
      </c>
      <c r="E57" s="4" t="s">
        <v>207</v>
      </c>
      <c r="F57" s="6">
        <v>1</v>
      </c>
      <c r="G57" s="5" t="s">
        <v>207</v>
      </c>
      <c r="H57" s="6">
        <f t="shared" si="24"/>
        <v>6</v>
      </c>
      <c r="I57" s="4" t="s">
        <v>207</v>
      </c>
      <c r="J57" s="6">
        <f t="shared" ref="J57:J58" si="26">6500/F57</f>
        <v>6500</v>
      </c>
      <c r="K57" s="6">
        <f t="shared" si="25"/>
        <v>39000</v>
      </c>
    </row>
    <row r="58" spans="1:11" x14ac:dyDescent="0.25">
      <c r="A58">
        <v>57</v>
      </c>
      <c r="B58" t="s">
        <v>126</v>
      </c>
      <c r="C58" s="2" t="s">
        <v>208</v>
      </c>
      <c r="D58" s="6">
        <v>6</v>
      </c>
      <c r="E58" s="4" t="s">
        <v>207</v>
      </c>
      <c r="F58" s="6">
        <v>1</v>
      </c>
      <c r="G58" s="5" t="s">
        <v>207</v>
      </c>
      <c r="H58" s="6">
        <f t="shared" si="24"/>
        <v>6</v>
      </c>
      <c r="I58" s="4" t="s">
        <v>207</v>
      </c>
      <c r="J58" s="6">
        <f t="shared" si="26"/>
        <v>6500</v>
      </c>
      <c r="K58" s="6">
        <f t="shared" si="25"/>
        <v>39000</v>
      </c>
    </row>
    <row r="59" spans="1:11" x14ac:dyDescent="0.25">
      <c r="A59">
        <v>58</v>
      </c>
      <c r="B59" t="s">
        <v>126</v>
      </c>
      <c r="C59" s="2" t="s">
        <v>218</v>
      </c>
      <c r="D59" s="6">
        <v>2</v>
      </c>
      <c r="E59" s="4" t="s">
        <v>196</v>
      </c>
      <c r="F59" s="6">
        <v>1</v>
      </c>
      <c r="G59" s="4" t="s">
        <v>196</v>
      </c>
      <c r="H59" s="6">
        <f t="shared" si="24"/>
        <v>2</v>
      </c>
      <c r="I59" s="4" t="s">
        <v>196</v>
      </c>
      <c r="J59" s="6">
        <f>95000/F59</f>
        <v>95000</v>
      </c>
      <c r="K59" s="6">
        <f t="shared" si="25"/>
        <v>190000</v>
      </c>
    </row>
    <row r="60" spans="1:11" x14ac:dyDescent="0.25">
      <c r="A60">
        <v>59</v>
      </c>
      <c r="B60" t="s">
        <v>127</v>
      </c>
      <c r="C60" s="2" t="s">
        <v>235</v>
      </c>
      <c r="D60" s="6">
        <v>560</v>
      </c>
      <c r="E60" s="4" t="s">
        <v>199</v>
      </c>
      <c r="F60" s="6">
        <v>1</v>
      </c>
      <c r="G60" s="5" t="s">
        <v>199</v>
      </c>
      <c r="H60" s="6">
        <f t="shared" si="24"/>
        <v>560</v>
      </c>
      <c r="I60" s="5" t="s">
        <v>199</v>
      </c>
      <c r="J60" s="6">
        <f>3200/F60</f>
        <v>3200</v>
      </c>
      <c r="K60" s="6">
        <f t="shared" si="25"/>
        <v>1792000</v>
      </c>
    </row>
    <row r="61" spans="1:11" x14ac:dyDescent="0.25">
      <c r="A61">
        <v>60</v>
      </c>
      <c r="B61" t="s">
        <v>128</v>
      </c>
      <c r="C61" s="2" t="s">
        <v>236</v>
      </c>
      <c r="D61" s="6">
        <v>4</v>
      </c>
      <c r="E61" s="4" t="s">
        <v>237</v>
      </c>
      <c r="F61" s="6">
        <v>1</v>
      </c>
      <c r="G61" s="4" t="s">
        <v>237</v>
      </c>
      <c r="H61" s="6">
        <f t="shared" si="24"/>
        <v>4</v>
      </c>
      <c r="I61" s="4" t="s">
        <v>237</v>
      </c>
      <c r="J61" s="6">
        <f>412500/F61</f>
        <v>412500</v>
      </c>
      <c r="K61" s="6">
        <f t="shared" si="25"/>
        <v>1650000</v>
      </c>
    </row>
    <row r="62" spans="1:11" x14ac:dyDescent="0.25">
      <c r="A62">
        <v>61</v>
      </c>
      <c r="B62" t="s">
        <v>128</v>
      </c>
      <c r="C62" s="2" t="s">
        <v>238</v>
      </c>
      <c r="D62" s="6">
        <v>3</v>
      </c>
      <c r="E62" s="4" t="s">
        <v>196</v>
      </c>
      <c r="F62" s="6">
        <v>1</v>
      </c>
      <c r="G62" s="4" t="s">
        <v>196</v>
      </c>
      <c r="H62" s="6">
        <f t="shared" si="24"/>
        <v>3</v>
      </c>
      <c r="I62" s="4" t="s">
        <v>196</v>
      </c>
      <c r="J62" s="6">
        <f>1210000/F62</f>
        <v>1210000</v>
      </c>
      <c r="K62" s="6">
        <f t="shared" si="25"/>
        <v>3630000</v>
      </c>
    </row>
    <row r="63" spans="1:11" x14ac:dyDescent="0.25">
      <c r="A63">
        <v>62</v>
      </c>
      <c r="B63" t="s">
        <v>128</v>
      </c>
      <c r="C63" s="2" t="s">
        <v>239</v>
      </c>
      <c r="D63" s="6">
        <v>14</v>
      </c>
      <c r="E63" s="4" t="s">
        <v>207</v>
      </c>
      <c r="F63" s="6">
        <v>1</v>
      </c>
      <c r="G63" s="5" t="s">
        <v>207</v>
      </c>
      <c r="H63" s="6">
        <f t="shared" si="24"/>
        <v>14</v>
      </c>
      <c r="I63" s="4" t="s">
        <v>207</v>
      </c>
      <c r="J63" s="6">
        <f>27657.143/F63</f>
        <v>27657.143</v>
      </c>
      <c r="K63" s="6">
        <f t="shared" si="25"/>
        <v>387200.00199999998</v>
      </c>
    </row>
    <row r="64" spans="1:11" x14ac:dyDescent="0.25">
      <c r="A64">
        <v>63</v>
      </c>
      <c r="B64" t="s">
        <v>128</v>
      </c>
      <c r="C64" s="2" t="s">
        <v>240</v>
      </c>
      <c r="D64" s="6">
        <v>2</v>
      </c>
      <c r="E64" s="4" t="s">
        <v>237</v>
      </c>
      <c r="F64" s="6">
        <v>1</v>
      </c>
      <c r="G64" s="4" t="s">
        <v>237</v>
      </c>
      <c r="H64" s="6">
        <f t="shared" si="24"/>
        <v>2</v>
      </c>
      <c r="I64" s="4" t="s">
        <v>237</v>
      </c>
      <c r="J64" s="6">
        <f>528000/F64</f>
        <v>528000</v>
      </c>
      <c r="K64" s="6">
        <f t="shared" si="25"/>
        <v>1056000</v>
      </c>
    </row>
    <row r="65" spans="1:11" x14ac:dyDescent="0.25">
      <c r="A65">
        <v>64</v>
      </c>
      <c r="B65" t="s">
        <v>129</v>
      </c>
      <c r="C65" s="2" t="s">
        <v>211</v>
      </c>
      <c r="D65" s="6">
        <v>11.074999999999999</v>
      </c>
      <c r="E65" s="4" t="s">
        <v>202</v>
      </c>
      <c r="F65" s="6">
        <v>1000</v>
      </c>
      <c r="G65" s="5" t="s">
        <v>203</v>
      </c>
      <c r="H65" s="6">
        <f t="shared" si="24"/>
        <v>11075</v>
      </c>
      <c r="I65" s="4" t="s">
        <v>203</v>
      </c>
      <c r="J65" s="6">
        <f>330000/F65</f>
        <v>330</v>
      </c>
      <c r="K65" s="6">
        <f t="shared" si="25"/>
        <v>3654750</v>
      </c>
    </row>
    <row r="66" spans="1:11" x14ac:dyDescent="0.25">
      <c r="A66">
        <v>65</v>
      </c>
      <c r="B66" t="s">
        <v>130</v>
      </c>
      <c r="C66" s="2" t="s">
        <v>201</v>
      </c>
      <c r="D66" s="6">
        <v>3</v>
      </c>
      <c r="E66" s="4" t="s">
        <v>202</v>
      </c>
      <c r="F66" s="6">
        <v>1000</v>
      </c>
      <c r="G66" s="5" t="s">
        <v>203</v>
      </c>
      <c r="H66" s="6">
        <f>D66*F66</f>
        <v>3000</v>
      </c>
      <c r="I66" s="4" t="s">
        <v>203</v>
      </c>
      <c r="J66" s="6">
        <f>45000/F66</f>
        <v>45</v>
      </c>
      <c r="K66" s="6">
        <f>H66*J66</f>
        <v>135000</v>
      </c>
    </row>
    <row r="67" spans="1:11" x14ac:dyDescent="0.25">
      <c r="A67">
        <v>66</v>
      </c>
      <c r="B67" t="s">
        <v>130</v>
      </c>
      <c r="C67" s="2" t="s">
        <v>204</v>
      </c>
      <c r="D67" s="6">
        <v>2.7</v>
      </c>
      <c r="E67" s="4" t="s">
        <v>202</v>
      </c>
      <c r="F67" s="6">
        <v>1000</v>
      </c>
      <c r="G67" s="5" t="s">
        <v>203</v>
      </c>
      <c r="H67" s="6">
        <f t="shared" ref="H67:H92" si="27">D67*F67</f>
        <v>2700</v>
      </c>
      <c r="I67" s="4" t="s">
        <v>203</v>
      </c>
      <c r="J67" s="6">
        <f>45000/F67</f>
        <v>45</v>
      </c>
      <c r="K67" s="6">
        <f t="shared" ref="K67:K92" si="28">H67*J67</f>
        <v>121500</v>
      </c>
    </row>
    <row r="68" spans="1:11" x14ac:dyDescent="0.25">
      <c r="A68">
        <v>67</v>
      </c>
      <c r="B68" t="s">
        <v>130</v>
      </c>
      <c r="C68" s="2" t="s">
        <v>214</v>
      </c>
      <c r="D68" s="6">
        <v>3</v>
      </c>
      <c r="E68" s="4" t="s">
        <v>202</v>
      </c>
      <c r="F68" s="6">
        <v>1000</v>
      </c>
      <c r="G68" s="5" t="s">
        <v>203</v>
      </c>
      <c r="H68" s="6">
        <f t="shared" si="27"/>
        <v>3000</v>
      </c>
      <c r="I68" s="4" t="s">
        <v>203</v>
      </c>
      <c r="J68" s="6">
        <f>90000/F68</f>
        <v>90</v>
      </c>
      <c r="K68" s="6">
        <f t="shared" si="28"/>
        <v>270000</v>
      </c>
    </row>
    <row r="69" spans="1:11" x14ac:dyDescent="0.25">
      <c r="A69">
        <v>68</v>
      </c>
      <c r="B69" t="s">
        <v>130</v>
      </c>
      <c r="C69" s="2" t="s">
        <v>241</v>
      </c>
      <c r="D69" s="6">
        <v>20</v>
      </c>
      <c r="E69" s="4" t="s">
        <v>202</v>
      </c>
      <c r="F69" s="6">
        <v>1000</v>
      </c>
      <c r="G69" s="5" t="s">
        <v>203</v>
      </c>
      <c r="H69" s="6">
        <f t="shared" si="27"/>
        <v>20000</v>
      </c>
      <c r="I69" s="4" t="s">
        <v>203</v>
      </c>
      <c r="J69" s="6">
        <f>20000/F69</f>
        <v>20</v>
      </c>
      <c r="K69" s="6">
        <f t="shared" si="28"/>
        <v>400000</v>
      </c>
    </row>
    <row r="70" spans="1:11" x14ac:dyDescent="0.25">
      <c r="A70">
        <v>69</v>
      </c>
      <c r="B70" t="s">
        <v>130</v>
      </c>
      <c r="C70" s="2" t="s">
        <v>242</v>
      </c>
      <c r="D70" s="6">
        <v>10</v>
      </c>
      <c r="E70" s="4" t="s">
        <v>202</v>
      </c>
      <c r="F70" s="6">
        <v>1000</v>
      </c>
      <c r="G70" s="5" t="s">
        <v>203</v>
      </c>
      <c r="H70" s="6">
        <f t="shared" si="27"/>
        <v>10000</v>
      </c>
      <c r="I70" s="4" t="s">
        <v>203</v>
      </c>
      <c r="J70" s="6">
        <f>30000/F70</f>
        <v>30</v>
      </c>
      <c r="K70" s="6">
        <f t="shared" si="28"/>
        <v>300000</v>
      </c>
    </row>
    <row r="71" spans="1:11" x14ac:dyDescent="0.25">
      <c r="A71">
        <v>70</v>
      </c>
      <c r="B71" t="s">
        <v>130</v>
      </c>
      <c r="C71" s="2" t="s">
        <v>243</v>
      </c>
      <c r="D71" s="6">
        <v>1</v>
      </c>
      <c r="E71" s="4" t="s">
        <v>202</v>
      </c>
      <c r="F71" s="6">
        <v>1000</v>
      </c>
      <c r="G71" s="5" t="s">
        <v>203</v>
      </c>
      <c r="H71" s="6">
        <f t="shared" si="27"/>
        <v>1000</v>
      </c>
      <c r="I71" s="4" t="s">
        <v>203</v>
      </c>
      <c r="J71" s="6">
        <f>65000/F71</f>
        <v>65</v>
      </c>
      <c r="K71" s="6">
        <f t="shared" si="28"/>
        <v>65000</v>
      </c>
    </row>
    <row r="72" spans="1:11" x14ac:dyDescent="0.25">
      <c r="A72">
        <v>71</v>
      </c>
      <c r="B72" t="s">
        <v>130</v>
      </c>
      <c r="C72" s="2" t="s">
        <v>215</v>
      </c>
      <c r="D72" s="6">
        <v>2</v>
      </c>
      <c r="E72" s="4" t="s">
        <v>202</v>
      </c>
      <c r="F72" s="6">
        <v>1000</v>
      </c>
      <c r="G72" s="5" t="s">
        <v>203</v>
      </c>
      <c r="H72" s="6">
        <f t="shared" si="27"/>
        <v>2000</v>
      </c>
      <c r="I72" s="4" t="s">
        <v>203</v>
      </c>
      <c r="J72" s="6">
        <f>35000/F72</f>
        <v>35</v>
      </c>
      <c r="K72" s="6">
        <f t="shared" si="28"/>
        <v>70000</v>
      </c>
    </row>
    <row r="73" spans="1:11" x14ac:dyDescent="0.25">
      <c r="A73">
        <v>72</v>
      </c>
      <c r="B73" t="s">
        <v>130</v>
      </c>
      <c r="C73" s="2" t="s">
        <v>244</v>
      </c>
      <c r="D73" s="6">
        <v>2</v>
      </c>
      <c r="E73" s="4" t="s">
        <v>197</v>
      </c>
      <c r="F73" s="6">
        <v>1</v>
      </c>
      <c r="G73" s="4" t="s">
        <v>197</v>
      </c>
      <c r="H73" s="6">
        <f t="shared" si="27"/>
        <v>2</v>
      </c>
      <c r="I73" s="4" t="s">
        <v>197</v>
      </c>
      <c r="J73" s="6">
        <f>15000/F73</f>
        <v>15000</v>
      </c>
      <c r="K73" s="6">
        <f t="shared" si="28"/>
        <v>30000</v>
      </c>
    </row>
    <row r="74" spans="1:11" x14ac:dyDescent="0.25">
      <c r="A74">
        <v>73</v>
      </c>
      <c r="B74" t="s">
        <v>130</v>
      </c>
      <c r="C74" s="2" t="s">
        <v>245</v>
      </c>
      <c r="D74" s="6">
        <v>2</v>
      </c>
      <c r="E74" s="4" t="s">
        <v>197</v>
      </c>
      <c r="F74" s="6">
        <v>1</v>
      </c>
      <c r="G74" s="4" t="s">
        <v>197</v>
      </c>
      <c r="H74" s="6">
        <f t="shared" si="27"/>
        <v>2</v>
      </c>
      <c r="I74" s="4" t="s">
        <v>197</v>
      </c>
      <c r="J74" s="6">
        <f>15000/F74</f>
        <v>15000</v>
      </c>
      <c r="K74" s="6">
        <f t="shared" si="28"/>
        <v>30000</v>
      </c>
    </row>
    <row r="75" spans="1:11" x14ac:dyDescent="0.25">
      <c r="A75">
        <v>74</v>
      </c>
      <c r="B75" t="s">
        <v>130</v>
      </c>
      <c r="C75" s="2" t="s">
        <v>209</v>
      </c>
      <c r="D75" s="6">
        <v>15</v>
      </c>
      <c r="E75" s="4" t="s">
        <v>202</v>
      </c>
      <c r="F75" s="6">
        <v>1000</v>
      </c>
      <c r="G75" s="5" t="s">
        <v>203</v>
      </c>
      <c r="H75" s="6">
        <f t="shared" si="27"/>
        <v>15000</v>
      </c>
      <c r="I75" s="4" t="s">
        <v>203</v>
      </c>
      <c r="J75" s="6">
        <f>27000/F75</f>
        <v>27</v>
      </c>
      <c r="K75" s="6">
        <f t="shared" si="28"/>
        <v>405000</v>
      </c>
    </row>
    <row r="76" spans="1:11" x14ac:dyDescent="0.25">
      <c r="A76">
        <v>75</v>
      </c>
      <c r="B76" t="s">
        <v>131</v>
      </c>
      <c r="C76" s="2" t="s">
        <v>246</v>
      </c>
      <c r="D76" s="6">
        <v>47</v>
      </c>
      <c r="E76" s="4" t="s">
        <v>202</v>
      </c>
      <c r="F76" s="6">
        <v>1000</v>
      </c>
      <c r="G76" s="5" t="s">
        <v>203</v>
      </c>
      <c r="H76" s="6">
        <f t="shared" si="27"/>
        <v>47000</v>
      </c>
      <c r="I76" s="4" t="s">
        <v>203</v>
      </c>
      <c r="J76" s="6">
        <f>47000/F76</f>
        <v>47</v>
      </c>
      <c r="K76" s="6">
        <f t="shared" si="28"/>
        <v>2209000</v>
      </c>
    </row>
    <row r="77" spans="1:11" x14ac:dyDescent="0.25">
      <c r="A77">
        <v>76</v>
      </c>
      <c r="B77" t="s">
        <v>132</v>
      </c>
      <c r="C77" s="2" t="s">
        <v>247</v>
      </c>
      <c r="D77" s="6">
        <v>10</v>
      </c>
      <c r="E77" s="4" t="s">
        <v>202</v>
      </c>
      <c r="F77" s="6">
        <v>1000</v>
      </c>
      <c r="G77" s="5" t="s">
        <v>203</v>
      </c>
      <c r="H77" s="6">
        <f t="shared" si="27"/>
        <v>10000</v>
      </c>
      <c r="I77" s="4" t="s">
        <v>203</v>
      </c>
      <c r="J77" s="6">
        <f>150000/F77</f>
        <v>150</v>
      </c>
      <c r="K77" s="6">
        <f t="shared" si="28"/>
        <v>1500000</v>
      </c>
    </row>
    <row r="78" spans="1:11" x14ac:dyDescent="0.25">
      <c r="A78">
        <v>77</v>
      </c>
      <c r="B78" t="s">
        <v>133</v>
      </c>
      <c r="C78" s="2" t="s">
        <v>248</v>
      </c>
      <c r="D78" s="6">
        <v>10</v>
      </c>
      <c r="E78" s="4" t="s">
        <v>237</v>
      </c>
      <c r="F78" s="6">
        <v>1</v>
      </c>
      <c r="G78" s="4" t="s">
        <v>237</v>
      </c>
      <c r="H78" s="6">
        <f t="shared" si="27"/>
        <v>10</v>
      </c>
      <c r="I78" s="4" t="s">
        <v>237</v>
      </c>
      <c r="J78" s="6">
        <f>1359600/F78</f>
        <v>1359600</v>
      </c>
      <c r="K78" s="6">
        <f t="shared" si="28"/>
        <v>13596000</v>
      </c>
    </row>
    <row r="79" spans="1:11" x14ac:dyDescent="0.25">
      <c r="A79">
        <v>78</v>
      </c>
      <c r="B79" t="s">
        <v>134</v>
      </c>
      <c r="C79" s="2" t="s">
        <v>249</v>
      </c>
      <c r="D79" s="6">
        <v>15</v>
      </c>
      <c r="E79" s="4" t="s">
        <v>237</v>
      </c>
      <c r="F79" s="6">
        <v>1</v>
      </c>
      <c r="G79" s="4" t="s">
        <v>237</v>
      </c>
      <c r="H79" s="6">
        <f t="shared" si="27"/>
        <v>15</v>
      </c>
      <c r="I79" s="4" t="s">
        <v>237</v>
      </c>
      <c r="J79" s="6">
        <f>177500/F79</f>
        <v>177500</v>
      </c>
      <c r="K79" s="6">
        <f t="shared" si="28"/>
        <v>2662500</v>
      </c>
    </row>
    <row r="80" spans="1:11" x14ac:dyDescent="0.25">
      <c r="A80">
        <v>79</v>
      </c>
      <c r="B80" t="s">
        <v>134</v>
      </c>
      <c r="C80" s="2" t="s">
        <v>250</v>
      </c>
      <c r="D80" s="6">
        <v>3</v>
      </c>
      <c r="E80" s="4" t="s">
        <v>237</v>
      </c>
      <c r="F80" s="6">
        <v>1</v>
      </c>
      <c r="G80" s="4" t="s">
        <v>237</v>
      </c>
      <c r="H80" s="6">
        <f t="shared" si="27"/>
        <v>3</v>
      </c>
      <c r="I80" s="4" t="s">
        <v>237</v>
      </c>
      <c r="J80" s="6">
        <f>1096000/F80</f>
        <v>1096000</v>
      </c>
      <c r="K80" s="6">
        <f t="shared" si="28"/>
        <v>3288000</v>
      </c>
    </row>
    <row r="81" spans="1:11" x14ac:dyDescent="0.25">
      <c r="A81">
        <v>80</v>
      </c>
      <c r="B81" t="s">
        <v>134</v>
      </c>
      <c r="C81" s="2" t="s">
        <v>251</v>
      </c>
      <c r="D81" s="6">
        <v>5</v>
      </c>
      <c r="E81" s="4" t="s">
        <v>197</v>
      </c>
      <c r="F81" s="6">
        <v>1</v>
      </c>
      <c r="G81" s="4" t="s">
        <v>197</v>
      </c>
      <c r="H81" s="6">
        <f t="shared" si="27"/>
        <v>5</v>
      </c>
      <c r="I81" s="4" t="s">
        <v>197</v>
      </c>
      <c r="J81" s="6">
        <f>237000/F81</f>
        <v>237000</v>
      </c>
      <c r="K81" s="6">
        <f t="shared" si="28"/>
        <v>1185000</v>
      </c>
    </row>
    <row r="82" spans="1:11" x14ac:dyDescent="0.25">
      <c r="A82">
        <v>81</v>
      </c>
      <c r="B82" t="s">
        <v>135</v>
      </c>
      <c r="C82" s="2" t="s">
        <v>252</v>
      </c>
      <c r="D82" s="6">
        <v>3</v>
      </c>
      <c r="E82" s="4" t="s">
        <v>225</v>
      </c>
      <c r="F82" s="6">
        <v>1</v>
      </c>
      <c r="G82" s="4" t="s">
        <v>225</v>
      </c>
      <c r="H82" s="6">
        <f t="shared" si="27"/>
        <v>3</v>
      </c>
      <c r="I82" s="4" t="s">
        <v>225</v>
      </c>
      <c r="J82" s="6">
        <f>30000/F82</f>
        <v>30000</v>
      </c>
      <c r="K82" s="6">
        <f t="shared" si="28"/>
        <v>90000</v>
      </c>
    </row>
    <row r="83" spans="1:11" x14ac:dyDescent="0.25">
      <c r="A83">
        <v>82</v>
      </c>
      <c r="B83" t="s">
        <v>135</v>
      </c>
      <c r="C83" s="2" t="s">
        <v>253</v>
      </c>
      <c r="D83" s="6">
        <v>3</v>
      </c>
      <c r="E83" s="4" t="s">
        <v>254</v>
      </c>
      <c r="F83" s="6">
        <v>1</v>
      </c>
      <c r="G83" s="4" t="s">
        <v>254</v>
      </c>
      <c r="H83" s="6">
        <f t="shared" si="27"/>
        <v>3</v>
      </c>
      <c r="I83" s="4" t="s">
        <v>254</v>
      </c>
      <c r="J83" s="6">
        <f>83000/F83</f>
        <v>83000</v>
      </c>
      <c r="K83" s="6">
        <f t="shared" si="28"/>
        <v>249000</v>
      </c>
    </row>
    <row r="84" spans="1:11" x14ac:dyDescent="0.25">
      <c r="A84">
        <v>83</v>
      </c>
      <c r="B84" t="s">
        <v>135</v>
      </c>
      <c r="C84" s="2" t="s">
        <v>223</v>
      </c>
      <c r="D84" s="6">
        <v>250</v>
      </c>
      <c r="E84" s="4" t="s">
        <v>202</v>
      </c>
      <c r="F84" s="6">
        <v>1000</v>
      </c>
      <c r="G84" s="5" t="s">
        <v>203</v>
      </c>
      <c r="H84" s="6">
        <f t="shared" si="27"/>
        <v>250000</v>
      </c>
      <c r="I84" s="4" t="s">
        <v>203</v>
      </c>
      <c r="J84" s="6">
        <f>75000/F84</f>
        <v>75</v>
      </c>
      <c r="K84" s="6">
        <f t="shared" si="28"/>
        <v>18750000</v>
      </c>
    </row>
    <row r="85" spans="1:11" x14ac:dyDescent="0.25">
      <c r="A85">
        <v>84</v>
      </c>
      <c r="B85" t="s">
        <v>136</v>
      </c>
      <c r="C85" s="2" t="s">
        <v>255</v>
      </c>
      <c r="D85" s="6">
        <v>20</v>
      </c>
      <c r="E85" s="4" t="s">
        <v>202</v>
      </c>
      <c r="F85" s="6">
        <v>1000</v>
      </c>
      <c r="G85" s="5" t="s">
        <v>203</v>
      </c>
      <c r="H85" s="6">
        <f t="shared" si="27"/>
        <v>20000</v>
      </c>
      <c r="I85" s="4" t="s">
        <v>203</v>
      </c>
      <c r="J85" s="6">
        <f>158840/F85</f>
        <v>158.84</v>
      </c>
      <c r="K85" s="6">
        <f t="shared" si="28"/>
        <v>3176800</v>
      </c>
    </row>
    <row r="86" spans="1:11" x14ac:dyDescent="0.25">
      <c r="A86">
        <v>85</v>
      </c>
      <c r="B86" t="s">
        <v>136</v>
      </c>
      <c r="C86" s="2" t="s">
        <v>256</v>
      </c>
      <c r="D86" s="6">
        <v>50</v>
      </c>
      <c r="E86" s="4" t="s">
        <v>202</v>
      </c>
      <c r="F86" s="6">
        <v>1000</v>
      </c>
      <c r="G86" s="5" t="s">
        <v>203</v>
      </c>
      <c r="H86" s="6">
        <f t="shared" si="27"/>
        <v>50000</v>
      </c>
      <c r="I86" s="4" t="s">
        <v>203</v>
      </c>
      <c r="J86" s="6">
        <f>86487.5/F86</f>
        <v>86.487499999999997</v>
      </c>
      <c r="K86" s="6">
        <f t="shared" si="28"/>
        <v>4324375</v>
      </c>
    </row>
    <row r="87" spans="1:11" x14ac:dyDescent="0.25">
      <c r="A87">
        <v>86</v>
      </c>
      <c r="B87" t="s">
        <v>137</v>
      </c>
      <c r="C87" s="2" t="s">
        <v>257</v>
      </c>
      <c r="D87" s="6">
        <v>5</v>
      </c>
      <c r="E87" s="4" t="s">
        <v>258</v>
      </c>
      <c r="F87" s="6">
        <v>1</v>
      </c>
      <c r="G87" s="4" t="s">
        <v>258</v>
      </c>
      <c r="H87" s="6">
        <f t="shared" si="27"/>
        <v>5</v>
      </c>
      <c r="I87" s="4" t="s">
        <v>258</v>
      </c>
      <c r="J87" s="6">
        <f>180000/F87</f>
        <v>180000</v>
      </c>
      <c r="K87" s="6">
        <f t="shared" si="28"/>
        <v>900000</v>
      </c>
    </row>
    <row r="88" spans="1:11" x14ac:dyDescent="0.25">
      <c r="A88">
        <v>87</v>
      </c>
      <c r="B88" t="s">
        <v>138</v>
      </c>
      <c r="C88" s="2" t="s">
        <v>259</v>
      </c>
      <c r="D88" s="6">
        <v>14</v>
      </c>
      <c r="E88" s="4" t="s">
        <v>196</v>
      </c>
      <c r="F88" s="6">
        <v>1</v>
      </c>
      <c r="G88" s="4" t="s">
        <v>196</v>
      </c>
      <c r="H88" s="6">
        <f t="shared" si="27"/>
        <v>14</v>
      </c>
      <c r="I88" s="4" t="s">
        <v>196</v>
      </c>
      <c r="J88" s="6">
        <f>277500/F88</f>
        <v>277500</v>
      </c>
      <c r="K88" s="6">
        <f t="shared" si="28"/>
        <v>3885000</v>
      </c>
    </row>
    <row r="89" spans="1:11" x14ac:dyDescent="0.25">
      <c r="A89">
        <v>88</v>
      </c>
      <c r="B89" t="s">
        <v>138</v>
      </c>
      <c r="C89" s="2" t="s">
        <v>260</v>
      </c>
      <c r="D89" s="6">
        <v>50</v>
      </c>
      <c r="E89" s="4" t="s">
        <v>202</v>
      </c>
      <c r="F89" s="6">
        <v>1000</v>
      </c>
      <c r="G89" s="5" t="s">
        <v>203</v>
      </c>
      <c r="H89" s="6">
        <f t="shared" si="27"/>
        <v>50000</v>
      </c>
      <c r="I89" s="4" t="s">
        <v>203</v>
      </c>
      <c r="J89" s="6">
        <f>9262.5/F89</f>
        <v>9.2624999999999993</v>
      </c>
      <c r="K89" s="6">
        <f t="shared" si="28"/>
        <v>463124.99999999994</v>
      </c>
    </row>
    <row r="90" spans="1:11" x14ac:dyDescent="0.25">
      <c r="A90">
        <v>89</v>
      </c>
      <c r="B90" t="s">
        <v>139</v>
      </c>
      <c r="C90" s="2" t="s">
        <v>261</v>
      </c>
      <c r="D90" s="6">
        <v>18</v>
      </c>
      <c r="E90" s="4" t="s">
        <v>237</v>
      </c>
      <c r="F90" s="6">
        <v>1</v>
      </c>
      <c r="G90" s="4" t="s">
        <v>237</v>
      </c>
      <c r="H90" s="6">
        <f t="shared" si="27"/>
        <v>18</v>
      </c>
      <c r="I90" s="4" t="s">
        <v>237</v>
      </c>
      <c r="J90" s="6">
        <f>614801/F90</f>
        <v>614801</v>
      </c>
      <c r="K90" s="6">
        <f t="shared" si="28"/>
        <v>11066418</v>
      </c>
    </row>
    <row r="91" spans="1:11" x14ac:dyDescent="0.25">
      <c r="A91">
        <v>90</v>
      </c>
      <c r="B91" t="s">
        <v>139</v>
      </c>
      <c r="C91" s="2" t="s">
        <v>208</v>
      </c>
      <c r="D91" s="6">
        <v>114</v>
      </c>
      <c r="E91" s="4" t="s">
        <v>207</v>
      </c>
      <c r="F91" s="6">
        <v>1</v>
      </c>
      <c r="G91" s="5" t="s">
        <v>207</v>
      </c>
      <c r="H91" s="6">
        <f t="shared" si="27"/>
        <v>114</v>
      </c>
      <c r="I91" s="4" t="s">
        <v>207</v>
      </c>
      <c r="J91" s="6">
        <f>4400/F91</f>
        <v>4400</v>
      </c>
      <c r="K91" s="6">
        <f t="shared" si="28"/>
        <v>501600</v>
      </c>
    </row>
    <row r="92" spans="1:11" x14ac:dyDescent="0.25">
      <c r="A92">
        <v>91</v>
      </c>
      <c r="B92" t="s">
        <v>139</v>
      </c>
      <c r="C92" s="2" t="s">
        <v>206</v>
      </c>
      <c r="D92" s="6">
        <v>36</v>
      </c>
      <c r="E92" s="4" t="s">
        <v>207</v>
      </c>
      <c r="F92" s="6">
        <v>1</v>
      </c>
      <c r="G92" s="5" t="s">
        <v>207</v>
      </c>
      <c r="H92" s="6">
        <f t="shared" si="27"/>
        <v>36</v>
      </c>
      <c r="I92" s="4" t="s">
        <v>207</v>
      </c>
      <c r="J92" s="6">
        <v>3483.3333333330002</v>
      </c>
      <c r="K92" s="6">
        <f t="shared" si="28"/>
        <v>125399.99999998801</v>
      </c>
    </row>
    <row r="93" spans="1:11" x14ac:dyDescent="0.25">
      <c r="A93">
        <v>92</v>
      </c>
      <c r="B93" t="s">
        <v>140</v>
      </c>
      <c r="C93" s="2" t="s">
        <v>201</v>
      </c>
      <c r="D93" s="6">
        <v>6</v>
      </c>
      <c r="E93" s="4" t="s">
        <v>202</v>
      </c>
      <c r="F93" s="6">
        <v>1000</v>
      </c>
      <c r="G93" s="5" t="s">
        <v>203</v>
      </c>
      <c r="H93" s="6">
        <f>D93*F93</f>
        <v>6000</v>
      </c>
      <c r="I93" s="4" t="s">
        <v>203</v>
      </c>
      <c r="J93" s="6">
        <f>45000/F93</f>
        <v>45</v>
      </c>
      <c r="K93" s="6">
        <f>H93*J93</f>
        <v>270000</v>
      </c>
    </row>
    <row r="94" spans="1:11" x14ac:dyDescent="0.25">
      <c r="A94">
        <v>93</v>
      </c>
      <c r="B94" t="s">
        <v>140</v>
      </c>
      <c r="C94" s="2" t="s">
        <v>214</v>
      </c>
      <c r="D94" s="6">
        <v>1</v>
      </c>
      <c r="E94" s="4" t="s">
        <v>202</v>
      </c>
      <c r="F94" s="6">
        <v>1000</v>
      </c>
      <c r="G94" s="5" t="s">
        <v>203</v>
      </c>
      <c r="H94" s="6">
        <f>D94*F94</f>
        <v>1000</v>
      </c>
      <c r="I94" s="4" t="s">
        <v>203</v>
      </c>
      <c r="J94" s="6">
        <f>90000/F94</f>
        <v>90</v>
      </c>
      <c r="K94" s="6">
        <f t="shared" ref="K94:K98" si="29">H94*J94</f>
        <v>90000</v>
      </c>
    </row>
    <row r="95" spans="1:11" x14ac:dyDescent="0.25">
      <c r="A95">
        <v>94</v>
      </c>
      <c r="B95" t="s">
        <v>140</v>
      </c>
      <c r="C95" s="2" t="s">
        <v>212</v>
      </c>
      <c r="D95" s="6">
        <v>2</v>
      </c>
      <c r="E95" s="4" t="s">
        <v>202</v>
      </c>
      <c r="F95" s="6">
        <v>1000</v>
      </c>
      <c r="G95" s="5" t="s">
        <v>203</v>
      </c>
      <c r="H95" s="6">
        <f t="shared" ref="H95:H98" si="30">D95*F95</f>
        <v>2000</v>
      </c>
      <c r="I95" s="4" t="s">
        <v>203</v>
      </c>
      <c r="J95" s="6">
        <f>55000/F95</f>
        <v>55</v>
      </c>
      <c r="K95" s="6">
        <f t="shared" si="29"/>
        <v>110000</v>
      </c>
    </row>
    <row r="96" spans="1:11" x14ac:dyDescent="0.25">
      <c r="A96">
        <v>95</v>
      </c>
      <c r="B96" t="s">
        <v>140</v>
      </c>
      <c r="C96" s="2" t="s">
        <v>216</v>
      </c>
      <c r="D96" s="6">
        <v>1</v>
      </c>
      <c r="E96" s="4" t="s">
        <v>202</v>
      </c>
      <c r="F96" s="6">
        <v>1000</v>
      </c>
      <c r="G96" s="5" t="s">
        <v>203</v>
      </c>
      <c r="H96" s="6">
        <f t="shared" si="30"/>
        <v>1000</v>
      </c>
      <c r="I96" s="4" t="s">
        <v>203</v>
      </c>
      <c r="J96" s="6">
        <f>22000/F96</f>
        <v>22</v>
      </c>
      <c r="K96" s="6">
        <f t="shared" si="29"/>
        <v>22000</v>
      </c>
    </row>
    <row r="97" spans="1:11" x14ac:dyDescent="0.25">
      <c r="A97">
        <v>96</v>
      </c>
      <c r="B97" t="s">
        <v>140</v>
      </c>
      <c r="C97" s="2" t="s">
        <v>243</v>
      </c>
      <c r="D97" s="6">
        <v>1</v>
      </c>
      <c r="E97" s="4" t="s">
        <v>202</v>
      </c>
      <c r="F97" s="6">
        <v>1000</v>
      </c>
      <c r="G97" s="5" t="s">
        <v>203</v>
      </c>
      <c r="H97" s="6">
        <f t="shared" si="30"/>
        <v>1000</v>
      </c>
      <c r="I97" s="4" t="s">
        <v>203</v>
      </c>
      <c r="J97" s="6">
        <f>65000/F97</f>
        <v>65</v>
      </c>
      <c r="K97" s="6">
        <f t="shared" si="29"/>
        <v>65000</v>
      </c>
    </row>
    <row r="98" spans="1:11" x14ac:dyDescent="0.25">
      <c r="A98">
        <v>97</v>
      </c>
      <c r="B98" t="s">
        <v>140</v>
      </c>
      <c r="C98" s="2" t="s">
        <v>233</v>
      </c>
      <c r="D98" s="6">
        <v>2</v>
      </c>
      <c r="E98" s="4" t="s">
        <v>202</v>
      </c>
      <c r="F98" s="6">
        <v>1000</v>
      </c>
      <c r="G98" s="5" t="s">
        <v>203</v>
      </c>
      <c r="H98" s="6">
        <f t="shared" si="30"/>
        <v>2000</v>
      </c>
      <c r="I98" s="4" t="s">
        <v>203</v>
      </c>
      <c r="J98" s="6">
        <f>40000/F98</f>
        <v>40</v>
      </c>
      <c r="K98" s="6">
        <f t="shared" si="29"/>
        <v>80000</v>
      </c>
    </row>
    <row r="99" spans="1:11" x14ac:dyDescent="0.25">
      <c r="A99">
        <v>98</v>
      </c>
      <c r="B99" t="s">
        <v>140</v>
      </c>
      <c r="C99" s="2" t="s">
        <v>244</v>
      </c>
      <c r="D99" s="6">
        <v>5</v>
      </c>
      <c r="E99" s="4" t="s">
        <v>197</v>
      </c>
      <c r="F99" s="6">
        <v>1</v>
      </c>
      <c r="G99" s="5" t="s">
        <v>197</v>
      </c>
      <c r="H99" s="6">
        <f>D99*F99</f>
        <v>5</v>
      </c>
      <c r="I99" s="4" t="s">
        <v>197</v>
      </c>
      <c r="J99" s="6">
        <f>15000/F99</f>
        <v>15000</v>
      </c>
      <c r="K99" s="6">
        <f>H99*J99</f>
        <v>75000</v>
      </c>
    </row>
    <row r="100" spans="1:11" x14ac:dyDescent="0.25">
      <c r="A100">
        <v>99</v>
      </c>
      <c r="B100" t="s">
        <v>141</v>
      </c>
      <c r="C100" s="2" t="s">
        <v>262</v>
      </c>
      <c r="D100" s="6">
        <v>40</v>
      </c>
      <c r="E100" s="4" t="s">
        <v>237</v>
      </c>
      <c r="F100" s="6">
        <v>1</v>
      </c>
      <c r="G100" s="4" t="s">
        <v>237</v>
      </c>
      <c r="H100" s="6">
        <f t="shared" ref="H100:H107" si="31">D100*F100</f>
        <v>40</v>
      </c>
      <c r="I100" s="4" t="s">
        <v>237</v>
      </c>
      <c r="J100" s="6">
        <f>110000/F100</f>
        <v>110000</v>
      </c>
      <c r="K100" s="6">
        <f t="shared" ref="K100:K107" si="32">H100*J100</f>
        <v>4400000</v>
      </c>
    </row>
    <row r="101" spans="1:11" x14ac:dyDescent="0.25">
      <c r="A101">
        <v>100</v>
      </c>
      <c r="B101" t="s">
        <v>142</v>
      </c>
      <c r="C101" s="2" t="s">
        <v>223</v>
      </c>
      <c r="D101" s="6">
        <v>200</v>
      </c>
      <c r="E101" s="4" t="s">
        <v>202</v>
      </c>
      <c r="F101" s="6">
        <v>1000</v>
      </c>
      <c r="G101" s="5" t="s">
        <v>203</v>
      </c>
      <c r="H101" s="6">
        <f t="shared" si="31"/>
        <v>200000</v>
      </c>
      <c r="I101" s="4" t="s">
        <v>203</v>
      </c>
      <c r="J101" s="6">
        <f>75000/F101</f>
        <v>75</v>
      </c>
      <c r="K101" s="6">
        <f t="shared" si="32"/>
        <v>15000000</v>
      </c>
    </row>
    <row r="102" spans="1:11" x14ac:dyDescent="0.25">
      <c r="A102">
        <v>101</v>
      </c>
      <c r="B102" t="s">
        <v>143</v>
      </c>
      <c r="C102" s="2" t="s">
        <v>227</v>
      </c>
      <c r="D102" s="6">
        <v>70</v>
      </c>
      <c r="E102" s="4" t="s">
        <v>202</v>
      </c>
      <c r="F102" s="6">
        <v>1000</v>
      </c>
      <c r="G102" s="5" t="s">
        <v>203</v>
      </c>
      <c r="H102" s="6">
        <f t="shared" si="31"/>
        <v>70000</v>
      </c>
      <c r="I102" s="4" t="s">
        <v>203</v>
      </c>
      <c r="J102" s="6">
        <f>243000/F102</f>
        <v>243</v>
      </c>
      <c r="K102" s="6">
        <f t="shared" si="32"/>
        <v>17010000</v>
      </c>
    </row>
    <row r="103" spans="1:11" x14ac:dyDescent="0.25">
      <c r="A103">
        <v>102</v>
      </c>
      <c r="B103" t="s">
        <v>144</v>
      </c>
      <c r="C103" s="2" t="s">
        <v>239</v>
      </c>
      <c r="D103" s="6">
        <v>3</v>
      </c>
      <c r="E103" s="4" t="s">
        <v>237</v>
      </c>
      <c r="F103" s="6">
        <v>1</v>
      </c>
      <c r="G103" s="4" t="s">
        <v>237</v>
      </c>
      <c r="H103" s="6">
        <f t="shared" si="31"/>
        <v>3</v>
      </c>
      <c r="I103" s="4" t="s">
        <v>237</v>
      </c>
      <c r="J103" s="6">
        <f>290400/F103</f>
        <v>290400</v>
      </c>
      <c r="K103" s="6">
        <f t="shared" si="32"/>
        <v>871200</v>
      </c>
    </row>
    <row r="104" spans="1:11" x14ac:dyDescent="0.25">
      <c r="A104">
        <v>103</v>
      </c>
      <c r="B104" t="s">
        <v>144</v>
      </c>
      <c r="C104" s="2" t="s">
        <v>236</v>
      </c>
      <c r="D104" s="6">
        <v>2</v>
      </c>
      <c r="E104" s="4" t="s">
        <v>237</v>
      </c>
      <c r="F104" s="6">
        <v>1</v>
      </c>
      <c r="G104" s="4" t="s">
        <v>237</v>
      </c>
      <c r="H104" s="6">
        <f t="shared" si="31"/>
        <v>2</v>
      </c>
      <c r="I104" s="4" t="s">
        <v>237</v>
      </c>
      <c r="J104" s="6">
        <f>412500/F104</f>
        <v>412500</v>
      </c>
      <c r="K104" s="6">
        <f t="shared" si="32"/>
        <v>825000</v>
      </c>
    </row>
    <row r="105" spans="1:11" x14ac:dyDescent="0.25">
      <c r="A105">
        <v>104</v>
      </c>
      <c r="B105" t="s">
        <v>144</v>
      </c>
      <c r="C105" s="2" t="s">
        <v>263</v>
      </c>
      <c r="D105" s="6">
        <v>2</v>
      </c>
      <c r="E105" s="4" t="s">
        <v>196</v>
      </c>
      <c r="F105" s="6">
        <v>1</v>
      </c>
      <c r="G105" s="4" t="s">
        <v>196</v>
      </c>
      <c r="H105" s="6">
        <f t="shared" si="31"/>
        <v>2</v>
      </c>
      <c r="I105" s="4" t="s">
        <v>196</v>
      </c>
      <c r="J105" s="6">
        <f>1100000/F105</f>
        <v>1100000</v>
      </c>
      <c r="K105" s="6">
        <f t="shared" si="32"/>
        <v>2200000</v>
      </c>
    </row>
    <row r="106" spans="1:11" x14ac:dyDescent="0.25">
      <c r="A106">
        <v>105</v>
      </c>
      <c r="B106" t="s">
        <v>145</v>
      </c>
      <c r="C106" s="2" t="s">
        <v>264</v>
      </c>
      <c r="D106" s="6">
        <v>3</v>
      </c>
      <c r="E106" s="4" t="s">
        <v>237</v>
      </c>
      <c r="F106" s="6">
        <v>1</v>
      </c>
      <c r="G106" s="4" t="s">
        <v>237</v>
      </c>
      <c r="H106" s="6">
        <f t="shared" si="31"/>
        <v>3</v>
      </c>
      <c r="I106" s="4" t="s">
        <v>237</v>
      </c>
      <c r="J106" s="6">
        <f>1900000/F106</f>
        <v>1900000</v>
      </c>
      <c r="K106" s="6">
        <f t="shared" si="32"/>
        <v>5700000</v>
      </c>
    </row>
    <row r="107" spans="1:11" x14ac:dyDescent="0.25">
      <c r="A107">
        <v>106</v>
      </c>
      <c r="B107" t="s">
        <v>145</v>
      </c>
      <c r="C107" s="2" t="s">
        <v>265</v>
      </c>
      <c r="D107" s="6">
        <v>1</v>
      </c>
      <c r="E107" s="4" t="s">
        <v>237</v>
      </c>
      <c r="F107" s="6">
        <v>1</v>
      </c>
      <c r="G107" s="4" t="s">
        <v>237</v>
      </c>
      <c r="H107" s="6">
        <f t="shared" si="31"/>
        <v>1</v>
      </c>
      <c r="I107" s="4" t="s">
        <v>237</v>
      </c>
      <c r="J107" s="6">
        <f>697000/F107</f>
        <v>697000</v>
      </c>
      <c r="K107" s="6">
        <f t="shared" si="32"/>
        <v>697000</v>
      </c>
    </row>
    <row r="108" spans="1:11" x14ac:dyDescent="0.25">
      <c r="A108">
        <v>107</v>
      </c>
      <c r="B108" t="s">
        <v>28</v>
      </c>
      <c r="C108" s="2" t="s">
        <v>201</v>
      </c>
      <c r="D108" s="6">
        <v>2</v>
      </c>
      <c r="E108" s="4" t="s">
        <v>202</v>
      </c>
      <c r="F108" s="6">
        <v>1000</v>
      </c>
      <c r="G108" s="5" t="s">
        <v>203</v>
      </c>
      <c r="H108" s="6">
        <f>D108*F108</f>
        <v>2000</v>
      </c>
      <c r="I108" s="4" t="s">
        <v>203</v>
      </c>
      <c r="J108" s="6">
        <f>45000/F108</f>
        <v>45</v>
      </c>
      <c r="K108" s="6">
        <f>H108*J108</f>
        <v>90000</v>
      </c>
    </row>
    <row r="109" spans="1:11" x14ac:dyDescent="0.25">
      <c r="A109">
        <v>108</v>
      </c>
      <c r="B109" t="s">
        <v>28</v>
      </c>
      <c r="C109" s="2" t="s">
        <v>266</v>
      </c>
      <c r="D109" s="6">
        <v>0.5</v>
      </c>
      <c r="E109" s="4" t="s">
        <v>202</v>
      </c>
      <c r="F109" s="6">
        <v>1000</v>
      </c>
      <c r="G109" s="5" t="s">
        <v>203</v>
      </c>
      <c r="H109" s="6">
        <f>D109*F109</f>
        <v>500</v>
      </c>
      <c r="I109" s="4" t="s">
        <v>203</v>
      </c>
      <c r="J109" s="6">
        <f>30000/F109</f>
        <v>30</v>
      </c>
      <c r="K109" s="6">
        <f>H109*J109</f>
        <v>15000</v>
      </c>
    </row>
    <row r="110" spans="1:11" x14ac:dyDescent="0.25">
      <c r="A110">
        <v>109</v>
      </c>
      <c r="B110" t="s">
        <v>28</v>
      </c>
      <c r="C110" s="2" t="s">
        <v>267</v>
      </c>
      <c r="D110" s="6">
        <v>0.5</v>
      </c>
      <c r="E110" s="4" t="s">
        <v>202</v>
      </c>
      <c r="F110" s="6">
        <v>1000</v>
      </c>
      <c r="G110" s="5" t="s">
        <v>203</v>
      </c>
      <c r="H110" s="6">
        <f>D110*F110</f>
        <v>500</v>
      </c>
      <c r="I110" s="4" t="s">
        <v>203</v>
      </c>
      <c r="J110" s="6">
        <f>30000/F110</f>
        <v>30</v>
      </c>
      <c r="K110" s="6">
        <f>H110*J110</f>
        <v>15000</v>
      </c>
    </row>
    <row r="111" spans="1:11" x14ac:dyDescent="0.25">
      <c r="A111">
        <v>110</v>
      </c>
      <c r="B111" t="s">
        <v>28</v>
      </c>
      <c r="C111" s="2" t="s">
        <v>268</v>
      </c>
      <c r="D111" s="6">
        <v>0.5</v>
      </c>
      <c r="E111" s="4" t="s">
        <v>202</v>
      </c>
      <c r="F111" s="6">
        <v>1000</v>
      </c>
      <c r="G111" s="5" t="s">
        <v>203</v>
      </c>
      <c r="H111" s="6">
        <f>D111*F111</f>
        <v>500</v>
      </c>
      <c r="I111" s="4" t="s">
        <v>203</v>
      </c>
      <c r="J111" s="6">
        <f>60000/F111</f>
        <v>60</v>
      </c>
      <c r="K111" s="6">
        <f>H111*J111</f>
        <v>30000</v>
      </c>
    </row>
    <row r="112" spans="1:11" x14ac:dyDescent="0.25">
      <c r="A112">
        <v>111</v>
      </c>
      <c r="B112" t="s">
        <v>28</v>
      </c>
      <c r="C112" s="2" t="s">
        <v>214</v>
      </c>
      <c r="D112" s="6">
        <v>1</v>
      </c>
      <c r="E112" s="4" t="s">
        <v>202</v>
      </c>
      <c r="F112" s="6">
        <v>1000</v>
      </c>
      <c r="G112" s="5" t="s">
        <v>203</v>
      </c>
      <c r="H112" s="6">
        <f>D112*F112</f>
        <v>1000</v>
      </c>
      <c r="I112" s="4" t="s">
        <v>203</v>
      </c>
      <c r="J112" s="6">
        <f>90000/F112</f>
        <v>90</v>
      </c>
      <c r="K112" s="6">
        <f t="shared" ref="K112:K134" si="33">H112*J112</f>
        <v>90000</v>
      </c>
    </row>
    <row r="113" spans="1:11" x14ac:dyDescent="0.25">
      <c r="A113">
        <v>112</v>
      </c>
      <c r="B113" t="s">
        <v>28</v>
      </c>
      <c r="C113" s="2" t="s">
        <v>218</v>
      </c>
      <c r="D113" s="6">
        <v>2</v>
      </c>
      <c r="E113" s="4" t="s">
        <v>196</v>
      </c>
      <c r="F113" s="6">
        <v>1</v>
      </c>
      <c r="G113" s="4" t="s">
        <v>196</v>
      </c>
      <c r="H113" s="6">
        <f t="shared" ref="H113:H134" si="34">D113*F113</f>
        <v>2</v>
      </c>
      <c r="I113" s="4" t="s">
        <v>196</v>
      </c>
      <c r="J113" s="6">
        <f>95000/F113</f>
        <v>95000</v>
      </c>
      <c r="K113" s="6">
        <f t="shared" si="33"/>
        <v>190000</v>
      </c>
    </row>
    <row r="114" spans="1:11" x14ac:dyDescent="0.25">
      <c r="A114">
        <v>113</v>
      </c>
      <c r="B114" t="s">
        <v>28</v>
      </c>
      <c r="C114" s="2" t="s">
        <v>212</v>
      </c>
      <c r="D114" s="6">
        <v>2</v>
      </c>
      <c r="E114" s="4" t="s">
        <v>202</v>
      </c>
      <c r="F114" s="6">
        <v>1000</v>
      </c>
      <c r="G114" s="5" t="s">
        <v>203</v>
      </c>
      <c r="H114" s="6">
        <f t="shared" si="34"/>
        <v>2000</v>
      </c>
      <c r="I114" s="4" t="s">
        <v>203</v>
      </c>
      <c r="J114" s="6">
        <f>55000/F114</f>
        <v>55</v>
      </c>
      <c r="K114" s="6">
        <f t="shared" si="33"/>
        <v>110000</v>
      </c>
    </row>
    <row r="115" spans="1:11" x14ac:dyDescent="0.25">
      <c r="A115">
        <v>114</v>
      </c>
      <c r="B115" t="s">
        <v>28</v>
      </c>
      <c r="C115" s="2" t="s">
        <v>216</v>
      </c>
      <c r="D115" s="6">
        <v>2</v>
      </c>
      <c r="E115" s="4" t="s">
        <v>202</v>
      </c>
      <c r="F115" s="6">
        <v>1000</v>
      </c>
      <c r="G115" s="5" t="s">
        <v>203</v>
      </c>
      <c r="H115" s="6">
        <f t="shared" si="34"/>
        <v>2000</v>
      </c>
      <c r="I115" s="4" t="s">
        <v>203</v>
      </c>
      <c r="J115" s="6">
        <f>22000/F115</f>
        <v>22</v>
      </c>
      <c r="K115" s="6">
        <f t="shared" si="33"/>
        <v>44000</v>
      </c>
    </row>
    <row r="116" spans="1:11" x14ac:dyDescent="0.25">
      <c r="A116">
        <v>115</v>
      </c>
      <c r="B116" t="s">
        <v>28</v>
      </c>
      <c r="C116" s="2" t="s">
        <v>243</v>
      </c>
      <c r="D116" s="6">
        <v>1</v>
      </c>
      <c r="E116" s="4" t="s">
        <v>202</v>
      </c>
      <c r="F116" s="6">
        <v>1000</v>
      </c>
      <c r="G116" s="5" t="s">
        <v>203</v>
      </c>
      <c r="H116" s="6">
        <f t="shared" si="34"/>
        <v>1000</v>
      </c>
      <c r="I116" s="4" t="s">
        <v>203</v>
      </c>
      <c r="J116" s="6">
        <f>65000/F116</f>
        <v>65</v>
      </c>
      <c r="K116" s="6">
        <f t="shared" si="33"/>
        <v>65000</v>
      </c>
    </row>
    <row r="117" spans="1:11" x14ac:dyDescent="0.25">
      <c r="A117">
        <v>116</v>
      </c>
      <c r="B117" t="s">
        <v>28</v>
      </c>
      <c r="C117" s="2" t="s">
        <v>241</v>
      </c>
      <c r="D117" s="6">
        <v>10</v>
      </c>
      <c r="E117" s="4" t="s">
        <v>202</v>
      </c>
      <c r="F117" s="6">
        <v>1000</v>
      </c>
      <c r="G117" s="5" t="s">
        <v>203</v>
      </c>
      <c r="H117" s="6">
        <f t="shared" si="34"/>
        <v>10000</v>
      </c>
      <c r="I117" s="4" t="s">
        <v>203</v>
      </c>
      <c r="J117" s="6">
        <f>20000/F117</f>
        <v>20</v>
      </c>
      <c r="K117" s="6">
        <f t="shared" si="33"/>
        <v>200000</v>
      </c>
    </row>
    <row r="118" spans="1:11" x14ac:dyDescent="0.25">
      <c r="A118">
        <v>117</v>
      </c>
      <c r="B118" t="s">
        <v>28</v>
      </c>
      <c r="C118" s="2" t="s">
        <v>205</v>
      </c>
      <c r="D118" s="6">
        <v>0.5</v>
      </c>
      <c r="E118" s="4" t="s">
        <v>202</v>
      </c>
      <c r="F118" s="6">
        <v>1000</v>
      </c>
      <c r="G118" s="5" t="s">
        <v>203</v>
      </c>
      <c r="H118" s="6">
        <f t="shared" si="34"/>
        <v>500</v>
      </c>
      <c r="I118" s="4" t="s">
        <v>203</v>
      </c>
      <c r="J118" s="6">
        <f>20000/F118</f>
        <v>20</v>
      </c>
      <c r="K118" s="6">
        <f t="shared" si="33"/>
        <v>10000</v>
      </c>
    </row>
    <row r="119" spans="1:11" x14ac:dyDescent="0.25">
      <c r="A119">
        <v>118</v>
      </c>
      <c r="B119" t="s">
        <v>28</v>
      </c>
      <c r="C119" s="2" t="s">
        <v>269</v>
      </c>
      <c r="D119" s="6">
        <v>3</v>
      </c>
      <c r="E119" s="4" t="s">
        <v>202</v>
      </c>
      <c r="F119" s="6">
        <v>1000</v>
      </c>
      <c r="G119" s="5" t="s">
        <v>203</v>
      </c>
      <c r="H119" s="6">
        <f t="shared" si="34"/>
        <v>3000</v>
      </c>
      <c r="I119" s="4" t="s">
        <v>203</v>
      </c>
      <c r="J119" s="6">
        <f>20000/F119</f>
        <v>20</v>
      </c>
      <c r="K119" s="6">
        <f t="shared" si="33"/>
        <v>60000</v>
      </c>
    </row>
    <row r="120" spans="1:11" x14ac:dyDescent="0.25">
      <c r="A120">
        <v>119</v>
      </c>
      <c r="B120" t="s">
        <v>28</v>
      </c>
      <c r="C120" s="2" t="s">
        <v>270</v>
      </c>
      <c r="D120" s="6">
        <v>4</v>
      </c>
      <c r="E120" s="4" t="s">
        <v>202</v>
      </c>
      <c r="F120" s="6">
        <v>1000</v>
      </c>
      <c r="G120" s="5" t="s">
        <v>203</v>
      </c>
      <c r="H120" s="6">
        <f t="shared" si="34"/>
        <v>4000</v>
      </c>
      <c r="I120" s="4" t="s">
        <v>203</v>
      </c>
      <c r="J120" s="6">
        <f>20000/F120</f>
        <v>20</v>
      </c>
      <c r="K120" s="6">
        <f t="shared" si="33"/>
        <v>80000</v>
      </c>
    </row>
    <row r="121" spans="1:11" x14ac:dyDescent="0.25">
      <c r="A121">
        <v>120</v>
      </c>
      <c r="B121" t="s">
        <v>28</v>
      </c>
      <c r="C121" s="2" t="s">
        <v>271</v>
      </c>
      <c r="D121" s="6">
        <v>1.5</v>
      </c>
      <c r="E121" s="4" t="s">
        <v>202</v>
      </c>
      <c r="F121" s="6">
        <v>1000</v>
      </c>
      <c r="G121" s="5" t="s">
        <v>203</v>
      </c>
      <c r="H121" s="6">
        <f t="shared" si="34"/>
        <v>1500</v>
      </c>
      <c r="I121" s="4" t="s">
        <v>203</v>
      </c>
      <c r="J121" s="6">
        <f>18000/F121</f>
        <v>18</v>
      </c>
      <c r="K121" s="6">
        <f t="shared" si="33"/>
        <v>27000</v>
      </c>
    </row>
    <row r="122" spans="1:11" x14ac:dyDescent="0.25">
      <c r="A122">
        <v>121</v>
      </c>
      <c r="B122" t="s">
        <v>28</v>
      </c>
      <c r="C122" s="2" t="s">
        <v>272</v>
      </c>
      <c r="D122" s="6">
        <v>2</v>
      </c>
      <c r="E122" s="4" t="s">
        <v>202</v>
      </c>
      <c r="F122" s="6">
        <v>1000</v>
      </c>
      <c r="G122" s="5" t="s">
        <v>203</v>
      </c>
      <c r="H122" s="6">
        <f t="shared" si="34"/>
        <v>2000</v>
      </c>
      <c r="I122" s="4" t="s">
        <v>203</v>
      </c>
      <c r="J122" s="6">
        <f>25000/F122</f>
        <v>25</v>
      </c>
      <c r="K122" s="6">
        <f t="shared" si="33"/>
        <v>50000</v>
      </c>
    </row>
    <row r="123" spans="1:11" x14ac:dyDescent="0.25">
      <c r="A123">
        <v>122</v>
      </c>
      <c r="B123" t="s">
        <v>28</v>
      </c>
      <c r="C123" s="2" t="s">
        <v>273</v>
      </c>
      <c r="D123" s="6">
        <v>1</v>
      </c>
      <c r="E123" s="4" t="s">
        <v>202</v>
      </c>
      <c r="F123" s="6">
        <v>1000</v>
      </c>
      <c r="G123" s="5" t="s">
        <v>203</v>
      </c>
      <c r="H123" s="6">
        <f t="shared" si="34"/>
        <v>1000</v>
      </c>
      <c r="I123" s="4" t="s">
        <v>203</v>
      </c>
      <c r="J123" s="6">
        <f>35000/F123</f>
        <v>35</v>
      </c>
      <c r="K123" s="6">
        <f t="shared" si="33"/>
        <v>35000</v>
      </c>
    </row>
    <row r="124" spans="1:11" x14ac:dyDescent="0.25">
      <c r="A124">
        <v>123</v>
      </c>
      <c r="B124" t="s">
        <v>146</v>
      </c>
      <c r="C124" s="2" t="s">
        <v>274</v>
      </c>
      <c r="D124" s="6">
        <v>1</v>
      </c>
      <c r="E124" s="4" t="s">
        <v>202</v>
      </c>
      <c r="F124" s="6">
        <v>1000</v>
      </c>
      <c r="G124" s="5" t="s">
        <v>203</v>
      </c>
      <c r="H124" s="6">
        <f t="shared" si="34"/>
        <v>1000</v>
      </c>
      <c r="I124" s="4" t="s">
        <v>203</v>
      </c>
      <c r="J124" s="6">
        <f>51000/F124</f>
        <v>51</v>
      </c>
      <c r="K124" s="6">
        <f t="shared" si="33"/>
        <v>51000</v>
      </c>
    </row>
    <row r="125" spans="1:11" x14ac:dyDescent="0.25">
      <c r="A125">
        <v>124</v>
      </c>
      <c r="B125" t="s">
        <v>147</v>
      </c>
      <c r="C125" s="2" t="s">
        <v>275</v>
      </c>
      <c r="D125" s="6">
        <v>12</v>
      </c>
      <c r="E125" s="4" t="s">
        <v>197</v>
      </c>
      <c r="F125" s="6">
        <v>1</v>
      </c>
      <c r="G125" s="4" t="s">
        <v>197</v>
      </c>
      <c r="H125" s="6">
        <f t="shared" si="34"/>
        <v>12</v>
      </c>
      <c r="I125" s="4" t="s">
        <v>197</v>
      </c>
      <c r="J125" s="6">
        <f>85000/F125</f>
        <v>85000</v>
      </c>
      <c r="K125" s="6">
        <f t="shared" si="33"/>
        <v>1020000</v>
      </c>
    </row>
    <row r="126" spans="1:11" x14ac:dyDescent="0.25">
      <c r="A126">
        <v>125</v>
      </c>
      <c r="B126" t="s">
        <v>148</v>
      </c>
      <c r="C126" s="2" t="s">
        <v>259</v>
      </c>
      <c r="D126" s="6">
        <v>10</v>
      </c>
      <c r="E126" s="4" t="s">
        <v>196</v>
      </c>
      <c r="F126" s="6">
        <v>1</v>
      </c>
      <c r="G126" s="4" t="s">
        <v>196</v>
      </c>
      <c r="H126" s="6">
        <f t="shared" si="34"/>
        <v>10</v>
      </c>
      <c r="I126" s="4" t="s">
        <v>196</v>
      </c>
      <c r="J126" s="6">
        <f>280000/F126</f>
        <v>280000</v>
      </c>
      <c r="K126" s="6">
        <f t="shared" si="33"/>
        <v>2800000</v>
      </c>
    </row>
    <row r="127" spans="1:11" x14ac:dyDescent="0.25">
      <c r="A127">
        <v>126</v>
      </c>
      <c r="B127" t="s">
        <v>148</v>
      </c>
      <c r="C127" s="2" t="s">
        <v>229</v>
      </c>
      <c r="D127" s="6">
        <v>12</v>
      </c>
      <c r="E127" s="4" t="s">
        <v>225</v>
      </c>
      <c r="F127" s="6">
        <v>1</v>
      </c>
      <c r="G127" s="4" t="s">
        <v>225</v>
      </c>
      <c r="H127" s="6">
        <f t="shared" si="34"/>
        <v>12</v>
      </c>
      <c r="I127" s="4" t="s">
        <v>225</v>
      </c>
      <c r="J127" s="6">
        <f>165000/F127</f>
        <v>165000</v>
      </c>
      <c r="K127" s="6">
        <f t="shared" si="33"/>
        <v>1980000</v>
      </c>
    </row>
    <row r="128" spans="1:11" x14ac:dyDescent="0.25">
      <c r="A128">
        <v>127</v>
      </c>
      <c r="B128" t="s">
        <v>149</v>
      </c>
      <c r="C128" s="2" t="s">
        <v>259</v>
      </c>
      <c r="D128" s="6">
        <v>26</v>
      </c>
      <c r="E128" s="4" t="s">
        <v>196</v>
      </c>
      <c r="F128" s="6">
        <v>1</v>
      </c>
      <c r="G128" s="4" t="s">
        <v>196</v>
      </c>
      <c r="H128" s="6">
        <f t="shared" si="34"/>
        <v>26</v>
      </c>
      <c r="I128" s="4" t="s">
        <v>196</v>
      </c>
      <c r="J128" s="6">
        <f>277500/F128</f>
        <v>277500</v>
      </c>
      <c r="K128" s="6">
        <f t="shared" si="33"/>
        <v>7215000</v>
      </c>
    </row>
    <row r="129" spans="1:11" x14ac:dyDescent="0.25">
      <c r="A129">
        <v>128</v>
      </c>
      <c r="B129" t="s">
        <v>150</v>
      </c>
      <c r="C129" s="2" t="s">
        <v>276</v>
      </c>
      <c r="D129" s="6">
        <v>6</v>
      </c>
      <c r="E129" s="4" t="s">
        <v>225</v>
      </c>
      <c r="F129" s="6">
        <v>1</v>
      </c>
      <c r="G129" s="4" t="s">
        <v>225</v>
      </c>
      <c r="H129" s="6">
        <f t="shared" si="34"/>
        <v>6</v>
      </c>
      <c r="I129" s="4" t="s">
        <v>225</v>
      </c>
      <c r="J129" s="6">
        <f>40000/F129</f>
        <v>40000</v>
      </c>
      <c r="K129" s="6">
        <f t="shared" si="33"/>
        <v>240000</v>
      </c>
    </row>
    <row r="130" spans="1:11" x14ac:dyDescent="0.25">
      <c r="A130">
        <v>129</v>
      </c>
      <c r="B130" t="s">
        <v>150</v>
      </c>
      <c r="C130" s="2" t="s">
        <v>223</v>
      </c>
      <c r="D130" s="6">
        <v>300</v>
      </c>
      <c r="E130" s="4" t="s">
        <v>202</v>
      </c>
      <c r="F130" s="6">
        <v>1000</v>
      </c>
      <c r="G130" s="5" t="s">
        <v>203</v>
      </c>
      <c r="H130" s="6">
        <f t="shared" si="34"/>
        <v>300000</v>
      </c>
      <c r="I130" s="4" t="s">
        <v>203</v>
      </c>
      <c r="J130" s="6">
        <f>75000/F130</f>
        <v>75</v>
      </c>
      <c r="K130" s="6">
        <f t="shared" si="33"/>
        <v>22500000</v>
      </c>
    </row>
    <row r="131" spans="1:11" x14ac:dyDescent="0.25">
      <c r="A131">
        <v>130</v>
      </c>
      <c r="B131" t="s">
        <v>151</v>
      </c>
      <c r="C131" s="2" t="s">
        <v>249</v>
      </c>
      <c r="D131" s="6">
        <v>10</v>
      </c>
      <c r="E131" s="4" t="s">
        <v>237</v>
      </c>
      <c r="F131" s="6">
        <v>1</v>
      </c>
      <c r="G131" s="4" t="s">
        <v>237</v>
      </c>
      <c r="H131" s="6">
        <f t="shared" si="34"/>
        <v>10</v>
      </c>
      <c r="I131" s="4" t="s">
        <v>237</v>
      </c>
      <c r="J131" s="6">
        <f>177500/F131</f>
        <v>177500</v>
      </c>
      <c r="K131" s="6">
        <f t="shared" si="33"/>
        <v>1775000</v>
      </c>
    </row>
    <row r="132" spans="1:11" x14ac:dyDescent="0.25">
      <c r="A132">
        <v>131</v>
      </c>
      <c r="B132" t="s">
        <v>151</v>
      </c>
      <c r="C132" s="2" t="s">
        <v>250</v>
      </c>
      <c r="D132" s="6">
        <v>2</v>
      </c>
      <c r="E132" s="4" t="s">
        <v>237</v>
      </c>
      <c r="F132" s="6">
        <v>1</v>
      </c>
      <c r="G132" s="4" t="s">
        <v>237</v>
      </c>
      <c r="H132" s="6">
        <f t="shared" si="34"/>
        <v>2</v>
      </c>
      <c r="I132" s="4" t="s">
        <v>237</v>
      </c>
      <c r="J132" s="6">
        <f>1096000/F132</f>
        <v>1096000</v>
      </c>
      <c r="K132" s="6">
        <f t="shared" si="33"/>
        <v>2192000</v>
      </c>
    </row>
    <row r="133" spans="1:11" x14ac:dyDescent="0.25">
      <c r="A133">
        <v>132</v>
      </c>
      <c r="B133" t="s">
        <v>152</v>
      </c>
      <c r="C133" s="2" t="s">
        <v>227</v>
      </c>
      <c r="D133" s="6">
        <v>100</v>
      </c>
      <c r="E133" s="4" t="s">
        <v>202</v>
      </c>
      <c r="F133" s="6">
        <v>1000</v>
      </c>
      <c r="G133" s="5" t="s">
        <v>203</v>
      </c>
      <c r="H133" s="6">
        <f t="shared" si="34"/>
        <v>100000</v>
      </c>
      <c r="I133" s="4" t="s">
        <v>203</v>
      </c>
      <c r="J133" s="6">
        <f>243000/F133</f>
        <v>243</v>
      </c>
      <c r="K133" s="6">
        <f t="shared" si="33"/>
        <v>24300000</v>
      </c>
    </row>
    <row r="134" spans="1:11" x14ac:dyDescent="0.25">
      <c r="A134">
        <v>133</v>
      </c>
      <c r="B134" t="s">
        <v>153</v>
      </c>
      <c r="C134" s="2" t="s">
        <v>261</v>
      </c>
      <c r="D134" s="6">
        <v>20</v>
      </c>
      <c r="E134" s="4" t="s">
        <v>237</v>
      </c>
      <c r="F134" s="6">
        <v>1</v>
      </c>
      <c r="G134" s="4" t="s">
        <v>237</v>
      </c>
      <c r="H134" s="6">
        <f t="shared" si="34"/>
        <v>20</v>
      </c>
      <c r="I134" s="4" t="s">
        <v>237</v>
      </c>
      <c r="J134" s="6">
        <f>614801/F134</f>
        <v>614801</v>
      </c>
      <c r="K134" s="6">
        <f t="shared" si="33"/>
        <v>12296020</v>
      </c>
    </row>
    <row r="135" spans="1:11" x14ac:dyDescent="0.25">
      <c r="A135">
        <v>134</v>
      </c>
      <c r="B135" t="s">
        <v>154</v>
      </c>
      <c r="C135" s="2" t="s">
        <v>247</v>
      </c>
      <c r="D135" s="6">
        <v>17</v>
      </c>
      <c r="E135" s="4" t="s">
        <v>202</v>
      </c>
      <c r="F135" s="6">
        <v>1000</v>
      </c>
      <c r="G135" s="5" t="s">
        <v>203</v>
      </c>
      <c r="H135" s="6">
        <f>D135*F135</f>
        <v>17000</v>
      </c>
      <c r="I135" s="4" t="s">
        <v>203</v>
      </c>
      <c r="J135" s="6">
        <f>150000/F135</f>
        <v>150</v>
      </c>
      <c r="K135" s="6">
        <f>H135*J135</f>
        <v>2550000</v>
      </c>
    </row>
    <row r="136" spans="1:11" x14ac:dyDescent="0.25">
      <c r="A136">
        <v>135</v>
      </c>
      <c r="B136" t="s">
        <v>155</v>
      </c>
      <c r="C136" s="2" t="s">
        <v>211</v>
      </c>
      <c r="D136" s="6">
        <v>19.21</v>
      </c>
      <c r="E136" s="4" t="s">
        <v>202</v>
      </c>
      <c r="F136" s="6">
        <v>1000</v>
      </c>
      <c r="G136" s="5" t="s">
        <v>203</v>
      </c>
      <c r="H136" s="6">
        <f t="shared" ref="H136" si="35">D136*F136</f>
        <v>19210</v>
      </c>
      <c r="I136" s="4" t="s">
        <v>203</v>
      </c>
      <c r="J136" s="6">
        <f>330000/F136</f>
        <v>330</v>
      </c>
      <c r="K136" s="6">
        <f t="shared" ref="K136" si="36">H136*J136</f>
        <v>6339300</v>
      </c>
    </row>
    <row r="137" spans="1:11" x14ac:dyDescent="0.25">
      <c r="A137">
        <v>136</v>
      </c>
      <c r="B137" t="s">
        <v>31</v>
      </c>
      <c r="C137" s="2" t="s">
        <v>201</v>
      </c>
      <c r="D137" s="6">
        <v>6</v>
      </c>
      <c r="E137" s="4" t="s">
        <v>202</v>
      </c>
      <c r="F137" s="6">
        <v>1000</v>
      </c>
      <c r="G137" s="5" t="s">
        <v>203</v>
      </c>
      <c r="H137" s="6">
        <f>D137*F137</f>
        <v>6000</v>
      </c>
      <c r="I137" s="4" t="s">
        <v>203</v>
      </c>
      <c r="J137" s="6">
        <f>45000/F137</f>
        <v>45</v>
      </c>
      <c r="K137" s="6">
        <f>H137*J137</f>
        <v>270000</v>
      </c>
    </row>
    <row r="138" spans="1:11" x14ac:dyDescent="0.25">
      <c r="A138">
        <v>137</v>
      </c>
      <c r="B138" t="s">
        <v>31</v>
      </c>
      <c r="C138" s="2" t="s">
        <v>204</v>
      </c>
      <c r="D138" s="6">
        <v>1</v>
      </c>
      <c r="E138" s="4" t="s">
        <v>202</v>
      </c>
      <c r="F138" s="6">
        <v>1000</v>
      </c>
      <c r="G138" s="5" t="s">
        <v>203</v>
      </c>
      <c r="H138" s="6">
        <f t="shared" ref="H138" si="37">D138*F138</f>
        <v>1000</v>
      </c>
      <c r="I138" s="4" t="s">
        <v>203</v>
      </c>
      <c r="J138" s="6">
        <f>45000/F138</f>
        <v>45</v>
      </c>
      <c r="K138" s="6">
        <f t="shared" ref="K138:K142" si="38">H138*J138</f>
        <v>45000</v>
      </c>
    </row>
    <row r="139" spans="1:11" x14ac:dyDescent="0.25">
      <c r="A139">
        <v>138</v>
      </c>
      <c r="B139" t="s">
        <v>31</v>
      </c>
      <c r="C139" s="2" t="s">
        <v>214</v>
      </c>
      <c r="D139" s="6">
        <v>2</v>
      </c>
      <c r="E139" s="4" t="s">
        <v>202</v>
      </c>
      <c r="F139" s="6">
        <v>1000</v>
      </c>
      <c r="G139" s="5" t="s">
        <v>203</v>
      </c>
      <c r="H139" s="6">
        <f>D139*F139</f>
        <v>2000</v>
      </c>
      <c r="I139" s="4" t="s">
        <v>203</v>
      </c>
      <c r="J139" s="6">
        <f>90000/F139</f>
        <v>90</v>
      </c>
      <c r="K139" s="6">
        <f t="shared" si="38"/>
        <v>180000</v>
      </c>
    </row>
    <row r="140" spans="1:11" x14ac:dyDescent="0.25">
      <c r="A140">
        <v>139</v>
      </c>
      <c r="B140" t="s">
        <v>31</v>
      </c>
      <c r="C140" s="2" t="s">
        <v>242</v>
      </c>
      <c r="D140" s="6">
        <v>10</v>
      </c>
      <c r="E140" s="4" t="s">
        <v>202</v>
      </c>
      <c r="F140" s="6">
        <v>1000</v>
      </c>
      <c r="G140" s="5" t="s">
        <v>203</v>
      </c>
      <c r="H140" s="6">
        <f t="shared" ref="H140:H142" si="39">D140*F140</f>
        <v>10000</v>
      </c>
      <c r="I140" s="4" t="s">
        <v>203</v>
      </c>
      <c r="J140" s="6">
        <f>30000/F140</f>
        <v>30</v>
      </c>
      <c r="K140" s="6">
        <f t="shared" si="38"/>
        <v>300000</v>
      </c>
    </row>
    <row r="141" spans="1:11" x14ac:dyDescent="0.25">
      <c r="A141">
        <v>140</v>
      </c>
      <c r="B141" t="s">
        <v>31</v>
      </c>
      <c r="C141" s="2" t="s">
        <v>277</v>
      </c>
      <c r="D141" s="6">
        <v>2</v>
      </c>
      <c r="E141" s="4" t="s">
        <v>202</v>
      </c>
      <c r="F141" s="6">
        <v>1000</v>
      </c>
      <c r="G141" s="5" t="s">
        <v>203</v>
      </c>
      <c r="H141" s="6">
        <f t="shared" si="39"/>
        <v>2000</v>
      </c>
      <c r="I141" s="4" t="s">
        <v>203</v>
      </c>
      <c r="J141" s="6">
        <f>25000/F141</f>
        <v>25</v>
      </c>
      <c r="K141" s="6">
        <f t="shared" si="38"/>
        <v>50000</v>
      </c>
    </row>
    <row r="142" spans="1:11" x14ac:dyDescent="0.25">
      <c r="A142">
        <v>141</v>
      </c>
      <c r="B142" t="s">
        <v>31</v>
      </c>
      <c r="C142" s="2" t="s">
        <v>212</v>
      </c>
      <c r="D142" s="6">
        <v>3</v>
      </c>
      <c r="E142" s="4" t="s">
        <v>202</v>
      </c>
      <c r="F142" s="6">
        <v>1000</v>
      </c>
      <c r="G142" s="5" t="s">
        <v>203</v>
      </c>
      <c r="H142" s="6">
        <f t="shared" si="39"/>
        <v>3000</v>
      </c>
      <c r="I142" s="4" t="s">
        <v>203</v>
      </c>
      <c r="J142" s="6">
        <f>55000/F142</f>
        <v>55</v>
      </c>
      <c r="K142" s="6">
        <f t="shared" si="38"/>
        <v>165000</v>
      </c>
    </row>
    <row r="143" spans="1:11" x14ac:dyDescent="0.25">
      <c r="A143">
        <v>142</v>
      </c>
      <c r="B143" t="s">
        <v>31</v>
      </c>
      <c r="C143" s="2" t="s">
        <v>233</v>
      </c>
      <c r="D143" s="6">
        <v>5</v>
      </c>
      <c r="E143" s="4" t="s">
        <v>202</v>
      </c>
      <c r="F143" s="6">
        <v>1000</v>
      </c>
      <c r="G143" s="5" t="s">
        <v>203</v>
      </c>
      <c r="H143" s="6">
        <f>D143*F143</f>
        <v>5000</v>
      </c>
      <c r="I143" s="4" t="s">
        <v>203</v>
      </c>
      <c r="J143" s="6">
        <f>40000/F143</f>
        <v>40</v>
      </c>
      <c r="K143" s="6">
        <f>H143*J143</f>
        <v>200000</v>
      </c>
    </row>
    <row r="144" spans="1:11" x14ac:dyDescent="0.25">
      <c r="A144">
        <v>143</v>
      </c>
      <c r="B144" t="s">
        <v>31</v>
      </c>
      <c r="C144" s="2" t="s">
        <v>215</v>
      </c>
      <c r="D144" s="6">
        <v>5</v>
      </c>
      <c r="E144" s="4" t="s">
        <v>202</v>
      </c>
      <c r="F144" s="6">
        <v>1000</v>
      </c>
      <c r="G144" s="5" t="s">
        <v>203</v>
      </c>
      <c r="H144" s="6">
        <f t="shared" ref="H144:H146" si="40">D144*F144</f>
        <v>5000</v>
      </c>
      <c r="I144" s="4" t="s">
        <v>203</v>
      </c>
      <c r="J144" s="6">
        <f>35000/F144</f>
        <v>35</v>
      </c>
      <c r="K144" s="6">
        <f t="shared" ref="K144:K146" si="41">H144*J144</f>
        <v>175000</v>
      </c>
    </row>
    <row r="145" spans="1:11" x14ac:dyDescent="0.25">
      <c r="A145">
        <v>144</v>
      </c>
      <c r="B145" t="s">
        <v>31</v>
      </c>
      <c r="C145" s="2" t="s">
        <v>209</v>
      </c>
      <c r="D145" s="6">
        <v>5</v>
      </c>
      <c r="E145" s="4" t="s">
        <v>202</v>
      </c>
      <c r="F145" s="6">
        <v>1000</v>
      </c>
      <c r="G145" s="5" t="s">
        <v>203</v>
      </c>
      <c r="H145" s="6">
        <f t="shared" si="40"/>
        <v>5000</v>
      </c>
      <c r="I145" s="4" t="s">
        <v>203</v>
      </c>
      <c r="J145" s="6">
        <f>27000/F145</f>
        <v>27</v>
      </c>
      <c r="K145" s="6">
        <f t="shared" si="41"/>
        <v>135000</v>
      </c>
    </row>
    <row r="146" spans="1:11" x14ac:dyDescent="0.25">
      <c r="A146">
        <v>145</v>
      </c>
      <c r="B146" t="s">
        <v>31</v>
      </c>
      <c r="C146" s="2" t="s">
        <v>278</v>
      </c>
      <c r="D146" s="6">
        <v>2</v>
      </c>
      <c r="E146" s="4" t="s">
        <v>196</v>
      </c>
      <c r="F146" s="6">
        <v>1</v>
      </c>
      <c r="G146" s="4" t="s">
        <v>196</v>
      </c>
      <c r="H146" s="6">
        <f t="shared" si="40"/>
        <v>2</v>
      </c>
      <c r="I146" s="4" t="s">
        <v>196</v>
      </c>
      <c r="J146" s="6">
        <f>105000/F146</f>
        <v>105000</v>
      </c>
      <c r="K146" s="6">
        <f t="shared" si="41"/>
        <v>210000</v>
      </c>
    </row>
    <row r="147" spans="1:11" x14ac:dyDescent="0.25">
      <c r="A147">
        <v>146</v>
      </c>
      <c r="B147" t="s">
        <v>157</v>
      </c>
      <c r="C147" s="2" t="s">
        <v>279</v>
      </c>
      <c r="D147" s="6">
        <v>2</v>
      </c>
      <c r="E147" s="4" t="s">
        <v>197</v>
      </c>
      <c r="F147" s="6">
        <v>1</v>
      </c>
      <c r="G147" s="5" t="s">
        <v>197</v>
      </c>
      <c r="H147" s="6">
        <f>D147*F147</f>
        <v>2</v>
      </c>
      <c r="I147" s="4" t="s">
        <v>197</v>
      </c>
      <c r="J147" s="6">
        <f>142296/F147</f>
        <v>142296</v>
      </c>
      <c r="K147" s="6">
        <f>H147*J147</f>
        <v>284592</v>
      </c>
    </row>
    <row r="148" spans="1:11" x14ac:dyDescent="0.25">
      <c r="A148">
        <v>147</v>
      </c>
      <c r="B148" t="s">
        <v>157</v>
      </c>
      <c r="C148" s="2" t="s">
        <v>280</v>
      </c>
      <c r="D148" s="6">
        <v>1</v>
      </c>
      <c r="E148" s="4" t="s">
        <v>237</v>
      </c>
      <c r="F148" s="6">
        <v>1</v>
      </c>
      <c r="G148" s="4" t="s">
        <v>237</v>
      </c>
      <c r="H148" s="6">
        <f>D148*F148</f>
        <v>1</v>
      </c>
      <c r="I148" s="4" t="s">
        <v>237</v>
      </c>
      <c r="J148" s="6">
        <f>790000/F148</f>
        <v>790000</v>
      </c>
      <c r="K148" s="6">
        <f>H148*J148</f>
        <v>790000</v>
      </c>
    </row>
    <row r="149" spans="1:11" x14ac:dyDescent="0.25">
      <c r="A149">
        <v>148</v>
      </c>
      <c r="B149" t="s">
        <v>158</v>
      </c>
      <c r="C149" s="2" t="s">
        <v>210</v>
      </c>
      <c r="D149" s="6">
        <v>50</v>
      </c>
      <c r="E149" s="4" t="s">
        <v>202</v>
      </c>
      <c r="F149" s="6">
        <v>1000</v>
      </c>
      <c r="G149" s="5" t="s">
        <v>203</v>
      </c>
      <c r="H149" s="6">
        <f t="shared" ref="H149" si="42">D149*F149</f>
        <v>50000</v>
      </c>
      <c r="I149" s="4" t="s">
        <v>203</v>
      </c>
      <c r="J149" s="6">
        <f>47000/F149</f>
        <v>47</v>
      </c>
      <c r="K149" s="6">
        <f t="shared" ref="K149" si="43">H149*J149</f>
        <v>2350000</v>
      </c>
    </row>
    <row r="150" spans="1:11" x14ac:dyDescent="0.25">
      <c r="A150">
        <v>149</v>
      </c>
      <c r="B150" t="s">
        <v>159</v>
      </c>
      <c r="C150" s="2" t="s">
        <v>281</v>
      </c>
      <c r="D150" s="6">
        <v>300</v>
      </c>
      <c r="E150" s="4" t="s">
        <v>199</v>
      </c>
      <c r="F150" s="6">
        <v>1</v>
      </c>
      <c r="G150" s="4" t="s">
        <v>199</v>
      </c>
      <c r="H150" s="6">
        <f>D150*F150</f>
        <v>300</v>
      </c>
      <c r="I150" s="4" t="s">
        <v>199</v>
      </c>
      <c r="J150" s="6">
        <f>1900/F150</f>
        <v>1900</v>
      </c>
      <c r="K150" s="6">
        <f>H150*J150</f>
        <v>570000</v>
      </c>
    </row>
    <row r="151" spans="1:11" x14ac:dyDescent="0.25">
      <c r="A151">
        <v>150</v>
      </c>
      <c r="B151" t="s">
        <v>160</v>
      </c>
      <c r="C151" s="2" t="s">
        <v>255</v>
      </c>
      <c r="D151" s="6">
        <v>40</v>
      </c>
      <c r="E151" s="4" t="s">
        <v>202</v>
      </c>
      <c r="F151" s="6">
        <v>1000</v>
      </c>
      <c r="G151" s="5" t="s">
        <v>203</v>
      </c>
      <c r="H151" s="6">
        <f t="shared" ref="H151:H155" si="44">D151*F151</f>
        <v>40000</v>
      </c>
      <c r="I151" s="4" t="s">
        <v>203</v>
      </c>
      <c r="J151" s="6">
        <f>158840/F151</f>
        <v>158.84</v>
      </c>
      <c r="K151" s="6">
        <f t="shared" ref="K151:K155" si="45">H151*J151</f>
        <v>6353600</v>
      </c>
    </row>
    <row r="152" spans="1:11" x14ac:dyDescent="0.25">
      <c r="A152">
        <v>151</v>
      </c>
      <c r="B152" t="s">
        <v>161</v>
      </c>
      <c r="C152" s="2" t="s">
        <v>223</v>
      </c>
      <c r="D152" s="6">
        <v>300</v>
      </c>
      <c r="E152" s="4" t="s">
        <v>202</v>
      </c>
      <c r="F152" s="6">
        <v>1000</v>
      </c>
      <c r="G152" s="5" t="s">
        <v>203</v>
      </c>
      <c r="H152" s="6">
        <f t="shared" si="44"/>
        <v>300000</v>
      </c>
      <c r="I152" s="4" t="s">
        <v>203</v>
      </c>
      <c r="J152" s="6">
        <f>75000/F152</f>
        <v>75</v>
      </c>
      <c r="K152" s="6">
        <f t="shared" si="45"/>
        <v>22500000</v>
      </c>
    </row>
    <row r="153" spans="1:11" x14ac:dyDescent="0.25">
      <c r="A153">
        <v>152</v>
      </c>
      <c r="B153" t="s">
        <v>161</v>
      </c>
      <c r="C153" s="2" t="s">
        <v>224</v>
      </c>
      <c r="D153" s="6">
        <v>6</v>
      </c>
      <c r="E153" s="4" t="s">
        <v>225</v>
      </c>
      <c r="F153" s="6">
        <v>1</v>
      </c>
      <c r="G153" s="5" t="s">
        <v>225</v>
      </c>
      <c r="H153" s="6">
        <f t="shared" si="44"/>
        <v>6</v>
      </c>
      <c r="I153" s="4" t="s">
        <v>225</v>
      </c>
      <c r="J153" s="6">
        <f>40000/F153</f>
        <v>40000</v>
      </c>
      <c r="K153" s="6">
        <f t="shared" si="45"/>
        <v>240000</v>
      </c>
    </row>
    <row r="154" spans="1:11" x14ac:dyDescent="0.25">
      <c r="A154">
        <v>153</v>
      </c>
      <c r="B154" t="s">
        <v>161</v>
      </c>
      <c r="C154" s="2" t="s">
        <v>282</v>
      </c>
      <c r="D154" s="6">
        <v>20</v>
      </c>
      <c r="E154" s="4" t="s">
        <v>202</v>
      </c>
      <c r="F154" s="6">
        <v>1000</v>
      </c>
      <c r="G154" s="5" t="s">
        <v>203</v>
      </c>
      <c r="H154" s="6">
        <f t="shared" si="44"/>
        <v>20000</v>
      </c>
      <c r="I154" s="4" t="s">
        <v>203</v>
      </c>
      <c r="J154" s="6">
        <f>21000/F154</f>
        <v>21</v>
      </c>
      <c r="K154" s="6">
        <f t="shared" si="45"/>
        <v>420000</v>
      </c>
    </row>
    <row r="155" spans="1:11" x14ac:dyDescent="0.25">
      <c r="A155">
        <v>154</v>
      </c>
      <c r="B155" t="s">
        <v>162</v>
      </c>
      <c r="C155" s="2" t="s">
        <v>211</v>
      </c>
      <c r="D155" s="6">
        <v>14.45</v>
      </c>
      <c r="E155" s="4" t="s">
        <v>202</v>
      </c>
      <c r="F155" s="6">
        <v>1000</v>
      </c>
      <c r="G155" s="5" t="s">
        <v>203</v>
      </c>
      <c r="H155" s="6">
        <f t="shared" si="44"/>
        <v>14450</v>
      </c>
      <c r="I155" s="4" t="s">
        <v>203</v>
      </c>
      <c r="J155" s="6">
        <f>330000/F155</f>
        <v>330</v>
      </c>
      <c r="K155" s="6">
        <f t="shared" si="45"/>
        <v>4768500</v>
      </c>
    </row>
    <row r="156" spans="1:11" x14ac:dyDescent="0.25">
      <c r="A156">
        <v>155</v>
      </c>
      <c r="B156" t="s">
        <v>163</v>
      </c>
      <c r="C156" s="2" t="s">
        <v>201</v>
      </c>
      <c r="D156" s="6">
        <v>1.4</v>
      </c>
      <c r="E156" s="4" t="s">
        <v>202</v>
      </c>
      <c r="F156" s="6">
        <v>1000</v>
      </c>
      <c r="G156" s="5" t="s">
        <v>203</v>
      </c>
      <c r="H156" s="6">
        <f>D156*F156</f>
        <v>1400</v>
      </c>
      <c r="I156" s="4" t="s">
        <v>203</v>
      </c>
      <c r="J156" s="6">
        <f>45000/F156</f>
        <v>45</v>
      </c>
      <c r="K156" s="6">
        <f>H156*J156</f>
        <v>63000</v>
      </c>
    </row>
    <row r="157" spans="1:11" x14ac:dyDescent="0.25">
      <c r="A157">
        <v>156</v>
      </c>
      <c r="B157" t="s">
        <v>163</v>
      </c>
      <c r="C157" s="2" t="s">
        <v>204</v>
      </c>
      <c r="D157" s="6">
        <v>2</v>
      </c>
      <c r="E157" s="4" t="s">
        <v>202</v>
      </c>
      <c r="F157" s="6">
        <v>1000</v>
      </c>
      <c r="G157" s="5" t="s">
        <v>203</v>
      </c>
      <c r="H157" s="6">
        <f t="shared" ref="H157:H159" si="46">D157*F157</f>
        <v>2000</v>
      </c>
      <c r="I157" s="4" t="s">
        <v>203</v>
      </c>
      <c r="J157" s="6">
        <f>45000/F157</f>
        <v>45</v>
      </c>
      <c r="K157" s="6">
        <f t="shared" ref="K157:K160" si="47">H157*J157</f>
        <v>90000</v>
      </c>
    </row>
    <row r="158" spans="1:11" x14ac:dyDescent="0.25">
      <c r="A158">
        <v>157</v>
      </c>
      <c r="B158" t="s">
        <v>163</v>
      </c>
      <c r="C158" s="2" t="s">
        <v>241</v>
      </c>
      <c r="D158" s="6">
        <v>10</v>
      </c>
      <c r="E158" s="4" t="s">
        <v>202</v>
      </c>
      <c r="F158" s="6">
        <v>1000</v>
      </c>
      <c r="G158" s="5" t="s">
        <v>203</v>
      </c>
      <c r="H158" s="6">
        <f t="shared" si="46"/>
        <v>10000</v>
      </c>
      <c r="I158" s="4" t="s">
        <v>203</v>
      </c>
      <c r="J158" s="6">
        <f>20000/F158</f>
        <v>20</v>
      </c>
      <c r="K158" s="6">
        <f t="shared" si="47"/>
        <v>200000</v>
      </c>
    </row>
    <row r="159" spans="1:11" x14ac:dyDescent="0.25">
      <c r="A159">
        <v>158</v>
      </c>
      <c r="B159" t="s">
        <v>163</v>
      </c>
      <c r="C159" s="2" t="s">
        <v>215</v>
      </c>
      <c r="D159" s="6">
        <v>2</v>
      </c>
      <c r="E159" s="4" t="s">
        <v>202</v>
      </c>
      <c r="F159" s="6">
        <v>1000</v>
      </c>
      <c r="G159" s="5" t="s">
        <v>203</v>
      </c>
      <c r="H159" s="6">
        <f t="shared" si="46"/>
        <v>2000</v>
      </c>
      <c r="I159" s="4" t="s">
        <v>203</v>
      </c>
      <c r="J159" s="6">
        <f>35000/F159</f>
        <v>35</v>
      </c>
      <c r="K159" s="6">
        <f t="shared" si="47"/>
        <v>70000</v>
      </c>
    </row>
    <row r="160" spans="1:11" x14ac:dyDescent="0.25">
      <c r="A160">
        <v>159</v>
      </c>
      <c r="B160" t="s">
        <v>163</v>
      </c>
      <c r="C160" s="2" t="s">
        <v>214</v>
      </c>
      <c r="D160" s="6">
        <v>1.3</v>
      </c>
      <c r="E160" s="4" t="s">
        <v>202</v>
      </c>
      <c r="F160" s="6">
        <v>1000</v>
      </c>
      <c r="G160" s="5" t="s">
        <v>203</v>
      </c>
      <c r="H160" s="6">
        <f>D160*F160</f>
        <v>1300</v>
      </c>
      <c r="I160" s="4" t="s">
        <v>203</v>
      </c>
      <c r="J160" s="6">
        <f>90000/F160</f>
        <v>90</v>
      </c>
      <c r="K160" s="6">
        <f t="shared" si="47"/>
        <v>117000</v>
      </c>
    </row>
    <row r="161" spans="1:11" x14ac:dyDescent="0.25">
      <c r="A161">
        <v>160</v>
      </c>
      <c r="B161" t="s">
        <v>156</v>
      </c>
      <c r="C161" s="2" t="s">
        <v>248</v>
      </c>
      <c r="D161" s="6">
        <v>10</v>
      </c>
      <c r="E161" s="4" t="s">
        <v>237</v>
      </c>
      <c r="F161" s="6">
        <v>1</v>
      </c>
      <c r="G161" s="4" t="s">
        <v>237</v>
      </c>
      <c r="H161" s="6">
        <f t="shared" ref="H161" si="48">D161*F161</f>
        <v>10</v>
      </c>
      <c r="I161" s="4" t="s">
        <v>237</v>
      </c>
      <c r="J161" s="6">
        <f>1359600/F161</f>
        <v>1359600</v>
      </c>
      <c r="K161" s="6">
        <f t="shared" ref="K161:K164" si="49">H161*J161</f>
        <v>13596000</v>
      </c>
    </row>
    <row r="162" spans="1:11" x14ac:dyDescent="0.25">
      <c r="A162">
        <v>161</v>
      </c>
      <c r="B162" t="s">
        <v>164</v>
      </c>
      <c r="C162" s="2" t="s">
        <v>283</v>
      </c>
      <c r="D162" s="6">
        <v>20</v>
      </c>
      <c r="E162" s="4" t="s">
        <v>202</v>
      </c>
      <c r="F162" s="6">
        <v>1000</v>
      </c>
      <c r="G162" s="5" t="s">
        <v>203</v>
      </c>
      <c r="H162" s="6">
        <f>D162*F162</f>
        <v>20000</v>
      </c>
      <c r="I162" s="4" t="s">
        <v>203</v>
      </c>
      <c r="J162" s="6">
        <f>95000/F162</f>
        <v>95</v>
      </c>
      <c r="K162" s="6">
        <f t="shared" si="49"/>
        <v>1900000</v>
      </c>
    </row>
    <row r="163" spans="1:11" x14ac:dyDescent="0.25">
      <c r="A163">
        <v>162</v>
      </c>
      <c r="B163" t="s">
        <v>165</v>
      </c>
      <c r="C163" s="2" t="s">
        <v>235</v>
      </c>
      <c r="D163" s="6">
        <v>400</v>
      </c>
      <c r="E163" s="4" t="s">
        <v>199</v>
      </c>
      <c r="F163" s="6">
        <v>1</v>
      </c>
      <c r="G163" s="4" t="s">
        <v>199</v>
      </c>
      <c r="H163" s="6">
        <f t="shared" ref="H163:H164" si="50">D163*F163</f>
        <v>400</v>
      </c>
      <c r="I163" s="4" t="s">
        <v>199</v>
      </c>
      <c r="J163" s="6">
        <f>3200/F163</f>
        <v>3200</v>
      </c>
      <c r="K163" s="6">
        <f t="shared" si="49"/>
        <v>1280000</v>
      </c>
    </row>
    <row r="164" spans="1:11" x14ac:dyDescent="0.25">
      <c r="A164">
        <v>163</v>
      </c>
      <c r="B164" t="s">
        <v>166</v>
      </c>
      <c r="C164" s="2" t="s">
        <v>284</v>
      </c>
      <c r="D164" s="6">
        <v>3</v>
      </c>
      <c r="E164" s="4" t="s">
        <v>237</v>
      </c>
      <c r="F164" s="6">
        <v>1</v>
      </c>
      <c r="G164" s="4" t="s">
        <v>237</v>
      </c>
      <c r="H164" s="6">
        <f t="shared" si="50"/>
        <v>3</v>
      </c>
      <c r="I164" s="4" t="s">
        <v>237</v>
      </c>
      <c r="J164" s="6">
        <f>2000000/F164</f>
        <v>2000000</v>
      </c>
      <c r="K164" s="6">
        <f t="shared" si="49"/>
        <v>6000000</v>
      </c>
    </row>
    <row r="165" spans="1:11" x14ac:dyDescent="0.25">
      <c r="A165">
        <v>164</v>
      </c>
      <c r="B165" t="s">
        <v>167</v>
      </c>
      <c r="C165" s="2" t="s">
        <v>201</v>
      </c>
      <c r="D165" s="6">
        <v>3</v>
      </c>
      <c r="E165" s="4" t="s">
        <v>202</v>
      </c>
      <c r="F165" s="6">
        <v>1000</v>
      </c>
      <c r="G165" s="5" t="s">
        <v>203</v>
      </c>
      <c r="H165" s="6">
        <f>D165*F165</f>
        <v>3000</v>
      </c>
      <c r="I165" s="4" t="s">
        <v>203</v>
      </c>
      <c r="J165" s="6">
        <f>45000/F165</f>
        <v>45</v>
      </c>
      <c r="K165" s="6">
        <f>H165*J165</f>
        <v>135000</v>
      </c>
    </row>
    <row r="166" spans="1:11" x14ac:dyDescent="0.25">
      <c r="A166">
        <v>165</v>
      </c>
      <c r="B166" t="s">
        <v>167</v>
      </c>
      <c r="C166" s="2" t="s">
        <v>214</v>
      </c>
      <c r="D166" s="6">
        <v>2</v>
      </c>
      <c r="E166" s="4" t="s">
        <v>202</v>
      </c>
      <c r="F166" s="6">
        <v>1000</v>
      </c>
      <c r="G166" s="5" t="s">
        <v>203</v>
      </c>
      <c r="H166" s="6">
        <f>D166*F166</f>
        <v>2000</v>
      </c>
      <c r="I166" s="4" t="s">
        <v>203</v>
      </c>
      <c r="J166" s="6">
        <f>90000/F166</f>
        <v>90</v>
      </c>
      <c r="K166" s="6">
        <f t="shared" ref="K166:K172" si="51">H166*J166</f>
        <v>180000</v>
      </c>
    </row>
    <row r="167" spans="1:11" x14ac:dyDescent="0.25">
      <c r="A167">
        <v>166</v>
      </c>
      <c r="B167" t="s">
        <v>167</v>
      </c>
      <c r="C167" s="2" t="s">
        <v>212</v>
      </c>
      <c r="D167" s="6">
        <v>2</v>
      </c>
      <c r="E167" s="4" t="s">
        <v>202</v>
      </c>
      <c r="F167" s="6">
        <v>1000</v>
      </c>
      <c r="G167" s="5" t="s">
        <v>203</v>
      </c>
      <c r="H167" s="6">
        <f t="shared" ref="H167:H172" si="52">D167*F167</f>
        <v>2000</v>
      </c>
      <c r="I167" s="4" t="s">
        <v>203</v>
      </c>
      <c r="J167" s="6">
        <f>55000/F167</f>
        <v>55</v>
      </c>
      <c r="K167" s="6">
        <f t="shared" si="51"/>
        <v>110000</v>
      </c>
    </row>
    <row r="168" spans="1:11" x14ac:dyDescent="0.25">
      <c r="A168">
        <v>167</v>
      </c>
      <c r="B168" t="s">
        <v>167</v>
      </c>
      <c r="C168" s="2" t="s">
        <v>213</v>
      </c>
      <c r="D168" s="6">
        <v>2</v>
      </c>
      <c r="E168" s="4" t="s">
        <v>202</v>
      </c>
      <c r="F168" s="6">
        <v>1000</v>
      </c>
      <c r="G168" s="5" t="s">
        <v>203</v>
      </c>
      <c r="H168" s="6">
        <f t="shared" si="52"/>
        <v>2000</v>
      </c>
      <c r="I168" s="4" t="s">
        <v>203</v>
      </c>
      <c r="J168" s="6">
        <f>45000/F168</f>
        <v>45</v>
      </c>
      <c r="K168" s="6">
        <f t="shared" si="51"/>
        <v>90000</v>
      </c>
    </row>
    <row r="169" spans="1:11" x14ac:dyDescent="0.25">
      <c r="A169">
        <v>168</v>
      </c>
      <c r="B169" t="s">
        <v>167</v>
      </c>
      <c r="C169" s="2" t="s">
        <v>285</v>
      </c>
      <c r="D169" s="6">
        <v>2</v>
      </c>
      <c r="E169" s="4" t="s">
        <v>202</v>
      </c>
      <c r="F169" s="6">
        <v>1000</v>
      </c>
      <c r="G169" s="5" t="s">
        <v>203</v>
      </c>
      <c r="H169" s="6">
        <f t="shared" si="52"/>
        <v>2000</v>
      </c>
      <c r="I169" s="4" t="s">
        <v>203</v>
      </c>
      <c r="J169" s="6">
        <f>12000/F169</f>
        <v>12</v>
      </c>
      <c r="K169" s="6">
        <f t="shared" si="51"/>
        <v>24000</v>
      </c>
    </row>
    <row r="170" spans="1:11" x14ac:dyDescent="0.25">
      <c r="A170">
        <v>169</v>
      </c>
      <c r="B170" t="s">
        <v>167</v>
      </c>
      <c r="C170" s="2" t="s">
        <v>273</v>
      </c>
      <c r="D170" s="6">
        <v>1</v>
      </c>
      <c r="E170" s="4" t="s">
        <v>202</v>
      </c>
      <c r="F170" s="6">
        <v>1000</v>
      </c>
      <c r="G170" s="5" t="s">
        <v>203</v>
      </c>
      <c r="H170" s="6">
        <f t="shared" si="52"/>
        <v>1000</v>
      </c>
      <c r="I170" s="4" t="s">
        <v>203</v>
      </c>
      <c r="J170" s="6">
        <f>35000/F170</f>
        <v>35</v>
      </c>
      <c r="K170" s="6">
        <f t="shared" si="51"/>
        <v>35000</v>
      </c>
    </row>
    <row r="171" spans="1:11" x14ac:dyDescent="0.25">
      <c r="A171">
        <v>170</v>
      </c>
      <c r="B171" t="s">
        <v>167</v>
      </c>
      <c r="C171" s="2" t="s">
        <v>266</v>
      </c>
      <c r="D171" s="6">
        <v>0.5</v>
      </c>
      <c r="E171" s="4" t="s">
        <v>202</v>
      </c>
      <c r="F171" s="6">
        <v>1000</v>
      </c>
      <c r="G171" s="5" t="s">
        <v>203</v>
      </c>
      <c r="H171" s="6">
        <f t="shared" si="52"/>
        <v>500</v>
      </c>
      <c r="I171" s="4" t="s">
        <v>203</v>
      </c>
      <c r="J171" s="6">
        <f>30000/F171</f>
        <v>30</v>
      </c>
      <c r="K171" s="6">
        <f t="shared" si="51"/>
        <v>15000</v>
      </c>
    </row>
    <row r="172" spans="1:11" x14ac:dyDescent="0.25">
      <c r="A172">
        <v>171</v>
      </c>
      <c r="B172" t="s">
        <v>167</v>
      </c>
      <c r="C172" s="2" t="s">
        <v>218</v>
      </c>
      <c r="D172" s="6">
        <v>3</v>
      </c>
      <c r="E172" s="4" t="s">
        <v>196</v>
      </c>
      <c r="F172" s="6">
        <v>1</v>
      </c>
      <c r="G172" s="4" t="s">
        <v>196</v>
      </c>
      <c r="H172" s="6">
        <f t="shared" si="52"/>
        <v>3</v>
      </c>
      <c r="I172" s="4" t="s">
        <v>196</v>
      </c>
      <c r="J172" s="6">
        <f>95000/F172</f>
        <v>95000</v>
      </c>
      <c r="K172" s="6">
        <f t="shared" si="51"/>
        <v>285000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formin</vt:lpstr>
      <vt:lpstr>itemin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2021-08-10T13:29:28Z</dcterms:created>
  <dcterms:modified xsi:type="dcterms:W3CDTF">2021-08-10T14:43:56Z</dcterms:modified>
</cp:coreProperties>
</file>