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en002/VirtualMachine/Ubuntu 24.04.1 LTS/NWQ-Sim/vqe/Python_comparison/"/>
    </mc:Choice>
  </mc:AlternateContent>
  <xr:revisionPtr revIDLastSave="0" documentId="13_ncr:1_{0F560C4C-9539-3247-AFA7-CAF61AFEC942}" xr6:coauthVersionLast="47" xr6:coauthVersionMax="47" xr10:uidLastSave="{00000000-0000-0000-0000-000000000000}"/>
  <bookViews>
    <workbookView xWindow="5960" yWindow="760" windowWidth="33200" windowHeight="21580" activeTab="5" xr2:uid="{2331CAC8-4BAF-754E-B76E-D2C86AA83A84}"/>
  </bookViews>
  <sheets>
    <sheet name="Sheet2" sheetId="2" r:id="rId1"/>
    <sheet name="Sheet1" sheetId="3" r:id="rId2"/>
    <sheet name="Sheet4" sheetId="5" r:id="rId3"/>
    <sheet name="Sheet3" sheetId="6" r:id="rId4"/>
    <sheet name="Bug-Fixed" sheetId="4" r:id="rId5"/>
    <sheet name="Sheet5" sheetId="7" r:id="rId6"/>
  </sheets>
  <definedNames>
    <definedName name="_xlnm.Print_Area" localSheetId="4">'Bug-Fixed'!$A$2:$H$37</definedName>
    <definedName name="_xlnm.Print_Area" localSheetId="1">Sheet1!$A$2:$H$37</definedName>
    <definedName name="_xlnm.Print_Area" localSheetId="0">Sheet2!$A$10:$O$37</definedName>
    <definedName name="_xlnm.Print_Area" localSheetId="3">Sheet3!$A$1:$F$13</definedName>
    <definedName name="_xlnm.Print_Area" localSheetId="2">Sheet4!$A$4:$I$29</definedName>
    <definedName name="_xlnm.Print_Area" localSheetId="5">Sheet5!$A$1:$K$33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7" l="1"/>
  <c r="G17" i="7"/>
  <c r="G28" i="7"/>
  <c r="D44" i="7"/>
  <c r="D43" i="7"/>
  <c r="D42" i="7"/>
  <c r="D41" i="7"/>
  <c r="D40" i="7"/>
  <c r="D38" i="7"/>
  <c r="D37" i="7"/>
  <c r="G30" i="7"/>
  <c r="G31" i="7"/>
  <c r="D9" i="7"/>
  <c r="G7" i="7"/>
  <c r="G5" i="7"/>
  <c r="G27" i="7"/>
  <c r="G18" i="7"/>
  <c r="D18" i="7"/>
  <c r="G29" i="7"/>
  <c r="D29" i="7"/>
  <c r="D31" i="7"/>
  <c r="D30" i="7"/>
  <c r="D28" i="7"/>
  <c r="D27" i="7"/>
  <c r="D25" i="7"/>
  <c r="D24" i="7"/>
  <c r="G9" i="7"/>
  <c r="G8" i="7"/>
  <c r="G16" i="7"/>
  <c r="D14" i="7"/>
  <c r="D13" i="7"/>
  <c r="D20" i="7"/>
  <c r="D19" i="7"/>
  <c r="D17" i="7"/>
  <c r="D16" i="7"/>
  <c r="D8" i="7"/>
  <c r="D7" i="7"/>
  <c r="D5" i="7"/>
  <c r="D6" i="7"/>
  <c r="J6" i="3"/>
  <c r="D46" i="2"/>
  <c r="E4" i="6"/>
  <c r="D4" i="6"/>
  <c r="C4" i="6"/>
  <c r="H21" i="5"/>
  <c r="G21" i="5"/>
  <c r="F21" i="5"/>
  <c r="E21" i="5"/>
  <c r="D21" i="5"/>
  <c r="C21" i="5"/>
  <c r="H8" i="5"/>
  <c r="G8" i="5"/>
  <c r="F8" i="5"/>
  <c r="E8" i="5"/>
  <c r="D8" i="5"/>
  <c r="C8" i="5"/>
  <c r="A36" i="4"/>
  <c r="A35" i="4"/>
  <c r="E39" i="2"/>
  <c r="F39" i="2"/>
  <c r="G39" i="2"/>
  <c r="H39" i="2"/>
  <c r="I39" i="2"/>
  <c r="A22" i="4"/>
  <c r="A21" i="4"/>
  <c r="A20" i="4"/>
  <c r="A19" i="4"/>
  <c r="D39" i="2"/>
  <c r="G30" i="4"/>
  <c r="E8" i="4"/>
  <c r="E7" i="4"/>
  <c r="F30" i="4"/>
  <c r="E30" i="4"/>
  <c r="D30" i="4"/>
  <c r="C30" i="4"/>
  <c r="C14" i="4"/>
  <c r="G8" i="4"/>
  <c r="F8" i="4"/>
  <c r="D8" i="4"/>
  <c r="C8" i="4"/>
  <c r="B8" i="4"/>
  <c r="G7" i="4"/>
  <c r="F7" i="4"/>
  <c r="D7" i="4"/>
  <c r="C7" i="4"/>
  <c r="D33" i="2"/>
  <c r="D34" i="2"/>
  <c r="H8" i="3"/>
  <c r="H7" i="3"/>
  <c r="D30" i="3"/>
  <c r="E30" i="3"/>
  <c r="C30" i="3"/>
  <c r="G7" i="3"/>
  <c r="G8" i="3"/>
  <c r="D8" i="3"/>
  <c r="E8" i="3"/>
  <c r="F8" i="3"/>
  <c r="C8" i="3"/>
  <c r="B8" i="3"/>
  <c r="C14" i="3"/>
  <c r="D7" i="3"/>
  <c r="E7" i="3"/>
  <c r="F7" i="3"/>
  <c r="C7" i="3"/>
  <c r="N31" i="2"/>
  <c r="D31" i="2"/>
  <c r="E31" i="2"/>
  <c r="H31" i="2"/>
  <c r="N20" i="2"/>
  <c r="D20" i="2"/>
  <c r="E20" i="2"/>
  <c r="H20" i="2"/>
  <c r="N19" i="2"/>
  <c r="N30" i="2"/>
  <c r="H30" i="2"/>
  <c r="D30" i="2"/>
  <c r="E30" i="2"/>
  <c r="D19" i="2"/>
  <c r="H19" i="2"/>
  <c r="E19" i="2"/>
  <c r="H18" i="2"/>
  <c r="N18" i="2"/>
  <c r="D18" i="2"/>
  <c r="E18" i="2"/>
  <c r="H29" i="2"/>
  <c r="N29" i="2"/>
  <c r="D29" i="2"/>
  <c r="E29" i="2"/>
  <c r="N15" i="2"/>
  <c r="N16" i="2"/>
  <c r="N17" i="2"/>
  <c r="N25" i="2"/>
  <c r="N26" i="2"/>
  <c r="N27" i="2"/>
  <c r="N28" i="2"/>
  <c r="H28" i="2"/>
  <c r="H27" i="2"/>
  <c r="H26" i="2"/>
  <c r="H25" i="2"/>
  <c r="E26" i="2"/>
  <c r="E27" i="2"/>
  <c r="E28" i="2"/>
  <c r="E25" i="2"/>
  <c r="D25" i="2"/>
  <c r="D26" i="2"/>
  <c r="D27" i="2"/>
  <c r="D28" i="2"/>
  <c r="D24" i="2"/>
  <c r="H24" i="2"/>
  <c r="E15" i="2"/>
  <c r="E16" i="2"/>
  <c r="E17" i="2"/>
  <c r="E14" i="2"/>
  <c r="M14" i="2"/>
  <c r="H14" i="2" s="1"/>
  <c r="H15" i="2"/>
  <c r="H16" i="2"/>
  <c r="H17" i="2"/>
  <c r="M13" i="2"/>
  <c r="H13" i="2" s="1"/>
  <c r="D14" i="2"/>
  <c r="D15" i="2"/>
  <c r="D16" i="2"/>
  <c r="D17" i="2"/>
  <c r="D13" i="2"/>
  <c r="N13" i="2" l="1"/>
  <c r="N14" i="2"/>
</calcChain>
</file>

<file path=xl/sharedStrings.xml><?xml version="1.0" encoding="utf-8"?>
<sst xmlns="http://schemas.openxmlformats.org/spreadsheetml/2006/main" count="556" uniqueCount="117">
  <si>
    <t>Qiskit</t>
  </si>
  <si>
    <t># Iters</t>
  </si>
  <si>
    <t>Termination</t>
  </si>
  <si>
    <t>/</t>
  </si>
  <si>
    <t>Time (min)</t>
  </si>
  <si>
    <t>Qiskit-NWQSim</t>
  </si>
  <si>
    <t>Normal return</t>
  </si>
  <si>
    <t>FCI (Qiskit/PySCF)</t>
  </si>
  <si>
    <t>NWQSim, Sym 0</t>
  </si>
  <si>
    <t>NWQSim, Sym 1</t>
  </si>
  <si>
    <t>NWQSim, Sym 2</t>
  </si>
  <si>
    <t>NWQSim, Sym 3</t>
  </si>
  <si>
    <t>NWQSim, Sym 4</t>
  </si>
  <si>
    <t xml:space="preserve"> H4
H-H = 1.0 A</t>
  </si>
  <si>
    <t>Energy</t>
  </si>
  <si>
    <t>FCI Error</t>
  </si>
  <si>
    <t>Optimizer</t>
  </si>
  <si>
    <t>COBYLA</t>
  </si>
  <si>
    <t>LN_NEWUOA</t>
  </si>
  <si>
    <t>Function tol. reached (abstol 1e-8)</t>
  </si>
  <si>
    <t># Params</t>
  </si>
  <si>
    <t xml:space="preserve"> H4
H-H = 1.5 A</t>
  </si>
  <si>
    <t>NWQSim, Qiskit Recon</t>
  </si>
  <si>
    <t>FCI</t>
  </si>
  <si>
    <t>Paper</t>
  </si>
  <si>
    <t>Qiskit/PySCF</t>
  </si>
  <si>
    <t>UCCSD</t>
  </si>
  <si>
    <t>NWQSim (Qis)</t>
  </si>
  <si>
    <t>NWQSim (Sym 4)</t>
  </si>
  <si>
    <t>NWQSim (Sym 3)</t>
  </si>
  <si>
    <t>NWQSim (Sym 0)</t>
  </si>
  <si>
    <t>Grpund-State Energy</t>
  </si>
  <si>
    <t>NWQSim (Sym 2)</t>
  </si>
  <si>
    <t># Param</t>
  </si>
  <si>
    <t># Gate</t>
  </si>
  <si>
    <t>Time</t>
  </si>
  <si>
    <t>UCCSD Method</t>
  </si>
  <si>
    <t>Func tol reached (--atol 1e-10)</t>
  </si>
  <si>
    <t>H6_3au_DUCC3_6-electrons_6-Orbitals</t>
  </si>
  <si>
    <t>Note: all energy data do NOT include the shift -0.004911582601</t>
  </si>
  <si>
    <t>H6, H-H=1.8 Angstrom</t>
  </si>
  <si>
    <t>NWQSim (Sym 1)</t>
  </si>
  <si>
    <t>Diff with FCI</t>
  </si>
  <si>
    <t>Diff with Paper FCI</t>
  </si>
  <si>
    <t>Diff with Paper UCCSD</t>
  </si>
  <si>
    <t>(inaccurate)</t>
  </si>
  <si>
    <t>32 mins 41secs</t>
  </si>
  <si>
    <t>56 mins 33 secs</t>
  </si>
  <si>
    <t>22 mins 57 secs</t>
  </si>
  <si>
    <t>23 mins 14 secs</t>
  </si>
  <si>
    <t>33 mins 48 secs</t>
  </si>
  <si>
    <t>42 mins 08 secs</t>
  </si>
  <si>
    <t>47 mins 42 secs</t>
  </si>
  <si>
    <t>66 mins 32 secs</t>
  </si>
  <si>
    <t>NWQSim (Sym 4, New)</t>
  </si>
  <si>
    <t>NWQSim (Sym 4, Old)</t>
  </si>
  <si>
    <t>NWQSim (Sym 4, NeW)</t>
  </si>
  <si>
    <t>NWQSim (Sym 0, Old)</t>
  </si>
  <si>
    <t>NWQSim (Sym 0, New)</t>
  </si>
  <si>
    <t>Qis</t>
  </si>
  <si>
    <t>NWQSim (QisSym)</t>
  </si>
  <si>
    <t>Paper UCCSD</t>
  </si>
  <si>
    <t>Diff to paper</t>
  </si>
  <si>
    <t>Sym 4</t>
  </si>
  <si>
    <t>Func tol 1e-10</t>
  </si>
  <si>
    <t># Gates</t>
  </si>
  <si>
    <t>62 mins 22 secs</t>
  </si>
  <si>
    <t>Sym 3</t>
  </si>
  <si>
    <t>14 mins 41 secs</t>
  </si>
  <si>
    <t># Operators</t>
  </si>
  <si>
    <t>QFlow UCCSD</t>
  </si>
  <si>
    <t>38 mins 41 secs</t>
  </si>
  <si>
    <t>31 mins 48 secs</t>
  </si>
  <si>
    <t>VQE UCCSD</t>
  </si>
  <si>
    <t>36 mins 53 secs</t>
  </si>
  <si>
    <t>69 mins 23 secs</t>
  </si>
  <si>
    <t>13 mins 36 secs</t>
  </si>
  <si>
    <t>13 mins 59 secs</t>
  </si>
  <si>
    <t>12 mins 11 secs</t>
  </si>
  <si>
    <t>Qis Sym  2</t>
  </si>
  <si>
    <t>Qis Sym  1</t>
  </si>
  <si>
    <t>Qis Sym 1</t>
  </si>
  <si>
    <t>12 mins 42 secs</t>
  </si>
  <si>
    <t>41 mins 58 secs</t>
  </si>
  <si>
    <t>41 mins 26 secs</t>
  </si>
  <si>
    <t>Diff to FCI</t>
  </si>
  <si>
    <t>24 mins 47 secs</t>
  </si>
  <si>
    <t>8 mins 52 secs</t>
  </si>
  <si>
    <t>12 mins 57 secs</t>
  </si>
  <si>
    <t>UCCSD Sym 2</t>
  </si>
  <si>
    <t>Note</t>
  </si>
  <si>
    <t>Alg</t>
  </si>
  <si>
    <t>Ansatz</t>
  </si>
  <si>
    <t>QFlow</t>
  </si>
  <si>
    <t>ADAPT-VQE</t>
  </si>
  <si>
    <t>SingletGSD</t>
  </si>
  <si>
    <t>UCCSD Sym 0</t>
  </si>
  <si>
    <t>My FCI</t>
  </si>
  <si>
    <t>Diff w/ My FCI</t>
  </si>
  <si>
    <t>10.1021/acs.jctc.9b01083</t>
  </si>
  <si>
    <t>Alg &amp; Source</t>
  </si>
  <si>
    <t>NEWUOA</t>
  </si>
  <si>
    <t>H4 H-H = 1.5 A</t>
  </si>
  <si>
    <t>H6 H-H = 2.2 A</t>
  </si>
  <si>
    <t>LiH Li-H = 3.4 A</t>
  </si>
  <si>
    <t>mpirun -n 4</t>
  </si>
  <si>
    <t>no mpi</t>
  </si>
  <si>
    <t># VQE Iters</t>
  </si>
  <si>
    <t>mpirun -n 4, grad. norm &lt; 2e-3</t>
  </si>
  <si>
    <t>grad. norm &lt; 1e-3</t>
  </si>
  <si>
    <t>mpirun -n 4, grad. norm &lt; 1e-3</t>
  </si>
  <si>
    <t>~700</t>
  </si>
  <si>
    <t>~880</t>
  </si>
  <si>
    <t>interrupted, grad. norm = 0.052</t>
  </si>
  <si>
    <t>LiH Li-H = 3.4 A (new code)</t>
  </si>
  <si>
    <t>mpirun -n 4, grad. norm &lt; 1e-3, [-6.283185, 6.283185]</t>
  </si>
  <si>
    <t>Bug Fixes
1. Fixed the inaccuracy caused by the symmetries in UCCSD ansatz
2. Fixed the missing bound contraints when MPI backends were used
3. Fixed various discrepancies between `vqe/main.cpp` and `vqe/qflow.cpp`
4. Fixed the obviously errorneous `VERSION.txt`
New Features
1. Greatly improved the clarity of printouts and added the necessary information to optimizer callback and result summary
2. Constructed a new ansatz pool for VQE and ADAPT-VQE, providing higher accuracy with the optimized parameters
3. Modified all documentations corresponding to implemented changes
4. Added new guidance on how to create new pools for VQE and ADAPT-VQE
5. Added new Hamiltonian with explanation and experimental data for users to test and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</si>
</sst>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E+00"/>
    <numFmt numFmtId="165" formatCode="0.0000000000000"/>
    <numFmt numFmtId="166" formatCode="0.000E+00"/>
  </numFmts>
  <fonts count="9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/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0" fontId="0" fillId="0" borderId="8" xfId="0" applyBorder="1"/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6" fontId="0" fillId="0" borderId="15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65" fontId="0" fillId="0" borderId="15" xfId="0" applyNumberFormat="1" applyBorder="1" applyAlignment="1">
      <alignment horizontal="center"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0" borderId="13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6" fontId="0" fillId="2" borderId="5" xfId="0" applyNumberFormat="1" applyFill="1" applyBorder="1" applyAlignment="1">
      <alignment horizontal="center" vertical="center"/>
    </xf>
    <xf numFmtId="166" fontId="0" fillId="2" borderId="0" xfId="0" applyNumberFormat="1" applyFill="1" applyAlignment="1">
      <alignment horizontal="center" vertical="center"/>
    </xf>
    <xf numFmtId="166" fontId="0" fillId="2" borderId="2" xfId="0" applyNumberFormat="1" applyFill="1" applyBorder="1" applyAlignment="1">
      <alignment horizontal="center" vertical="center"/>
    </xf>
    <xf numFmtId="166" fontId="0" fillId="2" borderId="14" xfId="0" applyNumberForma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5" xfId="0" applyNumberForma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4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3" xfId="0" applyBorder="1" applyAlignment="1">
      <alignment horizontal="center"/>
    </xf>
    <xf numFmtId="0" fontId="7" fillId="0" borderId="13" xfId="0" applyFont="1" applyBorder="1" applyAlignment="1">
      <alignment horizontal="right" vertical="center"/>
    </xf>
    <xf numFmtId="0" fontId="7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/>
    </xf>
    <xf numFmtId="0" fontId="7" fillId="0" borderId="14" xfId="0" applyFont="1" applyBorder="1" applyAlignment="1">
      <alignment horizontal="right" vertic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165" fontId="7" fillId="0" borderId="2" xfId="0" applyNumberFormat="1" applyFont="1" applyBorder="1" applyAlignment="1">
      <alignment horizontal="center" vertical="center"/>
    </xf>
    <xf numFmtId="166" fontId="7" fillId="2" borderId="1" xfId="0" applyNumberFormat="1" applyFont="1" applyFill="1" applyBorder="1" applyAlignment="1">
      <alignment horizontal="center" vertical="center"/>
    </xf>
    <xf numFmtId="166" fontId="7" fillId="2" borderId="2" xfId="0" applyNumberFormat="1" applyFont="1" applyFill="1" applyBorder="1" applyAlignment="1">
      <alignment horizontal="center" vertical="center"/>
    </xf>
    <xf numFmtId="166" fontId="7" fillId="4" borderId="3" xfId="0" applyNumberFormat="1" applyFont="1" applyFill="1" applyBorder="1" applyAlignment="1">
      <alignment horizontal="center" vertical="center"/>
    </xf>
    <xf numFmtId="166" fontId="7" fillId="4" borderId="5" xfId="0" applyNumberFormat="1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7" fillId="0" borderId="15" xfId="0" applyFont="1" applyBorder="1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166" fontId="7" fillId="2" borderId="15" xfId="0" applyNumberFormat="1" applyFont="1" applyFill="1" applyBorder="1" applyAlignment="1">
      <alignment horizontal="center" vertical="center"/>
    </xf>
    <xf numFmtId="166" fontId="7" fillId="2" borderId="0" xfId="0" applyNumberFormat="1" applyFont="1" applyFill="1" applyAlignment="1">
      <alignment horizontal="center" vertical="center"/>
    </xf>
    <xf numFmtId="166" fontId="7" fillId="4" borderId="14" xfId="0" applyNumberFormat="1" applyFont="1" applyFill="1" applyBorder="1" applyAlignment="1">
      <alignment horizontal="center" vertical="center"/>
    </xf>
    <xf numFmtId="166" fontId="7" fillId="4" borderId="4" xfId="0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/>
    </xf>
    <xf numFmtId="166" fontId="0" fillId="3" borderId="0" xfId="0" applyNumberFormat="1" applyFill="1" applyAlignment="1">
      <alignment horizontal="center" vertical="center"/>
    </xf>
    <xf numFmtId="166" fontId="0" fillId="3" borderId="2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2" fontId="0" fillId="0" borderId="12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1" fontId="0" fillId="0" borderId="13" xfId="0" applyNumberFormat="1" applyBorder="1" applyAlignment="1">
      <alignment horizontal="center" vertical="center"/>
    </xf>
    <xf numFmtId="1" fontId="0" fillId="0" borderId="15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BC592-4C1A-9743-B71B-3E830C3F0A6D}">
  <dimension ref="A11:N46"/>
  <sheetViews>
    <sheetView topLeftCell="A3" zoomScaleNormal="100" zoomScaleSheetLayoutView="111" zoomScalePageLayoutView="36" workbookViewId="0">
      <selection activeCell="I15" sqref="I15"/>
    </sheetView>
  </sheetViews>
  <sheetFormatPr baseColWidth="10" defaultRowHeight="16" x14ac:dyDescent="0.2"/>
  <cols>
    <col min="2" max="2" width="17" customWidth="1"/>
    <col min="3" max="3" width="15.1640625" style="1" customWidth="1"/>
    <col min="4" max="4" width="12.83203125" style="1" bestFit="1" customWidth="1"/>
    <col min="5" max="5" width="15.1640625" style="1" customWidth="1"/>
    <col min="6" max="6" width="8.6640625" style="1" customWidth="1"/>
    <col min="7" max="7" width="8.5" style="1" customWidth="1"/>
    <col min="8" max="8" width="10.83203125" style="1"/>
    <col min="9" max="9" width="12.33203125" style="1" customWidth="1"/>
    <col min="10" max="10" width="10.83203125" style="1"/>
    <col min="11" max="11" width="18.5" style="1" customWidth="1"/>
  </cols>
  <sheetData>
    <row r="11" spans="1:14" x14ac:dyDescent="0.2">
      <c r="A11" s="5"/>
      <c r="B11" s="16"/>
      <c r="C11" s="4" t="s">
        <v>14</v>
      </c>
      <c r="D11" s="4" t="s">
        <v>15</v>
      </c>
      <c r="E11" s="4" t="s">
        <v>5</v>
      </c>
      <c r="F11" s="4" t="s">
        <v>20</v>
      </c>
      <c r="G11" s="4" t="s">
        <v>1</v>
      </c>
      <c r="H11" s="4" t="s">
        <v>4</v>
      </c>
      <c r="I11" s="4" t="s">
        <v>16</v>
      </c>
      <c r="J11" s="157" t="s">
        <v>2</v>
      </c>
      <c r="K11" s="158"/>
    </row>
    <row r="12" spans="1:14" ht="16" customHeight="1" x14ac:dyDescent="0.2">
      <c r="A12" s="163" t="s">
        <v>13</v>
      </c>
      <c r="B12" s="2" t="s">
        <v>7</v>
      </c>
      <c r="C12" s="1">
        <v>-2.1663874486347598</v>
      </c>
      <c r="D12" s="11" t="s">
        <v>3</v>
      </c>
      <c r="E12" s="11" t="s">
        <v>3</v>
      </c>
      <c r="F12" s="1" t="s">
        <v>3</v>
      </c>
      <c r="G12" s="1" t="s">
        <v>3</v>
      </c>
      <c r="H12" s="1" t="s">
        <v>3</v>
      </c>
      <c r="I12" s="1" t="s">
        <v>3</v>
      </c>
      <c r="J12" s="159" t="s">
        <v>3</v>
      </c>
      <c r="K12" s="160"/>
    </row>
    <row r="13" spans="1:14" x14ac:dyDescent="0.2">
      <c r="A13" s="163"/>
      <c r="B13" s="21" t="s">
        <v>0</v>
      </c>
      <c r="C13" s="12">
        <v>-2.1663079823229201</v>
      </c>
      <c r="D13" s="22">
        <f>$C$12-C13</f>
        <v>-7.9466311839748727E-5</v>
      </c>
      <c r="E13" s="22" t="s">
        <v>3</v>
      </c>
      <c r="F13" s="12">
        <v>26</v>
      </c>
      <c r="G13" s="12">
        <v>575</v>
      </c>
      <c r="H13" s="19">
        <f>M13/60</f>
        <v>0.91</v>
      </c>
      <c r="I13" s="19" t="s">
        <v>17</v>
      </c>
      <c r="J13" s="159" t="s">
        <v>6</v>
      </c>
      <c r="K13" s="160"/>
      <c r="M13">
        <f>0.91*60</f>
        <v>54.6</v>
      </c>
      <c r="N13">
        <f>M13/G13</f>
        <v>9.4956521739130439E-2</v>
      </c>
    </row>
    <row r="14" spans="1:14" x14ac:dyDescent="0.2">
      <c r="A14" s="163"/>
      <c r="B14" s="2" t="s">
        <v>8</v>
      </c>
      <c r="C14" s="1">
        <v>-2.1663054507226498</v>
      </c>
      <c r="D14" s="11">
        <f t="shared" ref="D14:D19" si="0">$C$12-C14</f>
        <v>-8.1997912110054472E-5</v>
      </c>
      <c r="E14" s="11">
        <f>$C$13-C14</f>
        <v>-2.531600270305745E-6</v>
      </c>
      <c r="F14" s="1">
        <v>48</v>
      </c>
      <c r="G14" s="1">
        <v>445</v>
      </c>
      <c r="H14" s="10">
        <f>M14/60</f>
        <v>0.11644</v>
      </c>
      <c r="I14" s="1" t="s">
        <v>18</v>
      </c>
      <c r="J14" s="159" t="s">
        <v>19</v>
      </c>
      <c r="K14" s="160"/>
      <c r="M14">
        <f xml:space="preserve"> 6.9864</f>
        <v>6.9863999999999997</v>
      </c>
      <c r="N14">
        <f>M14/G14</f>
        <v>1.5699775280898876E-2</v>
      </c>
    </row>
    <row r="15" spans="1:14" x14ac:dyDescent="0.2">
      <c r="A15" s="163"/>
      <c r="B15" s="2" t="s">
        <v>9</v>
      </c>
      <c r="C15" s="1">
        <v>-2.1663056818872102</v>
      </c>
      <c r="D15" s="11">
        <f t="shared" si="0"/>
        <v>-8.1766747549671948E-5</v>
      </c>
      <c r="E15" s="11">
        <f t="shared" ref="E15:E17" si="1">$C$13-C15</f>
        <v>-2.3004357099232209E-6</v>
      </c>
      <c r="F15" s="1">
        <v>44</v>
      </c>
      <c r="G15" s="1">
        <v>338</v>
      </c>
      <c r="H15" s="10">
        <f t="shared" ref="H15:H19" si="2">M15/60</f>
        <v>8.8333333333333333E-2</v>
      </c>
      <c r="I15" s="1" t="s">
        <v>18</v>
      </c>
      <c r="J15" s="159" t="s">
        <v>19</v>
      </c>
      <c r="K15" s="160"/>
      <c r="M15">
        <v>5.3</v>
      </c>
      <c r="N15">
        <f t="shared" ref="N15:N31" si="3">M15/G15</f>
        <v>1.5680473372781063E-2</v>
      </c>
    </row>
    <row r="16" spans="1:14" x14ac:dyDescent="0.2">
      <c r="A16" s="163"/>
      <c r="B16" s="2" t="s">
        <v>10</v>
      </c>
      <c r="C16" s="1">
        <v>-2.1663049449830498</v>
      </c>
      <c r="D16" s="11">
        <f t="shared" si="0"/>
        <v>-8.2503651710030823E-5</v>
      </c>
      <c r="E16" s="11">
        <f t="shared" si="1"/>
        <v>-3.0373398702820964E-6</v>
      </c>
      <c r="F16" s="1">
        <v>40</v>
      </c>
      <c r="G16" s="1">
        <v>551</v>
      </c>
      <c r="H16" s="10">
        <f t="shared" si="2"/>
        <v>0.14462999999999998</v>
      </c>
      <c r="I16" s="1" t="s">
        <v>18</v>
      </c>
      <c r="J16" s="159" t="s">
        <v>19</v>
      </c>
      <c r="K16" s="160"/>
      <c r="M16">
        <v>8.6777999999999995</v>
      </c>
      <c r="N16">
        <f t="shared" si="3"/>
        <v>1.57491833030853E-2</v>
      </c>
    </row>
    <row r="17" spans="1:14" x14ac:dyDescent="0.2">
      <c r="A17" s="163"/>
      <c r="B17" s="2" t="s">
        <v>11</v>
      </c>
      <c r="C17" s="1">
        <v>-2.1663062356345701</v>
      </c>
      <c r="D17" s="11">
        <f t="shared" si="0"/>
        <v>-8.1213000189706008E-5</v>
      </c>
      <c r="E17" s="11">
        <f t="shared" si="1"/>
        <v>-1.7466883499572816E-6</v>
      </c>
      <c r="F17" s="1">
        <v>28</v>
      </c>
      <c r="G17" s="1">
        <v>398</v>
      </c>
      <c r="H17" s="10">
        <f t="shared" si="2"/>
        <v>0.10116666666666667</v>
      </c>
      <c r="I17" s="1" t="s">
        <v>18</v>
      </c>
      <c r="J17" s="159" t="s">
        <v>19</v>
      </c>
      <c r="K17" s="160"/>
      <c r="M17">
        <v>6.07</v>
      </c>
      <c r="N17">
        <f t="shared" si="3"/>
        <v>1.5251256281407036E-2</v>
      </c>
    </row>
    <row r="18" spans="1:14" x14ac:dyDescent="0.2">
      <c r="A18" s="163"/>
      <c r="B18" s="2" t="s">
        <v>12</v>
      </c>
      <c r="C18" s="1">
        <v>-2.16610298903649</v>
      </c>
      <c r="D18" s="9">
        <f t="shared" si="0"/>
        <v>-2.8445959826983724E-4</v>
      </c>
      <c r="E18" s="9">
        <f t="shared" ref="E18:E19" si="4">$C$13-C18</f>
        <v>-2.0499328643008852E-4</v>
      </c>
      <c r="F18" s="1">
        <v>14</v>
      </c>
      <c r="G18" s="1">
        <v>322</v>
      </c>
      <c r="H18" s="10">
        <f t="shared" si="2"/>
        <v>8.1895000000000009E-2</v>
      </c>
      <c r="I18" s="1" t="s">
        <v>18</v>
      </c>
      <c r="J18" s="159" t="s">
        <v>19</v>
      </c>
      <c r="K18" s="160"/>
      <c r="M18">
        <v>4.9137000000000004</v>
      </c>
      <c r="N18">
        <f t="shared" ref="N18:N20" si="5">M18/G18</f>
        <v>1.5259937888198759E-2</v>
      </c>
    </row>
    <row r="19" spans="1:14" x14ac:dyDescent="0.2">
      <c r="A19" s="163"/>
      <c r="B19" s="17" t="s">
        <v>22</v>
      </c>
      <c r="C19" s="12">
        <v>-2.1663062313035302</v>
      </c>
      <c r="D19" s="13">
        <f t="shared" si="0"/>
        <v>-8.1217331229677114E-5</v>
      </c>
      <c r="E19" s="13">
        <f t="shared" si="4"/>
        <v>-1.7510193899283877E-6</v>
      </c>
      <c r="F19" s="12">
        <v>26</v>
      </c>
      <c r="G19" s="12">
        <v>183</v>
      </c>
      <c r="H19" s="10">
        <f t="shared" si="2"/>
        <v>2.7166666666666665E-2</v>
      </c>
      <c r="I19" s="1" t="s">
        <v>18</v>
      </c>
      <c r="J19" s="159" t="s">
        <v>19</v>
      </c>
      <c r="K19" s="160"/>
      <c r="M19">
        <v>1.63</v>
      </c>
      <c r="N19">
        <f t="shared" si="5"/>
        <v>8.9071038251366114E-3</v>
      </c>
    </row>
    <row r="20" spans="1:14" x14ac:dyDescent="0.2">
      <c r="A20" s="164"/>
      <c r="B20" s="18" t="s">
        <v>22</v>
      </c>
      <c r="C20" s="14">
        <v>-2.1663078056171599</v>
      </c>
      <c r="D20" s="15">
        <f t="shared" ref="D20" si="6">$C$12-C20</f>
        <v>-7.9643017599995147E-5</v>
      </c>
      <c r="E20" s="15">
        <f t="shared" ref="E20" si="7">$C$13-C20</f>
        <v>-1.767057602464206E-7</v>
      </c>
      <c r="F20" s="14">
        <v>26</v>
      </c>
      <c r="G20" s="14">
        <v>1019</v>
      </c>
      <c r="H20" s="3">
        <f t="shared" ref="H20" si="8">M20/60</f>
        <v>0.15854783333333333</v>
      </c>
      <c r="I20" s="3" t="s">
        <v>17</v>
      </c>
      <c r="J20" s="161" t="s">
        <v>19</v>
      </c>
      <c r="K20" s="162"/>
      <c r="M20">
        <v>9.5128699999999995</v>
      </c>
      <c r="N20">
        <f t="shared" si="5"/>
        <v>9.3354955839057892E-3</v>
      </c>
    </row>
    <row r="22" spans="1:14" x14ac:dyDescent="0.2">
      <c r="A22" s="5"/>
      <c r="B22" s="16"/>
      <c r="C22" s="4" t="s">
        <v>14</v>
      </c>
      <c r="D22" s="4" t="s">
        <v>15</v>
      </c>
      <c r="E22" s="4" t="s">
        <v>5</v>
      </c>
      <c r="F22" s="4" t="s">
        <v>20</v>
      </c>
      <c r="G22" s="4" t="s">
        <v>1</v>
      </c>
      <c r="H22" s="4" t="s">
        <v>4</v>
      </c>
      <c r="I22" s="4" t="s">
        <v>16</v>
      </c>
      <c r="J22" s="157" t="s">
        <v>2</v>
      </c>
      <c r="K22" s="158"/>
    </row>
    <row r="23" spans="1:14" ht="16" customHeight="1" x14ac:dyDescent="0.2">
      <c r="A23" s="163" t="s">
        <v>21</v>
      </c>
      <c r="B23" s="2" t="s">
        <v>7</v>
      </c>
      <c r="C23" s="1">
        <v>-1.9961503255188</v>
      </c>
      <c r="D23" s="11" t="s">
        <v>3</v>
      </c>
      <c r="E23" s="11" t="s">
        <v>3</v>
      </c>
      <c r="F23" s="1" t="s">
        <v>3</v>
      </c>
      <c r="G23" s="1" t="s">
        <v>3</v>
      </c>
      <c r="H23" s="1" t="s">
        <v>3</v>
      </c>
      <c r="I23" s="1" t="s">
        <v>3</v>
      </c>
      <c r="J23" s="159" t="s">
        <v>3</v>
      </c>
      <c r="K23" s="160"/>
    </row>
    <row r="24" spans="1:14" x14ac:dyDescent="0.2">
      <c r="A24" s="163"/>
      <c r="B24" s="21" t="s">
        <v>0</v>
      </c>
      <c r="C24" s="12">
        <v>-1.9947835731689501</v>
      </c>
      <c r="D24" s="22">
        <f>$C$23-C24</f>
        <v>-1.3667523498499534E-3</v>
      </c>
      <c r="E24" s="22" t="s">
        <v>3</v>
      </c>
      <c r="F24" s="12">
        <v>26</v>
      </c>
      <c r="G24" s="12">
        <v>794</v>
      </c>
      <c r="H24" s="19">
        <f>73.67/60</f>
        <v>1.2278333333333333</v>
      </c>
      <c r="I24" s="19" t="s">
        <v>17</v>
      </c>
      <c r="J24" s="159" t="s">
        <v>6</v>
      </c>
      <c r="K24" s="160"/>
    </row>
    <row r="25" spans="1:14" x14ac:dyDescent="0.2">
      <c r="A25" s="163"/>
      <c r="B25" s="2" t="s">
        <v>8</v>
      </c>
      <c r="C25" s="1">
        <v>-1.9947608569426301</v>
      </c>
      <c r="D25" s="11">
        <f t="shared" ref="D25:D29" si="9">$C$23-C25</f>
        <v>-1.3894685761699499E-3</v>
      </c>
      <c r="E25" s="11">
        <f>$C$24-C25</f>
        <v>-2.271622631999648E-5</v>
      </c>
      <c r="F25" s="1">
        <v>48</v>
      </c>
      <c r="G25" s="1">
        <v>504</v>
      </c>
      <c r="H25" s="10">
        <f>M25/60</f>
        <v>0.13215666666666667</v>
      </c>
      <c r="I25" s="1" t="s">
        <v>18</v>
      </c>
      <c r="J25" s="159" t="s">
        <v>19</v>
      </c>
      <c r="K25" s="160"/>
      <c r="M25">
        <v>7.9294000000000002</v>
      </c>
      <c r="N25">
        <f t="shared" si="3"/>
        <v>1.5732936507936508E-2</v>
      </c>
    </row>
    <row r="26" spans="1:14" x14ac:dyDescent="0.2">
      <c r="A26" s="163"/>
      <c r="B26" s="2" t="s">
        <v>9</v>
      </c>
      <c r="C26" s="1">
        <v>-1.9947395753827999</v>
      </c>
      <c r="D26" s="11">
        <f t="shared" si="9"/>
        <v>-1.4107501360001162E-3</v>
      </c>
      <c r="E26" s="11">
        <f t="shared" ref="E26:E29" si="10">$C$24-C26</f>
        <v>-4.399778615016281E-5</v>
      </c>
      <c r="F26" s="1">
        <v>44</v>
      </c>
      <c r="G26" s="1">
        <v>390</v>
      </c>
      <c r="H26" s="10">
        <f t="shared" ref="H26:H28" si="11">M26/60</f>
        <v>0.10266</v>
      </c>
      <c r="I26" s="1" t="s">
        <v>18</v>
      </c>
      <c r="J26" s="159" t="s">
        <v>19</v>
      </c>
      <c r="K26" s="160"/>
      <c r="M26">
        <v>6.1596000000000002</v>
      </c>
      <c r="N26">
        <f t="shared" si="3"/>
        <v>1.5793846153846155E-2</v>
      </c>
    </row>
    <row r="27" spans="1:14" x14ac:dyDescent="0.2">
      <c r="A27" s="163"/>
      <c r="B27" s="2" t="s">
        <v>10</v>
      </c>
      <c r="C27" s="1">
        <v>-1.9947622443680999</v>
      </c>
      <c r="D27" s="11">
        <f t="shared" si="9"/>
        <v>-1.3880811507001045E-3</v>
      </c>
      <c r="E27" s="11">
        <f t="shared" si="10"/>
        <v>-2.1328800850151097E-5</v>
      </c>
      <c r="F27" s="1">
        <v>40</v>
      </c>
      <c r="G27" s="1">
        <v>521</v>
      </c>
      <c r="H27" s="10">
        <f t="shared" si="11"/>
        <v>0.13666666666666666</v>
      </c>
      <c r="I27" s="1" t="s">
        <v>18</v>
      </c>
      <c r="J27" s="159" t="s">
        <v>19</v>
      </c>
      <c r="K27" s="160"/>
      <c r="M27">
        <v>8.1999999999999993</v>
      </c>
      <c r="N27">
        <f t="shared" si="3"/>
        <v>1.5738963531669863E-2</v>
      </c>
    </row>
    <row r="28" spans="1:14" x14ac:dyDescent="0.2">
      <c r="A28" s="163"/>
      <c r="B28" s="2" t="s">
        <v>11</v>
      </c>
      <c r="C28" s="1">
        <v>-1.99476004936556</v>
      </c>
      <c r="D28" s="11">
        <f t="shared" si="9"/>
        <v>-1.3902761532400554E-3</v>
      </c>
      <c r="E28" s="11">
        <f t="shared" si="10"/>
        <v>-2.3523803390101961E-5</v>
      </c>
      <c r="F28" s="1">
        <v>28</v>
      </c>
      <c r="G28" s="1">
        <v>398</v>
      </c>
      <c r="H28" s="10">
        <f t="shared" si="11"/>
        <v>0.10833333333333334</v>
      </c>
      <c r="I28" s="1" t="s">
        <v>18</v>
      </c>
      <c r="J28" s="159" t="s">
        <v>19</v>
      </c>
      <c r="K28" s="160"/>
      <c r="M28">
        <v>6.5</v>
      </c>
      <c r="N28">
        <f t="shared" si="3"/>
        <v>1.6331658291457288E-2</v>
      </c>
    </row>
    <row r="29" spans="1:14" x14ac:dyDescent="0.2">
      <c r="A29" s="163"/>
      <c r="B29" s="2" t="s">
        <v>12</v>
      </c>
      <c r="C29" s="1">
        <v>-1.9945708285610999</v>
      </c>
      <c r="D29" s="9">
        <f t="shared" si="9"/>
        <v>-1.5794969577000995E-3</v>
      </c>
      <c r="E29" s="9">
        <f t="shared" si="10"/>
        <v>-2.1274460785014604E-4</v>
      </c>
      <c r="F29" s="1">
        <v>14</v>
      </c>
      <c r="G29" s="1">
        <v>303</v>
      </c>
      <c r="H29" s="10">
        <f t="shared" ref="H29:H30" si="12">M29/60</f>
        <v>7.7333333333333323E-2</v>
      </c>
      <c r="I29" s="1" t="s">
        <v>18</v>
      </c>
      <c r="J29" s="159" t="s">
        <v>19</v>
      </c>
      <c r="K29" s="160"/>
      <c r="M29">
        <v>4.6399999999999997</v>
      </c>
      <c r="N29">
        <f t="shared" si="3"/>
        <v>1.5313531353135313E-2</v>
      </c>
    </row>
    <row r="30" spans="1:14" x14ac:dyDescent="0.2">
      <c r="A30" s="163"/>
      <c r="B30" s="17" t="s">
        <v>22</v>
      </c>
      <c r="C30" s="12">
        <v>-1.9947761670405999</v>
      </c>
      <c r="D30" s="13">
        <f t="shared" ref="D30" si="13">$C$23-C30</f>
        <v>-1.3741584782001048E-3</v>
      </c>
      <c r="E30" s="13">
        <f t="shared" ref="E30" si="14">$C$24-C30</f>
        <v>-7.4061283501514197E-6</v>
      </c>
      <c r="F30" s="12">
        <v>26</v>
      </c>
      <c r="G30" s="12">
        <v>303</v>
      </c>
      <c r="H30" s="19">
        <f t="shared" si="12"/>
        <v>4.5023333333333332E-2</v>
      </c>
      <c r="I30" s="12" t="s">
        <v>18</v>
      </c>
      <c r="J30" s="159" t="s">
        <v>19</v>
      </c>
      <c r="K30" s="160"/>
      <c r="M30">
        <v>2.7014</v>
      </c>
      <c r="N30">
        <f t="shared" si="3"/>
        <v>8.9155115511551156E-3</v>
      </c>
    </row>
    <row r="31" spans="1:14" x14ac:dyDescent="0.2">
      <c r="A31" s="164"/>
      <c r="B31" s="18" t="s">
        <v>22</v>
      </c>
      <c r="C31" s="14">
        <v>-1.9947773979835</v>
      </c>
      <c r="D31" s="15">
        <f t="shared" ref="D31" si="15">$C$23-C31</f>
        <v>-1.3729275353000503E-3</v>
      </c>
      <c r="E31" s="15">
        <f t="shared" ref="E31" si="16">$C$24-C31</f>
        <v>-6.1751854500968761E-6</v>
      </c>
      <c r="F31" s="14">
        <v>26</v>
      </c>
      <c r="G31" s="14">
        <v>1641</v>
      </c>
      <c r="H31" s="20">
        <f t="shared" ref="H31" si="17">M31/60</f>
        <v>0.24166666666666667</v>
      </c>
      <c r="I31" s="20" t="s">
        <v>17</v>
      </c>
      <c r="J31" s="161" t="s">
        <v>19</v>
      </c>
      <c r="K31" s="162"/>
      <c r="M31">
        <v>14.5</v>
      </c>
      <c r="N31">
        <f t="shared" si="3"/>
        <v>8.8360755636806825E-3</v>
      </c>
    </row>
    <row r="33" spans="3:9" x14ac:dyDescent="0.2">
      <c r="C33" s="1">
        <v>-2.1663072752863002</v>
      </c>
      <c r="D33" s="11">
        <f>$C$12-C33</f>
        <v>-8.0173348459666727E-5</v>
      </c>
    </row>
    <row r="34" spans="3:9" x14ac:dyDescent="0.2">
      <c r="C34" s="1">
        <v>-1.9947589382384501</v>
      </c>
      <c r="D34" s="11">
        <f t="shared" ref="D34" si="18">$C$23-C34</f>
        <v>-1.3913872803499316E-3</v>
      </c>
    </row>
    <row r="37" spans="3:9" x14ac:dyDescent="0.2">
      <c r="D37" s="1" t="s">
        <v>59</v>
      </c>
      <c r="E37" s="1">
        <v>0</v>
      </c>
      <c r="F37" s="1">
        <v>1</v>
      </c>
      <c r="G37" s="1">
        <v>2</v>
      </c>
      <c r="H37" s="1">
        <v>3</v>
      </c>
    </row>
    <row r="38" spans="3:9" x14ac:dyDescent="0.2">
      <c r="C38" s="1">
        <v>-1.8663275360534399</v>
      </c>
      <c r="D38" s="1">
        <v>-1.8663261635445001</v>
      </c>
      <c r="E38" s="1">
        <v>-1.86632574019469</v>
      </c>
      <c r="F38" s="1">
        <v>-1.8663244401049099</v>
      </c>
      <c r="G38" s="1">
        <v>-1.8663228373818599</v>
      </c>
      <c r="H38" s="1">
        <v>-1.8663264443411101</v>
      </c>
    </row>
    <row r="39" spans="3:9" x14ac:dyDescent="0.2">
      <c r="D39" s="92">
        <f>ABS($C$38-D38)</f>
        <v>1.372508939834205E-6</v>
      </c>
      <c r="E39" s="92">
        <f t="shared" ref="E39:I39" si="19">ABS($C$38-E38)</f>
        <v>1.7958587499311562E-6</v>
      </c>
      <c r="F39" s="92">
        <f t="shared" si="19"/>
        <v>3.0959485299852929E-6</v>
      </c>
      <c r="G39" s="92">
        <f t="shared" si="19"/>
        <v>4.6986715800390044E-6</v>
      </c>
      <c r="H39" s="92">
        <f t="shared" si="19"/>
        <v>1.0917123298703757E-6</v>
      </c>
      <c r="I39" s="92">
        <f t="shared" si="19"/>
        <v>1.8663275360534399</v>
      </c>
    </row>
    <row r="40" spans="3:9" x14ac:dyDescent="0.2">
      <c r="E40" s="1">
        <v>26</v>
      </c>
      <c r="F40" s="1">
        <v>24</v>
      </c>
      <c r="G40" s="1">
        <v>68</v>
      </c>
      <c r="H40" s="1">
        <v>62</v>
      </c>
    </row>
    <row r="41" spans="3:9" x14ac:dyDescent="0.2">
      <c r="E41" s="1">
        <v>800</v>
      </c>
      <c r="G41" s="1">
        <v>811</v>
      </c>
    </row>
    <row r="46" spans="3:9" x14ac:dyDescent="0.2">
      <c r="C46" s="1">
        <v>-1.99471209655472</v>
      </c>
      <c r="D46" s="1">
        <f>C24-C46</f>
        <v>-7.1476614230014945E-5</v>
      </c>
    </row>
  </sheetData>
  <mergeCells count="22">
    <mergeCell ref="J30:K30"/>
    <mergeCell ref="J20:K20"/>
    <mergeCell ref="J31:K31"/>
    <mergeCell ref="A12:A20"/>
    <mergeCell ref="A23:A31"/>
    <mergeCell ref="J29:K29"/>
    <mergeCell ref="J18:K18"/>
    <mergeCell ref="J22:K22"/>
    <mergeCell ref="J23:K23"/>
    <mergeCell ref="J24:K24"/>
    <mergeCell ref="J25:K25"/>
    <mergeCell ref="J26:K26"/>
    <mergeCell ref="J27:K27"/>
    <mergeCell ref="J28:K28"/>
    <mergeCell ref="J13:K13"/>
    <mergeCell ref="J19:K19"/>
    <mergeCell ref="J11:K11"/>
    <mergeCell ref="J14:K14"/>
    <mergeCell ref="J15:K15"/>
    <mergeCell ref="J16:K16"/>
    <mergeCell ref="J17:K17"/>
    <mergeCell ref="J12:K12"/>
  </mergeCells>
  <phoneticPr fontId="1" type="noConversion"/>
  <pageMargins left="0.7" right="0.7" top="0.75" bottom="0.75" header="0.3" footer="0.3"/>
  <pageSetup scale="56" orientation="portrait" horizontalDpi="0" verticalDpi="0"/>
  <colBreaks count="1" manualBreakCount="1">
    <brk id="12" min="9" max="3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7271-46CF-4144-A79B-EA8542117021}">
  <dimension ref="A3:J36"/>
  <sheetViews>
    <sheetView zoomScaleNormal="100" workbookViewId="0">
      <selection activeCell="B13" sqref="B13"/>
    </sheetView>
  </sheetViews>
  <sheetFormatPr baseColWidth="10" defaultRowHeight="16" x14ac:dyDescent="0.2"/>
  <cols>
    <col min="1" max="1" width="20.5" style="36" customWidth="1"/>
    <col min="2" max="3" width="17.83203125" customWidth="1"/>
    <col min="4" max="4" width="18.1640625" customWidth="1"/>
    <col min="5" max="5" width="17.83203125" customWidth="1"/>
    <col min="6" max="6" width="20.1640625" customWidth="1"/>
    <col min="7" max="7" width="23.33203125" customWidth="1"/>
    <col min="8" max="8" width="20" customWidth="1"/>
    <col min="9" max="9" width="16.5" bestFit="1" customWidth="1"/>
  </cols>
  <sheetData>
    <row r="3" spans="1:10" x14ac:dyDescent="0.2">
      <c r="A3" s="35" t="s">
        <v>40</v>
      </c>
      <c r="C3" s="1"/>
      <c r="D3" s="1"/>
      <c r="E3" s="1"/>
      <c r="F3" s="1"/>
      <c r="G3" s="1"/>
    </row>
    <row r="4" spans="1:10" x14ac:dyDescent="0.2">
      <c r="A4" s="32"/>
      <c r="B4" s="165" t="s">
        <v>26</v>
      </c>
      <c r="C4" s="157"/>
      <c r="D4" s="157"/>
      <c r="E4" s="157"/>
      <c r="F4" s="157"/>
      <c r="G4" s="157"/>
      <c r="H4" s="158"/>
    </row>
    <row r="5" spans="1:10" x14ac:dyDescent="0.2">
      <c r="A5" s="33"/>
      <c r="B5" s="26" t="s">
        <v>24</v>
      </c>
      <c r="C5" s="27" t="s">
        <v>27</v>
      </c>
      <c r="D5" s="4" t="s">
        <v>28</v>
      </c>
      <c r="E5" s="4" t="s">
        <v>29</v>
      </c>
      <c r="F5" s="4" t="s">
        <v>32</v>
      </c>
      <c r="G5" s="4" t="s">
        <v>41</v>
      </c>
      <c r="H5" s="6" t="s">
        <v>30</v>
      </c>
    </row>
    <row r="6" spans="1:10" x14ac:dyDescent="0.2">
      <c r="A6" s="34" t="s">
        <v>31</v>
      </c>
      <c r="B6" s="44">
        <v>-2.8777405997697199</v>
      </c>
      <c r="C6" s="45">
        <v>-2.8778341145831798</v>
      </c>
      <c r="D6" s="45">
        <v>-2.8706552807833101</v>
      </c>
      <c r="E6" s="45">
        <v>-2.82914628331201</v>
      </c>
      <c r="F6" s="45">
        <v>-2.8417944878182602</v>
      </c>
      <c r="G6" s="45">
        <v>-2.8763459300477598</v>
      </c>
      <c r="H6" s="46">
        <v>-2.8763503594566102</v>
      </c>
      <c r="I6" s="130">
        <v>-2.8790946197776401</v>
      </c>
      <c r="J6">
        <f>ABS(C13-I6)</f>
        <v>8.4747566581397926E-3</v>
      </c>
    </row>
    <row r="7" spans="1:10" x14ac:dyDescent="0.2">
      <c r="A7" s="34" t="s">
        <v>44</v>
      </c>
      <c r="B7" s="30" t="s">
        <v>3</v>
      </c>
      <c r="C7" s="53">
        <f t="shared" ref="C7:H7" si="0">ABS($B$6-C6)</f>
        <v>9.3514813459982804E-5</v>
      </c>
      <c r="D7" s="53">
        <f t="shared" si="0"/>
        <v>7.0853189864097388E-3</v>
      </c>
      <c r="E7" s="53">
        <f t="shared" si="0"/>
        <v>4.8594316457709841E-2</v>
      </c>
      <c r="F7" s="53">
        <f t="shared" si="0"/>
        <v>3.5946111951459692E-2</v>
      </c>
      <c r="G7" s="53">
        <f t="shared" si="0"/>
        <v>1.3946697219600068E-3</v>
      </c>
      <c r="H7" s="54">
        <f t="shared" si="0"/>
        <v>1.3902403131096364E-3</v>
      </c>
    </row>
    <row r="8" spans="1:10" x14ac:dyDescent="0.2">
      <c r="A8" s="33" t="s">
        <v>42</v>
      </c>
      <c r="B8" s="55">
        <f>ABS(B13-B6)</f>
        <v>9.8287746162499801E-3</v>
      </c>
      <c r="C8" s="56">
        <f>ABS($C$13-C6)</f>
        <v>9.7352618526000967E-3</v>
      </c>
      <c r="D8" s="56">
        <f t="shared" ref="D8:F8" si="1">ABS($C$13-D6)</f>
        <v>1.6914095652469818E-2</v>
      </c>
      <c r="E8" s="56">
        <f t="shared" si="1"/>
        <v>5.842309312376992E-2</v>
      </c>
      <c r="F8" s="56">
        <f t="shared" si="1"/>
        <v>4.5774888617519771E-2</v>
      </c>
      <c r="G8" s="56">
        <f t="shared" ref="G8:H8" si="2">ABS($C$13-G6)</f>
        <v>1.1223446388020086E-2</v>
      </c>
      <c r="H8" s="57">
        <f t="shared" si="2"/>
        <v>1.1219016979169716E-2</v>
      </c>
    </row>
    <row r="10" spans="1:10" x14ac:dyDescent="0.2">
      <c r="A10" s="35" t="s">
        <v>40</v>
      </c>
      <c r="C10" s="1"/>
      <c r="D10" s="1"/>
      <c r="E10" s="1"/>
      <c r="F10" s="1"/>
      <c r="G10" s="1"/>
    </row>
    <row r="11" spans="1:10" x14ac:dyDescent="0.2">
      <c r="A11" s="32"/>
      <c r="B11" s="165" t="s">
        <v>23</v>
      </c>
      <c r="C11" s="158"/>
    </row>
    <row r="12" spans="1:10" x14ac:dyDescent="0.2">
      <c r="A12" s="33"/>
      <c r="B12" s="28" t="s">
        <v>24</v>
      </c>
      <c r="C12" s="8" t="s">
        <v>25</v>
      </c>
    </row>
    <row r="13" spans="1:10" x14ac:dyDescent="0.2">
      <c r="A13" s="34" t="s">
        <v>31</v>
      </c>
      <c r="B13" s="37">
        <v>-2.8875693743859698</v>
      </c>
      <c r="C13" s="29">
        <v>-2.8875693764357799</v>
      </c>
    </row>
    <row r="14" spans="1:10" x14ac:dyDescent="0.2">
      <c r="A14" s="33" t="s">
        <v>43</v>
      </c>
      <c r="B14" s="31" t="s">
        <v>3</v>
      </c>
      <c r="C14" s="52">
        <f>ABS(B13-C13)</f>
        <v>2.0498100994359447E-9</v>
      </c>
    </row>
    <row r="16" spans="1:10" x14ac:dyDescent="0.2">
      <c r="A16" s="32" t="s">
        <v>40</v>
      </c>
      <c r="B16" s="166"/>
      <c r="C16" s="167"/>
    </row>
    <row r="17" spans="1:7" x14ac:dyDescent="0.2">
      <c r="A17" s="35" t="s">
        <v>36</v>
      </c>
      <c r="B17" s="4" t="s">
        <v>33</v>
      </c>
      <c r="C17" s="4" t="s">
        <v>34</v>
      </c>
      <c r="D17" s="4" t="s">
        <v>1</v>
      </c>
      <c r="E17" s="4" t="s">
        <v>35</v>
      </c>
      <c r="F17" s="4" t="s">
        <v>16</v>
      </c>
      <c r="G17" s="6" t="s">
        <v>2</v>
      </c>
    </row>
    <row r="18" spans="1:7" x14ac:dyDescent="0.2">
      <c r="A18" s="38" t="s">
        <v>27</v>
      </c>
      <c r="B18" s="24">
        <v>117</v>
      </c>
      <c r="C18" s="39">
        <v>20898</v>
      </c>
      <c r="D18" s="39">
        <v>2409</v>
      </c>
      <c r="E18" s="39" t="s">
        <v>49</v>
      </c>
      <c r="F18" s="39" t="s">
        <v>18</v>
      </c>
      <c r="G18" s="47" t="s">
        <v>37</v>
      </c>
    </row>
    <row r="19" spans="1:7" x14ac:dyDescent="0.2">
      <c r="A19" s="40" t="s">
        <v>28</v>
      </c>
      <c r="B19" s="25">
        <v>54</v>
      </c>
      <c r="C19" s="1">
        <v>47178</v>
      </c>
      <c r="D19" s="1">
        <v>1910</v>
      </c>
      <c r="E19" s="1" t="s">
        <v>50</v>
      </c>
      <c r="F19" s="1" t="s">
        <v>18</v>
      </c>
      <c r="G19" s="48" t="s">
        <v>37</v>
      </c>
    </row>
    <row r="20" spans="1:7" x14ac:dyDescent="0.2">
      <c r="A20" s="40" t="s">
        <v>29</v>
      </c>
      <c r="B20" s="25">
        <v>180</v>
      </c>
      <c r="C20" s="1">
        <v>47178</v>
      </c>
      <c r="D20" s="1">
        <v>2432</v>
      </c>
      <c r="E20" s="1" t="s">
        <v>51</v>
      </c>
      <c r="F20" s="1" t="s">
        <v>18</v>
      </c>
      <c r="G20" s="48" t="s">
        <v>37</v>
      </c>
    </row>
    <row r="21" spans="1:7" x14ac:dyDescent="0.2">
      <c r="A21" s="40" t="s">
        <v>32</v>
      </c>
      <c r="B21" s="25">
        <v>234</v>
      </c>
      <c r="C21" s="1">
        <v>47178</v>
      </c>
      <c r="D21" s="1">
        <v>2731</v>
      </c>
      <c r="E21" s="1" t="s">
        <v>52</v>
      </c>
      <c r="F21" s="1" t="s">
        <v>18</v>
      </c>
      <c r="G21" s="48" t="s">
        <v>37</v>
      </c>
    </row>
    <row r="22" spans="1:7" x14ac:dyDescent="0.2">
      <c r="A22" s="34" t="s">
        <v>41</v>
      </c>
      <c r="B22" s="59">
        <v>243</v>
      </c>
      <c r="C22" s="23">
        <v>47178</v>
      </c>
      <c r="D22" s="23">
        <v>3714</v>
      </c>
      <c r="E22" s="23" t="s">
        <v>45</v>
      </c>
      <c r="F22" s="1" t="s">
        <v>18</v>
      </c>
      <c r="G22" s="48" t="s">
        <v>37</v>
      </c>
    </row>
    <row r="23" spans="1:7" x14ac:dyDescent="0.2">
      <c r="A23" s="41" t="s">
        <v>30</v>
      </c>
      <c r="B23" s="42">
        <v>252</v>
      </c>
      <c r="C23" s="43">
        <v>47178</v>
      </c>
      <c r="D23" s="43">
        <v>3830</v>
      </c>
      <c r="E23" s="43" t="s">
        <v>53</v>
      </c>
      <c r="F23" s="7" t="s">
        <v>18</v>
      </c>
      <c r="G23" s="49" t="s">
        <v>37</v>
      </c>
    </row>
    <row r="26" spans="1:7" x14ac:dyDescent="0.2">
      <c r="A26" s="165" t="s">
        <v>38</v>
      </c>
      <c r="B26" s="158"/>
      <c r="C26" s="168" t="s">
        <v>39</v>
      </c>
      <c r="D26" s="169"/>
      <c r="E26" s="169"/>
      <c r="F26" s="1"/>
      <c r="G26" s="1"/>
    </row>
    <row r="27" spans="1:7" x14ac:dyDescent="0.2">
      <c r="A27" s="34"/>
      <c r="B27" s="23" t="s">
        <v>23</v>
      </c>
      <c r="C27" s="165" t="s">
        <v>26</v>
      </c>
      <c r="D27" s="157"/>
      <c r="E27" s="158"/>
      <c r="F27" s="61"/>
    </row>
    <row r="28" spans="1:7" x14ac:dyDescent="0.2">
      <c r="A28" s="33"/>
      <c r="B28" s="28" t="s">
        <v>25</v>
      </c>
      <c r="C28" s="7" t="s">
        <v>27</v>
      </c>
      <c r="D28" s="7" t="s">
        <v>28</v>
      </c>
      <c r="E28" s="8" t="s">
        <v>30</v>
      </c>
      <c r="F28" s="60"/>
    </row>
    <row r="29" spans="1:7" x14ac:dyDescent="0.2">
      <c r="A29" s="34" t="s">
        <v>31</v>
      </c>
      <c r="B29" s="37">
        <v>-3.1747723379966701</v>
      </c>
      <c r="C29" s="51">
        <v>-3.1740027185314799</v>
      </c>
      <c r="D29" s="45">
        <v>-3.1569880904335701</v>
      </c>
      <c r="E29" s="46">
        <v>-3.1739732621868102</v>
      </c>
    </row>
    <row r="30" spans="1:7" x14ac:dyDescent="0.2">
      <c r="A30" s="33" t="s">
        <v>42</v>
      </c>
      <c r="B30" s="31" t="s">
        <v>3</v>
      </c>
      <c r="C30" s="58">
        <f>ABS($B$29-C29)</f>
        <v>7.6961946519027435E-4</v>
      </c>
      <c r="D30" s="56">
        <f>ABS($B$29-D29)</f>
        <v>1.7784247563100042E-2</v>
      </c>
      <c r="E30" s="57">
        <f>ABS($B$29-E29)</f>
        <v>7.9907580985993931E-4</v>
      </c>
    </row>
    <row r="32" spans="1:7" x14ac:dyDescent="0.2">
      <c r="A32" s="165" t="s">
        <v>38</v>
      </c>
      <c r="B32" s="158"/>
    </row>
    <row r="33" spans="1:7" x14ac:dyDescent="0.2">
      <c r="A33" s="35" t="s">
        <v>36</v>
      </c>
      <c r="B33" s="4" t="s">
        <v>33</v>
      </c>
      <c r="C33" s="4" t="s">
        <v>34</v>
      </c>
      <c r="D33" s="4" t="s">
        <v>1</v>
      </c>
      <c r="E33" s="4" t="s">
        <v>35</v>
      </c>
      <c r="F33" s="4" t="s">
        <v>16</v>
      </c>
      <c r="G33" s="6" t="s">
        <v>2</v>
      </c>
    </row>
    <row r="34" spans="1:7" x14ac:dyDescent="0.2">
      <c r="A34" s="34" t="s">
        <v>27</v>
      </c>
      <c r="B34" s="24">
        <v>117</v>
      </c>
      <c r="C34" s="39">
        <v>20898</v>
      </c>
      <c r="D34" s="39">
        <v>1580</v>
      </c>
      <c r="E34" s="39" t="s">
        <v>48</v>
      </c>
      <c r="F34" s="39" t="s">
        <v>18</v>
      </c>
      <c r="G34" s="47" t="s">
        <v>37</v>
      </c>
    </row>
    <row r="35" spans="1:7" x14ac:dyDescent="0.2">
      <c r="A35" s="34" t="s">
        <v>28</v>
      </c>
      <c r="B35" s="25">
        <v>54</v>
      </c>
      <c r="C35" s="1">
        <v>47178</v>
      </c>
      <c r="D35" s="1">
        <v>1478</v>
      </c>
      <c r="E35" s="1" t="s">
        <v>46</v>
      </c>
      <c r="F35" s="1" t="s">
        <v>18</v>
      </c>
      <c r="G35" s="48" t="s">
        <v>37</v>
      </c>
    </row>
    <row r="36" spans="1:7" x14ac:dyDescent="0.2">
      <c r="A36" s="33" t="s">
        <v>30</v>
      </c>
      <c r="B36" s="42">
        <v>252</v>
      </c>
      <c r="C36" s="43">
        <v>47178</v>
      </c>
      <c r="D36" s="7">
        <v>2572</v>
      </c>
      <c r="E36" s="62" t="s">
        <v>47</v>
      </c>
      <c r="F36" s="7" t="s">
        <v>18</v>
      </c>
      <c r="G36" s="50" t="s">
        <v>37</v>
      </c>
    </row>
  </sheetData>
  <mergeCells count="7">
    <mergeCell ref="A32:B32"/>
    <mergeCell ref="B16:C16"/>
    <mergeCell ref="C26:E26"/>
    <mergeCell ref="B4:H4"/>
    <mergeCell ref="C27:E27"/>
    <mergeCell ref="B11:C11"/>
    <mergeCell ref="A26:B26"/>
  </mergeCells>
  <pageMargins left="0.7" right="0.7" top="0.75" bottom="0.75" header="0.3" footer="0.3"/>
  <pageSetup scale="53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F4B28-C43C-3C49-834F-91DB5DA83496}">
  <dimension ref="A5:H28"/>
  <sheetViews>
    <sheetView zoomScaleNormal="100" workbookViewId="0">
      <selection activeCell="J13" sqref="J13"/>
    </sheetView>
  </sheetViews>
  <sheetFormatPr baseColWidth="10" defaultRowHeight="16" x14ac:dyDescent="0.2"/>
  <cols>
    <col min="2" max="2" width="13.1640625" customWidth="1"/>
    <col min="3" max="5" width="13.83203125" customWidth="1"/>
    <col min="6" max="6" width="14.1640625" customWidth="1"/>
    <col min="7" max="7" width="14.5" customWidth="1"/>
    <col min="8" max="8" width="13.33203125" customWidth="1"/>
  </cols>
  <sheetData>
    <row r="5" spans="1:8" x14ac:dyDescent="0.2">
      <c r="A5" s="67"/>
      <c r="B5" s="170" t="s">
        <v>61</v>
      </c>
      <c r="C5" s="165" t="s">
        <v>70</v>
      </c>
      <c r="D5" s="157"/>
      <c r="E5" s="158"/>
      <c r="F5" s="172" t="s">
        <v>73</v>
      </c>
      <c r="G5" s="173"/>
      <c r="H5" s="174"/>
    </row>
    <row r="6" spans="1:8" x14ac:dyDescent="0.2">
      <c r="A6" s="105"/>
      <c r="B6" s="171"/>
      <c r="C6" s="70" t="s">
        <v>63</v>
      </c>
      <c r="D6" s="7" t="s">
        <v>67</v>
      </c>
      <c r="E6" s="8" t="s">
        <v>59</v>
      </c>
      <c r="F6" s="70" t="s">
        <v>63</v>
      </c>
      <c r="G6" s="7" t="s">
        <v>67</v>
      </c>
      <c r="H6" s="8" t="s">
        <v>59</v>
      </c>
    </row>
    <row r="7" spans="1:8" x14ac:dyDescent="0.2">
      <c r="A7" s="105" t="s">
        <v>14</v>
      </c>
      <c r="B7" s="105">
        <v>-2.8777405997697199</v>
      </c>
      <c r="C7" s="25">
        <v>-2.87600674224749</v>
      </c>
      <c r="D7" s="1">
        <v>-2.8763633010181602</v>
      </c>
      <c r="E7" s="2">
        <v>-2.8778287369700299</v>
      </c>
      <c r="F7" s="24">
        <v>-2.8112432737049602</v>
      </c>
      <c r="G7" s="39">
        <v>-2.8291824321005801</v>
      </c>
      <c r="H7" s="66">
        <v>-2.8778345355199799</v>
      </c>
    </row>
    <row r="8" spans="1:8" x14ac:dyDescent="0.2">
      <c r="A8" s="121" t="s">
        <v>62</v>
      </c>
      <c r="B8" s="105" t="s">
        <v>3</v>
      </c>
      <c r="C8" s="115">
        <f>$B$7-C7</f>
        <v>-1.7338575222298758E-3</v>
      </c>
      <c r="D8" s="116">
        <f>$B$7-D7</f>
        <v>-1.3772987515596746E-3</v>
      </c>
      <c r="E8" s="117">
        <f>$B$7-E7</f>
        <v>8.813720031008998E-5</v>
      </c>
      <c r="F8" s="115">
        <f>$B$7-F7</f>
        <v>-6.6497326064759665E-2</v>
      </c>
      <c r="G8" s="116">
        <f t="shared" ref="G8" si="0">$B$7-G7</f>
        <v>-4.8558167669139785E-2</v>
      </c>
      <c r="H8" s="117">
        <f t="shared" ref="H8" si="1">$B$7-H7</f>
        <v>9.3935750260065731E-5</v>
      </c>
    </row>
    <row r="9" spans="1:8" x14ac:dyDescent="0.2">
      <c r="A9" s="122" t="s">
        <v>69</v>
      </c>
      <c r="B9" s="105" t="s">
        <v>3</v>
      </c>
      <c r="C9" s="106">
        <v>252</v>
      </c>
      <c r="D9" s="107">
        <v>252</v>
      </c>
      <c r="E9" s="108">
        <v>117</v>
      </c>
      <c r="F9" s="106">
        <v>252</v>
      </c>
      <c r="G9" s="107">
        <v>252</v>
      </c>
      <c r="H9" s="108">
        <v>117</v>
      </c>
    </row>
    <row r="10" spans="1:8" x14ac:dyDescent="0.2">
      <c r="A10" s="122" t="s">
        <v>20</v>
      </c>
      <c r="B10" s="105" t="s">
        <v>3</v>
      </c>
      <c r="C10" s="109">
        <v>54</v>
      </c>
      <c r="D10" s="110">
        <v>180</v>
      </c>
      <c r="E10" s="111">
        <v>117</v>
      </c>
      <c r="F10" s="109">
        <v>54</v>
      </c>
      <c r="G10" s="110">
        <v>180</v>
      </c>
      <c r="H10" s="111">
        <v>117</v>
      </c>
    </row>
    <row r="11" spans="1:8" x14ac:dyDescent="0.2">
      <c r="A11" s="123" t="s">
        <v>1</v>
      </c>
      <c r="B11" s="105" t="s">
        <v>3</v>
      </c>
      <c r="C11" s="118">
        <v>2925</v>
      </c>
      <c r="D11" s="119">
        <v>1782</v>
      </c>
      <c r="E11" s="120">
        <v>1116</v>
      </c>
      <c r="F11" s="118">
        <v>1745</v>
      </c>
      <c r="G11" s="119">
        <v>3278</v>
      </c>
      <c r="H11" s="120">
        <v>2405</v>
      </c>
    </row>
    <row r="12" spans="1:8" x14ac:dyDescent="0.2">
      <c r="A12" s="105" t="s">
        <v>65</v>
      </c>
      <c r="B12" s="105" t="s">
        <v>3</v>
      </c>
      <c r="C12" s="112">
        <v>47178</v>
      </c>
      <c r="D12" s="113">
        <v>47178</v>
      </c>
      <c r="E12" s="114">
        <v>20898</v>
      </c>
      <c r="F12" s="112">
        <v>47178</v>
      </c>
      <c r="G12" s="113">
        <v>47178</v>
      </c>
      <c r="H12" s="114">
        <v>20898</v>
      </c>
    </row>
    <row r="13" spans="1:8" x14ac:dyDescent="0.2">
      <c r="A13" s="105" t="s">
        <v>35</v>
      </c>
      <c r="B13" s="105" t="s">
        <v>3</v>
      </c>
      <c r="C13" s="25" t="s">
        <v>66</v>
      </c>
      <c r="D13" s="1" t="s">
        <v>71</v>
      </c>
      <c r="E13" s="2" t="s">
        <v>68</v>
      </c>
      <c r="F13" s="25" t="s">
        <v>74</v>
      </c>
      <c r="G13" s="1" t="s">
        <v>75</v>
      </c>
      <c r="H13" s="2" t="s">
        <v>72</v>
      </c>
    </row>
    <row r="14" spans="1:8" x14ac:dyDescent="0.2">
      <c r="A14" s="105" t="s">
        <v>16</v>
      </c>
      <c r="B14" s="105" t="s">
        <v>3</v>
      </c>
      <c r="C14" s="25" t="s">
        <v>18</v>
      </c>
      <c r="D14" s="1" t="s">
        <v>18</v>
      </c>
      <c r="E14" s="2" t="s">
        <v>18</v>
      </c>
      <c r="F14" s="25" t="s">
        <v>18</v>
      </c>
      <c r="G14" s="1" t="s">
        <v>18</v>
      </c>
      <c r="H14" s="2" t="s">
        <v>18</v>
      </c>
    </row>
    <row r="15" spans="1:8" x14ac:dyDescent="0.2">
      <c r="A15" s="91" t="s">
        <v>2</v>
      </c>
      <c r="B15" s="26" t="s">
        <v>3</v>
      </c>
      <c r="C15" s="81" t="s">
        <v>64</v>
      </c>
      <c r="D15" s="14" t="s">
        <v>64</v>
      </c>
      <c r="E15" s="82" t="s">
        <v>64</v>
      </c>
      <c r="F15" s="81" t="s">
        <v>64</v>
      </c>
      <c r="G15" s="14" t="s">
        <v>64</v>
      </c>
      <c r="H15" s="82" t="s">
        <v>64</v>
      </c>
    </row>
    <row r="18" spans="1:8" x14ac:dyDescent="0.2">
      <c r="A18" s="67"/>
      <c r="B18" s="170" t="s">
        <v>61</v>
      </c>
      <c r="C18" s="165" t="s">
        <v>70</v>
      </c>
      <c r="D18" s="157"/>
      <c r="E18" s="158"/>
      <c r="F18" s="172" t="s">
        <v>73</v>
      </c>
      <c r="G18" s="173"/>
      <c r="H18" s="174"/>
    </row>
    <row r="19" spans="1:8" x14ac:dyDescent="0.2">
      <c r="A19" s="105"/>
      <c r="B19" s="171"/>
      <c r="C19" s="70" t="s">
        <v>63</v>
      </c>
      <c r="D19" s="8" t="s">
        <v>79</v>
      </c>
      <c r="E19" s="8" t="s">
        <v>80</v>
      </c>
      <c r="F19" s="70" t="s">
        <v>63</v>
      </c>
      <c r="G19" s="8" t="s">
        <v>79</v>
      </c>
      <c r="H19" s="8" t="s">
        <v>81</v>
      </c>
    </row>
    <row r="20" spans="1:8" x14ac:dyDescent="0.2">
      <c r="A20" s="105" t="s">
        <v>14</v>
      </c>
      <c r="B20" s="105">
        <v>-2.8777405997697199</v>
      </c>
      <c r="C20" s="25">
        <v>-2.87636178550544</v>
      </c>
      <c r="D20" s="1">
        <v>-2.8767433529439401</v>
      </c>
      <c r="E20" s="2">
        <v>-2.8778231498251499</v>
      </c>
      <c r="F20" s="24">
        <v>-2.87636178550544</v>
      </c>
      <c r="G20" s="39">
        <v>-2.8767433529439401</v>
      </c>
      <c r="H20" s="66">
        <v>-2.8778231498251499</v>
      </c>
    </row>
    <row r="21" spans="1:8" x14ac:dyDescent="0.2">
      <c r="A21" s="121" t="s">
        <v>62</v>
      </c>
      <c r="B21" s="105" t="s">
        <v>3</v>
      </c>
      <c r="C21" s="115">
        <f>$B$7-C20</f>
        <v>-1.3788142642798817E-3</v>
      </c>
      <c r="D21" s="116">
        <f>$B$7-D20</f>
        <v>-9.9724682577972956E-4</v>
      </c>
      <c r="E21" s="117">
        <f>$B$7-E20</f>
        <v>8.2550055430008484E-5</v>
      </c>
      <c r="F21" s="115">
        <f>$B$7-F20</f>
        <v>-1.3788142642798817E-3</v>
      </c>
      <c r="G21" s="116">
        <f t="shared" ref="G21:H21" si="2">$B$7-G20</f>
        <v>-9.9724682577972956E-4</v>
      </c>
      <c r="H21" s="117">
        <f t="shared" si="2"/>
        <v>8.2550055430008484E-5</v>
      </c>
    </row>
    <row r="22" spans="1:8" x14ac:dyDescent="0.2">
      <c r="A22" s="122" t="s">
        <v>69</v>
      </c>
      <c r="B22" s="105" t="s">
        <v>3</v>
      </c>
      <c r="C22" s="106">
        <v>252</v>
      </c>
      <c r="D22" s="107">
        <v>117</v>
      </c>
      <c r="E22" s="108">
        <v>117</v>
      </c>
      <c r="F22" s="106">
        <v>252</v>
      </c>
      <c r="G22" s="107">
        <v>117</v>
      </c>
      <c r="H22" s="108">
        <v>117</v>
      </c>
    </row>
    <row r="23" spans="1:8" x14ac:dyDescent="0.2">
      <c r="A23" s="122" t="s">
        <v>20</v>
      </c>
      <c r="B23" s="105" t="s">
        <v>3</v>
      </c>
      <c r="C23" s="109">
        <v>90</v>
      </c>
      <c r="D23" s="110">
        <v>63</v>
      </c>
      <c r="E23" s="111">
        <v>99</v>
      </c>
      <c r="F23" s="109">
        <v>90</v>
      </c>
      <c r="G23" s="110">
        <v>63</v>
      </c>
      <c r="H23" s="111">
        <v>99</v>
      </c>
    </row>
    <row r="24" spans="1:8" x14ac:dyDescent="0.2">
      <c r="A24" s="124" t="s">
        <v>1</v>
      </c>
      <c r="B24" s="125" t="s">
        <v>3</v>
      </c>
      <c r="C24" s="126">
        <v>1987</v>
      </c>
      <c r="D24" s="127">
        <v>928</v>
      </c>
      <c r="E24" s="128">
        <v>1035</v>
      </c>
      <c r="F24" s="126">
        <v>1987</v>
      </c>
      <c r="G24" s="127">
        <v>928</v>
      </c>
      <c r="H24" s="128">
        <v>1035</v>
      </c>
    </row>
    <row r="25" spans="1:8" x14ac:dyDescent="0.2">
      <c r="A25" s="105" t="s">
        <v>65</v>
      </c>
      <c r="B25" s="105" t="s">
        <v>3</v>
      </c>
      <c r="C25" s="112">
        <v>47178</v>
      </c>
      <c r="D25" s="113">
        <v>20898</v>
      </c>
      <c r="E25" s="114">
        <v>20898</v>
      </c>
      <c r="F25" s="112">
        <v>47178</v>
      </c>
      <c r="G25" s="113">
        <v>20898</v>
      </c>
      <c r="H25" s="114">
        <v>20898</v>
      </c>
    </row>
    <row r="26" spans="1:8" x14ac:dyDescent="0.2">
      <c r="A26" s="105" t="s">
        <v>35</v>
      </c>
      <c r="B26" s="105" t="s">
        <v>3</v>
      </c>
      <c r="C26" s="25" t="s">
        <v>84</v>
      </c>
      <c r="D26" s="1" t="s">
        <v>82</v>
      </c>
      <c r="E26" s="2" t="s">
        <v>77</v>
      </c>
      <c r="F26" s="25" t="s">
        <v>83</v>
      </c>
      <c r="G26" s="1" t="s">
        <v>78</v>
      </c>
      <c r="H26" s="2" t="s">
        <v>76</v>
      </c>
    </row>
    <row r="27" spans="1:8" x14ac:dyDescent="0.2">
      <c r="A27" s="105" t="s">
        <v>16</v>
      </c>
      <c r="B27" s="105" t="s">
        <v>3</v>
      </c>
      <c r="C27" s="25" t="s">
        <v>18</v>
      </c>
      <c r="D27" s="1" t="s">
        <v>18</v>
      </c>
      <c r="E27" s="2" t="s">
        <v>18</v>
      </c>
      <c r="F27" s="25" t="s">
        <v>18</v>
      </c>
      <c r="G27" s="1" t="s">
        <v>18</v>
      </c>
      <c r="H27" s="2" t="s">
        <v>18</v>
      </c>
    </row>
    <row r="28" spans="1:8" x14ac:dyDescent="0.2">
      <c r="A28" s="91" t="s">
        <v>2</v>
      </c>
      <c r="B28" s="26" t="s">
        <v>3</v>
      </c>
      <c r="C28" s="81" t="s">
        <v>64</v>
      </c>
      <c r="D28" s="14" t="s">
        <v>64</v>
      </c>
      <c r="E28" s="82" t="s">
        <v>64</v>
      </c>
      <c r="F28" s="81" t="s">
        <v>64</v>
      </c>
      <c r="G28" s="14" t="s">
        <v>64</v>
      </c>
      <c r="H28" s="82" t="s">
        <v>64</v>
      </c>
    </row>
  </sheetData>
  <mergeCells count="6">
    <mergeCell ref="B5:B6"/>
    <mergeCell ref="C5:E5"/>
    <mergeCell ref="F5:H5"/>
    <mergeCell ref="B18:B19"/>
    <mergeCell ref="C18:E18"/>
    <mergeCell ref="F18:H18"/>
  </mergeCells>
  <pageMargins left="0.7" right="0.7" top="0.75" bottom="0.75" header="0.3" footer="0.3"/>
  <pageSetup scale="72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DE48-5F78-614A-91DE-D72080BAF2A1}">
  <dimension ref="A1:E11"/>
  <sheetViews>
    <sheetView zoomScaleNormal="100" workbookViewId="0">
      <selection activeCell="D7" sqref="D7"/>
    </sheetView>
  </sheetViews>
  <sheetFormatPr baseColWidth="10" defaultRowHeight="16" x14ac:dyDescent="0.2"/>
  <cols>
    <col min="3" max="3" width="14.5" customWidth="1"/>
    <col min="4" max="4" width="13.83203125" customWidth="1"/>
    <col min="5" max="5" width="14.6640625" customWidth="1"/>
  </cols>
  <sheetData>
    <row r="1" spans="1:5" x14ac:dyDescent="0.2">
      <c r="A1" s="67"/>
      <c r="B1" s="170" t="s">
        <v>23</v>
      </c>
      <c r="C1" s="165" t="s">
        <v>70</v>
      </c>
      <c r="D1" s="157"/>
      <c r="E1" s="158"/>
    </row>
    <row r="2" spans="1:5" x14ac:dyDescent="0.2">
      <c r="A2" s="105"/>
      <c r="B2" s="171"/>
      <c r="C2" s="70" t="s">
        <v>63</v>
      </c>
      <c r="D2" s="8" t="s">
        <v>79</v>
      </c>
      <c r="E2" s="8" t="s">
        <v>80</v>
      </c>
    </row>
    <row r="3" spans="1:5" x14ac:dyDescent="0.2">
      <c r="A3" s="105" t="s">
        <v>14</v>
      </c>
      <c r="B3" s="105">
        <v>-3.23606629825214</v>
      </c>
      <c r="C3" s="25">
        <v>-3.2354496041602099</v>
      </c>
      <c r="D3" s="1">
        <v>-3.23545095287326</v>
      </c>
      <c r="E3" s="2">
        <v>-3.2354526823629399</v>
      </c>
    </row>
    <row r="4" spans="1:5" x14ac:dyDescent="0.2">
      <c r="A4" s="121" t="s">
        <v>85</v>
      </c>
      <c r="B4" s="105" t="s">
        <v>3</v>
      </c>
      <c r="C4" s="115">
        <f>$B$3-C3</f>
        <v>-6.1669409193010338E-4</v>
      </c>
      <c r="D4" s="116">
        <f>$B$3-D3</f>
        <v>-6.1534537887997232E-4</v>
      </c>
      <c r="E4" s="117">
        <f>$B$3-E3</f>
        <v>-6.1361588920005872E-4</v>
      </c>
    </row>
    <row r="5" spans="1:5" x14ac:dyDescent="0.2">
      <c r="A5" s="122" t="s">
        <v>69</v>
      </c>
      <c r="B5" s="105" t="s">
        <v>3</v>
      </c>
      <c r="C5" s="106">
        <v>252</v>
      </c>
      <c r="D5" s="107">
        <v>117</v>
      </c>
      <c r="E5" s="108">
        <v>117</v>
      </c>
    </row>
    <row r="6" spans="1:5" x14ac:dyDescent="0.2">
      <c r="A6" s="122" t="s">
        <v>20</v>
      </c>
      <c r="B6" s="105" t="s">
        <v>3</v>
      </c>
      <c r="C6" s="109">
        <v>90</v>
      </c>
      <c r="D6" s="110">
        <v>63</v>
      </c>
      <c r="E6" s="111">
        <v>99</v>
      </c>
    </row>
    <row r="7" spans="1:5" x14ac:dyDescent="0.2">
      <c r="A7" s="124" t="s">
        <v>1</v>
      </c>
      <c r="B7" s="125" t="s">
        <v>3</v>
      </c>
      <c r="C7" s="126">
        <v>1143</v>
      </c>
      <c r="D7" s="127">
        <v>643</v>
      </c>
      <c r="E7" s="128">
        <v>942</v>
      </c>
    </row>
    <row r="8" spans="1:5" x14ac:dyDescent="0.2">
      <c r="A8" s="105" t="s">
        <v>65</v>
      </c>
      <c r="B8" s="105" t="s">
        <v>3</v>
      </c>
      <c r="C8" s="112">
        <v>47178</v>
      </c>
      <c r="D8" s="113">
        <v>20898</v>
      </c>
      <c r="E8" s="114">
        <v>20898</v>
      </c>
    </row>
    <row r="9" spans="1:5" x14ac:dyDescent="0.2">
      <c r="A9" s="105" t="s">
        <v>35</v>
      </c>
      <c r="B9" s="105" t="s">
        <v>3</v>
      </c>
      <c r="C9" s="25" t="s">
        <v>86</v>
      </c>
      <c r="D9" s="1" t="s">
        <v>87</v>
      </c>
      <c r="E9" s="2" t="s">
        <v>88</v>
      </c>
    </row>
    <row r="10" spans="1:5" x14ac:dyDescent="0.2">
      <c r="A10" s="105" t="s">
        <v>16</v>
      </c>
      <c r="B10" s="105" t="s">
        <v>3</v>
      </c>
      <c r="C10" s="25" t="s">
        <v>18</v>
      </c>
      <c r="D10" s="1" t="s">
        <v>18</v>
      </c>
      <c r="E10" s="2" t="s">
        <v>18</v>
      </c>
    </row>
    <row r="11" spans="1:5" x14ac:dyDescent="0.2">
      <c r="A11" s="91" t="s">
        <v>2</v>
      </c>
      <c r="B11" s="26" t="s">
        <v>3</v>
      </c>
      <c r="C11" s="81" t="s">
        <v>64</v>
      </c>
      <c r="D11" s="14" t="s">
        <v>64</v>
      </c>
      <c r="E11" s="82" t="s">
        <v>64</v>
      </c>
    </row>
  </sheetData>
  <mergeCells count="2">
    <mergeCell ref="B1:B2"/>
    <mergeCell ref="C1:E1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96CC7-D033-1B40-8A6F-D29B7B8B767C}">
  <dimension ref="A3:H39"/>
  <sheetViews>
    <sheetView zoomScaleNormal="100" workbookViewId="0">
      <selection activeCell="C6" sqref="C6"/>
    </sheetView>
  </sheetViews>
  <sheetFormatPr baseColWidth="10" defaultRowHeight="16" x14ac:dyDescent="0.2"/>
  <cols>
    <col min="1" max="1" width="20.5" style="36" customWidth="1"/>
    <col min="2" max="3" width="17.83203125" customWidth="1"/>
    <col min="4" max="4" width="18.6640625" customWidth="1"/>
    <col min="5" max="5" width="21.1640625" customWidth="1"/>
    <col min="6" max="6" width="20.1640625" customWidth="1"/>
    <col min="7" max="7" width="23.33203125" customWidth="1"/>
    <col min="8" max="8" width="20" customWidth="1"/>
  </cols>
  <sheetData>
    <row r="3" spans="1:8" x14ac:dyDescent="0.2">
      <c r="A3" s="32" t="s">
        <v>40</v>
      </c>
      <c r="C3" s="1"/>
      <c r="D3" s="1"/>
      <c r="E3" s="1"/>
      <c r="F3" s="1"/>
      <c r="G3" s="1"/>
    </row>
    <row r="4" spans="1:8" x14ac:dyDescent="0.2">
      <c r="A4" s="32"/>
      <c r="B4" s="165" t="s">
        <v>26</v>
      </c>
      <c r="C4" s="157"/>
      <c r="D4" s="157"/>
      <c r="E4" s="157"/>
      <c r="F4" s="157"/>
      <c r="G4" s="158"/>
      <c r="H4" s="71"/>
    </row>
    <row r="5" spans="1:8" x14ac:dyDescent="0.2">
      <c r="A5" s="33"/>
      <c r="B5" s="26" t="s">
        <v>24</v>
      </c>
      <c r="C5" s="95" t="s">
        <v>27</v>
      </c>
      <c r="D5" s="4" t="s">
        <v>55</v>
      </c>
      <c r="E5" s="6" t="s">
        <v>57</v>
      </c>
      <c r="F5" s="83" t="s">
        <v>60</v>
      </c>
      <c r="G5" s="84"/>
    </row>
    <row r="6" spans="1:8" x14ac:dyDescent="0.2">
      <c r="A6" s="34" t="s">
        <v>31</v>
      </c>
      <c r="B6" s="37">
        <v>-2.8777405997697199</v>
      </c>
      <c r="C6" s="96">
        <v>-2.8778341145831798</v>
      </c>
      <c r="D6" s="45">
        <v>-2.8706552807833101</v>
      </c>
      <c r="E6" s="46">
        <v>-2.8763503594566102</v>
      </c>
      <c r="F6" s="85">
        <v>-2.8677034317582901</v>
      </c>
      <c r="G6" s="86"/>
    </row>
    <row r="7" spans="1:8" x14ac:dyDescent="0.2">
      <c r="A7" s="34" t="s">
        <v>44</v>
      </c>
      <c r="B7" s="30" t="s">
        <v>3</v>
      </c>
      <c r="C7" s="98">
        <f t="shared" ref="C7:G7" si="0">ABS($B$6-C6)</f>
        <v>9.3514813459982804E-5</v>
      </c>
      <c r="D7" s="99">
        <f t="shared" si="0"/>
        <v>7.0853189864097388E-3</v>
      </c>
      <c r="E7" s="99">
        <f t="shared" si="0"/>
        <v>1.3902403131096364E-3</v>
      </c>
      <c r="F7" s="87">
        <f t="shared" si="0"/>
        <v>1.0037168011429731E-2</v>
      </c>
      <c r="G7" s="88">
        <f t="shared" si="0"/>
        <v>2.8777405997697199</v>
      </c>
    </row>
    <row r="8" spans="1:8" x14ac:dyDescent="0.2">
      <c r="A8" s="33" t="s">
        <v>42</v>
      </c>
      <c r="B8" s="55">
        <f>ABS(B13-B6)</f>
        <v>9.8287746162499801E-3</v>
      </c>
      <c r="C8" s="100">
        <f>ABS($C$13-C6)</f>
        <v>9.7352618526000967E-3</v>
      </c>
      <c r="D8" s="101">
        <f t="shared" ref="D8:G8" si="1">ABS($C$13-D6)</f>
        <v>1.6914095652469818E-2</v>
      </c>
      <c r="E8" s="101">
        <f t="shared" ref="E8" si="2">ABS($C$13-E6)</f>
        <v>1.1219016979169716E-2</v>
      </c>
      <c r="F8" s="89">
        <f t="shared" si="1"/>
        <v>1.9865944677489811E-2</v>
      </c>
      <c r="G8" s="90">
        <f t="shared" si="1"/>
        <v>2.8875693764357799</v>
      </c>
    </row>
    <row r="10" spans="1:8" x14ac:dyDescent="0.2">
      <c r="A10" s="35" t="s">
        <v>40</v>
      </c>
      <c r="C10" s="1"/>
      <c r="D10" s="1"/>
      <c r="E10" s="1"/>
      <c r="F10" s="1"/>
      <c r="G10" s="1"/>
    </row>
    <row r="11" spans="1:8" x14ac:dyDescent="0.2">
      <c r="A11" s="32"/>
      <c r="B11" s="165" t="s">
        <v>23</v>
      </c>
      <c r="C11" s="158"/>
    </row>
    <row r="12" spans="1:8" x14ac:dyDescent="0.2">
      <c r="A12" s="33"/>
      <c r="B12" s="28" t="s">
        <v>24</v>
      </c>
      <c r="C12" s="8" t="s">
        <v>25</v>
      </c>
    </row>
    <row r="13" spans="1:8" x14ac:dyDescent="0.2">
      <c r="A13" s="34" t="s">
        <v>31</v>
      </c>
      <c r="B13" s="37">
        <v>-2.8875693743859698</v>
      </c>
      <c r="C13" s="29">
        <v>-2.8875693764357799</v>
      </c>
    </row>
    <row r="14" spans="1:8" x14ac:dyDescent="0.2">
      <c r="A14" s="33" t="s">
        <v>43</v>
      </c>
      <c r="B14" s="31" t="s">
        <v>3</v>
      </c>
      <c r="C14" s="52">
        <f>ABS(B13-C13)</f>
        <v>2.0498100994359447E-9</v>
      </c>
    </row>
    <row r="16" spans="1:8" x14ac:dyDescent="0.2">
      <c r="A16" s="32" t="s">
        <v>40</v>
      </c>
      <c r="B16" s="178"/>
      <c r="C16" s="179"/>
    </row>
    <row r="17" spans="1:8" x14ac:dyDescent="0.2">
      <c r="A17" s="35" t="s">
        <v>36</v>
      </c>
      <c r="B17" s="27" t="s">
        <v>33</v>
      </c>
      <c r="C17" s="4" t="s">
        <v>34</v>
      </c>
      <c r="D17" s="4" t="s">
        <v>1</v>
      </c>
      <c r="E17" s="4" t="s">
        <v>35</v>
      </c>
      <c r="F17" s="4" t="s">
        <v>16</v>
      </c>
      <c r="G17" s="6" t="s">
        <v>2</v>
      </c>
    </row>
    <row r="18" spans="1:8" x14ac:dyDescent="0.2">
      <c r="A18" s="93" t="s">
        <v>27</v>
      </c>
      <c r="B18" s="94">
        <v>117</v>
      </c>
      <c r="C18" s="94">
        <v>20898</v>
      </c>
      <c r="D18" s="94">
        <v>2409</v>
      </c>
      <c r="E18" s="94" t="s">
        <v>49</v>
      </c>
      <c r="F18" s="1" t="s">
        <v>18</v>
      </c>
      <c r="G18" s="48" t="s">
        <v>37</v>
      </c>
    </row>
    <row r="19" spans="1:8" x14ac:dyDescent="0.2">
      <c r="A19" s="93" t="str">
        <f>D5</f>
        <v>NWQSim (Sym 4, Old)</v>
      </c>
      <c r="B19" s="25">
        <v>54</v>
      </c>
      <c r="C19" s="1">
        <v>47178</v>
      </c>
      <c r="D19" s="1">
        <v>1910</v>
      </c>
      <c r="E19" s="1" t="s">
        <v>50</v>
      </c>
      <c r="F19" s="1" t="s">
        <v>18</v>
      </c>
      <c r="G19" s="48" t="s">
        <v>37</v>
      </c>
    </row>
    <row r="20" spans="1:8" x14ac:dyDescent="0.2">
      <c r="A20" s="93" t="str">
        <f>E5</f>
        <v>NWQSim (Sym 0, Old)</v>
      </c>
      <c r="B20" s="42">
        <v>252</v>
      </c>
      <c r="C20" s="43">
        <v>47178</v>
      </c>
      <c r="D20" s="43">
        <v>3830</v>
      </c>
      <c r="E20" s="43" t="s">
        <v>53</v>
      </c>
      <c r="F20" s="1" t="s">
        <v>18</v>
      </c>
      <c r="G20" s="48" t="s">
        <v>37</v>
      </c>
    </row>
    <row r="21" spans="1:8" x14ac:dyDescent="0.2">
      <c r="A21" s="73" t="str">
        <f>F5</f>
        <v>NWQSim (QisSym)</v>
      </c>
      <c r="B21" s="74"/>
      <c r="C21" s="74"/>
      <c r="D21" s="74"/>
      <c r="E21" s="74"/>
      <c r="F21" s="39" t="s">
        <v>18</v>
      </c>
      <c r="G21" s="47" t="s">
        <v>37</v>
      </c>
    </row>
    <row r="22" spans="1:8" x14ac:dyDescent="0.2">
      <c r="A22" s="77">
        <f>G5</f>
        <v>0</v>
      </c>
      <c r="B22" s="79"/>
      <c r="C22" s="79"/>
      <c r="D22" s="79"/>
      <c r="E22" s="79"/>
      <c r="F22" s="7"/>
      <c r="G22" s="49"/>
    </row>
    <row r="23" spans="1:8" x14ac:dyDescent="0.2">
      <c r="B23" s="23"/>
      <c r="C23" s="23"/>
      <c r="D23" s="23"/>
      <c r="E23" s="23"/>
      <c r="F23" s="1"/>
      <c r="G23" s="69"/>
    </row>
    <row r="26" spans="1:8" x14ac:dyDescent="0.2">
      <c r="A26" s="175" t="s">
        <v>38</v>
      </c>
      <c r="B26" s="176"/>
      <c r="C26" s="180" t="s">
        <v>39</v>
      </c>
      <c r="D26" s="181"/>
      <c r="E26" s="181"/>
      <c r="F26" s="1"/>
      <c r="G26" s="1"/>
    </row>
    <row r="27" spans="1:8" x14ac:dyDescent="0.2">
      <c r="A27" s="32"/>
      <c r="B27" s="72" t="s">
        <v>23</v>
      </c>
      <c r="C27" s="177" t="s">
        <v>26</v>
      </c>
      <c r="D27" s="177"/>
      <c r="E27" s="177"/>
      <c r="F27" s="177"/>
      <c r="G27" s="176"/>
    </row>
    <row r="28" spans="1:8" x14ac:dyDescent="0.2">
      <c r="A28" s="40"/>
      <c r="B28" s="67" t="s">
        <v>25</v>
      </c>
      <c r="C28" s="102" t="s">
        <v>27</v>
      </c>
      <c r="D28" s="75" t="s">
        <v>55</v>
      </c>
      <c r="E28" s="75" t="s">
        <v>57</v>
      </c>
      <c r="F28" s="103" t="s">
        <v>54</v>
      </c>
      <c r="G28" s="104" t="s">
        <v>58</v>
      </c>
      <c r="H28" s="1"/>
    </row>
    <row r="29" spans="1:8" x14ac:dyDescent="0.2">
      <c r="A29" s="40" t="s">
        <v>31</v>
      </c>
      <c r="B29" s="37">
        <v>-3.1747723379966701</v>
      </c>
      <c r="C29" s="96">
        <v>-3.1740027185314799</v>
      </c>
      <c r="D29" s="97">
        <v>-3.1569880904335701</v>
      </c>
      <c r="E29" s="97">
        <v>-3.1739732621868102</v>
      </c>
      <c r="F29" s="85"/>
      <c r="G29" s="86"/>
    </row>
    <row r="30" spans="1:8" x14ac:dyDescent="0.2">
      <c r="A30" s="41" t="s">
        <v>42</v>
      </c>
      <c r="B30" s="31" t="s">
        <v>3</v>
      </c>
      <c r="C30" s="100">
        <f>ABS($B$29-C29)</f>
        <v>7.6961946519027435E-4</v>
      </c>
      <c r="D30" s="101">
        <f>ABS($B$29-D29)</f>
        <v>1.7784247563100042E-2</v>
      </c>
      <c r="E30" s="101">
        <f>ABS($B$29-E29)</f>
        <v>7.9907580985993931E-4</v>
      </c>
      <c r="F30" s="89">
        <f>ABS($B$29-F29)</f>
        <v>3.1747723379966701</v>
      </c>
      <c r="G30" s="90">
        <f>ABS($B$29-G29)</f>
        <v>3.1747723379966701</v>
      </c>
    </row>
    <row r="32" spans="1:8" x14ac:dyDescent="0.2">
      <c r="A32" s="175" t="s">
        <v>38</v>
      </c>
      <c r="B32" s="176"/>
    </row>
    <row r="33" spans="1:7" x14ac:dyDescent="0.2">
      <c r="A33" s="35" t="s">
        <v>36</v>
      </c>
      <c r="B33" s="4" t="s">
        <v>33</v>
      </c>
      <c r="C33" s="4" t="s">
        <v>34</v>
      </c>
      <c r="D33" s="4" t="s">
        <v>1</v>
      </c>
      <c r="E33" s="4" t="s">
        <v>35</v>
      </c>
      <c r="F33" s="4" t="s">
        <v>16</v>
      </c>
      <c r="G33" s="6" t="s">
        <v>2</v>
      </c>
    </row>
    <row r="34" spans="1:7" x14ac:dyDescent="0.2">
      <c r="A34" s="34" t="s">
        <v>27</v>
      </c>
      <c r="B34" s="1">
        <v>117</v>
      </c>
      <c r="C34" s="1">
        <v>20898</v>
      </c>
      <c r="D34" s="1">
        <v>1580</v>
      </c>
      <c r="E34" s="1" t="s">
        <v>48</v>
      </c>
      <c r="F34" s="1" t="s">
        <v>18</v>
      </c>
      <c r="G34" s="48" t="s">
        <v>37</v>
      </c>
    </row>
    <row r="35" spans="1:7" x14ac:dyDescent="0.2">
      <c r="A35" s="34" t="str">
        <f>D28</f>
        <v>NWQSim (Sym 4, Old)</v>
      </c>
      <c r="B35" s="1">
        <v>54</v>
      </c>
      <c r="C35" s="1">
        <v>47178</v>
      </c>
      <c r="D35" s="1">
        <v>1478</v>
      </c>
      <c r="E35" s="1" t="s">
        <v>46</v>
      </c>
      <c r="F35" s="1" t="s">
        <v>18</v>
      </c>
      <c r="G35" s="48" t="s">
        <v>37</v>
      </c>
    </row>
    <row r="36" spans="1:7" x14ac:dyDescent="0.2">
      <c r="A36" s="34" t="str">
        <f>E28</f>
        <v>NWQSim (Sym 0, Old)</v>
      </c>
      <c r="B36" s="23">
        <v>252</v>
      </c>
      <c r="C36" s="23">
        <v>47178</v>
      </c>
      <c r="D36" s="1">
        <v>2572</v>
      </c>
      <c r="E36" s="63" t="s">
        <v>47</v>
      </c>
      <c r="F36" s="1" t="s">
        <v>18</v>
      </c>
      <c r="G36" s="65" t="s">
        <v>37</v>
      </c>
    </row>
    <row r="37" spans="1:7" x14ac:dyDescent="0.2">
      <c r="A37" s="73" t="s">
        <v>60</v>
      </c>
      <c r="B37" s="74"/>
      <c r="C37" s="74"/>
      <c r="D37" s="75"/>
      <c r="E37" s="76"/>
      <c r="F37" s="39" t="s">
        <v>18</v>
      </c>
      <c r="G37" s="68" t="s">
        <v>37</v>
      </c>
    </row>
    <row r="38" spans="1:7" x14ac:dyDescent="0.2">
      <c r="A38" s="77" t="s">
        <v>56</v>
      </c>
      <c r="B38" s="78"/>
      <c r="C38" s="78"/>
      <c r="D38" s="79"/>
      <c r="E38" s="80"/>
      <c r="F38" s="7" t="s">
        <v>18</v>
      </c>
      <c r="G38" s="50" t="s">
        <v>37</v>
      </c>
    </row>
    <row r="39" spans="1:7" x14ac:dyDescent="0.2">
      <c r="B39" s="23"/>
      <c r="C39" s="23"/>
      <c r="D39" s="1"/>
      <c r="E39" s="63"/>
      <c r="F39" s="1"/>
      <c r="G39" s="64"/>
    </row>
  </sheetData>
  <mergeCells count="7">
    <mergeCell ref="A32:B32"/>
    <mergeCell ref="B4:G4"/>
    <mergeCell ref="C27:G27"/>
    <mergeCell ref="B11:C11"/>
    <mergeCell ref="B16:C16"/>
    <mergeCell ref="A26:B26"/>
    <mergeCell ref="C26:E26"/>
  </mergeCells>
  <pageMargins left="0.7" right="0.7" top="0.75" bottom="0.75" header="0.3" footer="0.3"/>
  <pageSetup scale="53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5D2CA-5447-E844-B792-F8270DE069D0}">
  <dimension ref="A2:J48"/>
  <sheetViews>
    <sheetView tabSelected="1" zoomScaleNormal="100" workbookViewId="0">
      <selection activeCell="C9" sqref="C9"/>
    </sheetView>
  </sheetViews>
  <sheetFormatPr baseColWidth="10" defaultRowHeight="16" x14ac:dyDescent="0.2"/>
  <cols>
    <col min="1" max="1" width="11.1640625" customWidth="1"/>
    <col min="2" max="2" width="12.83203125" customWidth="1"/>
    <col min="3" max="3" width="13.1640625" customWidth="1"/>
    <col min="4" max="4" width="11.6640625" customWidth="1"/>
    <col min="5" max="5" width="8.1640625" customWidth="1"/>
    <col min="6" max="6" width="7.6640625" customWidth="1"/>
    <col min="7" max="7" width="9.1640625" customWidth="1"/>
    <col min="8" max="8" width="9.5" customWidth="1"/>
    <col min="9" max="9" width="8.83203125" customWidth="1"/>
    <col min="10" max="10" width="44.1640625" bestFit="1" customWidth="1"/>
  </cols>
  <sheetData>
    <row r="2" spans="1:10" x14ac:dyDescent="0.2">
      <c r="A2" s="129" t="s">
        <v>102</v>
      </c>
      <c r="B2" s="23"/>
      <c r="C2" s="23"/>
      <c r="D2" s="23"/>
      <c r="E2" s="23"/>
      <c r="F2" s="23"/>
      <c r="G2" s="23"/>
      <c r="H2" s="23"/>
      <c r="I2" s="23"/>
      <c r="J2" s="23"/>
    </row>
    <row r="3" spans="1:10" x14ac:dyDescent="0.2">
      <c r="A3" s="28" t="s">
        <v>91</v>
      </c>
      <c r="B3" s="6" t="s">
        <v>92</v>
      </c>
      <c r="C3" s="27" t="s">
        <v>14</v>
      </c>
      <c r="D3" s="6" t="s">
        <v>98</v>
      </c>
      <c r="E3" s="4" t="s">
        <v>20</v>
      </c>
      <c r="F3" s="4" t="s">
        <v>65</v>
      </c>
      <c r="G3" s="6" t="s">
        <v>4</v>
      </c>
      <c r="H3" s="6" t="s">
        <v>107</v>
      </c>
      <c r="I3" s="6" t="s">
        <v>16</v>
      </c>
      <c r="J3" s="133" t="s">
        <v>90</v>
      </c>
    </row>
    <row r="4" spans="1:10" x14ac:dyDescent="0.2">
      <c r="A4" s="175" t="s">
        <v>97</v>
      </c>
      <c r="B4" s="176"/>
      <c r="C4" s="27">
        <v>-1.9961503255188</v>
      </c>
      <c r="D4" s="135" t="s">
        <v>3</v>
      </c>
      <c r="E4" s="4" t="s">
        <v>3</v>
      </c>
      <c r="F4" s="4" t="s">
        <v>3</v>
      </c>
      <c r="G4" s="6" t="s">
        <v>3</v>
      </c>
      <c r="H4" s="2" t="s">
        <v>3</v>
      </c>
      <c r="I4" s="2" t="s">
        <v>3</v>
      </c>
      <c r="J4" s="140"/>
    </row>
    <row r="5" spans="1:10" ht="17" customHeight="1" x14ac:dyDescent="0.2">
      <c r="A5" s="185" t="s">
        <v>93</v>
      </c>
      <c r="B5" s="67" t="s">
        <v>89</v>
      </c>
      <c r="C5" s="24">
        <v>-1.9947639726606501</v>
      </c>
      <c r="D5" s="155">
        <f>ABS($C$4-C5)</f>
        <v>1.3863528581499196E-3</v>
      </c>
      <c r="E5" s="39">
        <v>15</v>
      </c>
      <c r="F5" s="39">
        <v>3428</v>
      </c>
      <c r="G5" s="134">
        <f>1.03/60</f>
        <v>1.7166666666666667E-2</v>
      </c>
      <c r="H5" s="146">
        <v>258</v>
      </c>
      <c r="I5" s="134" t="s">
        <v>101</v>
      </c>
      <c r="J5" s="141" t="s">
        <v>105</v>
      </c>
    </row>
    <row r="6" spans="1:10" ht="17" customHeight="1" x14ac:dyDescent="0.2">
      <c r="A6" s="186"/>
      <c r="B6" s="105" t="s">
        <v>96</v>
      </c>
      <c r="C6" s="25">
        <v>-1.9949044270188001</v>
      </c>
      <c r="D6" s="156">
        <f>ABS($C$4-C6)</f>
        <v>1.2458984999998979E-3</v>
      </c>
      <c r="E6" s="25">
        <v>26</v>
      </c>
      <c r="F6" s="1">
        <v>3428</v>
      </c>
      <c r="G6" s="131">
        <f>1.6/60</f>
        <v>2.6666666666666668E-2</v>
      </c>
      <c r="H6" s="147">
        <v>431</v>
      </c>
      <c r="I6" s="131" t="s">
        <v>101</v>
      </c>
      <c r="J6" s="140" t="s">
        <v>105</v>
      </c>
    </row>
    <row r="7" spans="1:10" ht="17" customHeight="1" x14ac:dyDescent="0.2">
      <c r="A7" s="189"/>
      <c r="B7" s="91" t="s">
        <v>95</v>
      </c>
      <c r="C7" s="70">
        <v>-1.9961474681328599</v>
      </c>
      <c r="D7" s="150">
        <f>ABS($C$4-C7)</f>
        <v>2.857385940080448E-6</v>
      </c>
      <c r="E7" s="7">
        <v>66</v>
      </c>
      <c r="F7" s="7">
        <v>27420</v>
      </c>
      <c r="G7" s="132">
        <f>52.3/60</f>
        <v>0.87166666666666659</v>
      </c>
      <c r="H7" s="148">
        <v>2400</v>
      </c>
      <c r="I7" s="132" t="s">
        <v>101</v>
      </c>
      <c r="J7" s="140" t="s">
        <v>105</v>
      </c>
    </row>
    <row r="8" spans="1:10" ht="17" customHeight="1" x14ac:dyDescent="0.2">
      <c r="A8" s="187" t="s">
        <v>94</v>
      </c>
      <c r="B8" s="152" t="s">
        <v>26</v>
      </c>
      <c r="C8" s="24">
        <v>-1.9947137460065401</v>
      </c>
      <c r="D8" s="149">
        <f>ABS($C$4-C8)</f>
        <v>1.4365795122599501E-3</v>
      </c>
      <c r="E8" s="39">
        <v>9</v>
      </c>
      <c r="F8" s="39">
        <v>1868</v>
      </c>
      <c r="G8" s="134">
        <f>1.5/60</f>
        <v>2.5000000000000001E-2</v>
      </c>
      <c r="H8" s="134" t="s">
        <v>3</v>
      </c>
      <c r="I8" s="136" t="s">
        <v>17</v>
      </c>
      <c r="J8" s="141" t="s">
        <v>109</v>
      </c>
    </row>
    <row r="9" spans="1:10" ht="17" customHeight="1" x14ac:dyDescent="0.2">
      <c r="A9" s="188"/>
      <c r="B9" s="91" t="s">
        <v>95</v>
      </c>
      <c r="C9" s="70">
        <v>-1.9961479959299999</v>
      </c>
      <c r="D9" s="150">
        <f>ABS($C$4-C9)</f>
        <v>2.3295888000873788E-6</v>
      </c>
      <c r="E9" s="7">
        <v>15</v>
      </c>
      <c r="F9" s="7">
        <v>8132</v>
      </c>
      <c r="G9" s="132">
        <f>2+19/60</f>
        <v>2.3166666666666664</v>
      </c>
      <c r="H9" s="132" t="s">
        <v>3</v>
      </c>
      <c r="I9" s="137" t="s">
        <v>17</v>
      </c>
      <c r="J9" s="142" t="s">
        <v>109</v>
      </c>
    </row>
    <row r="10" spans="1:10" x14ac:dyDescent="0.2">
      <c r="A10" s="1"/>
      <c r="B10" s="1"/>
      <c r="C10" s="1"/>
      <c r="D10" s="1"/>
      <c r="E10" s="1"/>
      <c r="F10" s="1"/>
      <c r="G10" s="1"/>
      <c r="H10" s="1"/>
      <c r="I10" s="1"/>
      <c r="J10" s="129"/>
    </row>
    <row r="11" spans="1:10" x14ac:dyDescent="0.2">
      <c r="A11" s="129" t="s">
        <v>103</v>
      </c>
      <c r="B11" s="1"/>
      <c r="C11" s="1"/>
      <c r="D11" s="1"/>
      <c r="E11" s="1"/>
      <c r="F11" s="1"/>
      <c r="G11" s="1"/>
      <c r="H11" s="1"/>
      <c r="I11" s="1"/>
      <c r="J11" s="129"/>
    </row>
    <row r="12" spans="1:10" x14ac:dyDescent="0.2">
      <c r="A12" s="28" t="s">
        <v>100</v>
      </c>
      <c r="B12" s="6" t="s">
        <v>92</v>
      </c>
      <c r="C12" s="27" t="s">
        <v>14</v>
      </c>
      <c r="D12" s="6" t="s">
        <v>98</v>
      </c>
      <c r="E12" s="4" t="s">
        <v>20</v>
      </c>
      <c r="F12" s="4" t="s">
        <v>65</v>
      </c>
      <c r="G12" s="6" t="s">
        <v>4</v>
      </c>
      <c r="H12" s="6" t="s">
        <v>107</v>
      </c>
      <c r="I12" s="6" t="s">
        <v>16</v>
      </c>
      <c r="J12" s="133" t="s">
        <v>90</v>
      </c>
    </row>
    <row r="13" spans="1:10" x14ac:dyDescent="0.2">
      <c r="A13" s="67" t="s">
        <v>24</v>
      </c>
      <c r="B13" s="67" t="s">
        <v>23</v>
      </c>
      <c r="C13" s="24">
        <v>-2.8243416511115198</v>
      </c>
      <c r="D13" s="104">
        <f>ABS($C$15-C13)</f>
        <v>8.0169026972498614E-10</v>
      </c>
      <c r="E13" s="39" t="s">
        <v>3</v>
      </c>
      <c r="F13" s="39" t="s">
        <v>3</v>
      </c>
      <c r="G13" s="66" t="s">
        <v>3</v>
      </c>
      <c r="H13" s="66" t="s">
        <v>3</v>
      </c>
      <c r="I13" s="66" t="s">
        <v>3</v>
      </c>
      <c r="J13" s="182" t="s">
        <v>99</v>
      </c>
    </row>
    <row r="14" spans="1:10" x14ac:dyDescent="0.2">
      <c r="A14" s="26" t="s">
        <v>24</v>
      </c>
      <c r="B14" s="26" t="s">
        <v>26</v>
      </c>
      <c r="C14" s="70">
        <v>-2.8111828279262698</v>
      </c>
      <c r="D14" s="154">
        <f>ABS($C$15-C14)</f>
        <v>1.3158823986940238E-2</v>
      </c>
      <c r="E14" s="70" t="s">
        <v>3</v>
      </c>
      <c r="F14" s="7" t="s">
        <v>3</v>
      </c>
      <c r="G14" s="8" t="s">
        <v>3</v>
      </c>
      <c r="H14" s="8" t="s">
        <v>3</v>
      </c>
      <c r="I14" s="8" t="s">
        <v>3</v>
      </c>
      <c r="J14" s="183"/>
    </row>
    <row r="15" spans="1:10" ht="16" customHeight="1" x14ac:dyDescent="0.2">
      <c r="A15" s="184" t="s">
        <v>97</v>
      </c>
      <c r="B15" s="162"/>
      <c r="C15" s="70">
        <v>-2.8243416519132101</v>
      </c>
      <c r="D15" s="154" t="s">
        <v>3</v>
      </c>
      <c r="E15" s="7" t="s">
        <v>3</v>
      </c>
      <c r="F15" s="7" t="s">
        <v>3</v>
      </c>
      <c r="G15" s="8" t="s">
        <v>3</v>
      </c>
      <c r="H15" s="2" t="s">
        <v>3</v>
      </c>
      <c r="I15" s="2" t="s">
        <v>3</v>
      </c>
      <c r="J15" s="140"/>
    </row>
    <row r="16" spans="1:10" x14ac:dyDescent="0.2">
      <c r="A16" s="185" t="s">
        <v>93</v>
      </c>
      <c r="B16" s="67" t="s">
        <v>89</v>
      </c>
      <c r="C16" s="24">
        <v>-2.8086238042246201</v>
      </c>
      <c r="D16" s="155">
        <f>ABS($C$15-C16)</f>
        <v>1.571784768858997E-2</v>
      </c>
      <c r="E16" s="39">
        <v>63</v>
      </c>
      <c r="F16" s="39">
        <v>20898</v>
      </c>
      <c r="G16" s="139">
        <f>2+48.5/60</f>
        <v>2.8083333333333336</v>
      </c>
      <c r="H16" s="143">
        <v>1306</v>
      </c>
      <c r="I16" s="134" t="s">
        <v>101</v>
      </c>
      <c r="J16" s="141" t="s">
        <v>106</v>
      </c>
    </row>
    <row r="17" spans="1:10" x14ac:dyDescent="0.2">
      <c r="A17" s="186"/>
      <c r="B17" s="105" t="s">
        <v>96</v>
      </c>
      <c r="C17" s="25">
        <v>-2.8179978131882102</v>
      </c>
      <c r="D17" s="156">
        <f>ABS($C$15-C17)</f>
        <v>6.343838724999884E-3</v>
      </c>
      <c r="E17" s="25">
        <v>117</v>
      </c>
      <c r="F17" s="1">
        <v>20898</v>
      </c>
      <c r="G17" s="10">
        <f>8+30.6/60</f>
        <v>8.51</v>
      </c>
      <c r="H17" s="144">
        <v>4000</v>
      </c>
      <c r="I17" s="131" t="s">
        <v>101</v>
      </c>
      <c r="J17" s="140" t="s">
        <v>106</v>
      </c>
    </row>
    <row r="18" spans="1:10" x14ac:dyDescent="0.2">
      <c r="A18" s="186"/>
      <c r="B18" s="153" t="s">
        <v>95</v>
      </c>
      <c r="C18" s="25">
        <v>-2.8234635481565</v>
      </c>
      <c r="D18" s="151">
        <f>ABS($C$15-C18)</f>
        <v>8.7810375671004692E-4</v>
      </c>
      <c r="E18" s="1">
        <v>330</v>
      </c>
      <c r="F18" s="1">
        <v>200538</v>
      </c>
      <c r="G18" s="10">
        <f>71.5</f>
        <v>71.5</v>
      </c>
      <c r="H18" s="145">
        <v>12333</v>
      </c>
      <c r="I18" s="2" t="s">
        <v>101</v>
      </c>
      <c r="J18" s="142" t="s">
        <v>105</v>
      </c>
    </row>
    <row r="19" spans="1:10" x14ac:dyDescent="0.2">
      <c r="A19" s="187" t="s">
        <v>94</v>
      </c>
      <c r="B19" s="152" t="s">
        <v>26</v>
      </c>
      <c r="C19" s="24">
        <v>-2.8235603343969999</v>
      </c>
      <c r="D19" s="149">
        <f>ABS($C$15-C19)</f>
        <v>7.8131751621013379E-4</v>
      </c>
      <c r="E19" s="39">
        <v>85</v>
      </c>
      <c r="F19" s="39"/>
      <c r="G19" s="134" t="s">
        <v>111</v>
      </c>
      <c r="H19" s="134" t="s">
        <v>3</v>
      </c>
      <c r="I19" s="136" t="s">
        <v>17</v>
      </c>
      <c r="J19" s="140" t="s">
        <v>108</v>
      </c>
    </row>
    <row r="20" spans="1:10" x14ac:dyDescent="0.2">
      <c r="A20" s="188"/>
      <c r="B20" s="91" t="s">
        <v>95</v>
      </c>
      <c r="C20" s="70">
        <v>-2.8171137259250001</v>
      </c>
      <c r="D20" s="150">
        <f>ABS($C$15-C20)</f>
        <v>7.2279259882099822E-3</v>
      </c>
      <c r="E20" s="7">
        <v>67</v>
      </c>
      <c r="F20" s="7"/>
      <c r="G20" s="132" t="s">
        <v>112</v>
      </c>
      <c r="H20" s="132" t="s">
        <v>3</v>
      </c>
      <c r="I20" s="137" t="s">
        <v>17</v>
      </c>
      <c r="J20" s="142" t="s">
        <v>113</v>
      </c>
    </row>
    <row r="21" spans="1:10" x14ac:dyDescent="0.2">
      <c r="A21" s="1"/>
      <c r="B21" s="1"/>
      <c r="C21" s="1"/>
      <c r="D21" s="1"/>
      <c r="E21" s="1"/>
      <c r="F21" s="1"/>
      <c r="G21" s="1"/>
      <c r="H21" s="1"/>
      <c r="I21" s="1"/>
      <c r="J21" s="129"/>
    </row>
    <row r="22" spans="1:10" x14ac:dyDescent="0.2">
      <c r="A22" s="129" t="s">
        <v>104</v>
      </c>
      <c r="B22" s="1"/>
      <c r="C22" s="1"/>
      <c r="D22" s="1"/>
      <c r="E22" s="1"/>
      <c r="F22" s="1"/>
      <c r="G22" s="1"/>
      <c r="H22" s="1"/>
      <c r="I22" s="1"/>
      <c r="J22" s="129"/>
    </row>
    <row r="23" spans="1:10" x14ac:dyDescent="0.2">
      <c r="A23" s="28" t="s">
        <v>100</v>
      </c>
      <c r="B23" s="6" t="s">
        <v>92</v>
      </c>
      <c r="C23" s="27" t="s">
        <v>14</v>
      </c>
      <c r="D23" s="6" t="s">
        <v>98</v>
      </c>
      <c r="E23" s="4" t="s">
        <v>20</v>
      </c>
      <c r="F23" s="4" t="s">
        <v>65</v>
      </c>
      <c r="G23" s="6" t="s">
        <v>4</v>
      </c>
      <c r="H23" s="6" t="s">
        <v>107</v>
      </c>
      <c r="I23" s="6" t="s">
        <v>16</v>
      </c>
      <c r="J23" s="133" t="s">
        <v>90</v>
      </c>
    </row>
    <row r="24" spans="1:10" x14ac:dyDescent="0.2">
      <c r="A24" s="67" t="s">
        <v>24</v>
      </c>
      <c r="B24" s="67" t="s">
        <v>23</v>
      </c>
      <c r="C24" s="24">
        <v>-7.78949878516939</v>
      </c>
      <c r="D24" s="104">
        <f>ABS($C$26-C24)</f>
        <v>2.2938007049333464E-10</v>
      </c>
      <c r="E24" s="39" t="s">
        <v>3</v>
      </c>
      <c r="F24" s="39" t="s">
        <v>3</v>
      </c>
      <c r="G24" s="66" t="s">
        <v>3</v>
      </c>
      <c r="H24" s="66" t="s">
        <v>3</v>
      </c>
      <c r="I24" s="66" t="s">
        <v>3</v>
      </c>
      <c r="J24" s="182" t="s">
        <v>99</v>
      </c>
    </row>
    <row r="25" spans="1:10" x14ac:dyDescent="0.2">
      <c r="A25" s="26" t="s">
        <v>24</v>
      </c>
      <c r="B25" s="26" t="s">
        <v>26</v>
      </c>
      <c r="C25" s="70">
        <v>-7.7893876543358704</v>
      </c>
      <c r="D25" s="154">
        <f>ABS($C$26-C25)</f>
        <v>1.111310628996165E-4</v>
      </c>
      <c r="E25" s="70" t="s">
        <v>3</v>
      </c>
      <c r="F25" s="7" t="s">
        <v>3</v>
      </c>
      <c r="G25" s="8" t="s">
        <v>3</v>
      </c>
      <c r="H25" s="8" t="s">
        <v>3</v>
      </c>
      <c r="I25" s="8" t="s">
        <v>3</v>
      </c>
      <c r="J25" s="183"/>
    </row>
    <row r="26" spans="1:10" x14ac:dyDescent="0.2">
      <c r="A26" s="184" t="s">
        <v>97</v>
      </c>
      <c r="B26" s="162"/>
      <c r="C26" s="70">
        <v>-7.7894987853987701</v>
      </c>
      <c r="D26" s="150" t="s">
        <v>3</v>
      </c>
      <c r="E26" s="7" t="s">
        <v>3</v>
      </c>
      <c r="F26" s="7" t="s">
        <v>3</v>
      </c>
      <c r="G26" s="8" t="s">
        <v>3</v>
      </c>
      <c r="H26" s="2" t="s">
        <v>3</v>
      </c>
      <c r="I26" s="2" t="s">
        <v>3</v>
      </c>
      <c r="J26" s="140"/>
    </row>
    <row r="27" spans="1:10" x14ac:dyDescent="0.2">
      <c r="A27" s="185" t="s">
        <v>93</v>
      </c>
      <c r="B27" s="67" t="s">
        <v>89</v>
      </c>
      <c r="C27" s="24">
        <v>-7.7893773488115103</v>
      </c>
      <c r="D27" s="155">
        <f>ABS($C$26-C27)</f>
        <v>1.2143658725971562E-4</v>
      </c>
      <c r="E27" s="39">
        <v>50</v>
      </c>
      <c r="F27" s="39">
        <v>16196</v>
      </c>
      <c r="G27" s="139">
        <f>112/60</f>
        <v>1.8666666666666667</v>
      </c>
      <c r="H27" s="143">
        <v>1681</v>
      </c>
      <c r="I27" s="136" t="s">
        <v>101</v>
      </c>
      <c r="J27" s="141" t="s">
        <v>105</v>
      </c>
    </row>
    <row r="28" spans="1:10" x14ac:dyDescent="0.2">
      <c r="A28" s="186"/>
      <c r="B28" s="105" t="s">
        <v>96</v>
      </c>
      <c r="C28" s="25">
        <v>-7.7893596249226098</v>
      </c>
      <c r="D28" s="156">
        <f>ABS($C$26-C28)</f>
        <v>1.391604761602494E-4</v>
      </c>
      <c r="E28" s="25">
        <v>92</v>
      </c>
      <c r="F28" s="1">
        <v>16196</v>
      </c>
      <c r="G28" s="10">
        <f>140/60</f>
        <v>2.3333333333333335</v>
      </c>
      <c r="H28" s="144">
        <v>3440</v>
      </c>
      <c r="I28" s="138" t="s">
        <v>101</v>
      </c>
      <c r="J28" s="140" t="s">
        <v>105</v>
      </c>
    </row>
    <row r="29" spans="1:10" x14ac:dyDescent="0.2">
      <c r="A29" s="186"/>
      <c r="B29" s="153" t="s">
        <v>95</v>
      </c>
      <c r="C29" s="25">
        <v>-7.7894246765572399</v>
      </c>
      <c r="D29" s="151">
        <f>ABS($C$26-C29)</f>
        <v>7.4108841530140523E-5</v>
      </c>
      <c r="E29" s="1">
        <v>330</v>
      </c>
      <c r="F29" s="1">
        <v>200536</v>
      </c>
      <c r="G29" s="10">
        <f>94+3.3/60</f>
        <v>94.055000000000007</v>
      </c>
      <c r="H29" s="145">
        <v>16391</v>
      </c>
      <c r="I29" s="1" t="s">
        <v>101</v>
      </c>
      <c r="J29" s="142" t="s">
        <v>105</v>
      </c>
    </row>
    <row r="30" spans="1:10" x14ac:dyDescent="0.2">
      <c r="A30" s="187" t="s">
        <v>94</v>
      </c>
      <c r="B30" s="152" t="s">
        <v>26</v>
      </c>
      <c r="C30" s="24">
        <v>-7.7893788562840003</v>
      </c>
      <c r="D30" s="149">
        <f>ABS($C$26-C30)</f>
        <v>1.1992911476976786E-4</v>
      </c>
      <c r="E30" s="39">
        <v>21</v>
      </c>
      <c r="F30" s="39">
        <v>6152</v>
      </c>
      <c r="G30" s="134">
        <f>8+19/60</f>
        <v>8.3166666666666664</v>
      </c>
      <c r="H30" s="134" t="s">
        <v>3</v>
      </c>
      <c r="I30" s="136" t="s">
        <v>17</v>
      </c>
      <c r="J30" s="140" t="s">
        <v>110</v>
      </c>
    </row>
    <row r="31" spans="1:10" x14ac:dyDescent="0.2">
      <c r="A31" s="188"/>
      <c r="B31" s="91" t="s">
        <v>95</v>
      </c>
      <c r="C31" s="70">
        <v>-7.7894855071468196</v>
      </c>
      <c r="D31" s="150">
        <f>ABS($C$26-C31)</f>
        <v>1.3278251950410436E-5</v>
      </c>
      <c r="E31" s="7">
        <v>48</v>
      </c>
      <c r="F31" s="7">
        <v>25308</v>
      </c>
      <c r="G31" s="132">
        <f>312+41.5/60</f>
        <v>312.69166666666666</v>
      </c>
      <c r="H31" s="132" t="s">
        <v>3</v>
      </c>
      <c r="I31" s="137" t="s">
        <v>17</v>
      </c>
      <c r="J31" s="142" t="s">
        <v>110</v>
      </c>
    </row>
    <row r="35" spans="1:10" x14ac:dyDescent="0.2">
      <c r="A35" s="129" t="s">
        <v>114</v>
      </c>
      <c r="B35" s="1"/>
      <c r="C35" s="1"/>
      <c r="D35" s="1"/>
      <c r="E35" s="1"/>
      <c r="F35" s="1"/>
      <c r="G35" s="1"/>
      <c r="H35" s="1"/>
      <c r="I35" s="1"/>
      <c r="J35" s="129"/>
    </row>
    <row r="36" spans="1:10" x14ac:dyDescent="0.2">
      <c r="A36" s="28" t="s">
        <v>100</v>
      </c>
      <c r="B36" s="6" t="s">
        <v>92</v>
      </c>
      <c r="C36" s="27" t="s">
        <v>14</v>
      </c>
      <c r="D36" s="6" t="s">
        <v>98</v>
      </c>
      <c r="E36" s="4" t="s">
        <v>20</v>
      </c>
      <c r="F36" s="4" t="s">
        <v>65</v>
      </c>
      <c r="G36" s="6" t="s">
        <v>4</v>
      </c>
      <c r="H36" s="6" t="s">
        <v>107</v>
      </c>
      <c r="I36" s="6" t="s">
        <v>16</v>
      </c>
      <c r="J36" s="133" t="s">
        <v>90</v>
      </c>
    </row>
    <row r="37" spans="1:10" x14ac:dyDescent="0.2">
      <c r="A37" s="67" t="s">
        <v>24</v>
      </c>
      <c r="B37" s="67" t="s">
        <v>23</v>
      </c>
      <c r="C37" s="24">
        <v>-7.78949878516939</v>
      </c>
      <c r="D37" s="104">
        <f>ABS($C$26-C37)</f>
        <v>2.2938007049333464E-10</v>
      </c>
      <c r="E37" s="39" t="s">
        <v>3</v>
      </c>
      <c r="F37" s="39" t="s">
        <v>3</v>
      </c>
      <c r="G37" s="66" t="s">
        <v>3</v>
      </c>
      <c r="H37" s="66" t="s">
        <v>3</v>
      </c>
      <c r="I37" s="66" t="s">
        <v>3</v>
      </c>
      <c r="J37" s="182" t="s">
        <v>99</v>
      </c>
    </row>
    <row r="38" spans="1:10" x14ac:dyDescent="0.2">
      <c r="A38" s="26" t="s">
        <v>24</v>
      </c>
      <c r="B38" s="26" t="s">
        <v>26</v>
      </c>
      <c r="C38" s="70">
        <v>-7.7893876543358704</v>
      </c>
      <c r="D38" s="154">
        <f>ABS($C$26-C38)</f>
        <v>1.111310628996165E-4</v>
      </c>
      <c r="E38" s="70" t="s">
        <v>3</v>
      </c>
      <c r="F38" s="7" t="s">
        <v>3</v>
      </c>
      <c r="G38" s="8" t="s">
        <v>3</v>
      </c>
      <c r="H38" s="8" t="s">
        <v>3</v>
      </c>
      <c r="I38" s="8" t="s">
        <v>3</v>
      </c>
      <c r="J38" s="183"/>
    </row>
    <row r="39" spans="1:10" x14ac:dyDescent="0.2">
      <c r="A39" s="184" t="s">
        <v>97</v>
      </c>
      <c r="B39" s="162"/>
      <c r="C39" s="70">
        <v>-7.7894987853987701</v>
      </c>
      <c r="D39" s="150" t="s">
        <v>3</v>
      </c>
      <c r="E39" s="7" t="s">
        <v>3</v>
      </c>
      <c r="F39" s="7" t="s">
        <v>3</v>
      </c>
      <c r="G39" s="8" t="s">
        <v>3</v>
      </c>
      <c r="H39" s="2" t="s">
        <v>3</v>
      </c>
      <c r="I39" s="2" t="s">
        <v>3</v>
      </c>
      <c r="J39" s="140"/>
    </row>
    <row r="40" spans="1:10" x14ac:dyDescent="0.2">
      <c r="A40" s="185" t="s">
        <v>93</v>
      </c>
      <c r="B40" s="67" t="s">
        <v>89</v>
      </c>
      <c r="C40" s="24">
        <v>-7.7893685563606301</v>
      </c>
      <c r="D40" s="155">
        <f>ABS($C$26-C40)</f>
        <v>1.3022903813997289E-4</v>
      </c>
      <c r="E40" s="39"/>
      <c r="F40" s="39"/>
      <c r="G40" s="139"/>
      <c r="H40" s="143"/>
      <c r="I40" s="136" t="s">
        <v>101</v>
      </c>
      <c r="J40" s="141" t="s">
        <v>105</v>
      </c>
    </row>
    <row r="41" spans="1:10" x14ac:dyDescent="0.2">
      <c r="A41" s="186"/>
      <c r="B41" s="105" t="s">
        <v>96</v>
      </c>
      <c r="C41" s="25">
        <v>-7.78938283650883</v>
      </c>
      <c r="D41" s="156">
        <f>ABS($C$26-C41)</f>
        <v>1.1594888994004293E-4</v>
      </c>
      <c r="E41" s="25"/>
      <c r="F41" s="1"/>
      <c r="G41" s="10"/>
      <c r="H41" s="144"/>
      <c r="I41" s="138" t="s">
        <v>101</v>
      </c>
      <c r="J41" s="140" t="s">
        <v>105</v>
      </c>
    </row>
    <row r="42" spans="1:10" x14ac:dyDescent="0.2">
      <c r="A42" s="186"/>
      <c r="B42" s="153" t="s">
        <v>95</v>
      </c>
      <c r="C42" s="25">
        <v>-7.7893274375351202</v>
      </c>
      <c r="D42" s="151">
        <f>ABS($C$26-C42)</f>
        <v>1.713478636498067E-4</v>
      </c>
      <c r="E42" s="1"/>
      <c r="F42" s="1"/>
      <c r="G42" s="10"/>
      <c r="H42" s="145"/>
      <c r="I42" s="1" t="s">
        <v>101</v>
      </c>
      <c r="J42" s="142" t="s">
        <v>105</v>
      </c>
    </row>
    <row r="43" spans="1:10" x14ac:dyDescent="0.2">
      <c r="A43" s="187" t="s">
        <v>94</v>
      </c>
      <c r="B43" s="152" t="s">
        <v>26</v>
      </c>
      <c r="C43" s="24">
        <v>-7.78937306848976</v>
      </c>
      <c r="D43" s="149">
        <f>ABS($C$26-C43)</f>
        <v>1.2571690901008736E-4</v>
      </c>
      <c r="E43" s="39"/>
      <c r="F43" s="39"/>
      <c r="G43" s="134"/>
      <c r="H43" s="134"/>
      <c r="I43" s="136" t="s">
        <v>17</v>
      </c>
      <c r="J43" s="140" t="s">
        <v>110</v>
      </c>
    </row>
    <row r="44" spans="1:10" x14ac:dyDescent="0.2">
      <c r="A44" s="188"/>
      <c r="B44" s="91" t="s">
        <v>95</v>
      </c>
      <c r="C44" s="70"/>
      <c r="D44" s="150">
        <f>ABS($C$26-C44)</f>
        <v>7.7894987853987701</v>
      </c>
      <c r="E44" s="7"/>
      <c r="F44" s="7"/>
      <c r="G44" s="132"/>
      <c r="H44" s="132"/>
      <c r="I44" s="137" t="s">
        <v>17</v>
      </c>
      <c r="J44" s="142" t="s">
        <v>115</v>
      </c>
    </row>
    <row r="48" spans="1:10" ht="409.6" x14ac:dyDescent="0.2">
      <c r="A48" s="190" t="s">
        <v>116</v>
      </c>
    </row>
  </sheetData>
  <mergeCells count="15">
    <mergeCell ref="J37:J38"/>
    <mergeCell ref="A39:B39"/>
    <mergeCell ref="A40:A42"/>
    <mergeCell ref="A43:A44"/>
    <mergeCell ref="A4:B4"/>
    <mergeCell ref="A5:A7"/>
    <mergeCell ref="A8:A9"/>
    <mergeCell ref="A15:B15"/>
    <mergeCell ref="A16:A18"/>
    <mergeCell ref="J13:J14"/>
    <mergeCell ref="J24:J25"/>
    <mergeCell ref="A26:B26"/>
    <mergeCell ref="A27:A29"/>
    <mergeCell ref="A30:A31"/>
    <mergeCell ref="A19:A20"/>
  </mergeCells>
  <pageMargins left="0.7" right="0.7" top="0.75" bottom="0.75" header="0.3" footer="0.3"/>
  <pageSetup scale="6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Sheet2</vt:lpstr>
      <vt:lpstr>Sheet1</vt:lpstr>
      <vt:lpstr>Sheet4</vt:lpstr>
      <vt:lpstr>Sheet3</vt:lpstr>
      <vt:lpstr>Bug-Fixed</vt:lpstr>
      <vt:lpstr>Sheet5</vt:lpstr>
      <vt:lpstr>'Bug-Fixed'!Print_Area</vt:lpstr>
      <vt:lpstr>Sheet1!Print_Area</vt:lpstr>
      <vt:lpstr>Sheet2!Print_Area</vt:lpstr>
      <vt:lpstr>Sheet3!Print_Area</vt:lpstr>
      <vt:lpstr>Sheet4!Print_Area</vt:lpstr>
      <vt:lpstr>Sheet5!Print_Area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Zheng, Muqing</dc:creator>
  <cp:lastModifiedBy>Zheng, Muqing</cp:lastModifiedBy>
  <dcterms:created xsi:type="dcterms:W3CDTF">2024-10-22T17:54:21Z</dcterms:created>
  <dcterms:modified xsi:type="dcterms:W3CDTF">2024-12-11T05:15:40Z</dcterms:modified>
</cp:coreProperties>
</file>