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s Uipath\Descarga-DDJJ-IVA-AFIP\"/>
    </mc:Choice>
  </mc:AlternateContent>
  <xr:revisionPtr revIDLastSave="0" documentId="13_ncr:1_{CC6C9100-2C7F-4B24-86FB-CB27DA7AA3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9" i="1"/>
  <c r="K68" i="1"/>
  <c r="K67" i="1"/>
  <c r="K66" i="1"/>
  <c r="K65" i="1"/>
  <c r="R65" i="1" s="1"/>
  <c r="K64" i="1"/>
  <c r="R64" i="1" s="1"/>
  <c r="K63" i="1"/>
  <c r="R63" i="1" s="1"/>
  <c r="K62" i="1"/>
  <c r="R62" i="1" s="1"/>
  <c r="K61" i="1"/>
  <c r="R61" i="1" s="1"/>
  <c r="K60" i="1"/>
  <c r="R60" i="1" s="1"/>
  <c r="K59" i="1"/>
  <c r="R59" i="1" s="1"/>
  <c r="K58" i="1"/>
  <c r="R58" i="1" s="1"/>
  <c r="K57" i="1"/>
  <c r="K56" i="1"/>
  <c r="K55" i="1"/>
  <c r="K54" i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K44" i="1"/>
  <c r="K43" i="1"/>
  <c r="K42" i="1"/>
  <c r="K41" i="1"/>
  <c r="R41" i="1" s="1"/>
  <c r="K40" i="1"/>
  <c r="R40" i="1" s="1"/>
  <c r="K39" i="1"/>
  <c r="R39" i="1" s="1"/>
  <c r="K38" i="1"/>
  <c r="R38" i="1" s="1"/>
  <c r="K37" i="1"/>
  <c r="R37" i="1" s="1"/>
  <c r="K36" i="1"/>
  <c r="R36" i="1" s="1"/>
  <c r="K35" i="1"/>
  <c r="R35" i="1" s="1"/>
  <c r="K34" i="1"/>
  <c r="R34" i="1" s="1"/>
  <c r="K33" i="1"/>
  <c r="K32" i="1"/>
  <c r="K31" i="1"/>
  <c r="K30" i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K20" i="1"/>
  <c r="K19" i="1"/>
  <c r="K18" i="1"/>
  <c r="K17" i="1"/>
  <c r="R17" i="1" s="1"/>
  <c r="K16" i="1"/>
  <c r="R16" i="1" s="1"/>
  <c r="K15" i="1"/>
  <c r="R15" i="1" s="1"/>
  <c r="K14" i="1"/>
  <c r="R14" i="1" s="1"/>
  <c r="K13" i="1"/>
  <c r="R13" i="1" s="1"/>
  <c r="K12" i="1"/>
  <c r="R12" i="1" s="1"/>
  <c r="K11" i="1"/>
  <c r="R11" i="1" s="1"/>
  <c r="K10" i="1"/>
  <c r="R10" i="1" s="1"/>
  <c r="K9" i="1"/>
  <c r="K8" i="1"/>
  <c r="K7" i="1"/>
  <c r="K6" i="1"/>
  <c r="K5" i="1"/>
  <c r="R5" i="1" s="1"/>
  <c r="K4" i="1"/>
  <c r="R4" i="1" s="1"/>
  <c r="K3" i="1"/>
  <c r="R3" i="1" s="1"/>
  <c r="K2" i="1"/>
  <c r="R2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R18" i="1" l="1"/>
  <c r="R54" i="1"/>
  <c r="R19" i="1"/>
  <c r="R55" i="1"/>
  <c r="R20" i="1"/>
  <c r="R56" i="1"/>
  <c r="R21" i="1"/>
  <c r="R57" i="1"/>
  <c r="R30" i="1"/>
  <c r="R66" i="1"/>
  <c r="R31" i="1"/>
  <c r="R67" i="1"/>
  <c r="R32" i="1"/>
  <c r="R68" i="1"/>
  <c r="R33" i="1"/>
  <c r="R69" i="1"/>
  <c r="R6" i="1"/>
  <c r="R42" i="1"/>
  <c r="R7" i="1"/>
  <c r="R43" i="1"/>
  <c r="R8" i="1"/>
  <c r="R44" i="1"/>
  <c r="R9" i="1"/>
  <c r="R45" i="1"/>
  <c r="U2" i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68" i="1"/>
  <c r="U45" i="1"/>
  <c r="U57" i="1"/>
  <c r="U69" i="1"/>
  <c r="U14" i="1"/>
  <c r="U26" i="1"/>
  <c r="U38" i="1"/>
  <c r="U50" i="1"/>
  <c r="U62" i="1"/>
  <c r="A62" i="1"/>
  <c r="M62" i="1" s="1"/>
  <c r="Q62" i="1"/>
  <c r="N62" i="1"/>
  <c r="A60" i="1" l="1"/>
  <c r="M60" i="1" s="1"/>
  <c r="A30" i="1"/>
  <c r="M30" i="1" s="1"/>
  <c r="A31" i="1"/>
  <c r="M31" i="1" s="1"/>
  <c r="A28" i="1"/>
  <c r="M28" i="1" s="1"/>
  <c r="A45" i="1"/>
  <c r="M45" i="1" s="1"/>
  <c r="A29" i="1"/>
  <c r="M29" i="1" s="1"/>
  <c r="A46" i="1"/>
  <c r="M46" i="1" s="1"/>
  <c r="A5" i="1"/>
  <c r="M5" i="1" s="1"/>
  <c r="A6" i="1"/>
  <c r="M6" i="1" s="1"/>
  <c r="A38" i="1"/>
  <c r="M38" i="1" s="1"/>
  <c r="A39" i="1"/>
  <c r="M39" i="1" s="1"/>
  <c r="A53" i="1"/>
  <c r="M53" i="1" s="1"/>
  <c r="A16" i="1"/>
  <c r="M16" i="1" s="1"/>
  <c r="A17" i="1"/>
  <c r="M17" i="1" s="1"/>
  <c r="A66" i="1"/>
  <c r="M66" i="1" s="1"/>
  <c r="A41" i="1"/>
  <c r="M41" i="1" s="1"/>
  <c r="A49" i="1"/>
  <c r="M49" i="1" s="1"/>
  <c r="A50" i="1"/>
  <c r="M50" i="1" s="1"/>
  <c r="A43" i="1"/>
  <c r="M43" i="1" s="1"/>
  <c r="A26" i="1"/>
  <c r="M26" i="1" s="1"/>
  <c r="A27" i="1"/>
  <c r="M27" i="1" s="1"/>
  <c r="A13" i="1"/>
  <c r="M13" i="1" s="1"/>
  <c r="A11" i="1"/>
  <c r="M11" i="1" s="1"/>
  <c r="A14" i="1"/>
  <c r="M14" i="1" s="1"/>
  <c r="A9" i="1"/>
  <c r="M9" i="1" s="1"/>
  <c r="A10" i="1"/>
  <c r="M10" i="1" s="1"/>
  <c r="A22" i="1"/>
  <c r="M22" i="1" s="1"/>
  <c r="A15" i="1"/>
  <c r="M15" i="1" s="1"/>
  <c r="Q43" i="1" l="1"/>
  <c r="Q60" i="1"/>
  <c r="Q41" i="1"/>
  <c r="N60" i="1" l="1"/>
  <c r="N43" i="1"/>
  <c r="N41" i="1"/>
  <c r="Q47" i="1" l="1"/>
  <c r="Q18" i="1"/>
  <c r="Q33" i="1"/>
  <c r="Q42" i="1"/>
  <c r="Q30" i="1"/>
  <c r="Q31" i="1"/>
  <c r="Q22" i="1"/>
  <c r="Q50" i="1"/>
  <c r="Q29" i="1"/>
  <c r="Q64" i="1"/>
  <c r="Q58" i="1"/>
  <c r="Q35" i="1"/>
  <c r="Q32" i="1"/>
  <c r="Q28" i="1"/>
  <c r="Q6" i="1"/>
  <c r="Q4" i="1"/>
  <c r="Q54" i="1"/>
  <c r="Q65" i="1"/>
  <c r="Q40" i="1"/>
  <c r="Q24" i="1"/>
  <c r="Q37" i="1"/>
  <c r="Q34" i="1"/>
  <c r="Q8" i="1"/>
  <c r="Q3" i="1"/>
  <c r="Q66" i="1"/>
  <c r="D3" i="1"/>
  <c r="D2" i="1"/>
  <c r="A8" i="1" l="1"/>
  <c r="M8" i="1" s="1"/>
  <c r="A36" i="1"/>
  <c r="M36" i="1" s="1"/>
  <c r="A51" i="1"/>
  <c r="M51" i="1" s="1"/>
  <c r="A48" i="1"/>
  <c r="M48" i="1" s="1"/>
  <c r="A37" i="1"/>
  <c r="M37" i="1" s="1"/>
  <c r="A18" i="1"/>
  <c r="M18" i="1" s="1"/>
  <c r="A55" i="1"/>
  <c r="M55" i="1" s="1"/>
  <c r="A44" i="1"/>
  <c r="M44" i="1" s="1"/>
  <c r="A24" i="1"/>
  <c r="M24" i="1" s="1"/>
  <c r="N24" i="1"/>
  <c r="A47" i="1"/>
  <c r="M47" i="1" s="1"/>
  <c r="N47" i="1"/>
  <c r="A52" i="1"/>
  <c r="M52" i="1" s="1"/>
  <c r="A19" i="1"/>
  <c r="M19" i="1" s="1"/>
  <c r="A67" i="1"/>
  <c r="M67" i="1" s="1"/>
  <c r="A40" i="1"/>
  <c r="M40" i="1" s="1"/>
  <c r="N40" i="1"/>
  <c r="A69" i="1"/>
  <c r="M69" i="1" s="1"/>
  <c r="A25" i="1"/>
  <c r="M25" i="1" s="1"/>
  <c r="A59" i="1"/>
  <c r="M59" i="1" s="1"/>
  <c r="A54" i="1"/>
  <c r="M54" i="1" s="1"/>
  <c r="A64" i="1"/>
  <c r="M64" i="1" s="1"/>
  <c r="A56" i="1"/>
  <c r="M56" i="1" s="1"/>
  <c r="A61" i="1"/>
  <c r="M61" i="1" s="1"/>
  <c r="A2" i="1"/>
  <c r="M2" i="1" s="1"/>
  <c r="A4" i="1"/>
  <c r="M4" i="1" s="1"/>
  <c r="N4" i="1"/>
  <c r="A3" i="1"/>
  <c r="M3" i="1" s="1"/>
  <c r="A42" i="1"/>
  <c r="M42" i="1" s="1"/>
  <c r="A34" i="1"/>
  <c r="M34" i="1" s="1"/>
  <c r="N34" i="1"/>
  <c r="A65" i="1"/>
  <c r="M65" i="1" s="1"/>
  <c r="A23" i="1"/>
  <c r="M23" i="1" s="1"/>
  <c r="A20" i="1"/>
  <c r="M20" i="1" s="1"/>
  <c r="A21" i="1"/>
  <c r="M21" i="1" s="1"/>
  <c r="A57" i="1"/>
  <c r="M57" i="1" s="1"/>
  <c r="A32" i="1"/>
  <c r="M32" i="1" s="1"/>
  <c r="A12" i="1"/>
  <c r="M12" i="1" s="1"/>
  <c r="A68" i="1"/>
  <c r="M68" i="1" s="1"/>
  <c r="A35" i="1"/>
  <c r="M35" i="1" s="1"/>
  <c r="N35" i="1"/>
  <c r="A33" i="1"/>
  <c r="M33" i="1" s="1"/>
  <c r="A7" i="1"/>
  <c r="M7" i="1" s="1"/>
  <c r="A63" i="1"/>
  <c r="M63" i="1" s="1"/>
  <c r="A58" i="1"/>
  <c r="M58" i="1" s="1"/>
  <c r="N58" i="1"/>
  <c r="N31" i="1"/>
  <c r="N54" i="1"/>
  <c r="N66" i="1"/>
  <c r="N29" i="1"/>
  <c r="N33" i="1"/>
  <c r="N28" i="1"/>
  <c r="N50" i="1"/>
  <c r="N37" i="1"/>
  <c r="N30" i="1"/>
  <c r="N64" i="1"/>
  <c r="N18" i="1"/>
  <c r="N3" i="1"/>
  <c r="N32" i="1"/>
  <c r="N65" i="1"/>
  <c r="N8" i="1"/>
  <c r="N6" i="1"/>
  <c r="N22" i="1"/>
  <c r="N42" i="1"/>
  <c r="Q63" i="1" l="1"/>
  <c r="Q12" i="1"/>
  <c r="Q26" i="1"/>
  <c r="Q16" i="1"/>
  <c r="Q56" i="1"/>
  <c r="Q49" i="1"/>
  <c r="Q9" i="1"/>
  <c r="Q13" i="1"/>
  <c r="Q14" i="1"/>
  <c r="Q46" i="1"/>
  <c r="Q53" i="1"/>
  <c r="Q45" i="1"/>
  <c r="Q23" i="1"/>
  <c r="Q19" i="1"/>
  <c r="Q15" i="1"/>
  <c r="Q5" i="1"/>
  <c r="Q68" i="1"/>
  <c r="Q48" i="1"/>
  <c r="Q21" i="1"/>
  <c r="Q39" i="1"/>
  <c r="Q25" i="1"/>
  <c r="Q27" i="1"/>
  <c r="Q17" i="1"/>
  <c r="Q2" i="1"/>
  <c r="Q59" i="1"/>
  <c r="Q57" i="1"/>
  <c r="Q67" i="1"/>
  <c r="Q44" i="1"/>
  <c r="Q38" i="1"/>
  <c r="Q52" i="1"/>
  <c r="Q69" i="1"/>
  <c r="Q11" i="1"/>
  <c r="Q7" i="1"/>
  <c r="Q61" i="1"/>
  <c r="Q10" i="1"/>
  <c r="Q55" i="1"/>
  <c r="Q51" i="1"/>
  <c r="Q36" i="1"/>
  <c r="Q20" i="1"/>
  <c r="N63" i="1" l="1"/>
  <c r="N69" i="1" l="1"/>
  <c r="N2" i="1"/>
  <c r="N7" i="1"/>
  <c r="N51" i="1"/>
  <c r="N52" i="1"/>
  <c r="N17" i="1"/>
  <c r="N11" i="1"/>
  <c r="N44" i="1"/>
  <c r="N36" i="1"/>
  <c r="N38" i="1"/>
  <c r="N10" i="1"/>
  <c r="N61" i="1"/>
  <c r="N67" i="1"/>
  <c r="N20" i="1"/>
  <c r="N59" i="1"/>
  <c r="N55" i="1"/>
  <c r="N27" i="1"/>
  <c r="N25" i="1"/>
  <c r="N57" i="1"/>
  <c r="N12" i="1"/>
  <c r="N15" i="1"/>
  <c r="N9" i="1"/>
  <c r="N68" i="1"/>
  <c r="N13" i="1"/>
  <c r="N23" i="1"/>
  <c r="N56" i="1"/>
  <c r="N49" i="1"/>
  <c r="N39" i="1"/>
  <c r="N45" i="1"/>
  <c r="N14" i="1"/>
  <c r="N21" i="1"/>
  <c r="N53" i="1"/>
  <c r="N16" i="1"/>
  <c r="N5" i="1"/>
  <c r="N19" i="1"/>
  <c r="N48" i="1"/>
  <c r="N46" i="1"/>
  <c r="N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8C2D09DF-6222-49BE-B004-DB37C4D3B092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para iniciar sesión en AFIP</t>
        </r>
      </text>
    </comment>
    <comment ref="D1" authorId="0" shapeId="0" xr:uid="{AF217F30-4481-4DD9-AB4F-857D63653EE5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CUIT del representado </t>
        </r>
      </text>
    </comment>
    <comment ref="I1" authorId="0" shapeId="0" xr:uid="{C5C3532A-CD39-4A17-9D96-9625AF207BAF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Ubicación de descarga del archivo. Va desde el disco hasta el último bacsklash (\)
ejemplo: "C:\Directorio de clientes\DDJJ\" </t>
        </r>
      </text>
    </comment>
    <comment ref="J1" authorId="0" shapeId="0" xr:uid="{1ED7298F-7F9F-449F-9E74-B8BB7116F8B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el archivo no se guarda en la ubicación de descarga se debe reemplazar el SI por un NO</t>
        </r>
      </text>
    </comment>
  </commentList>
</comments>
</file>

<file path=xl/sharedStrings.xml><?xml version="1.0" encoding="utf-8"?>
<sst xmlns="http://schemas.openxmlformats.org/spreadsheetml/2006/main" count="291" uniqueCount="24">
  <si>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</si>
  <si>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</si>
  <si>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</si>
  <si>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</si>
  <si>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</si>
  <si>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</si>
  <si>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</si>
  <si>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</si>
  <si>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</si>
  <si>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</si>
  <si>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</si>
  <si>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</si>
  <si>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</si>
  <si>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</si>
  <si>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</si>
  <si>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</si>
  <si>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</si>
  <si>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</si>
  <si>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</si>
  <si>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</si>
  <si>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</si>
  <si>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DDJJ IVA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</si>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</sst>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%20Uipath/Descarga-DDJJ-IVA-AFIP/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10" width="14.42578125" customWidth="1"/>
    <col min="11" max="12" width="10.7109375" bestFit="1" customWidth="1"/>
    <col min="13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19</v>
      </c>
      <c r="I1" s="1" t="s">
        <v>20</v>
      </c>
      <c r="J1" s="1" t="s">
        <v>22</v>
      </c>
      <c r="K1" s="1" t="s">
        <v>3</v>
      </c>
      <c r="L1" s="1" t="s">
        <v>4</v>
      </c>
      <c r="M1" s="1" t="s">
        <v>21</v>
      </c>
      <c r="N1" s="1" t="s">
        <v>7</v>
      </c>
      <c r="O1" s="1" t="s">
        <v>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18</v>
      </c>
      <c r="F2" s="3">
        <v>45078</v>
      </c>
      <c r="G2" s="3"/>
      <c r="H2" s="3"/>
      <c r="I2" s="3"/>
      <c r="J2" s="3" t="s">
        <v>23</v>
      </c>
      <c r="K2" s="2">
        <f>F2</f>
        <v>45078</v>
      </c>
      <c r="L2" s="2">
        <f>EOMONTH(F2,0)</f>
        <v>45107</v>
      </c>
      <c r="M2" s="2" t="str">
        <f>CONCATENATE(TEXT(A2,"0")," - ","DDJJ IVA - ",YEAR(K2),TEXT(MONTH(K2),"00")," - ",SUBSTITUTE(D2,"-","")," - ",B2)</f>
        <v>0 - DDJJ IVA - 202306 - 20000000000 - Cliente</v>
      </c>
      <c r="N2" s="5" t="str">
        <f>IFERROR(VLOOKUP(D2&amp;" - "&amp;R2,[1]Control!$D:$E,2,0),"")</f>
        <v/>
      </c>
      <c r="O2" s="4" t="str">
        <f>_xlfn.IFNA(VLOOKUP(C2,[2]Hoja1!$J:$L,3,0),"")</f>
        <v/>
      </c>
      <c r="P2" s="5" t="str">
        <f t="shared" ref="P2:P33" si="1">IF(EXACT(O2,E2),"ü","x")</f>
        <v>x</v>
      </c>
      <c r="Q2" s="4">
        <f t="shared" ref="Q2:Q33" si="2">ROW(A2)</f>
        <v>2</v>
      </c>
      <c r="R2" s="2" t="str">
        <f t="shared" ref="R2:R33" si="3">YEAR(K2)&amp;TEXT(MONTH(K2),"00")</f>
        <v>202306</v>
      </c>
      <c r="S2" s="4">
        <f t="shared" ref="S2:S33" si="4">IF(C2=C1,1,0)</f>
        <v>0</v>
      </c>
      <c r="T2" s="4">
        <f t="shared" ref="T2:T33" si="5">IF(C2=C3,1,0)</f>
        <v>1</v>
      </c>
      <c r="U2" s="4">
        <f t="shared" ref="U2:U33" si="6">SUM(S2:T2)</f>
        <v>1</v>
      </c>
    </row>
    <row r="3" spans="1:21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18</v>
      </c>
      <c r="F3" s="3">
        <v>45078</v>
      </c>
      <c r="G3" s="3"/>
      <c r="H3" s="3"/>
      <c r="I3" s="3"/>
      <c r="J3" s="3" t="s">
        <v>23</v>
      </c>
      <c r="K3" s="2">
        <f t="shared" ref="K3:K66" si="7">F3</f>
        <v>45078</v>
      </c>
      <c r="L3" s="2">
        <f t="shared" ref="L3:L66" si="8">EOMONTH(F3,0)</f>
        <v>45107</v>
      </c>
      <c r="M3" s="2" t="str">
        <f t="shared" ref="M3:M66" si="9">CONCATENATE(TEXT(A3,"0")," - ","DDJJ IVA - ",YEAR(K3),TEXT(MONTH(K3),"00")," - ",SUBSTITUTE(D3,"-","")," - ",B3)</f>
        <v>0 - DDJJ IVA - 202306 - 20000000000 - Cliente</v>
      </c>
      <c r="N3" s="5" t="str">
        <f>IFERROR(VLOOKUP(D3&amp;" - "&amp;R3,[1]Control!$D:$E,2,0),"")</f>
        <v/>
      </c>
      <c r="O3" s="4" t="str">
        <f>_xlfn.IFNA(VLOOKUP(C3,[2]Hoja1!$J:$L,3,0),"")</f>
        <v/>
      </c>
      <c r="P3" s="5" t="str">
        <f t="shared" si="1"/>
        <v>x</v>
      </c>
      <c r="Q3" s="4">
        <f t="shared" si="2"/>
        <v>3</v>
      </c>
      <c r="R3" s="2" t="str">
        <f t="shared" si="3"/>
        <v>202306</v>
      </c>
      <c r="S3" s="4">
        <f t="shared" si="4"/>
        <v>1</v>
      </c>
      <c r="T3" s="4">
        <f t="shared" si="5"/>
        <v>1</v>
      </c>
      <c r="U3" s="4">
        <f t="shared" si="6"/>
        <v>2</v>
      </c>
    </row>
    <row r="4" spans="1:21" x14ac:dyDescent="0.25">
      <c r="A4" s="4" t="str">
        <f t="shared" si="0"/>
        <v>0</v>
      </c>
      <c r="B4" t="s">
        <v>1</v>
      </c>
      <c r="C4">
        <v>20000000000</v>
      </c>
      <c r="D4" t="s">
        <v>17</v>
      </c>
      <c r="E4" t="s">
        <v>18</v>
      </c>
      <c r="F4" s="3">
        <v>45078</v>
      </c>
      <c r="G4" s="3"/>
      <c r="H4" s="3"/>
      <c r="I4" s="3"/>
      <c r="J4" s="3" t="s">
        <v>23</v>
      </c>
      <c r="K4" s="2">
        <f t="shared" si="7"/>
        <v>45078</v>
      </c>
      <c r="L4" s="2">
        <f t="shared" si="8"/>
        <v>45107</v>
      </c>
      <c r="M4" s="2" t="str">
        <f t="shared" si="9"/>
        <v>0 - DDJJ IVA - 202306 - 30000000000 - Cliente</v>
      </c>
      <c r="N4" s="5" t="str">
        <f>IFERROR(VLOOKUP(D4&amp;" - "&amp;R4,[1]Control!$D:$E,2,0),"")</f>
        <v/>
      </c>
      <c r="O4" s="4" t="str">
        <f>_xlfn.IFNA(VLOOKUP(C4,[2]Hoja1!$J:$L,3,0),"")</f>
        <v/>
      </c>
      <c r="P4" s="5" t="str">
        <f t="shared" si="1"/>
        <v>x</v>
      </c>
      <c r="Q4" s="4">
        <f t="shared" si="2"/>
        <v>4</v>
      </c>
      <c r="R4" s="2" t="str">
        <f t="shared" si="3"/>
        <v>202306</v>
      </c>
      <c r="S4" s="4">
        <f t="shared" si="4"/>
        <v>1</v>
      </c>
      <c r="T4" s="4">
        <f t="shared" si="5"/>
        <v>1</v>
      </c>
      <c r="U4" s="4">
        <f t="shared" si="6"/>
        <v>2</v>
      </c>
    </row>
    <row r="5" spans="1:21" x14ac:dyDescent="0.25">
      <c r="A5" s="4" t="str">
        <f t="shared" si="0"/>
        <v>0</v>
      </c>
      <c r="B5" t="s">
        <v>1</v>
      </c>
      <c r="C5">
        <v>20000000000</v>
      </c>
      <c r="D5" t="s">
        <v>17</v>
      </c>
      <c r="E5" t="s">
        <v>18</v>
      </c>
      <c r="F5" s="3">
        <v>45078</v>
      </c>
      <c r="G5" s="3"/>
      <c r="H5" s="3"/>
      <c r="I5" s="3"/>
      <c r="J5" s="3" t="s">
        <v>23</v>
      </c>
      <c r="K5" s="2">
        <f t="shared" si="7"/>
        <v>45078</v>
      </c>
      <c r="L5" s="2">
        <f t="shared" si="8"/>
        <v>45107</v>
      </c>
      <c r="M5" s="2" t="str">
        <f t="shared" si="9"/>
        <v>0 - DDJJ IVA - 202306 - 30000000000 - Cliente</v>
      </c>
      <c r="N5" s="5" t="str">
        <f>IFERROR(VLOOKUP(D5&amp;" - "&amp;R5,[1]Control!$D:$E,2,0),"")</f>
        <v/>
      </c>
      <c r="O5" s="4" t="str">
        <f>_xlfn.IFNA(VLOOKUP(C5,[2]Hoja1!$J:$L,3,0),"")</f>
        <v/>
      </c>
      <c r="P5" s="5" t="str">
        <f t="shared" si="1"/>
        <v>x</v>
      </c>
      <c r="Q5" s="4">
        <f t="shared" si="2"/>
        <v>5</v>
      </c>
      <c r="R5" s="2" t="str">
        <f t="shared" si="3"/>
        <v>202306</v>
      </c>
      <c r="S5" s="4">
        <f t="shared" si="4"/>
        <v>1</v>
      </c>
      <c r="T5" s="4">
        <f t="shared" si="5"/>
        <v>1</v>
      </c>
      <c r="U5" s="4">
        <f t="shared" si="6"/>
        <v>2</v>
      </c>
    </row>
    <row r="6" spans="1:21" x14ac:dyDescent="0.25">
      <c r="A6" s="4" t="str">
        <f t="shared" si="0"/>
        <v>0</v>
      </c>
      <c r="B6" t="s">
        <v>1</v>
      </c>
      <c r="C6">
        <v>20000000000</v>
      </c>
      <c r="D6" t="s">
        <v>17</v>
      </c>
      <c r="E6" t="s">
        <v>18</v>
      </c>
      <c r="F6" s="3">
        <v>45078</v>
      </c>
      <c r="G6" s="3"/>
      <c r="H6" s="3"/>
      <c r="I6" s="3"/>
      <c r="J6" s="3" t="s">
        <v>23</v>
      </c>
      <c r="K6" s="2">
        <f t="shared" si="7"/>
        <v>45078</v>
      </c>
      <c r="L6" s="2">
        <f t="shared" si="8"/>
        <v>45107</v>
      </c>
      <c r="M6" s="2" t="str">
        <f t="shared" si="9"/>
        <v>0 - DDJJ IVA - 202306 - 30000000000 - Cliente</v>
      </c>
      <c r="N6" s="5" t="str">
        <f>IFERROR(VLOOKUP(D6&amp;" - "&amp;R6,[1]Control!$D:$E,2,0),"")</f>
        <v/>
      </c>
      <c r="O6" s="4" t="str">
        <f>_xlfn.IFNA(VLOOKUP(C6,[2]Hoja1!$J:$L,3,0),"")</f>
        <v/>
      </c>
      <c r="P6" s="5" t="str">
        <f t="shared" si="1"/>
        <v>x</v>
      </c>
      <c r="Q6" s="4">
        <f t="shared" si="2"/>
        <v>6</v>
      </c>
      <c r="R6" s="2" t="str">
        <f t="shared" si="3"/>
        <v>202306</v>
      </c>
      <c r="S6" s="4">
        <f t="shared" si="4"/>
        <v>1</v>
      </c>
      <c r="T6" s="4">
        <f t="shared" si="5"/>
        <v>1</v>
      </c>
      <c r="U6" s="4">
        <f t="shared" si="6"/>
        <v>2</v>
      </c>
    </row>
    <row r="7" spans="1:21" x14ac:dyDescent="0.25">
      <c r="A7" s="4" t="str">
        <f t="shared" si="0"/>
        <v>0</v>
      </c>
      <c r="B7" t="s">
        <v>1</v>
      </c>
      <c r="C7">
        <v>20000000000</v>
      </c>
      <c r="D7" t="s">
        <v>17</v>
      </c>
      <c r="E7" t="s">
        <v>18</v>
      </c>
      <c r="F7" s="3">
        <v>45078</v>
      </c>
      <c r="G7" s="3"/>
      <c r="H7" s="3"/>
      <c r="I7" s="3"/>
      <c r="J7" s="3" t="s">
        <v>23</v>
      </c>
      <c r="K7" s="2">
        <f t="shared" si="7"/>
        <v>45078</v>
      </c>
      <c r="L7" s="2">
        <f t="shared" si="8"/>
        <v>45107</v>
      </c>
      <c r="M7" s="2" t="str">
        <f t="shared" si="9"/>
        <v>0 - DDJJ IVA - 202306 - 30000000000 - Cliente</v>
      </c>
      <c r="N7" s="5" t="str">
        <f>IFERROR(VLOOKUP(D7&amp;" - "&amp;R7,[1]Control!$D:$E,2,0),"")</f>
        <v/>
      </c>
      <c r="O7" s="4" t="str">
        <f>_xlfn.IFNA(VLOOKUP(C7,[2]Hoja1!$J:$L,3,0),"")</f>
        <v/>
      </c>
      <c r="P7" s="5" t="str">
        <f t="shared" si="1"/>
        <v>x</v>
      </c>
      <c r="Q7" s="4">
        <f t="shared" si="2"/>
        <v>7</v>
      </c>
      <c r="R7" s="2" t="str">
        <f t="shared" si="3"/>
        <v>202306</v>
      </c>
      <c r="S7" s="4">
        <f t="shared" si="4"/>
        <v>1</v>
      </c>
      <c r="T7" s="4">
        <f t="shared" si="5"/>
        <v>1</v>
      </c>
      <c r="U7" s="4">
        <f t="shared" si="6"/>
        <v>2</v>
      </c>
    </row>
    <row r="8" spans="1:21" x14ac:dyDescent="0.25">
      <c r="A8" s="4" t="str">
        <f t="shared" si="0"/>
        <v>0</v>
      </c>
      <c r="B8" t="s">
        <v>1</v>
      </c>
      <c r="C8">
        <v>20000000000</v>
      </c>
      <c r="D8" t="s">
        <v>17</v>
      </c>
      <c r="E8" t="s">
        <v>18</v>
      </c>
      <c r="F8" s="3">
        <v>45078</v>
      </c>
      <c r="G8" s="3"/>
      <c r="H8" s="3"/>
      <c r="I8" s="3"/>
      <c r="J8" s="3" t="s">
        <v>23</v>
      </c>
      <c r="K8" s="2">
        <f t="shared" si="7"/>
        <v>45078</v>
      </c>
      <c r="L8" s="2">
        <f t="shared" si="8"/>
        <v>45107</v>
      </c>
      <c r="M8" s="2" t="str">
        <f t="shared" si="9"/>
        <v>0 - DDJJ IVA - 202306 - 30000000000 - Cliente</v>
      </c>
      <c r="N8" s="5" t="str">
        <f>IFERROR(VLOOKUP(D8&amp;" - "&amp;R8,[1]Control!$D:$E,2,0),"")</f>
        <v/>
      </c>
      <c r="O8" s="4" t="str">
        <f>_xlfn.IFNA(VLOOKUP(C8,[2]Hoja1!$J:$L,3,0),"")</f>
        <v/>
      </c>
      <c r="P8" s="5" t="str">
        <f t="shared" si="1"/>
        <v>x</v>
      </c>
      <c r="Q8" s="4">
        <f t="shared" si="2"/>
        <v>8</v>
      </c>
      <c r="R8" s="2" t="str">
        <f t="shared" si="3"/>
        <v>202306</v>
      </c>
      <c r="S8" s="4">
        <f t="shared" si="4"/>
        <v>1</v>
      </c>
      <c r="T8" s="4">
        <f t="shared" si="5"/>
        <v>1</v>
      </c>
      <c r="U8" s="4">
        <f t="shared" si="6"/>
        <v>2</v>
      </c>
    </row>
    <row r="9" spans="1:21" x14ac:dyDescent="0.25">
      <c r="A9" s="4" t="str">
        <f t="shared" si="0"/>
        <v>0</v>
      </c>
      <c r="B9" t="s">
        <v>1</v>
      </c>
      <c r="C9">
        <v>20000000000</v>
      </c>
      <c r="D9" t="s">
        <v>17</v>
      </c>
      <c r="E9" t="s">
        <v>18</v>
      </c>
      <c r="F9" s="3">
        <v>45078</v>
      </c>
      <c r="G9" s="3"/>
      <c r="H9" s="3"/>
      <c r="I9" s="3"/>
      <c r="J9" s="3" t="s">
        <v>23</v>
      </c>
      <c r="K9" s="2">
        <f t="shared" si="7"/>
        <v>45078</v>
      </c>
      <c r="L9" s="2">
        <f t="shared" si="8"/>
        <v>45107</v>
      </c>
      <c r="M9" s="2" t="str">
        <f t="shared" si="9"/>
        <v>0 - DDJJ IVA - 202306 - 30000000000 - Cliente</v>
      </c>
      <c r="N9" s="5" t="str">
        <f>IFERROR(VLOOKUP(D9&amp;" - "&amp;R9,[1]Control!$D:$E,2,0),"")</f>
        <v/>
      </c>
      <c r="O9" s="4" t="str">
        <f>_xlfn.IFNA(VLOOKUP(C9,[2]Hoja1!$J:$L,3,0),"")</f>
        <v/>
      </c>
      <c r="P9" s="5" t="str">
        <f t="shared" si="1"/>
        <v>x</v>
      </c>
      <c r="Q9" s="4">
        <f t="shared" si="2"/>
        <v>9</v>
      </c>
      <c r="R9" s="2" t="str">
        <f t="shared" si="3"/>
        <v>202306</v>
      </c>
      <c r="S9" s="4">
        <f t="shared" si="4"/>
        <v>1</v>
      </c>
      <c r="T9" s="4">
        <f t="shared" si="5"/>
        <v>1</v>
      </c>
      <c r="U9" s="4">
        <f t="shared" si="6"/>
        <v>2</v>
      </c>
    </row>
    <row r="10" spans="1:21" x14ac:dyDescent="0.25">
      <c r="A10" s="4" t="str">
        <f t="shared" si="0"/>
        <v>0</v>
      </c>
      <c r="B10" t="s">
        <v>1</v>
      </c>
      <c r="C10">
        <v>20000000000</v>
      </c>
      <c r="D10" t="s">
        <v>17</v>
      </c>
      <c r="E10" t="s">
        <v>18</v>
      </c>
      <c r="F10" s="3">
        <v>45078</v>
      </c>
      <c r="G10" s="3"/>
      <c r="H10" s="3"/>
      <c r="I10" s="3"/>
      <c r="J10" s="3" t="s">
        <v>23</v>
      </c>
      <c r="K10" s="2">
        <f t="shared" si="7"/>
        <v>45078</v>
      </c>
      <c r="L10" s="2">
        <f t="shared" si="8"/>
        <v>45107</v>
      </c>
      <c r="M10" s="2" t="str">
        <f t="shared" si="9"/>
        <v>0 - DDJJ IVA - 202306 - 30000000000 - Cliente</v>
      </c>
      <c r="N10" s="5" t="str">
        <f>IFERROR(VLOOKUP(D10&amp;" - "&amp;R10,[1]Control!$D:$E,2,0),"")</f>
        <v/>
      </c>
      <c r="O10" s="4" t="str">
        <f>_xlfn.IFNA(VLOOKUP(C10,[2]Hoja1!$J:$L,3,0),"")</f>
        <v/>
      </c>
      <c r="P10" s="5" t="str">
        <f t="shared" si="1"/>
        <v>x</v>
      </c>
      <c r="Q10" s="4">
        <f t="shared" si="2"/>
        <v>10</v>
      </c>
      <c r="R10" s="2" t="str">
        <f t="shared" si="3"/>
        <v>202306</v>
      </c>
      <c r="S10" s="4">
        <f t="shared" si="4"/>
        <v>1</v>
      </c>
      <c r="T10" s="4">
        <f t="shared" si="5"/>
        <v>1</v>
      </c>
      <c r="U10" s="4">
        <f t="shared" si="6"/>
        <v>2</v>
      </c>
    </row>
    <row r="11" spans="1:21" x14ac:dyDescent="0.25">
      <c r="A11" s="4" t="str">
        <f t="shared" si="0"/>
        <v>0</v>
      </c>
      <c r="B11" t="s">
        <v>1</v>
      </c>
      <c r="C11">
        <v>20000000000</v>
      </c>
      <c r="D11" t="s">
        <v>17</v>
      </c>
      <c r="E11" t="s">
        <v>18</v>
      </c>
      <c r="F11" s="3">
        <v>45078</v>
      </c>
      <c r="G11" s="3"/>
      <c r="H11" s="3"/>
      <c r="I11" s="3"/>
      <c r="J11" s="3" t="s">
        <v>23</v>
      </c>
      <c r="K11" s="2">
        <f t="shared" si="7"/>
        <v>45078</v>
      </c>
      <c r="L11" s="2">
        <f t="shared" si="8"/>
        <v>45107</v>
      </c>
      <c r="M11" s="2" t="str">
        <f t="shared" si="9"/>
        <v>0 - DDJJ IVA - 202306 - 30000000000 - Cliente</v>
      </c>
      <c r="N11" s="5" t="str">
        <f>IFERROR(VLOOKUP(D11&amp;" - "&amp;R11,[1]Control!$D:$E,2,0),"")</f>
        <v/>
      </c>
      <c r="O11" s="4" t="str">
        <f>_xlfn.IFNA(VLOOKUP(C11,[2]Hoja1!$J:$L,3,0),"")</f>
        <v/>
      </c>
      <c r="P11" s="5" t="str">
        <f t="shared" si="1"/>
        <v>x</v>
      </c>
      <c r="Q11" s="4">
        <f t="shared" si="2"/>
        <v>11</v>
      </c>
      <c r="R11" s="2" t="str">
        <f t="shared" si="3"/>
        <v>202306</v>
      </c>
      <c r="S11" s="4">
        <f t="shared" si="4"/>
        <v>1</v>
      </c>
      <c r="T11" s="4">
        <f t="shared" si="5"/>
        <v>1</v>
      </c>
      <c r="U11" s="4">
        <f t="shared" si="6"/>
        <v>2</v>
      </c>
    </row>
    <row r="12" spans="1:21" x14ac:dyDescent="0.25">
      <c r="A12" s="4" t="str">
        <f t="shared" si="0"/>
        <v>0</v>
      </c>
      <c r="B12" t="s">
        <v>1</v>
      </c>
      <c r="C12">
        <v>20000000000</v>
      </c>
      <c r="D12" t="s">
        <v>17</v>
      </c>
      <c r="E12" t="s">
        <v>18</v>
      </c>
      <c r="F12" s="3">
        <v>45078</v>
      </c>
      <c r="G12" s="3"/>
      <c r="H12" s="3"/>
      <c r="I12" s="3"/>
      <c r="J12" s="3" t="s">
        <v>23</v>
      </c>
      <c r="K12" s="2">
        <f t="shared" si="7"/>
        <v>45078</v>
      </c>
      <c r="L12" s="2">
        <f t="shared" si="8"/>
        <v>45107</v>
      </c>
      <c r="M12" s="2" t="str">
        <f t="shared" si="9"/>
        <v>0 - DDJJ IVA - 202306 - 30000000000 - Cliente</v>
      </c>
      <c r="N12" s="5" t="str">
        <f>IFERROR(VLOOKUP(D12&amp;" - "&amp;R12,[1]Control!$D:$E,2,0),"")</f>
        <v/>
      </c>
      <c r="O12" s="4" t="str">
        <f>_xlfn.IFNA(VLOOKUP(C12,[2]Hoja1!$J:$L,3,0),"")</f>
        <v/>
      </c>
      <c r="P12" s="5" t="str">
        <f t="shared" si="1"/>
        <v>x</v>
      </c>
      <c r="Q12" s="4">
        <f t="shared" si="2"/>
        <v>12</v>
      </c>
      <c r="R12" s="2" t="str">
        <f t="shared" si="3"/>
        <v>202306</v>
      </c>
      <c r="S12" s="4">
        <f t="shared" si="4"/>
        <v>1</v>
      </c>
      <c r="T12" s="4">
        <f t="shared" si="5"/>
        <v>1</v>
      </c>
      <c r="U12" s="4">
        <f t="shared" si="6"/>
        <v>2</v>
      </c>
    </row>
    <row r="13" spans="1:21" x14ac:dyDescent="0.25">
      <c r="A13" s="4" t="str">
        <f t="shared" si="0"/>
        <v>0</v>
      </c>
      <c r="B13" t="s">
        <v>1</v>
      </c>
      <c r="C13">
        <v>20000000000</v>
      </c>
      <c r="D13" t="s">
        <v>17</v>
      </c>
      <c r="E13" t="s">
        <v>18</v>
      </c>
      <c r="F13" s="3">
        <v>45078</v>
      </c>
      <c r="G13" s="3"/>
      <c r="H13" s="3"/>
      <c r="I13" s="3"/>
      <c r="J13" s="3" t="s">
        <v>23</v>
      </c>
      <c r="K13" s="2">
        <f t="shared" si="7"/>
        <v>45078</v>
      </c>
      <c r="L13" s="2">
        <f t="shared" si="8"/>
        <v>45107</v>
      </c>
      <c r="M13" s="2" t="str">
        <f t="shared" si="9"/>
        <v>0 - DDJJ IVA - 202306 - 30000000000 - Cliente</v>
      </c>
      <c r="N13" s="5" t="str">
        <f>IFERROR(VLOOKUP(D13&amp;" - "&amp;R13,[1]Control!$D:$E,2,0),"")</f>
        <v/>
      </c>
      <c r="O13" s="4" t="str">
        <f>_xlfn.IFNA(VLOOKUP(C13,[2]Hoja1!$J:$L,3,0),"")</f>
        <v/>
      </c>
      <c r="P13" s="5" t="str">
        <f t="shared" si="1"/>
        <v>x</v>
      </c>
      <c r="Q13" s="4">
        <f t="shared" si="2"/>
        <v>13</v>
      </c>
      <c r="R13" s="2" t="str">
        <f t="shared" si="3"/>
        <v>202306</v>
      </c>
      <c r="S13" s="4">
        <f t="shared" si="4"/>
        <v>1</v>
      </c>
      <c r="T13" s="4">
        <f t="shared" si="5"/>
        <v>1</v>
      </c>
      <c r="U13" s="4">
        <f t="shared" si="6"/>
        <v>2</v>
      </c>
    </row>
    <row r="14" spans="1:21" x14ac:dyDescent="0.25">
      <c r="A14" s="4" t="str">
        <f t="shared" si="0"/>
        <v>0</v>
      </c>
      <c r="B14" t="s">
        <v>1</v>
      </c>
      <c r="C14">
        <v>20000000000</v>
      </c>
      <c r="D14" t="s">
        <v>17</v>
      </c>
      <c r="E14" t="s">
        <v>18</v>
      </c>
      <c r="F14" s="3">
        <v>45078</v>
      </c>
      <c r="G14" s="3"/>
      <c r="H14" s="3"/>
      <c r="I14" s="3"/>
      <c r="J14" s="3" t="s">
        <v>23</v>
      </c>
      <c r="K14" s="2">
        <f t="shared" si="7"/>
        <v>45078</v>
      </c>
      <c r="L14" s="2">
        <f t="shared" si="8"/>
        <v>45107</v>
      </c>
      <c r="M14" s="2" t="str">
        <f t="shared" si="9"/>
        <v>0 - DDJJ IVA - 202306 - 30000000000 - Cliente</v>
      </c>
      <c r="N14" s="5" t="str">
        <f>IFERROR(VLOOKUP(D14&amp;" - "&amp;R14,[1]Control!$D:$E,2,0),"")</f>
        <v/>
      </c>
      <c r="O14" s="4" t="str">
        <f>_xlfn.IFNA(VLOOKUP(C14,[2]Hoja1!$J:$L,3,0),"")</f>
        <v/>
      </c>
      <c r="P14" s="5" t="str">
        <f t="shared" si="1"/>
        <v>x</v>
      </c>
      <c r="Q14" s="4">
        <f t="shared" si="2"/>
        <v>14</v>
      </c>
      <c r="R14" s="2" t="str">
        <f t="shared" si="3"/>
        <v>202306</v>
      </c>
      <c r="S14" s="4">
        <f t="shared" si="4"/>
        <v>1</v>
      </c>
      <c r="T14" s="4">
        <f t="shared" si="5"/>
        <v>1</v>
      </c>
      <c r="U14" s="4">
        <f t="shared" si="6"/>
        <v>2</v>
      </c>
    </row>
    <row r="15" spans="1:21" x14ac:dyDescent="0.25">
      <c r="A15" s="4" t="str">
        <f t="shared" si="0"/>
        <v>0</v>
      </c>
      <c r="B15" t="s">
        <v>1</v>
      </c>
      <c r="C15">
        <v>20000000000</v>
      </c>
      <c r="D15" t="s">
        <v>17</v>
      </c>
      <c r="E15" t="s">
        <v>18</v>
      </c>
      <c r="F15" s="3">
        <v>45078</v>
      </c>
      <c r="G15" s="3"/>
      <c r="H15" s="3"/>
      <c r="I15" s="3"/>
      <c r="J15" s="3" t="s">
        <v>23</v>
      </c>
      <c r="K15" s="2">
        <f t="shared" si="7"/>
        <v>45078</v>
      </c>
      <c r="L15" s="2">
        <f t="shared" si="8"/>
        <v>45107</v>
      </c>
      <c r="M15" s="2" t="str">
        <f t="shared" si="9"/>
        <v>0 - DDJJ IVA - 202306 - 30000000000 - Cliente</v>
      </c>
      <c r="N15" s="5" t="str">
        <f>IFERROR(VLOOKUP(D15&amp;" - "&amp;R15,[1]Control!$D:$E,2,0),"")</f>
        <v/>
      </c>
      <c r="O15" s="4" t="str">
        <f>_xlfn.IFNA(VLOOKUP(C15,[2]Hoja1!$J:$L,3,0),"")</f>
        <v/>
      </c>
      <c r="P15" s="5" t="str">
        <f t="shared" si="1"/>
        <v>x</v>
      </c>
      <c r="Q15" s="4">
        <f t="shared" si="2"/>
        <v>15</v>
      </c>
      <c r="R15" s="2" t="str">
        <f t="shared" si="3"/>
        <v>202306</v>
      </c>
      <c r="S15" s="4">
        <f t="shared" si="4"/>
        <v>1</v>
      </c>
      <c r="T15" s="4">
        <f t="shared" si="5"/>
        <v>1</v>
      </c>
      <c r="U15" s="4">
        <f t="shared" si="6"/>
        <v>2</v>
      </c>
    </row>
    <row r="16" spans="1:21" x14ac:dyDescent="0.25">
      <c r="A16" s="4" t="str">
        <f t="shared" si="0"/>
        <v>0</v>
      </c>
      <c r="B16" t="s">
        <v>1</v>
      </c>
      <c r="C16">
        <v>20000000000</v>
      </c>
      <c r="D16" t="s">
        <v>17</v>
      </c>
      <c r="E16" t="s">
        <v>18</v>
      </c>
      <c r="F16" s="3">
        <v>45078</v>
      </c>
      <c r="G16" s="3"/>
      <c r="H16" s="3"/>
      <c r="I16" s="3"/>
      <c r="J16" s="3" t="s">
        <v>23</v>
      </c>
      <c r="K16" s="2">
        <f t="shared" si="7"/>
        <v>45078</v>
      </c>
      <c r="L16" s="2">
        <f t="shared" si="8"/>
        <v>45107</v>
      </c>
      <c r="M16" s="2" t="str">
        <f t="shared" si="9"/>
        <v>0 - DDJJ IVA - 202306 - 30000000000 - Cliente</v>
      </c>
      <c r="N16" s="5" t="str">
        <f>IFERROR(VLOOKUP(D16&amp;" - "&amp;R16,[1]Control!$D:$E,2,0),"")</f>
        <v/>
      </c>
      <c r="O16" s="4" t="str">
        <f>_xlfn.IFNA(VLOOKUP(C16,[2]Hoja1!$J:$L,3,0),"")</f>
        <v/>
      </c>
      <c r="P16" s="5" t="str">
        <f t="shared" si="1"/>
        <v>x</v>
      </c>
      <c r="Q16" s="4">
        <f t="shared" si="2"/>
        <v>16</v>
      </c>
      <c r="R16" s="2" t="str">
        <f t="shared" si="3"/>
        <v>202306</v>
      </c>
      <c r="S16" s="4">
        <f t="shared" si="4"/>
        <v>1</v>
      </c>
      <c r="T16" s="4">
        <f t="shared" si="5"/>
        <v>1</v>
      </c>
      <c r="U16" s="4">
        <f t="shared" si="6"/>
        <v>2</v>
      </c>
    </row>
    <row r="17" spans="1:21" x14ac:dyDescent="0.25">
      <c r="A17" s="4" t="str">
        <f t="shared" si="0"/>
        <v>0</v>
      </c>
      <c r="B17" t="s">
        <v>1</v>
      </c>
      <c r="C17">
        <v>20000000000</v>
      </c>
      <c r="D17" t="s">
        <v>17</v>
      </c>
      <c r="E17" t="s">
        <v>18</v>
      </c>
      <c r="F17" s="3">
        <v>45078</v>
      </c>
      <c r="G17" s="3"/>
      <c r="H17" s="3"/>
      <c r="I17" s="3"/>
      <c r="J17" s="3" t="s">
        <v>23</v>
      </c>
      <c r="K17" s="2">
        <f t="shared" si="7"/>
        <v>45078</v>
      </c>
      <c r="L17" s="2">
        <f t="shared" si="8"/>
        <v>45107</v>
      </c>
      <c r="M17" s="2" t="str">
        <f t="shared" si="9"/>
        <v>0 - DDJJ IVA - 202306 - 30000000000 - Cliente</v>
      </c>
      <c r="N17" s="5" t="str">
        <f>IFERROR(VLOOKUP(D17&amp;" - "&amp;R17,[1]Control!$D:$E,2,0),"")</f>
        <v/>
      </c>
      <c r="O17" s="4" t="str">
        <f>_xlfn.IFNA(VLOOKUP(C17,[2]Hoja1!$J:$L,3,0),"")</f>
        <v/>
      </c>
      <c r="P17" s="5" t="str">
        <f t="shared" si="1"/>
        <v>x</v>
      </c>
      <c r="Q17" s="4">
        <f t="shared" si="2"/>
        <v>17</v>
      </c>
      <c r="R17" s="2" t="str">
        <f t="shared" si="3"/>
        <v>202306</v>
      </c>
      <c r="S17" s="4">
        <f t="shared" si="4"/>
        <v>1</v>
      </c>
      <c r="T17" s="4">
        <f t="shared" si="5"/>
        <v>1</v>
      </c>
      <c r="U17" s="4">
        <f t="shared" si="6"/>
        <v>2</v>
      </c>
    </row>
    <row r="18" spans="1:21" x14ac:dyDescent="0.25">
      <c r="A18" s="4" t="str">
        <f t="shared" si="0"/>
        <v>0</v>
      </c>
      <c r="B18" t="s">
        <v>1</v>
      </c>
      <c r="C18">
        <v>20000000000</v>
      </c>
      <c r="D18" t="s">
        <v>17</v>
      </c>
      <c r="E18" t="s">
        <v>18</v>
      </c>
      <c r="F18" s="3">
        <v>45078</v>
      </c>
      <c r="G18" s="3"/>
      <c r="H18" s="3"/>
      <c r="I18" s="3"/>
      <c r="J18" s="3" t="s">
        <v>23</v>
      </c>
      <c r="K18" s="2">
        <f t="shared" si="7"/>
        <v>45078</v>
      </c>
      <c r="L18" s="2">
        <f t="shared" si="8"/>
        <v>45107</v>
      </c>
      <c r="M18" s="2" t="str">
        <f t="shared" si="9"/>
        <v>0 - DDJJ IVA - 202306 - 30000000000 - Cliente</v>
      </c>
      <c r="N18" s="5" t="str">
        <f>IFERROR(VLOOKUP(D18&amp;" - "&amp;R18,[1]Control!$D:$E,2,0),"")</f>
        <v/>
      </c>
      <c r="O18" s="4" t="str">
        <f>_xlfn.IFNA(VLOOKUP(C18,[2]Hoja1!$J:$L,3,0),"")</f>
        <v/>
      </c>
      <c r="P18" s="5" t="str">
        <f t="shared" si="1"/>
        <v>x</v>
      </c>
      <c r="Q18" s="4">
        <f t="shared" si="2"/>
        <v>18</v>
      </c>
      <c r="R18" s="2" t="str">
        <f t="shared" si="3"/>
        <v>202306</v>
      </c>
      <c r="S18" s="4">
        <f t="shared" si="4"/>
        <v>1</v>
      </c>
      <c r="T18" s="4">
        <f t="shared" si="5"/>
        <v>1</v>
      </c>
      <c r="U18" s="4">
        <f t="shared" si="6"/>
        <v>2</v>
      </c>
    </row>
    <row r="19" spans="1:21" x14ac:dyDescent="0.25">
      <c r="A19" s="4" t="str">
        <f t="shared" si="0"/>
        <v>0</v>
      </c>
      <c r="B19" t="s">
        <v>1</v>
      </c>
      <c r="C19">
        <v>20000000000</v>
      </c>
      <c r="D19" t="s">
        <v>17</v>
      </c>
      <c r="E19" t="s">
        <v>18</v>
      </c>
      <c r="F19" s="3">
        <v>45078</v>
      </c>
      <c r="G19" s="3"/>
      <c r="H19" s="3"/>
      <c r="I19" s="3"/>
      <c r="J19" s="3" t="s">
        <v>23</v>
      </c>
      <c r="K19" s="2">
        <f t="shared" si="7"/>
        <v>45078</v>
      </c>
      <c r="L19" s="2">
        <f t="shared" si="8"/>
        <v>45107</v>
      </c>
      <c r="M19" s="2" t="str">
        <f t="shared" si="9"/>
        <v>0 - DDJJ IVA - 202306 - 30000000000 - Cliente</v>
      </c>
      <c r="N19" s="5" t="str">
        <f>IFERROR(VLOOKUP(D19&amp;" - "&amp;R19,[1]Control!$D:$E,2,0),"")</f>
        <v/>
      </c>
      <c r="O19" s="4" t="str">
        <f>_xlfn.IFNA(VLOOKUP(C19,[2]Hoja1!$J:$L,3,0),"")</f>
        <v/>
      </c>
      <c r="P19" s="5" t="str">
        <f t="shared" si="1"/>
        <v>x</v>
      </c>
      <c r="Q19" s="4">
        <f t="shared" si="2"/>
        <v>19</v>
      </c>
      <c r="R19" s="2" t="str">
        <f t="shared" si="3"/>
        <v>202306</v>
      </c>
      <c r="S19" s="4">
        <f t="shared" si="4"/>
        <v>1</v>
      </c>
      <c r="T19" s="4">
        <f t="shared" si="5"/>
        <v>1</v>
      </c>
      <c r="U19" s="4">
        <f t="shared" si="6"/>
        <v>2</v>
      </c>
    </row>
    <row r="20" spans="1:21" x14ac:dyDescent="0.25">
      <c r="A20" s="4" t="str">
        <f t="shared" si="0"/>
        <v>0</v>
      </c>
      <c r="B20" t="s">
        <v>1</v>
      </c>
      <c r="C20">
        <v>20000000000</v>
      </c>
      <c r="D20" t="s">
        <v>17</v>
      </c>
      <c r="E20" t="s">
        <v>18</v>
      </c>
      <c r="F20" s="3">
        <v>45078</v>
      </c>
      <c r="G20" s="3"/>
      <c r="H20" s="3"/>
      <c r="I20" s="3"/>
      <c r="J20" s="3" t="s">
        <v>23</v>
      </c>
      <c r="K20" s="2">
        <f t="shared" si="7"/>
        <v>45078</v>
      </c>
      <c r="L20" s="2">
        <f t="shared" si="8"/>
        <v>45107</v>
      </c>
      <c r="M20" s="2" t="str">
        <f t="shared" si="9"/>
        <v>0 - DDJJ IVA - 202306 - 30000000000 - Cliente</v>
      </c>
      <c r="N20" s="5" t="str">
        <f>IFERROR(VLOOKUP(D20&amp;" - "&amp;R20,[1]Control!$D:$E,2,0),"")</f>
        <v/>
      </c>
      <c r="O20" s="4" t="str">
        <f>_xlfn.IFNA(VLOOKUP(C20,[2]Hoja1!$J:$L,3,0),"")</f>
        <v/>
      </c>
      <c r="P20" s="5" t="str">
        <f t="shared" si="1"/>
        <v>x</v>
      </c>
      <c r="Q20" s="4">
        <f t="shared" si="2"/>
        <v>20</v>
      </c>
      <c r="R20" s="2" t="str">
        <f t="shared" si="3"/>
        <v>202306</v>
      </c>
      <c r="S20" s="4">
        <f t="shared" si="4"/>
        <v>1</v>
      </c>
      <c r="T20" s="4">
        <f t="shared" si="5"/>
        <v>1</v>
      </c>
      <c r="U20" s="4">
        <f t="shared" si="6"/>
        <v>2</v>
      </c>
    </row>
    <row r="21" spans="1:21" x14ac:dyDescent="0.25">
      <c r="A21" s="4" t="str">
        <f t="shared" si="0"/>
        <v>0</v>
      </c>
      <c r="B21" t="s">
        <v>1</v>
      </c>
      <c r="C21">
        <v>20000000000</v>
      </c>
      <c r="D21" t="s">
        <v>17</v>
      </c>
      <c r="E21" t="s">
        <v>18</v>
      </c>
      <c r="F21" s="3">
        <v>45078</v>
      </c>
      <c r="G21" s="3"/>
      <c r="H21" s="3"/>
      <c r="I21" s="3"/>
      <c r="J21" s="3" t="s">
        <v>23</v>
      </c>
      <c r="K21" s="2">
        <f t="shared" si="7"/>
        <v>45078</v>
      </c>
      <c r="L21" s="2">
        <f t="shared" si="8"/>
        <v>45107</v>
      </c>
      <c r="M21" s="2" t="str">
        <f t="shared" si="9"/>
        <v>0 - DDJJ IVA - 202306 - 30000000000 - Cliente</v>
      </c>
      <c r="N21" s="5" t="str">
        <f>IFERROR(VLOOKUP(D21&amp;" - "&amp;R21,[1]Control!$D:$E,2,0),"")</f>
        <v/>
      </c>
      <c r="O21" s="4" t="str">
        <f>_xlfn.IFNA(VLOOKUP(C21,[2]Hoja1!$J:$L,3,0),"")</f>
        <v/>
      </c>
      <c r="P21" s="5" t="str">
        <f t="shared" si="1"/>
        <v>x</v>
      </c>
      <c r="Q21" s="4">
        <f t="shared" si="2"/>
        <v>21</v>
      </c>
      <c r="R21" s="2" t="str">
        <f t="shared" si="3"/>
        <v>202306</v>
      </c>
      <c r="S21" s="4">
        <f t="shared" si="4"/>
        <v>1</v>
      </c>
      <c r="T21" s="4">
        <f t="shared" si="5"/>
        <v>1</v>
      </c>
      <c r="U21" s="4">
        <f t="shared" si="6"/>
        <v>2</v>
      </c>
    </row>
    <row r="22" spans="1:21" x14ac:dyDescent="0.25">
      <c r="A22" s="4" t="str">
        <f t="shared" si="0"/>
        <v>0</v>
      </c>
      <c r="B22" t="s">
        <v>1</v>
      </c>
      <c r="C22">
        <v>20000000000</v>
      </c>
      <c r="D22" t="s">
        <v>17</v>
      </c>
      <c r="E22" t="s">
        <v>18</v>
      </c>
      <c r="F22" s="3">
        <v>45078</v>
      </c>
      <c r="G22" s="3"/>
      <c r="H22" s="3"/>
      <c r="I22" s="3"/>
      <c r="J22" s="3" t="s">
        <v>23</v>
      </c>
      <c r="K22" s="2">
        <f t="shared" si="7"/>
        <v>45078</v>
      </c>
      <c r="L22" s="2">
        <f t="shared" si="8"/>
        <v>45107</v>
      </c>
      <c r="M22" s="2" t="str">
        <f t="shared" si="9"/>
        <v>0 - DDJJ IVA - 202306 - 30000000000 - Cliente</v>
      </c>
      <c r="N22" s="5" t="str">
        <f>IFERROR(VLOOKUP(D22&amp;" - "&amp;R22,[1]Control!$D:$E,2,0),"")</f>
        <v/>
      </c>
      <c r="O22" s="4" t="str">
        <f>_xlfn.IFNA(VLOOKUP(C22,[2]Hoja1!$J:$L,3,0),"")</f>
        <v/>
      </c>
      <c r="P22" s="5" t="str">
        <f t="shared" si="1"/>
        <v>x</v>
      </c>
      <c r="Q22" s="4">
        <f t="shared" si="2"/>
        <v>22</v>
      </c>
      <c r="R22" s="2" t="str">
        <f t="shared" si="3"/>
        <v>202306</v>
      </c>
      <c r="S22" s="4">
        <f t="shared" si="4"/>
        <v>1</v>
      </c>
      <c r="T22" s="4">
        <f t="shared" si="5"/>
        <v>1</v>
      </c>
      <c r="U22" s="4">
        <f t="shared" si="6"/>
        <v>2</v>
      </c>
    </row>
    <row r="23" spans="1:21" x14ac:dyDescent="0.25">
      <c r="A23" s="4" t="str">
        <f t="shared" si="0"/>
        <v>0</v>
      </c>
      <c r="B23" t="s">
        <v>1</v>
      </c>
      <c r="C23">
        <v>20000000000</v>
      </c>
      <c r="D23" t="s">
        <v>17</v>
      </c>
      <c r="E23" t="s">
        <v>18</v>
      </c>
      <c r="F23" s="3">
        <v>45078</v>
      </c>
      <c r="G23" s="3"/>
      <c r="H23" s="3"/>
      <c r="I23" s="3"/>
      <c r="J23" s="3" t="s">
        <v>23</v>
      </c>
      <c r="K23" s="2">
        <f t="shared" si="7"/>
        <v>45078</v>
      </c>
      <c r="L23" s="2">
        <f t="shared" si="8"/>
        <v>45107</v>
      </c>
      <c r="M23" s="2" t="str">
        <f t="shared" si="9"/>
        <v>0 - DDJJ IVA - 202306 - 30000000000 - Cliente</v>
      </c>
      <c r="N23" s="5" t="str">
        <f>IFERROR(VLOOKUP(D23&amp;" - "&amp;R23,[1]Control!$D:$E,2,0),"")</f>
        <v/>
      </c>
      <c r="O23" s="4" t="str">
        <f>_xlfn.IFNA(VLOOKUP(C23,[2]Hoja1!$J:$L,3,0),"")</f>
        <v/>
      </c>
      <c r="P23" s="5" t="str">
        <f t="shared" si="1"/>
        <v>x</v>
      </c>
      <c r="Q23" s="4">
        <f t="shared" si="2"/>
        <v>23</v>
      </c>
      <c r="R23" s="2" t="str">
        <f t="shared" si="3"/>
        <v>202306</v>
      </c>
      <c r="S23" s="4">
        <f t="shared" si="4"/>
        <v>1</v>
      </c>
      <c r="T23" s="4">
        <f t="shared" si="5"/>
        <v>1</v>
      </c>
      <c r="U23" s="4">
        <f t="shared" si="6"/>
        <v>2</v>
      </c>
    </row>
    <row r="24" spans="1:21" x14ac:dyDescent="0.25">
      <c r="A24" s="4" t="str">
        <f t="shared" si="0"/>
        <v>0</v>
      </c>
      <c r="B24" t="s">
        <v>1</v>
      </c>
      <c r="C24">
        <v>20000000000</v>
      </c>
      <c r="D24" t="s">
        <v>17</v>
      </c>
      <c r="E24" t="s">
        <v>18</v>
      </c>
      <c r="F24" s="3">
        <v>45078</v>
      </c>
      <c r="G24" s="3"/>
      <c r="H24" s="3"/>
      <c r="I24" s="3"/>
      <c r="J24" s="3" t="s">
        <v>23</v>
      </c>
      <c r="K24" s="2">
        <f t="shared" si="7"/>
        <v>45078</v>
      </c>
      <c r="L24" s="2">
        <f t="shared" si="8"/>
        <v>45107</v>
      </c>
      <c r="M24" s="2" t="str">
        <f t="shared" si="9"/>
        <v>0 - DDJJ IVA - 202306 - 30000000000 - Cliente</v>
      </c>
      <c r="N24" s="5" t="str">
        <f>IFERROR(VLOOKUP(D24&amp;" - "&amp;R24,[1]Control!$D:$E,2,0),"")</f>
        <v/>
      </c>
      <c r="O24" s="4" t="str">
        <f>_xlfn.IFNA(VLOOKUP(C24,[2]Hoja1!$J:$L,3,0),"")</f>
        <v/>
      </c>
      <c r="P24" s="5" t="str">
        <f t="shared" si="1"/>
        <v>x</v>
      </c>
      <c r="Q24" s="4">
        <f t="shared" si="2"/>
        <v>24</v>
      </c>
      <c r="R24" s="2" t="str">
        <f t="shared" si="3"/>
        <v>202306</v>
      </c>
      <c r="S24" s="4">
        <f t="shared" si="4"/>
        <v>1</v>
      </c>
      <c r="T24" s="4">
        <f t="shared" si="5"/>
        <v>1</v>
      </c>
      <c r="U24" s="4">
        <f t="shared" si="6"/>
        <v>2</v>
      </c>
    </row>
    <row r="25" spans="1:21" x14ac:dyDescent="0.25">
      <c r="A25" s="4" t="str">
        <f t="shared" si="0"/>
        <v>0</v>
      </c>
      <c r="B25" t="s">
        <v>1</v>
      </c>
      <c r="C25">
        <v>20000000000</v>
      </c>
      <c r="D25" t="s">
        <v>17</v>
      </c>
      <c r="E25" t="s">
        <v>18</v>
      </c>
      <c r="F25" s="3">
        <v>45078</v>
      </c>
      <c r="G25" s="3"/>
      <c r="H25" s="3"/>
      <c r="I25" s="3"/>
      <c r="J25" s="3" t="s">
        <v>23</v>
      </c>
      <c r="K25" s="2">
        <f t="shared" si="7"/>
        <v>45078</v>
      </c>
      <c r="L25" s="2">
        <f t="shared" si="8"/>
        <v>45107</v>
      </c>
      <c r="M25" s="2" t="str">
        <f t="shared" si="9"/>
        <v>0 - DDJJ IVA - 202306 - 30000000000 - Cliente</v>
      </c>
      <c r="N25" s="5" t="str">
        <f>IFERROR(VLOOKUP(D25&amp;" - "&amp;R25,[1]Control!$D:$E,2,0),"")</f>
        <v/>
      </c>
      <c r="O25" s="4" t="str">
        <f>_xlfn.IFNA(VLOOKUP(C25,[2]Hoja1!$J:$L,3,0),"")</f>
        <v/>
      </c>
      <c r="P25" s="5" t="str">
        <f t="shared" si="1"/>
        <v>x</v>
      </c>
      <c r="Q25" s="4">
        <f t="shared" si="2"/>
        <v>25</v>
      </c>
      <c r="R25" s="2" t="str">
        <f t="shared" si="3"/>
        <v>202306</v>
      </c>
      <c r="S25" s="4">
        <f t="shared" si="4"/>
        <v>1</v>
      </c>
      <c r="T25" s="4">
        <f t="shared" si="5"/>
        <v>1</v>
      </c>
      <c r="U25" s="4">
        <f t="shared" si="6"/>
        <v>2</v>
      </c>
    </row>
    <row r="26" spans="1:21" x14ac:dyDescent="0.25">
      <c r="A26" s="4" t="str">
        <f t="shared" si="0"/>
        <v>0</v>
      </c>
      <c r="B26" t="s">
        <v>1</v>
      </c>
      <c r="C26">
        <v>20000000000</v>
      </c>
      <c r="D26" t="s">
        <v>17</v>
      </c>
      <c r="E26" t="s">
        <v>18</v>
      </c>
      <c r="F26" s="3">
        <v>45078</v>
      </c>
      <c r="G26" s="3"/>
      <c r="H26" s="3"/>
      <c r="I26" s="3"/>
      <c r="J26" s="3" t="s">
        <v>23</v>
      </c>
      <c r="K26" s="2">
        <f t="shared" si="7"/>
        <v>45078</v>
      </c>
      <c r="L26" s="2">
        <f t="shared" si="8"/>
        <v>45107</v>
      </c>
      <c r="M26" s="2" t="str">
        <f t="shared" si="9"/>
        <v>0 - DDJJ IVA - 202306 - 30000000000 - Cliente</v>
      </c>
      <c r="N26" s="5" t="str">
        <f>IFERROR(VLOOKUP(D26&amp;" - "&amp;R26,[1]Control!$D:$E,2,0),"")</f>
        <v/>
      </c>
      <c r="O26" s="4" t="str">
        <f>_xlfn.IFNA(VLOOKUP(C26,[2]Hoja1!$J:$L,3,0),"")</f>
        <v/>
      </c>
      <c r="P26" s="5" t="str">
        <f t="shared" si="1"/>
        <v>x</v>
      </c>
      <c r="Q26" s="4">
        <f t="shared" si="2"/>
        <v>26</v>
      </c>
      <c r="R26" s="2" t="str">
        <f t="shared" si="3"/>
        <v>202306</v>
      </c>
      <c r="S26" s="4">
        <f t="shared" si="4"/>
        <v>1</v>
      </c>
      <c r="T26" s="4">
        <f t="shared" si="5"/>
        <v>1</v>
      </c>
      <c r="U26" s="4">
        <f t="shared" si="6"/>
        <v>2</v>
      </c>
    </row>
    <row r="27" spans="1:21" x14ac:dyDescent="0.25">
      <c r="A27" s="4" t="str">
        <f t="shared" si="0"/>
        <v>0</v>
      </c>
      <c r="B27" t="s">
        <v>1</v>
      </c>
      <c r="C27">
        <v>20000000000</v>
      </c>
      <c r="D27" t="s">
        <v>17</v>
      </c>
      <c r="E27" t="s">
        <v>18</v>
      </c>
      <c r="F27" s="3">
        <v>45078</v>
      </c>
      <c r="G27" s="3"/>
      <c r="H27" s="3"/>
      <c r="I27" s="3"/>
      <c r="J27" s="3" t="s">
        <v>23</v>
      </c>
      <c r="K27" s="2">
        <f t="shared" si="7"/>
        <v>45078</v>
      </c>
      <c r="L27" s="2">
        <f t="shared" si="8"/>
        <v>45107</v>
      </c>
      <c r="M27" s="2" t="str">
        <f t="shared" si="9"/>
        <v>0 - DDJJ IVA - 202306 - 30000000000 - Cliente</v>
      </c>
      <c r="N27" s="5" t="str">
        <f>IFERROR(VLOOKUP(D27&amp;" - "&amp;R27,[1]Control!$D:$E,2,0),"")</f>
        <v/>
      </c>
      <c r="O27" s="4" t="str">
        <f>_xlfn.IFNA(VLOOKUP(C27,[2]Hoja1!$J:$L,3,0),"")</f>
        <v/>
      </c>
      <c r="P27" s="5" t="str">
        <f t="shared" si="1"/>
        <v>x</v>
      </c>
      <c r="Q27" s="4">
        <f t="shared" si="2"/>
        <v>27</v>
      </c>
      <c r="R27" s="2" t="str">
        <f t="shared" si="3"/>
        <v>202306</v>
      </c>
      <c r="S27" s="4">
        <f t="shared" si="4"/>
        <v>1</v>
      </c>
      <c r="T27" s="4">
        <f t="shared" si="5"/>
        <v>1</v>
      </c>
      <c r="U27" s="4">
        <f t="shared" si="6"/>
        <v>2</v>
      </c>
    </row>
    <row r="28" spans="1:21" x14ac:dyDescent="0.25">
      <c r="A28" s="4" t="str">
        <f t="shared" si="0"/>
        <v>0</v>
      </c>
      <c r="B28" t="s">
        <v>1</v>
      </c>
      <c r="C28">
        <v>20000000000</v>
      </c>
      <c r="D28" t="s">
        <v>17</v>
      </c>
      <c r="E28" t="s">
        <v>18</v>
      </c>
      <c r="F28" s="3">
        <v>45078</v>
      </c>
      <c r="G28" s="3"/>
      <c r="H28" s="3"/>
      <c r="I28" s="3"/>
      <c r="J28" s="3" t="s">
        <v>23</v>
      </c>
      <c r="K28" s="2">
        <f t="shared" si="7"/>
        <v>45078</v>
      </c>
      <c r="L28" s="2">
        <f t="shared" si="8"/>
        <v>45107</v>
      </c>
      <c r="M28" s="2" t="str">
        <f t="shared" si="9"/>
        <v>0 - DDJJ IVA - 202306 - 30000000000 - Cliente</v>
      </c>
      <c r="N28" s="5" t="str">
        <f>IFERROR(VLOOKUP(D28&amp;" - "&amp;R28,[1]Control!$D:$E,2,0),"")</f>
        <v/>
      </c>
      <c r="O28" s="4" t="str">
        <f>_xlfn.IFNA(VLOOKUP(C28,[2]Hoja1!$J:$L,3,0),"")</f>
        <v/>
      </c>
      <c r="P28" s="5" t="str">
        <f t="shared" si="1"/>
        <v>x</v>
      </c>
      <c r="Q28" s="4">
        <f t="shared" si="2"/>
        <v>28</v>
      </c>
      <c r="R28" s="2" t="str">
        <f t="shared" si="3"/>
        <v>202306</v>
      </c>
      <c r="S28" s="4">
        <f t="shared" si="4"/>
        <v>1</v>
      </c>
      <c r="T28" s="4">
        <f t="shared" si="5"/>
        <v>1</v>
      </c>
      <c r="U28" s="4">
        <f t="shared" si="6"/>
        <v>2</v>
      </c>
    </row>
    <row r="29" spans="1:21" x14ac:dyDescent="0.25">
      <c r="A29" s="4" t="str">
        <f t="shared" si="0"/>
        <v>0</v>
      </c>
      <c r="B29" t="s">
        <v>1</v>
      </c>
      <c r="C29">
        <v>20000000000</v>
      </c>
      <c r="D29" t="s">
        <v>17</v>
      </c>
      <c r="E29" t="s">
        <v>18</v>
      </c>
      <c r="F29" s="3">
        <v>45078</v>
      </c>
      <c r="G29" s="3"/>
      <c r="H29" s="3"/>
      <c r="I29" s="3"/>
      <c r="J29" s="3" t="s">
        <v>23</v>
      </c>
      <c r="K29" s="2">
        <f t="shared" si="7"/>
        <v>45078</v>
      </c>
      <c r="L29" s="2">
        <f t="shared" si="8"/>
        <v>45107</v>
      </c>
      <c r="M29" s="2" t="str">
        <f t="shared" si="9"/>
        <v>0 - DDJJ IVA - 202306 - 30000000000 - Cliente</v>
      </c>
      <c r="N29" s="5" t="str">
        <f>IFERROR(VLOOKUP(D29&amp;" - "&amp;R29,[1]Control!$D:$E,2,0),"")</f>
        <v/>
      </c>
      <c r="O29" s="4" t="str">
        <f>_xlfn.IFNA(VLOOKUP(C29,[2]Hoja1!$J:$L,3,0),"")</f>
        <v/>
      </c>
      <c r="P29" s="5" t="str">
        <f t="shared" si="1"/>
        <v>x</v>
      </c>
      <c r="Q29" s="4">
        <f t="shared" si="2"/>
        <v>29</v>
      </c>
      <c r="R29" s="2" t="str">
        <f t="shared" si="3"/>
        <v>202306</v>
      </c>
      <c r="S29" s="4">
        <f t="shared" si="4"/>
        <v>1</v>
      </c>
      <c r="T29" s="4">
        <f t="shared" si="5"/>
        <v>1</v>
      </c>
      <c r="U29" s="4">
        <f t="shared" si="6"/>
        <v>2</v>
      </c>
    </row>
    <row r="30" spans="1:21" x14ac:dyDescent="0.25">
      <c r="A30" s="4" t="str">
        <f t="shared" si="0"/>
        <v>0</v>
      </c>
      <c r="B30" t="s">
        <v>1</v>
      </c>
      <c r="C30">
        <v>20000000000</v>
      </c>
      <c r="D30" t="s">
        <v>17</v>
      </c>
      <c r="E30" t="s">
        <v>18</v>
      </c>
      <c r="F30" s="3">
        <v>45078</v>
      </c>
      <c r="G30" s="3"/>
      <c r="H30" s="3"/>
      <c r="I30" s="3"/>
      <c r="J30" s="3" t="s">
        <v>23</v>
      </c>
      <c r="K30" s="2">
        <f t="shared" si="7"/>
        <v>45078</v>
      </c>
      <c r="L30" s="2">
        <f t="shared" si="8"/>
        <v>45107</v>
      </c>
      <c r="M30" s="2" t="str">
        <f t="shared" si="9"/>
        <v>0 - DDJJ IVA - 202306 - 30000000000 - Cliente</v>
      </c>
      <c r="N30" s="5" t="str">
        <f>IFERROR(VLOOKUP(D30&amp;" - "&amp;R30,[1]Control!$D:$E,2,0),"")</f>
        <v/>
      </c>
      <c r="O30" s="4" t="str">
        <f>_xlfn.IFNA(VLOOKUP(C30,[2]Hoja1!$J:$L,3,0),"")</f>
        <v/>
      </c>
      <c r="P30" s="5" t="str">
        <f t="shared" si="1"/>
        <v>x</v>
      </c>
      <c r="Q30" s="4">
        <f t="shared" si="2"/>
        <v>30</v>
      </c>
      <c r="R30" s="2" t="str">
        <f t="shared" si="3"/>
        <v>202306</v>
      </c>
      <c r="S30" s="4">
        <f t="shared" si="4"/>
        <v>1</v>
      </c>
      <c r="T30" s="4">
        <f t="shared" si="5"/>
        <v>1</v>
      </c>
      <c r="U30" s="4">
        <f t="shared" si="6"/>
        <v>2</v>
      </c>
    </row>
    <row r="31" spans="1:21" x14ac:dyDescent="0.25">
      <c r="A31" s="4" t="str">
        <f t="shared" si="0"/>
        <v>0</v>
      </c>
      <c r="B31" t="s">
        <v>1</v>
      </c>
      <c r="C31">
        <v>20000000000</v>
      </c>
      <c r="D31" t="s">
        <v>17</v>
      </c>
      <c r="E31" t="s">
        <v>18</v>
      </c>
      <c r="F31" s="3">
        <v>45078</v>
      </c>
      <c r="G31" s="3"/>
      <c r="H31" s="3"/>
      <c r="I31" s="3"/>
      <c r="J31" s="3" t="s">
        <v>23</v>
      </c>
      <c r="K31" s="2">
        <f t="shared" si="7"/>
        <v>45078</v>
      </c>
      <c r="L31" s="2">
        <f t="shared" si="8"/>
        <v>45107</v>
      </c>
      <c r="M31" s="2" t="str">
        <f t="shared" si="9"/>
        <v>0 - DDJJ IVA - 202306 - 30000000000 - Cliente</v>
      </c>
      <c r="N31" s="5" t="str">
        <f>IFERROR(VLOOKUP(D31&amp;" - "&amp;R31,[1]Control!$D:$E,2,0),"")</f>
        <v/>
      </c>
      <c r="O31" s="4" t="str">
        <f>_xlfn.IFNA(VLOOKUP(C31,[2]Hoja1!$J:$L,3,0),"")</f>
        <v/>
      </c>
      <c r="P31" s="5" t="str">
        <f t="shared" si="1"/>
        <v>x</v>
      </c>
      <c r="Q31" s="4">
        <f t="shared" si="2"/>
        <v>31</v>
      </c>
      <c r="R31" s="2" t="str">
        <f t="shared" si="3"/>
        <v>202306</v>
      </c>
      <c r="S31" s="4">
        <f t="shared" si="4"/>
        <v>1</v>
      </c>
      <c r="T31" s="4">
        <f t="shared" si="5"/>
        <v>1</v>
      </c>
      <c r="U31" s="4">
        <f t="shared" si="6"/>
        <v>2</v>
      </c>
    </row>
    <row r="32" spans="1:21" x14ac:dyDescent="0.25">
      <c r="A32" s="4" t="str">
        <f t="shared" si="0"/>
        <v>0</v>
      </c>
      <c r="B32" t="s">
        <v>1</v>
      </c>
      <c r="C32">
        <v>20000000000</v>
      </c>
      <c r="D32" t="s">
        <v>17</v>
      </c>
      <c r="E32" t="s">
        <v>18</v>
      </c>
      <c r="F32" s="3">
        <v>45078</v>
      </c>
      <c r="G32" s="3"/>
      <c r="H32" s="3"/>
      <c r="I32" s="3"/>
      <c r="J32" s="3" t="s">
        <v>23</v>
      </c>
      <c r="K32" s="2">
        <f t="shared" si="7"/>
        <v>45078</v>
      </c>
      <c r="L32" s="2">
        <f t="shared" si="8"/>
        <v>45107</v>
      </c>
      <c r="M32" s="2" t="str">
        <f t="shared" si="9"/>
        <v>0 - DDJJ IVA - 202306 - 30000000000 - Cliente</v>
      </c>
      <c r="N32" s="5" t="str">
        <f>IFERROR(VLOOKUP(D32&amp;" - "&amp;R32,[1]Control!$D:$E,2,0),"")</f>
        <v/>
      </c>
      <c r="O32" s="4" t="str">
        <f>_xlfn.IFNA(VLOOKUP(C32,[2]Hoja1!$J:$L,3,0),"")</f>
        <v/>
      </c>
      <c r="P32" s="5" t="str">
        <f t="shared" si="1"/>
        <v>x</v>
      </c>
      <c r="Q32" s="4">
        <f t="shared" si="2"/>
        <v>32</v>
      </c>
      <c r="R32" s="2" t="str">
        <f t="shared" si="3"/>
        <v>202306</v>
      </c>
      <c r="S32" s="4">
        <f t="shared" si="4"/>
        <v>1</v>
      </c>
      <c r="T32" s="4">
        <f t="shared" si="5"/>
        <v>1</v>
      </c>
      <c r="U32" s="4">
        <f t="shared" si="6"/>
        <v>2</v>
      </c>
    </row>
    <row r="33" spans="1:21" x14ac:dyDescent="0.25">
      <c r="A33" s="4" t="str">
        <f t="shared" si="0"/>
        <v>0</v>
      </c>
      <c r="B33" t="s">
        <v>1</v>
      </c>
      <c r="C33">
        <v>20000000000</v>
      </c>
      <c r="D33" t="s">
        <v>17</v>
      </c>
      <c r="E33" t="s">
        <v>18</v>
      </c>
      <c r="F33" s="3">
        <v>45078</v>
      </c>
      <c r="G33" s="3"/>
      <c r="H33" s="3"/>
      <c r="I33" s="3"/>
      <c r="J33" s="3" t="s">
        <v>23</v>
      </c>
      <c r="K33" s="2">
        <f t="shared" si="7"/>
        <v>45078</v>
      </c>
      <c r="L33" s="2">
        <f t="shared" si="8"/>
        <v>45107</v>
      </c>
      <c r="M33" s="2" t="str">
        <f t="shared" si="9"/>
        <v>0 - DDJJ IVA - 202306 - 30000000000 - Cliente</v>
      </c>
      <c r="N33" s="5" t="str">
        <f>IFERROR(VLOOKUP(D33&amp;" - "&amp;R33,[1]Control!$D:$E,2,0),"")</f>
        <v/>
      </c>
      <c r="O33" s="4" t="str">
        <f>_xlfn.IFNA(VLOOKUP(C33,[2]Hoja1!$J:$L,3,0),"")</f>
        <v/>
      </c>
      <c r="P33" s="5" t="str">
        <f t="shared" si="1"/>
        <v>x</v>
      </c>
      <c r="Q33" s="4">
        <f t="shared" si="2"/>
        <v>33</v>
      </c>
      <c r="R33" s="2" t="str">
        <f t="shared" si="3"/>
        <v>202306</v>
      </c>
      <c r="S33" s="4">
        <f t="shared" si="4"/>
        <v>1</v>
      </c>
      <c r="T33" s="4">
        <f t="shared" si="5"/>
        <v>1</v>
      </c>
      <c r="U33" s="4">
        <f t="shared" si="6"/>
        <v>2</v>
      </c>
    </row>
    <row r="34" spans="1:21" x14ac:dyDescent="0.25">
      <c r="A34" s="4" t="str">
        <f t="shared" ref="A34:A69" si="10">RIGHT(D34,1)</f>
        <v>0</v>
      </c>
      <c r="B34" t="s">
        <v>1</v>
      </c>
      <c r="C34">
        <v>20000000000</v>
      </c>
      <c r="D34" t="s">
        <v>17</v>
      </c>
      <c r="E34" t="s">
        <v>18</v>
      </c>
      <c r="F34" s="3">
        <v>45078</v>
      </c>
      <c r="G34" s="3"/>
      <c r="H34" s="3"/>
      <c r="I34" s="3"/>
      <c r="J34" s="3" t="s">
        <v>23</v>
      </c>
      <c r="K34" s="2">
        <f t="shared" si="7"/>
        <v>45078</v>
      </c>
      <c r="L34" s="2">
        <f t="shared" si="8"/>
        <v>45107</v>
      </c>
      <c r="M34" s="2" t="str">
        <f t="shared" si="9"/>
        <v>0 - DDJJ IVA - 202306 - 30000000000 - Cliente</v>
      </c>
      <c r="N34" s="5" t="str">
        <f>IFERROR(VLOOKUP(D34&amp;" - "&amp;R34,[1]Control!$D:$E,2,0),"")</f>
        <v/>
      </c>
      <c r="O34" s="4" t="str">
        <f>_xlfn.IFNA(VLOOKUP(C34,[2]Hoja1!$J:$L,3,0),"")</f>
        <v/>
      </c>
      <c r="P34" s="5" t="str">
        <f t="shared" ref="P34:P65" si="11">IF(EXACT(O34,E34),"ü","x")</f>
        <v>x</v>
      </c>
      <c r="Q34" s="4">
        <f t="shared" ref="Q34:Q69" si="12">ROW(A34)</f>
        <v>34</v>
      </c>
      <c r="R34" s="2" t="str">
        <f t="shared" ref="R34:R66" si="13">YEAR(K34)&amp;TEXT(MONTH(K34),"00")</f>
        <v>202306</v>
      </c>
      <c r="S34" s="4">
        <f t="shared" ref="S34:S67" si="14">IF(C34=C33,1,0)</f>
        <v>1</v>
      </c>
      <c r="T34" s="4">
        <f t="shared" ref="T34:T67" si="15">IF(C34=C35,1,0)</f>
        <v>1</v>
      </c>
      <c r="U34" s="4">
        <f t="shared" ref="U34:U65" si="16">SUM(S34:T34)</f>
        <v>2</v>
      </c>
    </row>
    <row r="35" spans="1:21" x14ac:dyDescent="0.25">
      <c r="A35" s="4" t="str">
        <f t="shared" si="10"/>
        <v>0</v>
      </c>
      <c r="B35" t="s">
        <v>1</v>
      </c>
      <c r="C35">
        <v>20000000000</v>
      </c>
      <c r="D35" t="s">
        <v>17</v>
      </c>
      <c r="E35" t="s">
        <v>18</v>
      </c>
      <c r="F35" s="3">
        <v>45078</v>
      </c>
      <c r="G35" s="3"/>
      <c r="H35" s="3"/>
      <c r="I35" s="3"/>
      <c r="J35" s="3" t="s">
        <v>23</v>
      </c>
      <c r="K35" s="2">
        <f t="shared" si="7"/>
        <v>45078</v>
      </c>
      <c r="L35" s="2">
        <f t="shared" si="8"/>
        <v>45107</v>
      </c>
      <c r="M35" s="2" t="str">
        <f t="shared" si="9"/>
        <v>0 - DDJJ IVA - 202306 - 30000000000 - Cliente</v>
      </c>
      <c r="N35" s="5" t="str">
        <f>IFERROR(VLOOKUP(D35&amp;" - "&amp;R35,[1]Control!$D:$E,2,0),"")</f>
        <v/>
      </c>
      <c r="O35" s="4" t="str">
        <f>_xlfn.IFNA(VLOOKUP(C35,[2]Hoja1!$J:$L,3,0),"")</f>
        <v/>
      </c>
      <c r="P35" s="5" t="str">
        <f t="shared" si="11"/>
        <v>x</v>
      </c>
      <c r="Q35" s="4">
        <f t="shared" si="12"/>
        <v>35</v>
      </c>
      <c r="R35" s="2" t="str">
        <f t="shared" si="13"/>
        <v>202306</v>
      </c>
      <c r="S35" s="4">
        <f t="shared" si="14"/>
        <v>1</v>
      </c>
      <c r="T35" s="4">
        <f t="shared" si="15"/>
        <v>1</v>
      </c>
      <c r="U35" s="4">
        <f t="shared" si="16"/>
        <v>2</v>
      </c>
    </row>
    <row r="36" spans="1:21" x14ac:dyDescent="0.25">
      <c r="A36" s="4" t="str">
        <f t="shared" si="10"/>
        <v>0</v>
      </c>
      <c r="B36" t="s">
        <v>1</v>
      </c>
      <c r="C36">
        <v>20000000000</v>
      </c>
      <c r="D36" t="s">
        <v>17</v>
      </c>
      <c r="E36" t="s">
        <v>18</v>
      </c>
      <c r="F36" s="3">
        <v>45078</v>
      </c>
      <c r="G36" s="3"/>
      <c r="H36" s="3"/>
      <c r="I36" s="3"/>
      <c r="J36" s="3" t="s">
        <v>23</v>
      </c>
      <c r="K36" s="2">
        <f t="shared" si="7"/>
        <v>45078</v>
      </c>
      <c r="L36" s="2">
        <f t="shared" si="8"/>
        <v>45107</v>
      </c>
      <c r="M36" s="2" t="str">
        <f t="shared" si="9"/>
        <v>0 - DDJJ IVA - 202306 - 30000000000 - Cliente</v>
      </c>
      <c r="N36" s="5" t="str">
        <f>IFERROR(VLOOKUP(D36&amp;" - "&amp;R36,[1]Control!$D:$E,2,0),"")</f>
        <v/>
      </c>
      <c r="O36" s="4" t="str">
        <f>_xlfn.IFNA(VLOOKUP(C36,[2]Hoja1!$J:$L,3,0),"")</f>
        <v/>
      </c>
      <c r="P36" s="5" t="str">
        <f t="shared" si="11"/>
        <v>x</v>
      </c>
      <c r="Q36" s="4">
        <f t="shared" si="12"/>
        <v>36</v>
      </c>
      <c r="R36" s="2" t="str">
        <f t="shared" si="13"/>
        <v>202306</v>
      </c>
      <c r="S36" s="4">
        <f t="shared" si="14"/>
        <v>1</v>
      </c>
      <c r="T36" s="4">
        <f t="shared" si="15"/>
        <v>1</v>
      </c>
      <c r="U36" s="4">
        <f t="shared" si="16"/>
        <v>2</v>
      </c>
    </row>
    <row r="37" spans="1:21" x14ac:dyDescent="0.25">
      <c r="A37" s="4" t="str">
        <f t="shared" si="10"/>
        <v>0</v>
      </c>
      <c r="B37" t="s">
        <v>1</v>
      </c>
      <c r="C37">
        <v>20000000000</v>
      </c>
      <c r="D37" t="s">
        <v>17</v>
      </c>
      <c r="E37" t="s">
        <v>18</v>
      </c>
      <c r="F37" s="3">
        <v>45078</v>
      </c>
      <c r="G37" s="3"/>
      <c r="H37" s="3"/>
      <c r="I37" s="3"/>
      <c r="J37" s="3" t="s">
        <v>23</v>
      </c>
      <c r="K37" s="2">
        <f t="shared" si="7"/>
        <v>45078</v>
      </c>
      <c r="L37" s="2">
        <f t="shared" si="8"/>
        <v>45107</v>
      </c>
      <c r="M37" s="2" t="str">
        <f t="shared" si="9"/>
        <v>0 - DDJJ IVA - 202306 - 30000000000 - Cliente</v>
      </c>
      <c r="N37" s="5" t="str">
        <f>IFERROR(VLOOKUP(D37&amp;" - "&amp;R37,[1]Control!$D:$E,2,0),"")</f>
        <v/>
      </c>
      <c r="O37" s="4" t="str">
        <f>_xlfn.IFNA(VLOOKUP(C37,[2]Hoja1!$J:$L,3,0),"")</f>
        <v/>
      </c>
      <c r="P37" s="5" t="str">
        <f t="shared" si="11"/>
        <v>x</v>
      </c>
      <c r="Q37" s="4">
        <f t="shared" si="12"/>
        <v>37</v>
      </c>
      <c r="R37" s="2" t="str">
        <f t="shared" si="13"/>
        <v>202306</v>
      </c>
      <c r="S37" s="4">
        <f t="shared" si="14"/>
        <v>1</v>
      </c>
      <c r="T37" s="4">
        <f t="shared" si="15"/>
        <v>1</v>
      </c>
      <c r="U37" s="4">
        <f t="shared" si="16"/>
        <v>2</v>
      </c>
    </row>
    <row r="38" spans="1:21" x14ac:dyDescent="0.25">
      <c r="A38" s="4" t="str">
        <f t="shared" si="10"/>
        <v>0</v>
      </c>
      <c r="B38" t="s">
        <v>1</v>
      </c>
      <c r="C38">
        <v>20000000000</v>
      </c>
      <c r="D38" t="s">
        <v>17</v>
      </c>
      <c r="E38" t="s">
        <v>18</v>
      </c>
      <c r="F38" s="3">
        <v>45078</v>
      </c>
      <c r="G38" s="3"/>
      <c r="H38" s="3"/>
      <c r="I38" s="3"/>
      <c r="J38" s="3" t="s">
        <v>23</v>
      </c>
      <c r="K38" s="2">
        <f t="shared" si="7"/>
        <v>45078</v>
      </c>
      <c r="L38" s="2">
        <f t="shared" si="8"/>
        <v>45107</v>
      </c>
      <c r="M38" s="2" t="str">
        <f t="shared" si="9"/>
        <v>0 - DDJJ IVA - 202306 - 30000000000 - Cliente</v>
      </c>
      <c r="N38" s="5" t="str">
        <f>IFERROR(VLOOKUP(D38&amp;" - "&amp;R38,[1]Control!$D:$E,2,0),"")</f>
        <v/>
      </c>
      <c r="O38" s="4" t="str">
        <f>_xlfn.IFNA(VLOOKUP(C38,[2]Hoja1!$J:$L,3,0),"")</f>
        <v/>
      </c>
      <c r="P38" s="5" t="str">
        <f t="shared" si="11"/>
        <v>x</v>
      </c>
      <c r="Q38" s="4">
        <f t="shared" si="12"/>
        <v>38</v>
      </c>
      <c r="R38" s="2" t="str">
        <f t="shared" si="13"/>
        <v>202306</v>
      </c>
      <c r="S38" s="4">
        <f t="shared" si="14"/>
        <v>1</v>
      </c>
      <c r="T38" s="4">
        <f t="shared" si="15"/>
        <v>1</v>
      </c>
      <c r="U38" s="4">
        <f t="shared" si="16"/>
        <v>2</v>
      </c>
    </row>
    <row r="39" spans="1:21" x14ac:dyDescent="0.25">
      <c r="A39" s="4" t="str">
        <f t="shared" si="10"/>
        <v>0</v>
      </c>
      <c r="B39" t="s">
        <v>1</v>
      </c>
      <c r="C39">
        <v>20000000000</v>
      </c>
      <c r="D39" t="s">
        <v>17</v>
      </c>
      <c r="E39" t="s">
        <v>18</v>
      </c>
      <c r="F39" s="3">
        <v>45078</v>
      </c>
      <c r="G39" s="3"/>
      <c r="H39" s="3"/>
      <c r="I39" s="3"/>
      <c r="J39" s="3" t="s">
        <v>23</v>
      </c>
      <c r="K39" s="2">
        <f t="shared" si="7"/>
        <v>45078</v>
      </c>
      <c r="L39" s="2">
        <f t="shared" si="8"/>
        <v>45107</v>
      </c>
      <c r="M39" s="2" t="str">
        <f t="shared" si="9"/>
        <v>0 - DDJJ IVA - 202306 - 30000000000 - Cliente</v>
      </c>
      <c r="N39" s="5" t="str">
        <f>IFERROR(VLOOKUP(D39&amp;" - "&amp;R39,[1]Control!$D:$E,2,0),"")</f>
        <v/>
      </c>
      <c r="O39" s="4" t="str">
        <f>_xlfn.IFNA(VLOOKUP(C39,[2]Hoja1!$J:$L,3,0),"")</f>
        <v/>
      </c>
      <c r="P39" s="5" t="str">
        <f t="shared" si="11"/>
        <v>x</v>
      </c>
      <c r="Q39" s="4">
        <f t="shared" si="12"/>
        <v>39</v>
      </c>
      <c r="R39" s="2" t="str">
        <f t="shared" si="13"/>
        <v>202306</v>
      </c>
      <c r="S39" s="4">
        <f t="shared" si="14"/>
        <v>1</v>
      </c>
      <c r="T39" s="4">
        <f t="shared" si="15"/>
        <v>1</v>
      </c>
      <c r="U39" s="4">
        <f t="shared" si="16"/>
        <v>2</v>
      </c>
    </row>
    <row r="40" spans="1:21" x14ac:dyDescent="0.25">
      <c r="A40" s="4" t="str">
        <f t="shared" si="10"/>
        <v>0</v>
      </c>
      <c r="B40" t="s">
        <v>1</v>
      </c>
      <c r="C40">
        <v>20000000000</v>
      </c>
      <c r="D40" t="s">
        <v>17</v>
      </c>
      <c r="E40" t="s">
        <v>18</v>
      </c>
      <c r="F40" s="3">
        <v>45078</v>
      </c>
      <c r="G40" s="3"/>
      <c r="H40" s="3"/>
      <c r="I40" s="3"/>
      <c r="J40" s="3" t="s">
        <v>23</v>
      </c>
      <c r="K40" s="2">
        <f t="shared" si="7"/>
        <v>45078</v>
      </c>
      <c r="L40" s="2">
        <f t="shared" si="8"/>
        <v>45107</v>
      </c>
      <c r="M40" s="2" t="str">
        <f t="shared" si="9"/>
        <v>0 - DDJJ IVA - 202306 - 30000000000 - Cliente</v>
      </c>
      <c r="N40" s="5" t="str">
        <f>IFERROR(VLOOKUP(D40&amp;" - "&amp;R40,[1]Control!$D:$E,2,0),"")</f>
        <v/>
      </c>
      <c r="O40" s="4" t="str">
        <f>_xlfn.IFNA(VLOOKUP(C40,[2]Hoja1!$J:$L,3,0),"")</f>
        <v/>
      </c>
      <c r="P40" s="5" t="str">
        <f t="shared" si="11"/>
        <v>x</v>
      </c>
      <c r="Q40" s="4">
        <f t="shared" si="12"/>
        <v>40</v>
      </c>
      <c r="R40" s="2" t="str">
        <f t="shared" si="13"/>
        <v>202306</v>
      </c>
      <c r="S40" s="4">
        <f t="shared" si="14"/>
        <v>1</v>
      </c>
      <c r="T40" s="4">
        <f t="shared" si="15"/>
        <v>1</v>
      </c>
      <c r="U40" s="4">
        <f t="shared" si="16"/>
        <v>2</v>
      </c>
    </row>
    <row r="41" spans="1:21" x14ac:dyDescent="0.25">
      <c r="A41" s="4" t="str">
        <f t="shared" si="10"/>
        <v>0</v>
      </c>
      <c r="B41" t="s">
        <v>1</v>
      </c>
      <c r="C41">
        <v>20000000000</v>
      </c>
      <c r="D41" t="s">
        <v>17</v>
      </c>
      <c r="E41" t="s">
        <v>18</v>
      </c>
      <c r="F41" s="3">
        <v>45078</v>
      </c>
      <c r="G41" s="3"/>
      <c r="H41" s="3"/>
      <c r="I41" s="3"/>
      <c r="J41" s="3" t="s">
        <v>23</v>
      </c>
      <c r="K41" s="2">
        <f t="shared" si="7"/>
        <v>45078</v>
      </c>
      <c r="L41" s="2">
        <f t="shared" si="8"/>
        <v>45107</v>
      </c>
      <c r="M41" s="2" t="str">
        <f t="shared" si="9"/>
        <v>0 - DDJJ IVA - 202306 - 30000000000 - Cliente</v>
      </c>
      <c r="N41" s="5" t="str">
        <f>IFERROR(VLOOKUP(D41&amp;" - "&amp;R41,[1]Control!$D:$E,2,0),"")</f>
        <v/>
      </c>
      <c r="O41" s="4" t="str">
        <f>_xlfn.IFNA(VLOOKUP(C41,[2]Hoja1!$J:$L,3,0),"")</f>
        <v/>
      </c>
      <c r="P41" s="5" t="str">
        <f t="shared" si="11"/>
        <v>x</v>
      </c>
      <c r="Q41" s="4">
        <f t="shared" si="12"/>
        <v>41</v>
      </c>
      <c r="R41" s="2" t="str">
        <f t="shared" si="13"/>
        <v>202306</v>
      </c>
      <c r="S41" s="4">
        <f t="shared" si="14"/>
        <v>1</v>
      </c>
      <c r="T41" s="4">
        <f t="shared" si="15"/>
        <v>1</v>
      </c>
      <c r="U41" s="4">
        <f t="shared" si="16"/>
        <v>2</v>
      </c>
    </row>
    <row r="42" spans="1:21" x14ac:dyDescent="0.25">
      <c r="A42" s="4" t="str">
        <f t="shared" si="10"/>
        <v>0</v>
      </c>
      <c r="B42" t="s">
        <v>1</v>
      </c>
      <c r="C42">
        <v>20000000000</v>
      </c>
      <c r="D42" t="s">
        <v>17</v>
      </c>
      <c r="E42" t="s">
        <v>18</v>
      </c>
      <c r="F42" s="3">
        <v>45078</v>
      </c>
      <c r="G42" s="3"/>
      <c r="H42" s="3"/>
      <c r="I42" s="3"/>
      <c r="J42" s="3" t="s">
        <v>23</v>
      </c>
      <c r="K42" s="2">
        <f t="shared" si="7"/>
        <v>45078</v>
      </c>
      <c r="L42" s="2">
        <f t="shared" si="8"/>
        <v>45107</v>
      </c>
      <c r="M42" s="2" t="str">
        <f t="shared" si="9"/>
        <v>0 - DDJJ IVA - 202306 - 30000000000 - Cliente</v>
      </c>
      <c r="N42" s="5" t="str">
        <f>IFERROR(VLOOKUP(D42&amp;" - "&amp;R42,[1]Control!$D:$E,2,0),"")</f>
        <v/>
      </c>
      <c r="O42" s="4" t="str">
        <f>_xlfn.IFNA(VLOOKUP(C42,[2]Hoja1!$J:$L,3,0),"")</f>
        <v/>
      </c>
      <c r="P42" s="5" t="str">
        <f t="shared" si="11"/>
        <v>x</v>
      </c>
      <c r="Q42" s="4">
        <f t="shared" si="12"/>
        <v>42</v>
      </c>
      <c r="R42" s="2" t="str">
        <f t="shared" si="13"/>
        <v>202306</v>
      </c>
      <c r="S42" s="4">
        <f t="shared" si="14"/>
        <v>1</v>
      </c>
      <c r="T42" s="4">
        <f t="shared" si="15"/>
        <v>1</v>
      </c>
      <c r="U42" s="4">
        <f t="shared" si="16"/>
        <v>2</v>
      </c>
    </row>
    <row r="43" spans="1:21" x14ac:dyDescent="0.25">
      <c r="A43" s="4" t="str">
        <f t="shared" si="10"/>
        <v>0</v>
      </c>
      <c r="B43" t="s">
        <v>1</v>
      </c>
      <c r="C43">
        <v>20000000000</v>
      </c>
      <c r="D43" t="s">
        <v>17</v>
      </c>
      <c r="E43" t="s">
        <v>18</v>
      </c>
      <c r="F43" s="3">
        <v>45078</v>
      </c>
      <c r="G43" s="3"/>
      <c r="H43" s="3"/>
      <c r="I43" s="3"/>
      <c r="J43" s="3" t="s">
        <v>23</v>
      </c>
      <c r="K43" s="2">
        <f t="shared" si="7"/>
        <v>45078</v>
      </c>
      <c r="L43" s="2">
        <f t="shared" si="8"/>
        <v>45107</v>
      </c>
      <c r="M43" s="2" t="str">
        <f t="shared" si="9"/>
        <v>0 - DDJJ IVA - 202306 - 30000000000 - Cliente</v>
      </c>
      <c r="N43" s="5" t="str">
        <f>IFERROR(VLOOKUP(D43&amp;" - "&amp;R43,[1]Control!$D:$E,2,0),"")</f>
        <v/>
      </c>
      <c r="O43" s="4" t="str">
        <f>_xlfn.IFNA(VLOOKUP(C43,[2]Hoja1!$J:$L,3,0),"")</f>
        <v/>
      </c>
      <c r="P43" s="5" t="str">
        <f t="shared" si="11"/>
        <v>x</v>
      </c>
      <c r="Q43" s="4">
        <f t="shared" si="12"/>
        <v>43</v>
      </c>
      <c r="R43" s="2" t="str">
        <f t="shared" si="13"/>
        <v>202306</v>
      </c>
      <c r="S43" s="4">
        <f t="shared" si="14"/>
        <v>1</v>
      </c>
      <c r="T43" s="4">
        <f t="shared" si="15"/>
        <v>1</v>
      </c>
      <c r="U43" s="4">
        <f t="shared" si="16"/>
        <v>2</v>
      </c>
    </row>
    <row r="44" spans="1:21" x14ac:dyDescent="0.25">
      <c r="A44" s="4" t="str">
        <f t="shared" si="10"/>
        <v>0</v>
      </c>
      <c r="B44" t="s">
        <v>1</v>
      </c>
      <c r="C44">
        <v>20000000000</v>
      </c>
      <c r="D44" t="s">
        <v>17</v>
      </c>
      <c r="E44" t="s">
        <v>18</v>
      </c>
      <c r="F44" s="3">
        <v>45078</v>
      </c>
      <c r="G44" s="3"/>
      <c r="H44" s="3"/>
      <c r="I44" s="3"/>
      <c r="J44" s="3" t="s">
        <v>23</v>
      </c>
      <c r="K44" s="2">
        <f t="shared" si="7"/>
        <v>45078</v>
      </c>
      <c r="L44" s="2">
        <f t="shared" si="8"/>
        <v>45107</v>
      </c>
      <c r="M44" s="2" t="str">
        <f t="shared" si="9"/>
        <v>0 - DDJJ IVA - 202306 - 30000000000 - Cliente</v>
      </c>
      <c r="N44" s="5" t="str">
        <f>IFERROR(VLOOKUP(D44&amp;" - "&amp;R44,[1]Control!$D:$E,2,0),"")</f>
        <v/>
      </c>
      <c r="O44" s="4" t="str">
        <f>_xlfn.IFNA(VLOOKUP(C44,[2]Hoja1!$J:$L,3,0),"")</f>
        <v/>
      </c>
      <c r="P44" s="5" t="str">
        <f t="shared" si="11"/>
        <v>x</v>
      </c>
      <c r="Q44" s="4">
        <f t="shared" si="12"/>
        <v>44</v>
      </c>
      <c r="R44" s="2" t="str">
        <f t="shared" si="13"/>
        <v>202306</v>
      </c>
      <c r="S44" s="4">
        <f t="shared" si="14"/>
        <v>1</v>
      </c>
      <c r="T44" s="4">
        <f t="shared" si="15"/>
        <v>1</v>
      </c>
      <c r="U44" s="4">
        <f t="shared" si="16"/>
        <v>2</v>
      </c>
    </row>
    <row r="45" spans="1:21" x14ac:dyDescent="0.25">
      <c r="A45" s="4" t="str">
        <f t="shared" si="10"/>
        <v>0</v>
      </c>
      <c r="B45" t="s">
        <v>1</v>
      </c>
      <c r="C45">
        <v>20000000000</v>
      </c>
      <c r="D45" t="s">
        <v>17</v>
      </c>
      <c r="E45" t="s">
        <v>18</v>
      </c>
      <c r="F45" s="3">
        <v>45078</v>
      </c>
      <c r="G45" s="3"/>
      <c r="H45" s="3"/>
      <c r="I45" s="3"/>
      <c r="J45" s="3" t="s">
        <v>23</v>
      </c>
      <c r="K45" s="2">
        <f t="shared" si="7"/>
        <v>45078</v>
      </c>
      <c r="L45" s="2">
        <f t="shared" si="8"/>
        <v>45107</v>
      </c>
      <c r="M45" s="2" t="str">
        <f t="shared" si="9"/>
        <v>0 - DDJJ IVA - 202306 - 30000000000 - Cliente</v>
      </c>
      <c r="N45" s="5" t="str">
        <f>IFERROR(VLOOKUP(D45&amp;" - "&amp;R45,[1]Control!$D:$E,2,0),"")</f>
        <v/>
      </c>
      <c r="O45" s="4" t="str">
        <f>_xlfn.IFNA(VLOOKUP(C45,[2]Hoja1!$J:$L,3,0),"")</f>
        <v/>
      </c>
      <c r="P45" s="5" t="str">
        <f t="shared" si="11"/>
        <v>x</v>
      </c>
      <c r="Q45" s="4">
        <f t="shared" si="12"/>
        <v>45</v>
      </c>
      <c r="R45" s="2" t="str">
        <f t="shared" si="13"/>
        <v>202306</v>
      </c>
      <c r="S45" s="4">
        <f t="shared" si="14"/>
        <v>1</v>
      </c>
      <c r="T45" s="4">
        <f t="shared" si="15"/>
        <v>1</v>
      </c>
      <c r="U45" s="4">
        <f t="shared" si="16"/>
        <v>2</v>
      </c>
    </row>
    <row r="46" spans="1:21" x14ac:dyDescent="0.25">
      <c r="A46" s="4" t="str">
        <f t="shared" si="10"/>
        <v>0</v>
      </c>
      <c r="B46" t="s">
        <v>1</v>
      </c>
      <c r="C46">
        <v>20000000000</v>
      </c>
      <c r="D46" t="s">
        <v>17</v>
      </c>
      <c r="E46" t="s">
        <v>18</v>
      </c>
      <c r="F46" s="3">
        <v>45078</v>
      </c>
      <c r="G46" s="3"/>
      <c r="H46" s="3"/>
      <c r="I46" s="3"/>
      <c r="J46" s="3" t="s">
        <v>23</v>
      </c>
      <c r="K46" s="2">
        <f t="shared" si="7"/>
        <v>45078</v>
      </c>
      <c r="L46" s="2">
        <f t="shared" si="8"/>
        <v>45107</v>
      </c>
      <c r="M46" s="2" t="str">
        <f t="shared" si="9"/>
        <v>0 - DDJJ IVA - 202306 - 30000000000 - Cliente</v>
      </c>
      <c r="N46" s="5" t="str">
        <f>IFERROR(VLOOKUP(D46&amp;" - "&amp;R46,[1]Control!$D:$E,2,0),"")</f>
        <v/>
      </c>
      <c r="O46" s="4" t="str">
        <f>_xlfn.IFNA(VLOOKUP(C46,[2]Hoja1!$J:$L,3,0),"")</f>
        <v/>
      </c>
      <c r="P46" s="5" t="str">
        <f t="shared" si="11"/>
        <v>x</v>
      </c>
      <c r="Q46" s="4">
        <f t="shared" si="12"/>
        <v>46</v>
      </c>
      <c r="R46" s="2" t="str">
        <f t="shared" si="13"/>
        <v>202306</v>
      </c>
      <c r="S46" s="4">
        <f t="shared" si="14"/>
        <v>1</v>
      </c>
      <c r="T46" s="4">
        <f t="shared" si="15"/>
        <v>1</v>
      </c>
      <c r="U46" s="4">
        <f t="shared" si="16"/>
        <v>2</v>
      </c>
    </row>
    <row r="47" spans="1:21" x14ac:dyDescent="0.25">
      <c r="A47" s="4" t="str">
        <f t="shared" si="10"/>
        <v>0</v>
      </c>
      <c r="B47" t="s">
        <v>1</v>
      </c>
      <c r="C47">
        <v>20000000000</v>
      </c>
      <c r="D47" t="s">
        <v>17</v>
      </c>
      <c r="E47" t="s">
        <v>18</v>
      </c>
      <c r="F47" s="3">
        <v>45078</v>
      </c>
      <c r="G47" s="3"/>
      <c r="H47" s="3"/>
      <c r="I47" s="3"/>
      <c r="J47" s="3" t="s">
        <v>23</v>
      </c>
      <c r="K47" s="2">
        <f t="shared" si="7"/>
        <v>45078</v>
      </c>
      <c r="L47" s="2">
        <f t="shared" si="8"/>
        <v>45107</v>
      </c>
      <c r="M47" s="2" t="str">
        <f t="shared" si="9"/>
        <v>0 - DDJJ IVA - 202306 - 30000000000 - Cliente</v>
      </c>
      <c r="N47" s="5" t="str">
        <f>IFERROR(VLOOKUP(D47&amp;" - "&amp;R47,[1]Control!$D:$E,2,0),"")</f>
        <v/>
      </c>
      <c r="O47" s="4" t="str">
        <f>_xlfn.IFNA(VLOOKUP(C47,[2]Hoja1!$J:$L,3,0),"")</f>
        <v/>
      </c>
      <c r="P47" s="5" t="str">
        <f t="shared" si="11"/>
        <v>x</v>
      </c>
      <c r="Q47" s="4">
        <f t="shared" si="12"/>
        <v>47</v>
      </c>
      <c r="R47" s="2" t="str">
        <f t="shared" si="13"/>
        <v>202306</v>
      </c>
      <c r="S47" s="4">
        <f t="shared" si="14"/>
        <v>1</v>
      </c>
      <c r="T47" s="4">
        <f t="shared" si="15"/>
        <v>1</v>
      </c>
      <c r="U47" s="4">
        <f t="shared" si="16"/>
        <v>2</v>
      </c>
    </row>
    <row r="48" spans="1:21" x14ac:dyDescent="0.25">
      <c r="A48" s="4" t="str">
        <f t="shared" si="10"/>
        <v>0</v>
      </c>
      <c r="B48" t="s">
        <v>1</v>
      </c>
      <c r="C48">
        <v>20000000000</v>
      </c>
      <c r="D48" t="s">
        <v>17</v>
      </c>
      <c r="E48" t="s">
        <v>18</v>
      </c>
      <c r="F48" s="3">
        <v>45078</v>
      </c>
      <c r="G48" s="3"/>
      <c r="H48" s="3"/>
      <c r="I48" s="3"/>
      <c r="J48" s="3" t="s">
        <v>23</v>
      </c>
      <c r="K48" s="2">
        <f t="shared" si="7"/>
        <v>45078</v>
      </c>
      <c r="L48" s="2">
        <f t="shared" si="8"/>
        <v>45107</v>
      </c>
      <c r="M48" s="2" t="str">
        <f t="shared" si="9"/>
        <v>0 - DDJJ IVA - 202306 - 30000000000 - Cliente</v>
      </c>
      <c r="N48" s="5" t="str">
        <f>IFERROR(VLOOKUP(D48&amp;" - "&amp;R48,[1]Control!$D:$E,2,0),"")</f>
        <v/>
      </c>
      <c r="O48" s="4" t="str">
        <f>_xlfn.IFNA(VLOOKUP(C48,[2]Hoja1!$J:$L,3,0),"")</f>
        <v/>
      </c>
      <c r="P48" s="5" t="str">
        <f t="shared" si="11"/>
        <v>x</v>
      </c>
      <c r="Q48" s="4">
        <f t="shared" si="12"/>
        <v>48</v>
      </c>
      <c r="R48" s="2" t="str">
        <f t="shared" si="13"/>
        <v>202306</v>
      </c>
      <c r="S48" s="4">
        <f t="shared" si="14"/>
        <v>1</v>
      </c>
      <c r="T48" s="4">
        <f t="shared" si="15"/>
        <v>1</v>
      </c>
      <c r="U48" s="4">
        <f t="shared" si="16"/>
        <v>2</v>
      </c>
    </row>
    <row r="49" spans="1:21" x14ac:dyDescent="0.25">
      <c r="A49" s="4" t="str">
        <f t="shared" si="10"/>
        <v>0</v>
      </c>
      <c r="B49" t="s">
        <v>1</v>
      </c>
      <c r="C49">
        <v>20000000000</v>
      </c>
      <c r="D49" t="s">
        <v>17</v>
      </c>
      <c r="E49" t="s">
        <v>18</v>
      </c>
      <c r="F49" s="3">
        <v>45078</v>
      </c>
      <c r="G49" s="3"/>
      <c r="H49" s="3"/>
      <c r="I49" s="3"/>
      <c r="J49" s="3" t="s">
        <v>23</v>
      </c>
      <c r="K49" s="2">
        <f t="shared" si="7"/>
        <v>45078</v>
      </c>
      <c r="L49" s="2">
        <f t="shared" si="8"/>
        <v>45107</v>
      </c>
      <c r="M49" s="2" t="str">
        <f t="shared" si="9"/>
        <v>0 - DDJJ IVA - 202306 - 30000000000 - Cliente</v>
      </c>
      <c r="N49" s="5" t="str">
        <f>IFERROR(VLOOKUP(D49&amp;" - "&amp;R49,[1]Control!$D:$E,2,0),"")</f>
        <v/>
      </c>
      <c r="O49" s="4" t="str">
        <f>_xlfn.IFNA(VLOOKUP(C49,[2]Hoja1!$J:$L,3,0),"")</f>
        <v/>
      </c>
      <c r="P49" s="5" t="str">
        <f t="shared" si="11"/>
        <v>x</v>
      </c>
      <c r="Q49" s="4">
        <f t="shared" si="12"/>
        <v>49</v>
      </c>
      <c r="R49" s="2" t="str">
        <f t="shared" si="13"/>
        <v>202306</v>
      </c>
      <c r="S49" s="4">
        <f t="shared" si="14"/>
        <v>1</v>
      </c>
      <c r="T49" s="4">
        <f t="shared" si="15"/>
        <v>1</v>
      </c>
      <c r="U49" s="4">
        <f t="shared" si="16"/>
        <v>2</v>
      </c>
    </row>
    <row r="50" spans="1:21" x14ac:dyDescent="0.25">
      <c r="A50" s="4" t="str">
        <f t="shared" si="10"/>
        <v>0</v>
      </c>
      <c r="B50" t="s">
        <v>1</v>
      </c>
      <c r="C50">
        <v>20000000000</v>
      </c>
      <c r="D50" t="s">
        <v>17</v>
      </c>
      <c r="E50" t="s">
        <v>18</v>
      </c>
      <c r="F50" s="3">
        <v>45078</v>
      </c>
      <c r="G50" s="3"/>
      <c r="H50" s="3"/>
      <c r="I50" s="3"/>
      <c r="J50" s="3" t="s">
        <v>23</v>
      </c>
      <c r="K50" s="2">
        <f t="shared" si="7"/>
        <v>45078</v>
      </c>
      <c r="L50" s="2">
        <f t="shared" si="8"/>
        <v>45107</v>
      </c>
      <c r="M50" s="2" t="str">
        <f t="shared" si="9"/>
        <v>0 - DDJJ IVA - 202306 - 30000000000 - Cliente</v>
      </c>
      <c r="N50" s="5" t="str">
        <f>IFERROR(VLOOKUP(D50&amp;" - "&amp;R50,[1]Control!$D:$E,2,0),"")</f>
        <v/>
      </c>
      <c r="O50" s="4" t="str">
        <f>_xlfn.IFNA(VLOOKUP(C50,[2]Hoja1!$J:$L,3,0),"")</f>
        <v/>
      </c>
      <c r="P50" s="5" t="str">
        <f t="shared" si="11"/>
        <v>x</v>
      </c>
      <c r="Q50" s="4">
        <f t="shared" si="12"/>
        <v>50</v>
      </c>
      <c r="R50" s="2" t="str">
        <f t="shared" si="13"/>
        <v>202306</v>
      </c>
      <c r="S50" s="4">
        <f t="shared" si="14"/>
        <v>1</v>
      </c>
      <c r="T50" s="4">
        <f t="shared" si="15"/>
        <v>1</v>
      </c>
      <c r="U50" s="4">
        <f t="shared" si="16"/>
        <v>2</v>
      </c>
    </row>
    <row r="51" spans="1:21" x14ac:dyDescent="0.25">
      <c r="A51" s="4" t="str">
        <f t="shared" si="10"/>
        <v>0</v>
      </c>
      <c r="B51" t="s">
        <v>1</v>
      </c>
      <c r="C51">
        <v>20000000000</v>
      </c>
      <c r="D51" t="s">
        <v>17</v>
      </c>
      <c r="E51" t="s">
        <v>18</v>
      </c>
      <c r="F51" s="3">
        <v>45078</v>
      </c>
      <c r="G51" s="3"/>
      <c r="H51" s="3"/>
      <c r="I51" s="3"/>
      <c r="J51" s="3" t="s">
        <v>23</v>
      </c>
      <c r="K51" s="2">
        <f t="shared" si="7"/>
        <v>45078</v>
      </c>
      <c r="L51" s="2">
        <f t="shared" si="8"/>
        <v>45107</v>
      </c>
      <c r="M51" s="2" t="str">
        <f t="shared" si="9"/>
        <v>0 - DDJJ IVA - 202306 - 30000000000 - Cliente</v>
      </c>
      <c r="N51" s="5" t="str">
        <f>IFERROR(VLOOKUP(D51&amp;" - "&amp;R51,[1]Control!$D:$E,2,0),"")</f>
        <v/>
      </c>
      <c r="O51" s="4" t="str">
        <f>_xlfn.IFNA(VLOOKUP(C51,[2]Hoja1!$J:$L,3,0),"")</f>
        <v/>
      </c>
      <c r="P51" s="5" t="str">
        <f t="shared" si="11"/>
        <v>x</v>
      </c>
      <c r="Q51" s="4">
        <f t="shared" si="12"/>
        <v>51</v>
      </c>
      <c r="R51" s="2" t="str">
        <f t="shared" si="13"/>
        <v>202306</v>
      </c>
      <c r="S51" s="4">
        <f t="shared" si="14"/>
        <v>1</v>
      </c>
      <c r="T51" s="4">
        <f t="shared" si="15"/>
        <v>1</v>
      </c>
      <c r="U51" s="4">
        <f t="shared" si="16"/>
        <v>2</v>
      </c>
    </row>
    <row r="52" spans="1:21" x14ac:dyDescent="0.25">
      <c r="A52" s="4" t="str">
        <f t="shared" si="10"/>
        <v>0</v>
      </c>
      <c r="B52" t="s">
        <v>1</v>
      </c>
      <c r="C52">
        <v>20000000000</v>
      </c>
      <c r="D52" t="s">
        <v>17</v>
      </c>
      <c r="E52" t="s">
        <v>18</v>
      </c>
      <c r="F52" s="3">
        <v>45078</v>
      </c>
      <c r="G52" s="3"/>
      <c r="H52" s="3"/>
      <c r="I52" s="3"/>
      <c r="J52" s="3" t="s">
        <v>23</v>
      </c>
      <c r="K52" s="2">
        <f t="shared" si="7"/>
        <v>45078</v>
      </c>
      <c r="L52" s="2">
        <f t="shared" si="8"/>
        <v>45107</v>
      </c>
      <c r="M52" s="2" t="str">
        <f t="shared" si="9"/>
        <v>0 - DDJJ IVA - 202306 - 30000000000 - Cliente</v>
      </c>
      <c r="N52" s="5" t="str">
        <f>IFERROR(VLOOKUP(D52&amp;" - "&amp;R52,[1]Control!$D:$E,2,0),"")</f>
        <v/>
      </c>
      <c r="O52" s="4" t="str">
        <f>_xlfn.IFNA(VLOOKUP(C52,[2]Hoja1!$J:$L,3,0),"")</f>
        <v/>
      </c>
      <c r="P52" s="5" t="str">
        <f t="shared" si="11"/>
        <v>x</v>
      </c>
      <c r="Q52" s="4">
        <f t="shared" si="12"/>
        <v>52</v>
      </c>
      <c r="R52" s="2" t="str">
        <f t="shared" si="13"/>
        <v>202306</v>
      </c>
      <c r="S52" s="4">
        <f t="shared" si="14"/>
        <v>1</v>
      </c>
      <c r="T52" s="4">
        <f t="shared" si="15"/>
        <v>1</v>
      </c>
      <c r="U52" s="4">
        <f t="shared" si="16"/>
        <v>2</v>
      </c>
    </row>
    <row r="53" spans="1:21" x14ac:dyDescent="0.25">
      <c r="A53" s="4" t="str">
        <f t="shared" si="10"/>
        <v>0</v>
      </c>
      <c r="B53" t="s">
        <v>1</v>
      </c>
      <c r="C53">
        <v>20000000000</v>
      </c>
      <c r="D53" t="s">
        <v>17</v>
      </c>
      <c r="E53" t="s">
        <v>18</v>
      </c>
      <c r="F53" s="3">
        <v>45078</v>
      </c>
      <c r="G53" s="3"/>
      <c r="H53" s="3"/>
      <c r="I53" s="3"/>
      <c r="J53" s="3" t="s">
        <v>23</v>
      </c>
      <c r="K53" s="2">
        <f t="shared" si="7"/>
        <v>45078</v>
      </c>
      <c r="L53" s="2">
        <f t="shared" si="8"/>
        <v>45107</v>
      </c>
      <c r="M53" s="2" t="str">
        <f t="shared" si="9"/>
        <v>0 - DDJJ IVA - 202306 - 30000000000 - Cliente</v>
      </c>
      <c r="N53" s="5" t="str">
        <f>IFERROR(VLOOKUP(D53&amp;" - "&amp;R53,[1]Control!$D:$E,2,0),"")</f>
        <v/>
      </c>
      <c r="O53" s="4" t="str">
        <f>_xlfn.IFNA(VLOOKUP(C53,[2]Hoja1!$J:$L,3,0),"")</f>
        <v/>
      </c>
      <c r="P53" s="5" t="str">
        <f t="shared" si="11"/>
        <v>x</v>
      </c>
      <c r="Q53" s="4">
        <f t="shared" si="12"/>
        <v>53</v>
      </c>
      <c r="R53" s="2" t="str">
        <f t="shared" si="13"/>
        <v>202306</v>
      </c>
      <c r="S53" s="4">
        <f t="shared" si="14"/>
        <v>1</v>
      </c>
      <c r="T53" s="4">
        <f t="shared" si="15"/>
        <v>1</v>
      </c>
      <c r="U53" s="4">
        <f t="shared" si="16"/>
        <v>2</v>
      </c>
    </row>
    <row r="54" spans="1:21" x14ac:dyDescent="0.25">
      <c r="A54" s="4" t="str">
        <f t="shared" si="10"/>
        <v>0</v>
      </c>
      <c r="B54" t="s">
        <v>1</v>
      </c>
      <c r="C54">
        <v>20000000000</v>
      </c>
      <c r="D54" t="s">
        <v>17</v>
      </c>
      <c r="E54" t="s">
        <v>18</v>
      </c>
      <c r="F54" s="3">
        <v>45078</v>
      </c>
      <c r="G54" s="3"/>
      <c r="H54" s="3"/>
      <c r="I54" s="3"/>
      <c r="J54" s="3" t="s">
        <v>23</v>
      </c>
      <c r="K54" s="2">
        <f t="shared" si="7"/>
        <v>45078</v>
      </c>
      <c r="L54" s="2">
        <f t="shared" si="8"/>
        <v>45107</v>
      </c>
      <c r="M54" s="2" t="str">
        <f t="shared" si="9"/>
        <v>0 - DDJJ IVA - 202306 - 30000000000 - Cliente</v>
      </c>
      <c r="N54" s="5" t="str">
        <f>IFERROR(VLOOKUP(D54&amp;" - "&amp;R54,[1]Control!$D:$E,2,0),"")</f>
        <v/>
      </c>
      <c r="O54" s="4" t="str">
        <f>_xlfn.IFNA(VLOOKUP(C54,[2]Hoja1!$J:$L,3,0),"")</f>
        <v/>
      </c>
      <c r="P54" s="5" t="str">
        <f t="shared" si="11"/>
        <v>x</v>
      </c>
      <c r="Q54" s="4">
        <f t="shared" si="12"/>
        <v>54</v>
      </c>
      <c r="R54" s="2" t="str">
        <f t="shared" si="13"/>
        <v>202306</v>
      </c>
      <c r="S54" s="4">
        <f t="shared" si="14"/>
        <v>1</v>
      </c>
      <c r="T54" s="4">
        <f t="shared" si="15"/>
        <v>1</v>
      </c>
      <c r="U54" s="4">
        <f t="shared" si="16"/>
        <v>2</v>
      </c>
    </row>
    <row r="55" spans="1:21" x14ac:dyDescent="0.25">
      <c r="A55" s="4" t="str">
        <f t="shared" si="10"/>
        <v>0</v>
      </c>
      <c r="B55" t="s">
        <v>1</v>
      </c>
      <c r="C55">
        <v>20000000000</v>
      </c>
      <c r="D55" t="s">
        <v>17</v>
      </c>
      <c r="E55" t="s">
        <v>18</v>
      </c>
      <c r="F55" s="3">
        <v>45078</v>
      </c>
      <c r="G55" s="3"/>
      <c r="H55" s="3"/>
      <c r="I55" s="3"/>
      <c r="J55" s="3" t="s">
        <v>23</v>
      </c>
      <c r="K55" s="2">
        <f t="shared" si="7"/>
        <v>45078</v>
      </c>
      <c r="L55" s="2">
        <f t="shared" si="8"/>
        <v>45107</v>
      </c>
      <c r="M55" s="2" t="str">
        <f t="shared" si="9"/>
        <v>0 - DDJJ IVA - 202306 - 30000000000 - Cliente</v>
      </c>
      <c r="N55" s="5" t="str">
        <f>IFERROR(VLOOKUP(D55&amp;" - "&amp;R55,[1]Control!$D:$E,2,0),"")</f>
        <v/>
      </c>
      <c r="O55" s="4" t="str">
        <f>_xlfn.IFNA(VLOOKUP(C55,[2]Hoja1!$J:$L,3,0),"")</f>
        <v/>
      </c>
      <c r="P55" s="5" t="str">
        <f t="shared" si="11"/>
        <v>x</v>
      </c>
      <c r="Q55" s="4">
        <f t="shared" si="12"/>
        <v>55</v>
      </c>
      <c r="R55" s="2" t="str">
        <f t="shared" si="13"/>
        <v>202306</v>
      </c>
      <c r="S55" s="4">
        <f t="shared" si="14"/>
        <v>1</v>
      </c>
      <c r="T55" s="4">
        <f t="shared" si="15"/>
        <v>1</v>
      </c>
      <c r="U55" s="4">
        <f t="shared" si="16"/>
        <v>2</v>
      </c>
    </row>
    <row r="56" spans="1:21" x14ac:dyDescent="0.25">
      <c r="A56" s="4" t="str">
        <f t="shared" si="10"/>
        <v>0</v>
      </c>
      <c r="B56" t="s">
        <v>1</v>
      </c>
      <c r="C56">
        <v>20000000000</v>
      </c>
      <c r="D56" t="s">
        <v>17</v>
      </c>
      <c r="E56" t="s">
        <v>18</v>
      </c>
      <c r="F56" s="3">
        <v>45078</v>
      </c>
      <c r="G56" s="3"/>
      <c r="H56" s="3"/>
      <c r="I56" s="3"/>
      <c r="J56" s="3" t="s">
        <v>23</v>
      </c>
      <c r="K56" s="2">
        <f t="shared" si="7"/>
        <v>45078</v>
      </c>
      <c r="L56" s="2">
        <f t="shared" si="8"/>
        <v>45107</v>
      </c>
      <c r="M56" s="2" t="str">
        <f t="shared" si="9"/>
        <v>0 - DDJJ IVA - 202306 - 30000000000 - Cliente</v>
      </c>
      <c r="N56" s="5" t="str">
        <f>IFERROR(VLOOKUP(D56&amp;" - "&amp;R56,[1]Control!$D:$E,2,0),"")</f>
        <v/>
      </c>
      <c r="O56" s="4" t="str">
        <f>_xlfn.IFNA(VLOOKUP(C56,[2]Hoja1!$J:$L,3,0),"")</f>
        <v/>
      </c>
      <c r="P56" s="5" t="str">
        <f t="shared" si="11"/>
        <v>x</v>
      </c>
      <c r="Q56" s="4">
        <f t="shared" si="12"/>
        <v>56</v>
      </c>
      <c r="R56" s="2" t="str">
        <f t="shared" si="13"/>
        <v>202306</v>
      </c>
      <c r="S56" s="4">
        <f t="shared" si="14"/>
        <v>1</v>
      </c>
      <c r="T56" s="4">
        <f t="shared" si="15"/>
        <v>1</v>
      </c>
      <c r="U56" s="4">
        <f t="shared" si="16"/>
        <v>2</v>
      </c>
    </row>
    <row r="57" spans="1:21" x14ac:dyDescent="0.25">
      <c r="A57" s="4" t="str">
        <f t="shared" si="10"/>
        <v>0</v>
      </c>
      <c r="B57" t="s">
        <v>1</v>
      </c>
      <c r="C57">
        <v>20000000000</v>
      </c>
      <c r="D57" t="s">
        <v>17</v>
      </c>
      <c r="E57" t="s">
        <v>18</v>
      </c>
      <c r="F57" s="3">
        <v>45078</v>
      </c>
      <c r="G57" s="3"/>
      <c r="H57" s="3"/>
      <c r="I57" s="3"/>
      <c r="J57" s="3" t="s">
        <v>23</v>
      </c>
      <c r="K57" s="2">
        <f t="shared" si="7"/>
        <v>45078</v>
      </c>
      <c r="L57" s="2">
        <f t="shared" si="8"/>
        <v>45107</v>
      </c>
      <c r="M57" s="2" t="str">
        <f t="shared" si="9"/>
        <v>0 - DDJJ IVA - 202306 - 30000000000 - Cliente</v>
      </c>
      <c r="N57" s="5" t="str">
        <f>IFERROR(VLOOKUP(D57&amp;" - "&amp;R57,[1]Control!$D:$E,2,0),"")</f>
        <v/>
      </c>
      <c r="O57" s="4" t="str">
        <f>_xlfn.IFNA(VLOOKUP(C57,[2]Hoja1!$J:$L,3,0),"")</f>
        <v/>
      </c>
      <c r="P57" s="5" t="str">
        <f t="shared" si="11"/>
        <v>x</v>
      </c>
      <c r="Q57" s="4">
        <f t="shared" si="12"/>
        <v>57</v>
      </c>
      <c r="R57" s="2" t="str">
        <f t="shared" si="13"/>
        <v>202306</v>
      </c>
      <c r="S57" s="4">
        <f t="shared" si="14"/>
        <v>1</v>
      </c>
      <c r="T57" s="4">
        <f t="shared" si="15"/>
        <v>1</v>
      </c>
      <c r="U57" s="4">
        <f t="shared" si="16"/>
        <v>2</v>
      </c>
    </row>
    <row r="58" spans="1:21" x14ac:dyDescent="0.25">
      <c r="A58" s="4" t="str">
        <f t="shared" si="10"/>
        <v>0</v>
      </c>
      <c r="B58" t="s">
        <v>1</v>
      </c>
      <c r="C58">
        <v>20000000000</v>
      </c>
      <c r="D58" t="s">
        <v>17</v>
      </c>
      <c r="E58" t="s">
        <v>18</v>
      </c>
      <c r="F58" s="3">
        <v>45078</v>
      </c>
      <c r="G58" s="3"/>
      <c r="H58" s="3"/>
      <c r="I58" s="3"/>
      <c r="J58" s="3" t="s">
        <v>23</v>
      </c>
      <c r="K58" s="2">
        <f t="shared" si="7"/>
        <v>45078</v>
      </c>
      <c r="L58" s="2">
        <f t="shared" si="8"/>
        <v>45107</v>
      </c>
      <c r="M58" s="2" t="str">
        <f t="shared" si="9"/>
        <v>0 - DDJJ IVA - 202306 - 30000000000 - Cliente</v>
      </c>
      <c r="N58" s="5" t="str">
        <f>IFERROR(VLOOKUP(D58&amp;" - "&amp;R58,[1]Control!$D:$E,2,0),"")</f>
        <v/>
      </c>
      <c r="O58" s="4" t="str">
        <f>_xlfn.IFNA(VLOOKUP(C58,[2]Hoja1!$J:$L,3,0),"")</f>
        <v/>
      </c>
      <c r="P58" s="5" t="str">
        <f t="shared" si="11"/>
        <v>x</v>
      </c>
      <c r="Q58" s="4">
        <f t="shared" si="12"/>
        <v>58</v>
      </c>
      <c r="R58" s="2" t="str">
        <f t="shared" si="13"/>
        <v>202306</v>
      </c>
      <c r="S58" s="4">
        <f t="shared" si="14"/>
        <v>1</v>
      </c>
      <c r="T58" s="4">
        <f t="shared" si="15"/>
        <v>1</v>
      </c>
      <c r="U58" s="4">
        <f t="shared" si="16"/>
        <v>2</v>
      </c>
    </row>
    <row r="59" spans="1:21" x14ac:dyDescent="0.25">
      <c r="A59" s="4" t="str">
        <f t="shared" si="10"/>
        <v>0</v>
      </c>
      <c r="B59" t="s">
        <v>1</v>
      </c>
      <c r="C59">
        <v>20000000000</v>
      </c>
      <c r="D59" t="s">
        <v>17</v>
      </c>
      <c r="E59" t="s">
        <v>18</v>
      </c>
      <c r="F59" s="3">
        <v>45078</v>
      </c>
      <c r="G59" s="3"/>
      <c r="H59" s="3"/>
      <c r="I59" s="3"/>
      <c r="J59" s="3" t="s">
        <v>23</v>
      </c>
      <c r="K59" s="2">
        <f t="shared" si="7"/>
        <v>45078</v>
      </c>
      <c r="L59" s="2">
        <f t="shared" si="8"/>
        <v>45107</v>
      </c>
      <c r="M59" s="2" t="str">
        <f t="shared" si="9"/>
        <v>0 - DDJJ IVA - 202306 - 30000000000 - Cliente</v>
      </c>
      <c r="N59" s="5" t="str">
        <f>IFERROR(VLOOKUP(D59&amp;" - "&amp;R59,[1]Control!$D:$E,2,0),"")</f>
        <v/>
      </c>
      <c r="O59" s="4" t="str">
        <f>_xlfn.IFNA(VLOOKUP(C59,[2]Hoja1!$J:$L,3,0),"")</f>
        <v/>
      </c>
      <c r="P59" s="5" t="str">
        <f t="shared" si="11"/>
        <v>x</v>
      </c>
      <c r="Q59" s="4">
        <f t="shared" si="12"/>
        <v>59</v>
      </c>
      <c r="R59" s="2" t="str">
        <f t="shared" si="13"/>
        <v>202306</v>
      </c>
      <c r="S59" s="4">
        <f t="shared" si="14"/>
        <v>1</v>
      </c>
      <c r="T59" s="4">
        <f t="shared" si="15"/>
        <v>1</v>
      </c>
      <c r="U59" s="4">
        <f t="shared" si="16"/>
        <v>2</v>
      </c>
    </row>
    <row r="60" spans="1:21" x14ac:dyDescent="0.25">
      <c r="A60" s="4" t="str">
        <f t="shared" si="10"/>
        <v>0</v>
      </c>
      <c r="B60" t="s">
        <v>1</v>
      </c>
      <c r="C60">
        <v>20000000000</v>
      </c>
      <c r="D60" t="s">
        <v>17</v>
      </c>
      <c r="E60" t="s">
        <v>18</v>
      </c>
      <c r="F60" s="3">
        <v>45078</v>
      </c>
      <c r="G60" s="3"/>
      <c r="H60" s="3"/>
      <c r="I60" s="3"/>
      <c r="J60" s="3" t="s">
        <v>23</v>
      </c>
      <c r="K60" s="2">
        <f t="shared" si="7"/>
        <v>45078</v>
      </c>
      <c r="L60" s="2">
        <f t="shared" si="8"/>
        <v>45107</v>
      </c>
      <c r="M60" s="2" t="str">
        <f t="shared" si="9"/>
        <v>0 - DDJJ IVA - 202306 - 30000000000 - Cliente</v>
      </c>
      <c r="N60" s="5" t="str">
        <f>IFERROR(VLOOKUP(D60&amp;" - "&amp;R60,[1]Control!$D:$E,2,0),"")</f>
        <v/>
      </c>
      <c r="O60" s="4" t="str">
        <f>_xlfn.IFNA(VLOOKUP(C60,[2]Hoja1!$J:$L,3,0),"")</f>
        <v/>
      </c>
      <c r="P60" s="5" t="str">
        <f t="shared" si="11"/>
        <v>x</v>
      </c>
      <c r="Q60" s="4">
        <f t="shared" si="12"/>
        <v>60</v>
      </c>
      <c r="R60" s="2" t="str">
        <f t="shared" si="13"/>
        <v>202306</v>
      </c>
      <c r="S60" s="4">
        <f t="shared" si="14"/>
        <v>1</v>
      </c>
      <c r="T60" s="4">
        <f t="shared" si="15"/>
        <v>1</v>
      </c>
      <c r="U60" s="4">
        <f t="shared" si="16"/>
        <v>2</v>
      </c>
    </row>
    <row r="61" spans="1:21" x14ac:dyDescent="0.25">
      <c r="A61" s="4" t="str">
        <f t="shared" si="10"/>
        <v>0</v>
      </c>
      <c r="B61" t="s">
        <v>1</v>
      </c>
      <c r="C61">
        <v>20000000000</v>
      </c>
      <c r="D61" t="s">
        <v>17</v>
      </c>
      <c r="E61" t="s">
        <v>18</v>
      </c>
      <c r="F61" s="3">
        <v>45078</v>
      </c>
      <c r="G61" s="3"/>
      <c r="H61" s="3"/>
      <c r="I61" s="3"/>
      <c r="J61" s="3" t="s">
        <v>23</v>
      </c>
      <c r="K61" s="2">
        <f t="shared" si="7"/>
        <v>45078</v>
      </c>
      <c r="L61" s="2">
        <f t="shared" si="8"/>
        <v>45107</v>
      </c>
      <c r="M61" s="2" t="str">
        <f t="shared" si="9"/>
        <v>0 - DDJJ IVA - 202306 - 30000000000 - Cliente</v>
      </c>
      <c r="N61" s="5" t="str">
        <f>IFERROR(VLOOKUP(D61&amp;" - "&amp;R61,[1]Control!$D:$E,2,0),"")</f>
        <v/>
      </c>
      <c r="O61" s="4" t="str">
        <f>_xlfn.IFNA(VLOOKUP(C61,[2]Hoja1!$J:$L,3,0),"")</f>
        <v/>
      </c>
      <c r="P61" s="5" t="str">
        <f t="shared" si="11"/>
        <v>x</v>
      </c>
      <c r="Q61" s="4">
        <f t="shared" si="12"/>
        <v>61</v>
      </c>
      <c r="R61" s="2" t="str">
        <f t="shared" si="13"/>
        <v>202306</v>
      </c>
      <c r="S61" s="4">
        <f t="shared" si="14"/>
        <v>1</v>
      </c>
      <c r="T61" s="4">
        <f t="shared" si="15"/>
        <v>1</v>
      </c>
      <c r="U61" s="4">
        <f t="shared" si="16"/>
        <v>2</v>
      </c>
    </row>
    <row r="62" spans="1:21" x14ac:dyDescent="0.25">
      <c r="A62" s="4" t="str">
        <f t="shared" si="10"/>
        <v>0</v>
      </c>
      <c r="B62" t="s">
        <v>1</v>
      </c>
      <c r="C62">
        <v>20000000000</v>
      </c>
      <c r="D62" t="s">
        <v>17</v>
      </c>
      <c r="E62" t="s">
        <v>18</v>
      </c>
      <c r="F62" s="3">
        <v>45078</v>
      </c>
      <c r="G62" s="3"/>
      <c r="H62" s="3"/>
      <c r="I62" s="3"/>
      <c r="J62" s="3" t="s">
        <v>23</v>
      </c>
      <c r="K62" s="2">
        <f t="shared" si="7"/>
        <v>45078</v>
      </c>
      <c r="L62" s="2">
        <f t="shared" si="8"/>
        <v>45107</v>
      </c>
      <c r="M62" s="2" t="str">
        <f t="shared" si="9"/>
        <v>0 - DDJJ IVA - 202306 - 30000000000 - Cliente</v>
      </c>
      <c r="N62" s="5" t="str">
        <f>IFERROR(VLOOKUP(D62&amp;" - "&amp;R62,[1]Control!$D:$E,2,0),"")</f>
        <v/>
      </c>
      <c r="O62" s="4" t="str">
        <f>_xlfn.IFNA(VLOOKUP(C62,[2]Hoja1!$J:$L,3,0),"")</f>
        <v/>
      </c>
      <c r="P62" s="5" t="str">
        <f t="shared" si="11"/>
        <v>x</v>
      </c>
      <c r="Q62" s="4">
        <f t="shared" si="12"/>
        <v>62</v>
      </c>
      <c r="R62" s="2" t="str">
        <f t="shared" si="13"/>
        <v>202306</v>
      </c>
      <c r="S62" s="4">
        <f t="shared" si="14"/>
        <v>1</v>
      </c>
      <c r="T62" s="4">
        <f t="shared" si="15"/>
        <v>1</v>
      </c>
      <c r="U62" s="4">
        <f t="shared" si="16"/>
        <v>2</v>
      </c>
    </row>
    <row r="63" spans="1:21" x14ac:dyDescent="0.25">
      <c r="A63" s="4" t="str">
        <f t="shared" si="10"/>
        <v>0</v>
      </c>
      <c r="B63" t="s">
        <v>1</v>
      </c>
      <c r="C63">
        <v>20000000000</v>
      </c>
      <c r="D63" t="s">
        <v>17</v>
      </c>
      <c r="E63" t="s">
        <v>18</v>
      </c>
      <c r="F63" s="3">
        <v>45078</v>
      </c>
      <c r="G63" s="3"/>
      <c r="H63" s="3"/>
      <c r="I63" s="3"/>
      <c r="J63" s="3" t="s">
        <v>23</v>
      </c>
      <c r="K63" s="2">
        <f t="shared" si="7"/>
        <v>45078</v>
      </c>
      <c r="L63" s="2">
        <f t="shared" si="8"/>
        <v>45107</v>
      </c>
      <c r="M63" s="2" t="str">
        <f t="shared" si="9"/>
        <v>0 - DDJJ IVA - 202306 - 30000000000 - Cliente</v>
      </c>
      <c r="N63" s="5" t="str">
        <f>IFERROR(VLOOKUP(D63&amp;" - "&amp;R63,[1]Control!$D:$E,2,0),"")</f>
        <v/>
      </c>
      <c r="O63" s="4" t="str">
        <f>_xlfn.IFNA(VLOOKUP(C63,[2]Hoja1!$J:$L,3,0),"")</f>
        <v/>
      </c>
      <c r="P63" s="5" t="str">
        <f t="shared" si="11"/>
        <v>x</v>
      </c>
      <c r="Q63" s="4">
        <f t="shared" si="12"/>
        <v>63</v>
      </c>
      <c r="R63" s="2" t="str">
        <f t="shared" si="13"/>
        <v>202306</v>
      </c>
      <c r="S63" s="4">
        <f t="shared" si="14"/>
        <v>1</v>
      </c>
      <c r="T63" s="4">
        <f t="shared" si="15"/>
        <v>1</v>
      </c>
      <c r="U63" s="4">
        <f t="shared" si="16"/>
        <v>2</v>
      </c>
    </row>
    <row r="64" spans="1:21" x14ac:dyDescent="0.25">
      <c r="A64" s="4" t="str">
        <f t="shared" si="10"/>
        <v>0</v>
      </c>
      <c r="B64" t="s">
        <v>1</v>
      </c>
      <c r="C64">
        <v>20000000000</v>
      </c>
      <c r="D64" t="s">
        <v>17</v>
      </c>
      <c r="E64" t="s">
        <v>18</v>
      </c>
      <c r="F64" s="3">
        <v>45078</v>
      </c>
      <c r="G64" s="3"/>
      <c r="H64" s="3"/>
      <c r="I64" s="3"/>
      <c r="J64" s="3" t="s">
        <v>23</v>
      </c>
      <c r="K64" s="2">
        <f t="shared" si="7"/>
        <v>45078</v>
      </c>
      <c r="L64" s="2">
        <f t="shared" si="8"/>
        <v>45107</v>
      </c>
      <c r="M64" s="2" t="str">
        <f t="shared" si="9"/>
        <v>0 - DDJJ IVA - 202306 - 30000000000 - Cliente</v>
      </c>
      <c r="N64" s="5" t="str">
        <f>IFERROR(VLOOKUP(D64&amp;" - "&amp;R64,[1]Control!$D:$E,2,0),"")</f>
        <v/>
      </c>
      <c r="O64" s="4" t="str">
        <f>_xlfn.IFNA(VLOOKUP(C64,[2]Hoja1!$J:$L,3,0),"")</f>
        <v/>
      </c>
      <c r="P64" s="5" t="str">
        <f t="shared" si="11"/>
        <v>x</v>
      </c>
      <c r="Q64" s="4">
        <f t="shared" si="12"/>
        <v>64</v>
      </c>
      <c r="R64" s="2" t="str">
        <f t="shared" si="13"/>
        <v>202306</v>
      </c>
      <c r="S64" s="4">
        <f t="shared" si="14"/>
        <v>1</v>
      </c>
      <c r="T64" s="4">
        <f t="shared" si="15"/>
        <v>1</v>
      </c>
      <c r="U64" s="4">
        <f t="shared" si="16"/>
        <v>2</v>
      </c>
    </row>
    <row r="65" spans="1:21" x14ac:dyDescent="0.25">
      <c r="A65" s="4" t="str">
        <f t="shared" si="10"/>
        <v>0</v>
      </c>
      <c r="B65" t="s">
        <v>1</v>
      </c>
      <c r="C65">
        <v>20000000000</v>
      </c>
      <c r="D65" t="s">
        <v>17</v>
      </c>
      <c r="E65" t="s">
        <v>18</v>
      </c>
      <c r="F65" s="3">
        <v>45078</v>
      </c>
      <c r="G65" s="3"/>
      <c r="H65" s="3"/>
      <c r="I65" s="3"/>
      <c r="J65" s="3" t="s">
        <v>23</v>
      </c>
      <c r="K65" s="2">
        <f t="shared" si="7"/>
        <v>45078</v>
      </c>
      <c r="L65" s="2">
        <f t="shared" si="8"/>
        <v>45107</v>
      </c>
      <c r="M65" s="2" t="str">
        <f t="shared" si="9"/>
        <v>0 - DDJJ IVA - 202306 - 30000000000 - Cliente</v>
      </c>
      <c r="N65" s="5" t="str">
        <f>IFERROR(VLOOKUP(D65&amp;" - "&amp;R65,[1]Control!$D:$E,2,0),"")</f>
        <v/>
      </c>
      <c r="O65" s="4" t="str">
        <f>_xlfn.IFNA(VLOOKUP(C65,[2]Hoja1!$J:$L,3,0),"")</f>
        <v/>
      </c>
      <c r="P65" s="5" t="str">
        <f t="shared" si="11"/>
        <v>x</v>
      </c>
      <c r="Q65" s="4">
        <f t="shared" si="12"/>
        <v>65</v>
      </c>
      <c r="R65" s="2" t="str">
        <f t="shared" si="13"/>
        <v>202306</v>
      </c>
      <c r="S65" s="4">
        <f t="shared" si="14"/>
        <v>1</v>
      </c>
      <c r="T65" s="4">
        <f t="shared" si="15"/>
        <v>1</v>
      </c>
      <c r="U65" s="4">
        <f t="shared" si="16"/>
        <v>2</v>
      </c>
    </row>
    <row r="66" spans="1:21" x14ac:dyDescent="0.25">
      <c r="A66" s="4" t="str">
        <f t="shared" si="10"/>
        <v>0</v>
      </c>
      <c r="B66" t="s">
        <v>1</v>
      </c>
      <c r="C66">
        <v>20000000000</v>
      </c>
      <c r="D66" t="s">
        <v>17</v>
      </c>
      <c r="E66" t="s">
        <v>18</v>
      </c>
      <c r="F66" s="3">
        <v>45078</v>
      </c>
      <c r="G66" s="3"/>
      <c r="H66" s="3"/>
      <c r="I66" s="3"/>
      <c r="J66" s="3" t="s">
        <v>23</v>
      </c>
      <c r="K66" s="2">
        <f t="shared" si="7"/>
        <v>45078</v>
      </c>
      <c r="L66" s="2">
        <f t="shared" si="8"/>
        <v>45107</v>
      </c>
      <c r="M66" s="2" t="str">
        <f t="shared" si="9"/>
        <v>0 - DDJJ IVA - 202306 - 30000000000 - Cliente</v>
      </c>
      <c r="N66" s="5" t="str">
        <f>IFERROR(VLOOKUP(D66&amp;" - "&amp;R66,[1]Control!$D:$E,2,0),"")</f>
        <v/>
      </c>
      <c r="O66" s="4" t="str">
        <f>_xlfn.IFNA(VLOOKUP(C66,[2]Hoja1!$J:$L,3,0),"")</f>
        <v/>
      </c>
      <c r="P66" s="5" t="str">
        <f t="shared" ref="P66:P97" si="17">IF(EXACT(O66,E66),"ü","x")</f>
        <v>x</v>
      </c>
      <c r="Q66" s="4">
        <f t="shared" si="12"/>
        <v>66</v>
      </c>
      <c r="R66" s="2" t="str">
        <f t="shared" si="13"/>
        <v>202306</v>
      </c>
      <c r="S66" s="4">
        <f t="shared" si="14"/>
        <v>1</v>
      </c>
      <c r="T66" s="4">
        <f t="shared" si="15"/>
        <v>1</v>
      </c>
      <c r="U66" s="4">
        <f t="shared" ref="U66:U69" si="18">SUM(S66:T66)</f>
        <v>2</v>
      </c>
    </row>
    <row r="67" spans="1:21" x14ac:dyDescent="0.25">
      <c r="A67" s="4" t="str">
        <f t="shared" si="10"/>
        <v>0</v>
      </c>
      <c r="B67" t="s">
        <v>1</v>
      </c>
      <c r="C67">
        <v>20000000000</v>
      </c>
      <c r="D67" t="s">
        <v>17</v>
      </c>
      <c r="E67" t="s">
        <v>18</v>
      </c>
      <c r="F67" s="3">
        <v>45078</v>
      </c>
      <c r="G67" s="3"/>
      <c r="H67" s="3"/>
      <c r="I67" s="3"/>
      <c r="J67" s="3" t="s">
        <v>23</v>
      </c>
      <c r="K67" s="2">
        <f t="shared" ref="K67:K69" si="19">F67</f>
        <v>45078</v>
      </c>
      <c r="L67" s="2">
        <f t="shared" ref="L67:L69" si="20">EOMONTH(F67,0)</f>
        <v>45107</v>
      </c>
      <c r="M67" s="2" t="str">
        <f t="shared" ref="M67:M69" si="21">CONCATENATE(TEXT(A67,"0")," - ","DDJJ IVA - ",YEAR(K67),TEXT(MONTH(K67),"00")," - ",SUBSTITUTE(D67,"-","")," - ",B67)</f>
        <v>0 - DDJJ IVA - 202306 - 30000000000 - Cliente</v>
      </c>
      <c r="N67" s="5" t="str">
        <f>IFERROR(VLOOKUP(D67&amp;" - "&amp;R67,[1]Control!$D:$E,2,0),"")</f>
        <v/>
      </c>
      <c r="O67" s="4" t="str">
        <f>_xlfn.IFNA(VLOOKUP(C67,[2]Hoja1!$J:$L,3,0),"")</f>
        <v/>
      </c>
      <c r="P67" s="5" t="str">
        <f t="shared" si="17"/>
        <v>x</v>
      </c>
      <c r="Q67" s="4">
        <f t="shared" si="12"/>
        <v>67</v>
      </c>
      <c r="R67" s="2" t="str">
        <f t="shared" ref="R67:R69" si="22">YEAR(K67)&amp;TEXT(MONTH(K67),"00")</f>
        <v>202306</v>
      </c>
      <c r="S67" s="4">
        <f t="shared" si="14"/>
        <v>1</v>
      </c>
      <c r="T67" s="4">
        <f t="shared" si="15"/>
        <v>1</v>
      </c>
      <c r="U67" s="4">
        <f t="shared" si="18"/>
        <v>2</v>
      </c>
    </row>
    <row r="68" spans="1:21" x14ac:dyDescent="0.25">
      <c r="A68" s="4" t="str">
        <f t="shared" si="10"/>
        <v>0</v>
      </c>
      <c r="B68" t="s">
        <v>1</v>
      </c>
      <c r="C68">
        <v>20000000000</v>
      </c>
      <c r="D68" t="s">
        <v>17</v>
      </c>
      <c r="E68" t="s">
        <v>18</v>
      </c>
      <c r="F68" s="3">
        <v>45078</v>
      </c>
      <c r="G68" s="3"/>
      <c r="H68" s="3"/>
      <c r="I68" s="3"/>
      <c r="J68" s="3" t="s">
        <v>23</v>
      </c>
      <c r="K68" s="2">
        <f t="shared" si="19"/>
        <v>45078</v>
      </c>
      <c r="L68" s="2">
        <f t="shared" si="20"/>
        <v>45107</v>
      </c>
      <c r="M68" s="2" t="str">
        <f t="shared" si="21"/>
        <v>0 - DDJJ IVA - 202306 - 30000000000 - Cliente</v>
      </c>
      <c r="N68" s="5" t="str">
        <f>IFERROR(VLOOKUP(D68&amp;" - "&amp;R68,[1]Control!$D:$E,2,0),"")</f>
        <v/>
      </c>
      <c r="O68" s="4" t="str">
        <f>_xlfn.IFNA(VLOOKUP(C68,[2]Hoja1!$J:$L,3,0),"")</f>
        <v/>
      </c>
      <c r="P68" s="5" t="str">
        <f t="shared" si="17"/>
        <v>x</v>
      </c>
      <c r="Q68" s="4">
        <f t="shared" si="12"/>
        <v>68</v>
      </c>
      <c r="R68" s="2" t="str">
        <f t="shared" si="22"/>
        <v>202306</v>
      </c>
      <c r="S68" s="4">
        <f t="shared" ref="S68:S69" si="23">IF(C68=C67,1,0)</f>
        <v>1</v>
      </c>
      <c r="T68" s="4">
        <f t="shared" ref="T68:T69" si="24">IF(C68=C69,1,0)</f>
        <v>1</v>
      </c>
      <c r="U68" s="4">
        <f t="shared" si="18"/>
        <v>2</v>
      </c>
    </row>
    <row r="69" spans="1:21" x14ac:dyDescent="0.25">
      <c r="A69" s="4" t="str">
        <f t="shared" si="10"/>
        <v>0</v>
      </c>
      <c r="B69" t="s">
        <v>1</v>
      </c>
      <c r="C69">
        <v>20000000000</v>
      </c>
      <c r="D69" t="s">
        <v>17</v>
      </c>
      <c r="E69" t="s">
        <v>18</v>
      </c>
      <c r="F69" s="3">
        <v>45078</v>
      </c>
      <c r="G69" s="3"/>
      <c r="H69" s="3"/>
      <c r="I69" s="3"/>
      <c r="J69" s="3" t="s">
        <v>23</v>
      </c>
      <c r="K69" s="2">
        <f t="shared" si="19"/>
        <v>45078</v>
      </c>
      <c r="L69" s="2">
        <f t="shared" si="20"/>
        <v>45107</v>
      </c>
      <c r="M69" s="2" t="str">
        <f t="shared" si="21"/>
        <v>0 - DDJJ IVA - 202306 - 30000000000 - Cliente</v>
      </c>
      <c r="N69" s="5" t="str">
        <f>IFERROR(VLOOKUP(D69&amp;" - "&amp;R69,[1]Control!$D:$E,2,0),"")</f>
        <v/>
      </c>
      <c r="O69" s="4" t="str">
        <f>_xlfn.IFNA(VLOOKUP(C69,[2]Hoja1!$J:$L,3,0),"")</f>
        <v/>
      </c>
      <c r="P69" s="5" t="str">
        <f t="shared" si="17"/>
        <v>x</v>
      </c>
      <c r="Q69" s="4">
        <f t="shared" si="12"/>
        <v>69</v>
      </c>
      <c r="R69" s="2" t="str">
        <f t="shared" si="22"/>
        <v>202306</v>
      </c>
      <c r="S69" s="4">
        <f t="shared" si="23"/>
        <v>1</v>
      </c>
      <c r="T69" s="4">
        <f t="shared" si="24"/>
        <v>0</v>
      </c>
      <c r="U69" s="4">
        <f t="shared" si="18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dataValidations count="1">
    <dataValidation type="list" allowBlank="1" showInputMessage="1" showErrorMessage="1" sqref="J2:J69" xr:uid="{9580372A-110D-479A-97E3-570CB2D92230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2023-12-14T23:49:14Z</dcterms:modified>
</cp:coreProperties>
</file>