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F:\Proyecto Uipath\Descarga-y-Carga-COMVEN-LID\"/>
    </mc:Choice>
  </mc:AlternateContent>
  <xr:revisionPtr revIDLastSave="0" documentId="13_ncr:1_{809A3E10-FF11-42F7-AD45-C78CAECB6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69" i="1"/>
  <c r="B68" i="1"/>
  <c r="B67" i="1"/>
  <c r="B66" i="1"/>
  <c r="B65" i="1"/>
  <c r="K65" i="1" s="1"/>
  <c r="B64" i="1"/>
  <c r="K64" i="1" s="1"/>
  <c r="B63" i="1"/>
  <c r="K63" i="1" s="1"/>
  <c r="B62" i="1"/>
  <c r="K62" i="1" s="1"/>
  <c r="B61" i="1"/>
  <c r="B60" i="1"/>
  <c r="B59" i="1"/>
  <c r="B58" i="1"/>
  <c r="K58" i="1" s="1"/>
  <c r="B57" i="1"/>
  <c r="K57" i="1" s="1"/>
  <c r="B56" i="1"/>
  <c r="K56" i="1" s="1"/>
  <c r="B55" i="1"/>
  <c r="B54" i="1"/>
  <c r="B53" i="1"/>
  <c r="B52" i="1"/>
  <c r="B51" i="1"/>
  <c r="K51" i="1" s="1"/>
  <c r="B50" i="1"/>
  <c r="K50" i="1" s="1"/>
  <c r="B49" i="1"/>
  <c r="B48" i="1"/>
  <c r="K48" i="1" s="1"/>
  <c r="B47" i="1"/>
  <c r="B46" i="1"/>
  <c r="K46" i="1" s="1"/>
  <c r="B45" i="1"/>
  <c r="B44" i="1"/>
  <c r="B43" i="1"/>
  <c r="B42" i="1"/>
  <c r="B41" i="1"/>
  <c r="B40" i="1"/>
  <c r="B39" i="1"/>
  <c r="B38" i="1"/>
  <c r="K38" i="1" s="1"/>
  <c r="B37" i="1"/>
  <c r="B36" i="1"/>
  <c r="K36" i="1" s="1"/>
  <c r="B35" i="1"/>
  <c r="B34" i="1"/>
  <c r="K34" i="1" s="1"/>
  <c r="B33" i="1"/>
  <c r="K33" i="1" s="1"/>
  <c r="B32" i="1"/>
  <c r="K32" i="1" s="1"/>
  <c r="B31" i="1"/>
  <c r="B30" i="1"/>
  <c r="B29" i="1"/>
  <c r="K29" i="1" s="1"/>
  <c r="B28" i="1"/>
  <c r="K28" i="1" s="1"/>
  <c r="B27" i="1"/>
  <c r="K27" i="1" s="1"/>
  <c r="B26" i="1"/>
  <c r="K26" i="1" s="1"/>
  <c r="B25" i="1"/>
  <c r="B24" i="1"/>
  <c r="B23" i="1"/>
  <c r="B22" i="1"/>
  <c r="K22" i="1" s="1"/>
  <c r="B21" i="1"/>
  <c r="K21" i="1" s="1"/>
  <c r="B20" i="1"/>
  <c r="K20" i="1" s="1"/>
  <c r="B19" i="1"/>
  <c r="B18" i="1"/>
  <c r="B17" i="1"/>
  <c r="B16" i="1"/>
  <c r="K16" i="1" s="1"/>
  <c r="B15" i="1"/>
  <c r="K15" i="1" s="1"/>
  <c r="B14" i="1"/>
  <c r="K14" i="1" s="1"/>
  <c r="B13" i="1"/>
  <c r="B12" i="1"/>
  <c r="B11" i="1"/>
  <c r="B10" i="1"/>
  <c r="K10" i="1" s="1"/>
  <c r="B9" i="1"/>
  <c r="K9" i="1" s="1"/>
  <c r="B8" i="1"/>
  <c r="K8" i="1" s="1"/>
  <c r="B7" i="1"/>
  <c r="B6" i="1"/>
  <c r="B5" i="1"/>
  <c r="B4" i="1"/>
  <c r="B3" i="1"/>
  <c r="K3" i="1" s="1"/>
  <c r="B2" i="1"/>
  <c r="K2" i="1" s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69" i="1"/>
  <c r="K68" i="1"/>
  <c r="K67" i="1"/>
  <c r="K66" i="1"/>
  <c r="K61" i="1"/>
  <c r="K60" i="1"/>
  <c r="K59" i="1"/>
  <c r="K55" i="1"/>
  <c r="K54" i="1"/>
  <c r="K53" i="1"/>
  <c r="K52" i="1"/>
  <c r="K49" i="1"/>
  <c r="K47" i="1"/>
  <c r="K45" i="1"/>
  <c r="K44" i="1"/>
  <c r="K43" i="1"/>
  <c r="K42" i="1"/>
  <c r="K41" i="1"/>
  <c r="K40" i="1"/>
  <c r="K39" i="1"/>
  <c r="K37" i="1"/>
  <c r="K35" i="1"/>
  <c r="K31" i="1"/>
  <c r="K30" i="1"/>
  <c r="K25" i="1"/>
  <c r="K24" i="1"/>
  <c r="K23" i="1"/>
  <c r="K19" i="1"/>
  <c r="K18" i="1"/>
  <c r="K17" i="1"/>
  <c r="K13" i="1"/>
  <c r="K12" i="1"/>
  <c r="K11" i="1"/>
  <c r="K7" i="1"/>
  <c r="K6" i="1"/>
  <c r="K5" i="1"/>
  <c r="K4" i="1"/>
  <c r="S69" i="1"/>
  <c r="R69" i="1"/>
  <c r="S68" i="1"/>
  <c r="R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2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S3" i="1"/>
  <c r="R3" i="1"/>
  <c r="T69" i="1" l="1"/>
  <c r="T68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3" i="1"/>
  <c r="T2" i="1" l="1"/>
  <c r="T66" i="1"/>
  <c r="T65" i="1"/>
  <c r="T30" i="1"/>
  <c r="T29" i="1"/>
  <c r="T18" i="1"/>
  <c r="T17" i="1"/>
  <c r="T6" i="1"/>
  <c r="T5" i="1"/>
  <c r="T54" i="1" l="1"/>
  <c r="T41" i="1"/>
  <c r="T53" i="1"/>
  <c r="T42" i="1"/>
  <c r="T27" i="1"/>
  <c r="T39" i="1"/>
  <c r="T51" i="1"/>
  <c r="T63" i="1"/>
  <c r="T9" i="1"/>
  <c r="T21" i="1"/>
  <c r="T33" i="1"/>
  <c r="T35" i="1"/>
  <c r="T13" i="1"/>
  <c r="T25" i="1"/>
  <c r="T37" i="1"/>
  <c r="T49" i="1"/>
  <c r="T61" i="1"/>
  <c r="T4" i="1"/>
  <c r="T16" i="1"/>
  <c r="T28" i="1"/>
  <c r="T40" i="1"/>
  <c r="T52" i="1"/>
  <c r="T10" i="1"/>
  <c r="T22" i="1"/>
  <c r="T34" i="1"/>
  <c r="T46" i="1"/>
  <c r="T58" i="1"/>
  <c r="T11" i="1"/>
  <c r="T23" i="1"/>
  <c r="T47" i="1"/>
  <c r="T59" i="1"/>
  <c r="T12" i="1"/>
  <c r="T24" i="1"/>
  <c r="T36" i="1"/>
  <c r="T48" i="1"/>
  <c r="T60" i="1"/>
  <c r="T3" i="1"/>
  <c r="T15" i="1"/>
  <c r="T64" i="1"/>
  <c r="T7" i="1"/>
  <c r="T19" i="1"/>
  <c r="T31" i="1"/>
  <c r="T43" i="1"/>
  <c r="T55" i="1"/>
  <c r="T67" i="1"/>
  <c r="T8" i="1"/>
  <c r="T20" i="1"/>
  <c r="T32" i="1"/>
  <c r="T44" i="1"/>
  <c r="T56" i="1"/>
  <c r="T45" i="1"/>
  <c r="T57" i="1"/>
  <c r="T14" i="1"/>
  <c r="T26" i="1"/>
  <c r="T38" i="1"/>
  <c r="T50" i="1"/>
  <c r="T62" i="1"/>
  <c r="A62" i="1"/>
  <c r="L62" i="1" s="1"/>
  <c r="P62" i="1"/>
  <c r="M62" i="1" s="1"/>
  <c r="O62" i="1"/>
  <c r="O60" i="1" l="1"/>
  <c r="O4" i="1"/>
  <c r="O3" i="1"/>
  <c r="O15" i="1"/>
  <c r="O26" i="1"/>
  <c r="O51" i="1"/>
  <c r="O36" i="1"/>
  <c r="O7" i="1"/>
  <c r="O25" i="1"/>
  <c r="O34" i="1"/>
  <c r="O10" i="1"/>
  <c r="O2" i="1"/>
  <c r="O50" i="1"/>
  <c r="O61" i="1"/>
  <c r="O47" i="1"/>
  <c r="O66" i="1"/>
  <c r="O39" i="1"/>
  <c r="O67" i="1"/>
  <c r="O12" i="1"/>
  <c r="O42" i="1"/>
  <c r="O46" i="1"/>
  <c r="O45" i="1"/>
  <c r="O49" i="1"/>
  <c r="O22" i="1"/>
  <c r="O33" i="1"/>
  <c r="O27" i="1"/>
  <c r="O68" i="1"/>
  <c r="O48" i="1"/>
  <c r="O53" i="1"/>
  <c r="O23" i="1"/>
  <c r="O35" i="1"/>
  <c r="O9" i="1"/>
  <c r="O8" i="1"/>
  <c r="O29" i="1"/>
  <c r="O13" i="1"/>
  <c r="O63" i="1"/>
  <c r="O44" i="1"/>
  <c r="O16" i="1"/>
  <c r="O18" i="1"/>
  <c r="O65" i="1"/>
  <c r="O41" i="1"/>
  <c r="O21" i="1"/>
  <c r="O56" i="1"/>
  <c r="O6" i="1"/>
  <c r="O54" i="1"/>
  <c r="O17" i="1"/>
  <c r="O11" i="1"/>
  <c r="O28" i="1"/>
  <c r="O40" i="1"/>
  <c r="O59" i="1"/>
  <c r="O43" i="1"/>
  <c r="O19" i="1"/>
  <c r="O31" i="1"/>
  <c r="O64" i="1"/>
  <c r="O37" i="1"/>
  <c r="O57" i="1"/>
  <c r="O69" i="1"/>
  <c r="O14" i="1"/>
  <c r="O30" i="1"/>
  <c r="O58" i="1"/>
  <c r="O52" i="1"/>
  <c r="O24" i="1"/>
  <c r="O5" i="1"/>
  <c r="O32" i="1"/>
  <c r="O38" i="1"/>
  <c r="O55" i="1"/>
  <c r="A60" i="1" l="1"/>
  <c r="L60" i="1" s="1"/>
  <c r="A30" i="1"/>
  <c r="L30" i="1" s="1"/>
  <c r="A31" i="1"/>
  <c r="L31" i="1" s="1"/>
  <c r="A28" i="1"/>
  <c r="L28" i="1" s="1"/>
  <c r="A45" i="1"/>
  <c r="L45" i="1" s="1"/>
  <c r="A29" i="1"/>
  <c r="L29" i="1" s="1"/>
  <c r="A46" i="1"/>
  <c r="L46" i="1" s="1"/>
  <c r="A5" i="1"/>
  <c r="L5" i="1" s="1"/>
  <c r="A6" i="1"/>
  <c r="L6" i="1" s="1"/>
  <c r="A38" i="1"/>
  <c r="L38" i="1" s="1"/>
  <c r="A39" i="1"/>
  <c r="L39" i="1" s="1"/>
  <c r="A53" i="1"/>
  <c r="L53" i="1" s="1"/>
  <c r="A16" i="1"/>
  <c r="L16" i="1" s="1"/>
  <c r="A17" i="1"/>
  <c r="L17" i="1" s="1"/>
  <c r="A66" i="1"/>
  <c r="L66" i="1" s="1"/>
  <c r="A41" i="1"/>
  <c r="L41" i="1" s="1"/>
  <c r="A49" i="1"/>
  <c r="L49" i="1" s="1"/>
  <c r="A50" i="1"/>
  <c r="L50" i="1" s="1"/>
  <c r="A43" i="1"/>
  <c r="L43" i="1" s="1"/>
  <c r="A26" i="1"/>
  <c r="L26" i="1" s="1"/>
  <c r="A27" i="1"/>
  <c r="L27" i="1" s="1"/>
  <c r="A13" i="1"/>
  <c r="L13" i="1" s="1"/>
  <c r="A11" i="1"/>
  <c r="L11" i="1" s="1"/>
  <c r="A14" i="1"/>
  <c r="L14" i="1" s="1"/>
  <c r="A9" i="1"/>
  <c r="L9" i="1" s="1"/>
  <c r="A10" i="1"/>
  <c r="L10" i="1" s="1"/>
  <c r="A22" i="1"/>
  <c r="L22" i="1" s="1"/>
  <c r="A15" i="1"/>
  <c r="L15" i="1" s="1"/>
  <c r="P43" i="1" l="1"/>
  <c r="M43" i="1" s="1"/>
  <c r="P60" i="1"/>
  <c r="M60" i="1" s="1"/>
  <c r="P41" i="1"/>
  <c r="M41" i="1" s="1"/>
  <c r="P47" i="1" l="1"/>
  <c r="M47" i="1" s="1"/>
  <c r="P18" i="1"/>
  <c r="M18" i="1" s="1"/>
  <c r="P33" i="1"/>
  <c r="M33" i="1" s="1"/>
  <c r="P42" i="1"/>
  <c r="M42" i="1" s="1"/>
  <c r="P30" i="1"/>
  <c r="M30" i="1" s="1"/>
  <c r="P31" i="1"/>
  <c r="M31" i="1" s="1"/>
  <c r="P22" i="1"/>
  <c r="M22" i="1" s="1"/>
  <c r="P50" i="1"/>
  <c r="M50" i="1" s="1"/>
  <c r="P29" i="1"/>
  <c r="M29" i="1" s="1"/>
  <c r="P64" i="1"/>
  <c r="M64" i="1" s="1"/>
  <c r="P58" i="1"/>
  <c r="M58" i="1" s="1"/>
  <c r="P35" i="1"/>
  <c r="M35" i="1" s="1"/>
  <c r="P32" i="1"/>
  <c r="M32" i="1" s="1"/>
  <c r="P28" i="1"/>
  <c r="M28" i="1" s="1"/>
  <c r="P6" i="1"/>
  <c r="M6" i="1" s="1"/>
  <c r="P4" i="1"/>
  <c r="M4" i="1" s="1"/>
  <c r="P54" i="1"/>
  <c r="M54" i="1" s="1"/>
  <c r="P65" i="1"/>
  <c r="M65" i="1" s="1"/>
  <c r="P40" i="1"/>
  <c r="M40" i="1" s="1"/>
  <c r="P24" i="1"/>
  <c r="M24" i="1" s="1"/>
  <c r="P37" i="1"/>
  <c r="M37" i="1" s="1"/>
  <c r="P34" i="1"/>
  <c r="M34" i="1" s="1"/>
  <c r="P8" i="1"/>
  <c r="M8" i="1" s="1"/>
  <c r="P3" i="1"/>
  <c r="M3" i="1" s="1"/>
  <c r="P66" i="1"/>
  <c r="M66" i="1" s="1"/>
  <c r="D4" i="1"/>
  <c r="D3" i="1"/>
  <c r="D2" i="1"/>
  <c r="A8" i="1" l="1"/>
  <c r="L8" i="1" s="1"/>
  <c r="A36" i="1"/>
  <c r="L36" i="1" s="1"/>
  <c r="A51" i="1"/>
  <c r="L51" i="1" s="1"/>
  <c r="A48" i="1"/>
  <c r="L48" i="1" s="1"/>
  <c r="A37" i="1"/>
  <c r="L37" i="1" s="1"/>
  <c r="A18" i="1"/>
  <c r="L18" i="1" s="1"/>
  <c r="A55" i="1"/>
  <c r="L55" i="1" s="1"/>
  <c r="A44" i="1"/>
  <c r="L44" i="1" s="1"/>
  <c r="A24" i="1"/>
  <c r="L24" i="1" s="1"/>
  <c r="A47" i="1"/>
  <c r="L47" i="1" s="1"/>
  <c r="A52" i="1"/>
  <c r="L52" i="1" s="1"/>
  <c r="A19" i="1"/>
  <c r="L19" i="1" s="1"/>
  <c r="A67" i="1"/>
  <c r="L67" i="1" s="1"/>
  <c r="A40" i="1"/>
  <c r="L40" i="1" s="1"/>
  <c r="A69" i="1"/>
  <c r="L69" i="1" s="1"/>
  <c r="A25" i="1"/>
  <c r="L25" i="1" s="1"/>
  <c r="A59" i="1"/>
  <c r="L59" i="1" s="1"/>
  <c r="A54" i="1"/>
  <c r="L54" i="1" s="1"/>
  <c r="A64" i="1"/>
  <c r="L64" i="1" s="1"/>
  <c r="A56" i="1"/>
  <c r="L56" i="1" s="1"/>
  <c r="A61" i="1"/>
  <c r="L61" i="1" s="1"/>
  <c r="A2" i="1"/>
  <c r="L2" i="1" s="1"/>
  <c r="A4" i="1"/>
  <c r="L4" i="1" s="1"/>
  <c r="A3" i="1"/>
  <c r="L3" i="1" s="1"/>
  <c r="A42" i="1"/>
  <c r="L42" i="1" s="1"/>
  <c r="A34" i="1"/>
  <c r="L34" i="1" s="1"/>
  <c r="A65" i="1"/>
  <c r="L65" i="1" s="1"/>
  <c r="A23" i="1"/>
  <c r="L23" i="1" s="1"/>
  <c r="A20" i="1"/>
  <c r="L20" i="1" s="1"/>
  <c r="A21" i="1"/>
  <c r="L21" i="1" s="1"/>
  <c r="A57" i="1"/>
  <c r="L57" i="1" s="1"/>
  <c r="A32" i="1"/>
  <c r="L32" i="1" s="1"/>
  <c r="A12" i="1"/>
  <c r="L12" i="1" s="1"/>
  <c r="A68" i="1"/>
  <c r="L68" i="1" s="1"/>
  <c r="A35" i="1"/>
  <c r="L35" i="1" s="1"/>
  <c r="A33" i="1"/>
  <c r="L33" i="1" s="1"/>
  <c r="A7" i="1"/>
  <c r="L7" i="1" s="1"/>
  <c r="A63" i="1"/>
  <c r="L63" i="1" s="1"/>
  <c r="A58" i="1"/>
  <c r="L58" i="1" s="1"/>
  <c r="P63" i="1" l="1"/>
  <c r="M63" i="1" s="1"/>
  <c r="P12" i="1"/>
  <c r="M12" i="1" s="1"/>
  <c r="P26" i="1"/>
  <c r="M26" i="1" s="1"/>
  <c r="P16" i="1"/>
  <c r="M16" i="1" s="1"/>
  <c r="P56" i="1"/>
  <c r="M56" i="1" s="1"/>
  <c r="P49" i="1"/>
  <c r="M49" i="1" s="1"/>
  <c r="P9" i="1"/>
  <c r="M9" i="1" s="1"/>
  <c r="P13" i="1"/>
  <c r="M13" i="1" s="1"/>
  <c r="P14" i="1"/>
  <c r="M14" i="1" s="1"/>
  <c r="P46" i="1"/>
  <c r="M46" i="1" s="1"/>
  <c r="P53" i="1"/>
  <c r="M53" i="1" s="1"/>
  <c r="P45" i="1"/>
  <c r="M45" i="1" s="1"/>
  <c r="P23" i="1"/>
  <c r="M23" i="1" s="1"/>
  <c r="P19" i="1"/>
  <c r="M19" i="1" s="1"/>
  <c r="P15" i="1"/>
  <c r="M15" i="1" s="1"/>
  <c r="P5" i="1"/>
  <c r="M5" i="1" s="1"/>
  <c r="P68" i="1"/>
  <c r="M68" i="1" s="1"/>
  <c r="P48" i="1"/>
  <c r="M48" i="1" s="1"/>
  <c r="P21" i="1"/>
  <c r="M21" i="1" s="1"/>
  <c r="P39" i="1"/>
  <c r="M39" i="1" s="1"/>
  <c r="P25" i="1"/>
  <c r="M25" i="1" s="1"/>
  <c r="P27" i="1"/>
  <c r="M27" i="1" s="1"/>
  <c r="P17" i="1"/>
  <c r="M17" i="1" s="1"/>
  <c r="P2" i="1"/>
  <c r="M2" i="1" s="1"/>
  <c r="P59" i="1"/>
  <c r="M59" i="1" s="1"/>
  <c r="P57" i="1"/>
  <c r="M57" i="1" s="1"/>
  <c r="P67" i="1"/>
  <c r="M67" i="1" s="1"/>
  <c r="P44" i="1"/>
  <c r="M44" i="1" s="1"/>
  <c r="P38" i="1"/>
  <c r="M38" i="1" s="1"/>
  <c r="P52" i="1"/>
  <c r="M52" i="1" s="1"/>
  <c r="P69" i="1"/>
  <c r="M69" i="1" s="1"/>
  <c r="P11" i="1"/>
  <c r="M11" i="1" s="1"/>
  <c r="P7" i="1"/>
  <c r="M7" i="1" s="1"/>
  <c r="P61" i="1"/>
  <c r="M61" i="1" s="1"/>
  <c r="P10" i="1"/>
  <c r="M10" i="1" s="1"/>
  <c r="P55" i="1"/>
  <c r="M55" i="1" s="1"/>
  <c r="P51" i="1"/>
  <c r="M51" i="1" s="1"/>
  <c r="P36" i="1"/>
  <c r="M36" i="1" s="1"/>
  <c r="P20" i="1"/>
  <c r="M20" i="1" s="1"/>
  <c r="O20" i="1" l="1"/>
</calcChain>
</file>

<file path=xl/sharedStrings.xml><?xml version="1.0" encoding="utf-8"?>
<sst xmlns="http://schemas.openxmlformats.org/spreadsheetml/2006/main" count="289" uniqueCount="26">
  <si>
    <t>Nro</t>
  </si>
  <si>
    <t>Cliente</t>
  </si>
  <si>
    <t>CLAVE</t>
  </si>
  <si>
    <t>Desde (No Formula)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</si>
  <si>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</si>
  <si>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</si>
  <si>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</si>
  <si>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</si>
  <si>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</si>
  <si>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</si>
  <si>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</si>
  <si>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Periodo</t>
  </si>
  <si>
    <t>Anterior</t>
  </si>
  <si>
    <t>Posterior</t>
  </si>
  <si>
    <t>Con anterior y posterior</t>
  </si>
  <si>
    <t>Ubicación</t>
  </si>
  <si>
    <t>Raiz</t>
  </si>
  <si>
    <t>CSV</t>
  </si>
  <si>
    <t>30-00000000-0</t>
  </si>
  <si>
    <t>C:\Users\Agustin Bustos\Desktop\TEST</t>
  </si>
  <si>
    <t>CF</t>
  </si>
  <si>
    <t>Tipo</t>
  </si>
  <si>
    <t>Por Comprobante</t>
  </si>
  <si>
    <t>RI</t>
  </si>
  <si>
    <t>Global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</si>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</sst>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Descarga%20COMVEN%20LID\Control.xlsx" TargetMode="External"/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apeles%20de%20trabajo\1.%20CLAVES%20FISCALES\CLAVES%20FISCALES%20AFIP.xlsx" TargetMode="External"/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JCAmarilla2272</v>
          </cell>
        </row>
        <row r="6">
          <cell r="J6">
            <v>20170395167</v>
          </cell>
          <cell r="K6">
            <v>30592932446</v>
          </cell>
          <cell r="L6" t="str">
            <v>Hugohope209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Crispin2022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L@rrygrb209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Martinb204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Gracielac275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Sinclair.208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Carlos2111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Coronasm275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Luisc30001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Marcelo202</v>
          </cell>
        </row>
        <row r="36">
          <cell r="J36">
            <v>20175255819</v>
          </cell>
          <cell r="K36">
            <v>30568711420</v>
          </cell>
          <cell r="L36" t="str">
            <v>Crispin2022</v>
          </cell>
        </row>
        <row r="37">
          <cell r="J37">
            <v>20361947674</v>
          </cell>
          <cell r="K37">
            <v>20361947674</v>
          </cell>
          <cell r="L37" t="str">
            <v>Cesare2021</v>
          </cell>
        </row>
        <row r="38">
          <cell r="J38">
            <v>20149466356</v>
          </cell>
          <cell r="K38">
            <v>20149466356</v>
          </cell>
          <cell r="L38" t="str">
            <v>REEnriquez207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Hugohope209</v>
          </cell>
        </row>
        <row r="42">
          <cell r="J42">
            <v>27182653972</v>
          </cell>
          <cell r="K42">
            <v>27182653972</v>
          </cell>
          <cell r="L42" t="str">
            <v>Chabuca273</v>
          </cell>
        </row>
        <row r="43">
          <cell r="J43">
            <v>20168291834</v>
          </cell>
          <cell r="K43">
            <v>20168291834</v>
          </cell>
          <cell r="L43" t="str">
            <v>TOfi04041965</v>
          </cell>
        </row>
        <row r="44">
          <cell r="J44">
            <v>20133762761</v>
          </cell>
          <cell r="K44">
            <v>20133762761</v>
          </cell>
          <cell r="L44" t="str">
            <v>Cferreyra59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Jouliae1356</v>
          </cell>
        </row>
        <row r="50">
          <cell r="J50">
            <v>20100325048</v>
          </cell>
          <cell r="K50">
            <v>30708626348</v>
          </cell>
          <cell r="L50" t="str">
            <v>Jouliae1356</v>
          </cell>
        </row>
        <row r="51">
          <cell r="J51">
            <v>20175255819</v>
          </cell>
          <cell r="K51">
            <v>30701299538</v>
          </cell>
          <cell r="L51" t="str">
            <v>Crispin2022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REEnriquez207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Hugohope209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27364071359</v>
          </cell>
          <cell r="K57">
            <v>27364071359</v>
          </cell>
          <cell r="L57" t="str">
            <v>MelissaH1104</v>
          </cell>
        </row>
        <row r="58">
          <cell r="J58">
            <v>20149466739</v>
          </cell>
          <cell r="K58">
            <v>20149466739</v>
          </cell>
          <cell r="L58" t="str">
            <v>Ricardo212</v>
          </cell>
        </row>
        <row r="59">
          <cell r="J59">
            <v>20175255819</v>
          </cell>
          <cell r="K59">
            <v>33712529909</v>
          </cell>
          <cell r="L59" t="str">
            <v>Crispin2022</v>
          </cell>
        </row>
        <row r="60">
          <cell r="J60">
            <v>20174123072</v>
          </cell>
          <cell r="K60">
            <v>20174123072</v>
          </cell>
          <cell r="L60" t="str">
            <v>Carlos2111</v>
          </cell>
        </row>
        <row r="61">
          <cell r="J61">
            <v>20408973598</v>
          </cell>
          <cell r="K61">
            <v>20408973598</v>
          </cell>
          <cell r="L61" t="str">
            <v>Matiasinsa209</v>
          </cell>
        </row>
        <row r="62">
          <cell r="J62">
            <v>23377046129</v>
          </cell>
          <cell r="K62">
            <v>23377046129</v>
          </cell>
          <cell r="L62" t="str">
            <v>Nicolas240</v>
          </cell>
        </row>
        <row r="63">
          <cell r="J63">
            <v>20100325048</v>
          </cell>
          <cell r="K63">
            <v>20100325048</v>
          </cell>
          <cell r="L63" t="str">
            <v>Jouliae1356</v>
          </cell>
        </row>
        <row r="64">
          <cell r="J64">
            <v>20175255819</v>
          </cell>
          <cell r="K64">
            <v>33712370829</v>
          </cell>
          <cell r="L64" t="str">
            <v>Crispin2022</v>
          </cell>
        </row>
        <row r="65">
          <cell r="J65">
            <v>27045207388</v>
          </cell>
          <cell r="K65">
            <v>27045207388</v>
          </cell>
          <cell r="L65" t="str">
            <v>Anamaria2022</v>
          </cell>
        </row>
        <row r="66">
          <cell r="J66">
            <v>27222731416</v>
          </cell>
          <cell r="K66">
            <v>27222731416</v>
          </cell>
          <cell r="L66" t="str">
            <v>Nonona2022</v>
          </cell>
        </row>
        <row r="67">
          <cell r="J67">
            <v>27058846916</v>
          </cell>
          <cell r="K67">
            <v>27058846916</v>
          </cell>
          <cell r="L67" t="str">
            <v>Lazcozh277</v>
          </cell>
        </row>
        <row r="68">
          <cell r="J68">
            <v>23385665709</v>
          </cell>
          <cell r="K68">
            <v>23385665709</v>
          </cell>
          <cell r="L68" t="str">
            <v>Dallas5058</v>
          </cell>
        </row>
        <row r="69">
          <cell r="J69">
            <v>23120538209</v>
          </cell>
          <cell r="K69">
            <v>23120538209</v>
          </cell>
          <cell r="L69" t="str">
            <v>Pliniolin239</v>
          </cell>
        </row>
        <row r="70">
          <cell r="J70">
            <v>27173878309</v>
          </cell>
          <cell r="K70">
            <v>27173878309</v>
          </cell>
          <cell r="L70" t="str">
            <v>Lionettoc280</v>
          </cell>
        </row>
        <row r="71">
          <cell r="J71">
            <v>20203385049</v>
          </cell>
          <cell r="K71">
            <v>20203385049</v>
          </cell>
          <cell r="L71" t="str">
            <v>Posadas4601</v>
          </cell>
        </row>
        <row r="72">
          <cell r="J72">
            <v>23173121539</v>
          </cell>
          <cell r="K72">
            <v>23173121539</v>
          </cell>
          <cell r="L72" t="str">
            <v>Posadas4602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23246015139</v>
          </cell>
          <cell r="K74">
            <v>23246015139</v>
          </cell>
          <cell r="L74" t="str">
            <v>Posadas4919</v>
          </cell>
        </row>
        <row r="75">
          <cell r="J75">
            <v>27163651918</v>
          </cell>
          <cell r="K75">
            <v>27163651918</v>
          </cell>
          <cell r="L75" t="str">
            <v>Martina2783</v>
          </cell>
        </row>
        <row r="76">
          <cell r="J76">
            <v>20168296011</v>
          </cell>
          <cell r="K76">
            <v>20168296011</v>
          </cell>
          <cell r="L76" t="str">
            <v>Jcmayol2022</v>
          </cell>
        </row>
        <row r="77">
          <cell r="J77">
            <v>20203383666</v>
          </cell>
          <cell r="K77">
            <v>20203383666</v>
          </cell>
          <cell r="L77" t="str">
            <v>Rmayol2022</v>
          </cell>
        </row>
        <row r="78">
          <cell r="J78">
            <v>20133762761</v>
          </cell>
          <cell r="K78">
            <v>30657146850</v>
          </cell>
          <cell r="L78" t="str">
            <v>Cferreyra59</v>
          </cell>
        </row>
        <row r="79">
          <cell r="J79">
            <v>27128520851</v>
          </cell>
          <cell r="K79">
            <v>27128520851</v>
          </cell>
          <cell r="L79" t="str">
            <v>Molaspatricia272</v>
          </cell>
        </row>
        <row r="80">
          <cell r="J80">
            <v>20077065637</v>
          </cell>
          <cell r="K80">
            <v>20077065637</v>
          </cell>
          <cell r="L80" t="str">
            <v>PEnsaanibal208</v>
          </cell>
        </row>
        <row r="81">
          <cell r="J81">
            <v>20343667966</v>
          </cell>
          <cell r="K81">
            <v>20343667966</v>
          </cell>
          <cell r="L81" t="str">
            <v>bruno206</v>
          </cell>
        </row>
        <row r="82">
          <cell r="J82">
            <v>20075878495</v>
          </cell>
          <cell r="K82">
            <v>20075878495</v>
          </cell>
          <cell r="L82" t="str">
            <v>Roberto205</v>
          </cell>
        </row>
        <row r="83">
          <cell r="J83">
            <v>20334250327</v>
          </cell>
          <cell r="K83">
            <v>20334250327</v>
          </cell>
          <cell r="L83" t="str">
            <v>Pensalu208</v>
          </cell>
        </row>
        <row r="84">
          <cell r="J84">
            <v>27354872183</v>
          </cell>
          <cell r="K84">
            <v>27354872183</v>
          </cell>
          <cell r="L84" t="str">
            <v>Peugenia275</v>
          </cell>
        </row>
        <row r="85">
          <cell r="J85">
            <v>20085452291</v>
          </cell>
          <cell r="K85">
            <v>20085452291</v>
          </cell>
          <cell r="L85" t="str">
            <v>Oscarp2022</v>
          </cell>
        </row>
        <row r="86">
          <cell r="J86">
            <v>20334250327</v>
          </cell>
          <cell r="K86">
            <v>30716503816</v>
          </cell>
          <cell r="L86" t="str">
            <v>Pensalu208</v>
          </cell>
        </row>
        <row r="87">
          <cell r="J87">
            <v>27176756751</v>
          </cell>
          <cell r="K87" t="e">
            <v>#VALUE!</v>
          </cell>
          <cell r="L87" t="str">
            <v>aTHENUCHI06</v>
          </cell>
        </row>
        <row r="88">
          <cell r="J88">
            <v>20172521771</v>
          </cell>
          <cell r="K88">
            <v>20172521771</v>
          </cell>
          <cell r="L88" t="str">
            <v>Pereyra2022</v>
          </cell>
        </row>
        <row r="89">
          <cell r="J89">
            <v>20115533003</v>
          </cell>
          <cell r="K89">
            <v>20115533003</v>
          </cell>
          <cell r="L89" t="str">
            <v>Jorgefer2021</v>
          </cell>
        </row>
        <row r="90">
          <cell r="J90">
            <v>27169311027</v>
          </cell>
          <cell r="K90">
            <v>27169311027</v>
          </cell>
          <cell r="L90" t="str">
            <v>Piasentinia277</v>
          </cell>
        </row>
        <row r="91">
          <cell r="J91">
            <v>27176756751</v>
          </cell>
          <cell r="K91">
            <v>27176756751</v>
          </cell>
          <cell r="L91" t="str">
            <v>aTHENUCHI06</v>
          </cell>
        </row>
        <row r="92">
          <cell r="J92">
            <v>20100325048</v>
          </cell>
          <cell r="K92">
            <v>30708370122</v>
          </cell>
          <cell r="L92" t="str">
            <v>Jouliae1356</v>
          </cell>
        </row>
        <row r="93">
          <cell r="J93">
            <v>20109908852</v>
          </cell>
          <cell r="K93">
            <v>30687910636</v>
          </cell>
          <cell r="L93" t="str">
            <v>Robertob2330</v>
          </cell>
        </row>
        <row r="94">
          <cell r="J94">
            <v>20168291931</v>
          </cell>
          <cell r="K94">
            <v>30709206695</v>
          </cell>
          <cell r="L94" t="str">
            <v>apipeAPIPE789</v>
          </cell>
        </row>
        <row r="95">
          <cell r="J95">
            <v>20309592159</v>
          </cell>
          <cell r="K95">
            <v>20309592159</v>
          </cell>
          <cell r="L95" t="str">
            <v>Rieraariel209</v>
          </cell>
        </row>
        <row r="96">
          <cell r="J96">
            <v>20121182832</v>
          </cell>
          <cell r="K96">
            <v>20121182832</v>
          </cell>
          <cell r="L96" t="str">
            <v>RieraManuel202</v>
          </cell>
        </row>
        <row r="97">
          <cell r="J97">
            <v>20173120282</v>
          </cell>
          <cell r="K97">
            <v>20173120282</v>
          </cell>
          <cell r="L97" t="str">
            <v>Marcelo2021</v>
          </cell>
        </row>
        <row r="98">
          <cell r="J98">
            <v>27217236547</v>
          </cell>
          <cell r="K98">
            <v>27217236547</v>
          </cell>
          <cell r="L98" t="str">
            <v>Florencia2000</v>
          </cell>
        </row>
        <row r="99">
          <cell r="J99">
            <v>20116452023</v>
          </cell>
          <cell r="K99">
            <v>30510926583</v>
          </cell>
          <cell r="L99" t="str">
            <v>Ljrc421992</v>
          </cell>
        </row>
        <row r="100">
          <cell r="J100">
            <v>23351897074</v>
          </cell>
          <cell r="K100">
            <v>23351897074</v>
          </cell>
          <cell r="L100" t="str">
            <v>Lucila2022</v>
          </cell>
        </row>
        <row r="101">
          <cell r="J101">
            <v>27109797257</v>
          </cell>
          <cell r="K101">
            <v>27109797257</v>
          </cell>
          <cell r="L101" t="str">
            <v>Olgascotto279</v>
          </cell>
        </row>
        <row r="102">
          <cell r="J102">
            <v>27068286323</v>
          </cell>
          <cell r="K102">
            <v>27068286323</v>
          </cell>
          <cell r="L102" t="str">
            <v>Sesmero2022</v>
          </cell>
        </row>
        <row r="103">
          <cell r="J103">
            <v>27067089680</v>
          </cell>
          <cell r="K103">
            <v>27067089680</v>
          </cell>
          <cell r="L103" t="str">
            <v>Tsesmero271</v>
          </cell>
        </row>
        <row r="104">
          <cell r="J104">
            <v>23149462074</v>
          </cell>
          <cell r="K104">
            <v>23149462074</v>
          </cell>
          <cell r="L104" t="str">
            <v>Gabriela2023</v>
          </cell>
        </row>
        <row r="105">
          <cell r="J105">
            <v>23248265159</v>
          </cell>
          <cell r="K105">
            <v>23248265159</v>
          </cell>
          <cell r="L105" t="str">
            <v>Sebastian10</v>
          </cell>
        </row>
        <row r="106">
          <cell r="J106">
            <v>23242946669</v>
          </cell>
          <cell r="K106">
            <v>23242946669</v>
          </cell>
          <cell r="L106" t="str">
            <v>Miguelsoto666</v>
          </cell>
        </row>
        <row r="107">
          <cell r="J107">
            <v>27201932268</v>
          </cell>
          <cell r="K107">
            <v>27201932268</v>
          </cell>
          <cell r="L107" t="str">
            <v>Samanta1035</v>
          </cell>
        </row>
        <row r="108">
          <cell r="J108">
            <v>27201178776</v>
          </cell>
          <cell r="K108">
            <v>27201178776</v>
          </cell>
          <cell r="L108" t="str">
            <v>Monicaszy11</v>
          </cell>
        </row>
        <row r="109">
          <cell r="J109">
            <v>27348916942</v>
          </cell>
          <cell r="K109">
            <v>27348916942</v>
          </cell>
          <cell r="L109" t="str">
            <v>karen580</v>
          </cell>
        </row>
        <row r="110">
          <cell r="J110">
            <v>20149462601</v>
          </cell>
          <cell r="K110">
            <v>20149462601</v>
          </cell>
          <cell r="L110" t="str">
            <v>Marcelo202</v>
          </cell>
        </row>
        <row r="111">
          <cell r="J111">
            <v>20074827455</v>
          </cell>
          <cell r="K111">
            <v>20074827455</v>
          </cell>
          <cell r="L111" t="str">
            <v>Ricardo103</v>
          </cell>
        </row>
        <row r="112">
          <cell r="J112">
            <v>20130056637</v>
          </cell>
          <cell r="K112">
            <v>20130056637</v>
          </cell>
          <cell r="L112" t="str">
            <v>Tabbiae207</v>
          </cell>
        </row>
        <row r="113">
          <cell r="J113">
            <v>20133762761</v>
          </cell>
          <cell r="K113">
            <v>30715577743</v>
          </cell>
          <cell r="L113" t="str">
            <v>Cferreyra59</v>
          </cell>
        </row>
        <row r="114">
          <cell r="J114">
            <v>27236873744</v>
          </cell>
          <cell r="K114">
            <v>27236873744</v>
          </cell>
          <cell r="L114" t="str">
            <v>Sotomalena0818</v>
          </cell>
        </row>
        <row r="115">
          <cell r="J115">
            <v>20051985967</v>
          </cell>
          <cell r="K115">
            <v>20051985967</v>
          </cell>
          <cell r="L115" t="str">
            <v>Andres5967</v>
          </cell>
        </row>
        <row r="116">
          <cell r="J116">
            <v>20230966738</v>
          </cell>
          <cell r="K116">
            <v>20230966738</v>
          </cell>
          <cell r="L116" t="str">
            <v>Durrutia4440</v>
          </cell>
        </row>
        <row r="117">
          <cell r="J117">
            <v>27116976620</v>
          </cell>
          <cell r="K117">
            <v>27116976620</v>
          </cell>
          <cell r="L117" t="str">
            <v>Miriamu272</v>
          </cell>
        </row>
        <row r="118">
          <cell r="J118">
            <v>20044483441</v>
          </cell>
          <cell r="K118" t="e">
            <v>#VALUE!</v>
          </cell>
          <cell r="L118" t="str">
            <v>Calafate2022</v>
          </cell>
        </row>
        <row r="119">
          <cell r="J119">
            <v>20315731330</v>
          </cell>
          <cell r="K119">
            <v>20315731330</v>
          </cell>
          <cell r="L119" t="str">
            <v>AngelGV200</v>
          </cell>
        </row>
        <row r="120">
          <cell r="J120">
            <v>20110780525</v>
          </cell>
          <cell r="K120">
            <v>20110780525</v>
          </cell>
          <cell r="L120" t="str">
            <v>vare205</v>
          </cell>
        </row>
        <row r="121">
          <cell r="J121">
            <v>20301650087</v>
          </cell>
          <cell r="K121">
            <v>20301650087</v>
          </cell>
          <cell r="L121" t="str">
            <v>VarenizaLeo208</v>
          </cell>
        </row>
        <row r="122">
          <cell r="J122">
            <v>20334250327</v>
          </cell>
          <cell r="K122">
            <v>30715795864</v>
          </cell>
          <cell r="L122" t="str">
            <v>Pensalu208</v>
          </cell>
        </row>
        <row r="123">
          <cell r="J123">
            <v>27142090959</v>
          </cell>
          <cell r="K123">
            <v>27142090959</v>
          </cell>
          <cell r="L123" t="str">
            <v>Trapito5058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pane ySplit="1" topLeftCell="A24" activePane="bottomLeft" state="frozen"/>
      <selection pane="bottomLeft" activeCell="G42" sqref="G4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11" width="14.5703125" customWidth="1"/>
    <col min="12" max="12" width="16.5703125" customWidth="1"/>
    <col min="14" max="14" width="15" customWidth="1"/>
    <col min="15" max="15" width="16" bestFit="1" customWidth="1"/>
    <col min="16" max="17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  <c r="G1" s="1" t="s">
        <v>20</v>
      </c>
      <c r="H1" s="1" t="s">
        <v>21</v>
      </c>
      <c r="I1" s="1" t="s">
        <v>4</v>
      </c>
      <c r="J1" s="1" t="s">
        <v>16</v>
      </c>
      <c r="K1" s="1" t="s">
        <v>15</v>
      </c>
      <c r="L1" s="1" t="s">
        <v>17</v>
      </c>
      <c r="M1" s="1" t="s">
        <v>5</v>
      </c>
      <c r="N1" s="1" t="s">
        <v>6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0" x14ac:dyDescent="0.25">
      <c r="A2" s="4" t="str">
        <f t="shared" ref="A2:A33" si="0">RIGHT(D2,1)</f>
        <v>0</v>
      </c>
      <c r="B2" t="str">
        <f>"Cliente "&amp;ROW()</f>
        <v>Cliente 2</v>
      </c>
      <c r="C2">
        <v>20000000000</v>
      </c>
      <c r="D2" t="str">
        <f>TEXT(C2,"00-00000000-0")</f>
        <v>20-00000000-0</v>
      </c>
      <c r="E2" t="str">
        <f>"Clave "&amp;ROW()</f>
        <v>Clave 2</v>
      </c>
      <c r="F2" s="3">
        <v>44986</v>
      </c>
      <c r="G2" s="3" t="s">
        <v>22</v>
      </c>
      <c r="H2" t="s">
        <v>23</v>
      </c>
      <c r="I2" s="3"/>
      <c r="J2" s="3" t="s">
        <v>19</v>
      </c>
      <c r="K2" s="2" t="str">
        <f>CONCATENATE(J2,"\",B2,"\","COMVEN LID","\",YEAR(F2),"\",TEXT(MONTH(F2),"00"),"\")</f>
        <v>C:\Users\Agustin Bustos\Desktop\TEST\Cliente 2\COMVEN LID\2023\03\</v>
      </c>
      <c r="L2" s="2" t="str">
        <f t="shared" ref="L2:L50" si="1">CONCATENATE(TEXT(A2,"0"),"  - ",TEXT(F2,"AAAAMM")," - ",SUBSTITUTE(D2,"-","")," - ",B2)</f>
        <v>0  - 202303 - 20000000000 - Cliente 2</v>
      </c>
      <c r="M2" s="5" t="str">
        <f>IFERROR(VLOOKUP(P2,[1]Control!$A:$B,2,0),"")</f>
        <v/>
      </c>
      <c r="N2" s="4" t="e">
        <f>VLOOKUP(C2,[2]Hoja1!$J:$L,3,0)</f>
        <v>#N/A</v>
      </c>
      <c r="O2" s="5" t="e">
        <f t="shared" ref="O2:O33" si="2">IF(EXACT(N2,E2),"ü","x")</f>
        <v>#N/A</v>
      </c>
      <c r="P2" s="4">
        <f t="shared" ref="P2:P33" si="3">ROW(A2)</f>
        <v>2</v>
      </c>
      <c r="Q2" s="4" t="str">
        <f t="shared" ref="Q2:Q33" si="4">TEXT(F2,"MM/AAAA")</f>
        <v>03/2023</v>
      </c>
      <c r="R2" s="4">
        <f t="shared" ref="R2:R33" si="5">IF(C2=C1,1,0)</f>
        <v>0</v>
      </c>
      <c r="S2" s="4">
        <f t="shared" ref="S2:S33" si="6">IF(C2=C3,1,0)</f>
        <v>1</v>
      </c>
      <c r="T2" s="4">
        <f t="shared" ref="T2:T33" si="7">SUM(R2:S2)</f>
        <v>1</v>
      </c>
    </row>
    <row r="3" spans="1:20" x14ac:dyDescent="0.25">
      <c r="A3" s="4" t="str">
        <f t="shared" si="0"/>
        <v>0</v>
      </c>
      <c r="B3" t="str">
        <f t="shared" ref="B3:B66" si="8">"Cliente "&amp;ROW()</f>
        <v>Cliente 3</v>
      </c>
      <c r="C3">
        <v>20000000000</v>
      </c>
      <c r="D3" t="str">
        <f>TEXT(C3,"00-00000000-0")</f>
        <v>20-00000000-0</v>
      </c>
      <c r="E3" t="str">
        <f t="shared" ref="E3:E66" si="9">"Clave "&amp;ROW()</f>
        <v>Clave 3</v>
      </c>
      <c r="F3" s="3">
        <v>44986</v>
      </c>
      <c r="G3" s="3" t="s">
        <v>24</v>
      </c>
      <c r="H3" t="s">
        <v>23</v>
      </c>
      <c r="I3" s="3"/>
      <c r="J3" s="3" t="s">
        <v>19</v>
      </c>
      <c r="K3" s="2" t="str">
        <f t="shared" ref="K3:K66" si="10">CONCATENATE(J3,"\",B3,"\","COMVEN LID","\",YEAR(F3),"\",TEXT(MONTH(F3),"00"),"\")</f>
        <v>C:\Users\Agustin Bustos\Desktop\TEST\Cliente 3\COMVEN LID\2023\03\</v>
      </c>
      <c r="L3" s="2" t="str">
        <f t="shared" si="1"/>
        <v>0  - 202303 - 20000000000 - Cliente 3</v>
      </c>
      <c r="M3" s="5" t="str">
        <f>IFERROR(VLOOKUP(P3,[1]Control!$A:$B,2,0),"")</f>
        <v/>
      </c>
      <c r="N3" s="4" t="e">
        <f>VLOOKUP(C3,[2]Hoja1!$J:$L,3,0)</f>
        <v>#N/A</v>
      </c>
      <c r="O3" s="5" t="e">
        <f t="shared" si="2"/>
        <v>#N/A</v>
      </c>
      <c r="P3" s="4">
        <f t="shared" si="3"/>
        <v>3</v>
      </c>
      <c r="Q3" s="4" t="str">
        <f t="shared" si="4"/>
        <v>03/2023</v>
      </c>
      <c r="R3" s="4">
        <f t="shared" si="5"/>
        <v>1</v>
      </c>
      <c r="S3" s="4">
        <f t="shared" si="6"/>
        <v>1</v>
      </c>
      <c r="T3" s="4">
        <f t="shared" si="7"/>
        <v>2</v>
      </c>
    </row>
    <row r="4" spans="1:20" x14ac:dyDescent="0.25">
      <c r="A4" s="4" t="str">
        <f t="shared" si="0"/>
        <v>0</v>
      </c>
      <c r="B4" t="str">
        <f t="shared" si="8"/>
        <v>Cliente 4</v>
      </c>
      <c r="C4">
        <v>20000000000</v>
      </c>
      <c r="D4" t="str">
        <f>TEXT(C4,"00-00000000-0")</f>
        <v>20-00000000-0</v>
      </c>
      <c r="E4" t="str">
        <f t="shared" si="9"/>
        <v>Clave 4</v>
      </c>
      <c r="F4" s="3">
        <v>44986</v>
      </c>
      <c r="G4" s="3" t="s">
        <v>24</v>
      </c>
      <c r="H4" t="s">
        <v>23</v>
      </c>
      <c r="I4" s="3"/>
      <c r="J4" s="3" t="s">
        <v>19</v>
      </c>
      <c r="K4" s="2" t="str">
        <f t="shared" si="10"/>
        <v>C:\Users\Agustin Bustos\Desktop\TEST\Cliente 4\COMVEN LID\2023\03\</v>
      </c>
      <c r="L4" s="2" t="str">
        <f t="shared" si="1"/>
        <v>0  - 202303 - 20000000000 - Cliente 4</v>
      </c>
      <c r="M4" s="5" t="str">
        <f>IFERROR(VLOOKUP(P4,[1]Control!$A:$B,2,0),"")</f>
        <v/>
      </c>
      <c r="N4" s="4" t="e">
        <f>VLOOKUP(C4,[2]Hoja1!$J:$L,3,0)</f>
        <v>#N/A</v>
      </c>
      <c r="O4" s="5" t="e">
        <f t="shared" si="2"/>
        <v>#N/A</v>
      </c>
      <c r="P4" s="4">
        <f t="shared" si="3"/>
        <v>4</v>
      </c>
      <c r="Q4" s="4" t="str">
        <f t="shared" si="4"/>
        <v>03/2023</v>
      </c>
      <c r="R4" s="4">
        <f t="shared" si="5"/>
        <v>1</v>
      </c>
      <c r="S4" s="4">
        <f t="shared" si="6"/>
        <v>1</v>
      </c>
      <c r="T4" s="4">
        <f t="shared" si="7"/>
        <v>2</v>
      </c>
    </row>
    <row r="5" spans="1:20" x14ac:dyDescent="0.25">
      <c r="A5" s="4" t="str">
        <f t="shared" si="0"/>
        <v>0</v>
      </c>
      <c r="B5" t="str">
        <f t="shared" si="8"/>
        <v>Cliente 5</v>
      </c>
      <c r="C5">
        <v>20000000000</v>
      </c>
      <c r="D5" t="s">
        <v>18</v>
      </c>
      <c r="E5" t="str">
        <f t="shared" si="9"/>
        <v>Clave 5</v>
      </c>
      <c r="F5" s="3">
        <v>44986</v>
      </c>
      <c r="G5" s="3" t="s">
        <v>22</v>
      </c>
      <c r="H5" t="s">
        <v>23</v>
      </c>
      <c r="I5" s="3"/>
      <c r="J5" s="3" t="s">
        <v>19</v>
      </c>
      <c r="K5" s="2" t="str">
        <f t="shared" si="10"/>
        <v>C:\Users\Agustin Bustos\Desktop\TEST\Cliente 5\COMVEN LID\2023\03\</v>
      </c>
      <c r="L5" s="2" t="str">
        <f t="shared" si="1"/>
        <v>0  - 202303 - 30000000000 - Cliente 5</v>
      </c>
      <c r="M5" s="5" t="str">
        <f>IFERROR(VLOOKUP(P5,[1]Control!$A:$B,2,0),"")</f>
        <v/>
      </c>
      <c r="N5" s="4" t="e">
        <f>VLOOKUP(C5,[2]Hoja1!$J:$L,3,0)</f>
        <v>#N/A</v>
      </c>
      <c r="O5" s="5" t="e">
        <f t="shared" si="2"/>
        <v>#N/A</v>
      </c>
      <c r="P5" s="4">
        <f t="shared" si="3"/>
        <v>5</v>
      </c>
      <c r="Q5" s="4" t="str">
        <f t="shared" si="4"/>
        <v>03/2023</v>
      </c>
      <c r="R5" s="4">
        <f t="shared" si="5"/>
        <v>1</v>
      </c>
      <c r="S5" s="4">
        <f t="shared" si="6"/>
        <v>1</v>
      </c>
      <c r="T5" s="4">
        <f t="shared" si="7"/>
        <v>2</v>
      </c>
    </row>
    <row r="6" spans="1:20" x14ac:dyDescent="0.25">
      <c r="A6" s="4" t="str">
        <f t="shared" si="0"/>
        <v>0</v>
      </c>
      <c r="B6" t="str">
        <f t="shared" si="8"/>
        <v>Cliente 6</v>
      </c>
      <c r="C6">
        <v>20000000000</v>
      </c>
      <c r="D6" t="s">
        <v>18</v>
      </c>
      <c r="E6" t="str">
        <f t="shared" si="9"/>
        <v>Clave 6</v>
      </c>
      <c r="F6" s="3">
        <v>44986</v>
      </c>
      <c r="G6" s="3" t="s">
        <v>22</v>
      </c>
      <c r="H6" t="s">
        <v>23</v>
      </c>
      <c r="I6" s="3"/>
      <c r="J6" s="3" t="s">
        <v>19</v>
      </c>
      <c r="K6" s="2" t="str">
        <f t="shared" si="10"/>
        <v>C:\Users\Agustin Bustos\Desktop\TEST\Cliente 6\COMVEN LID\2023\03\</v>
      </c>
      <c r="L6" s="2" t="str">
        <f t="shared" si="1"/>
        <v>0  - 202303 - 30000000000 - Cliente 6</v>
      </c>
      <c r="M6" s="5" t="str">
        <f>IFERROR(VLOOKUP(P6,[1]Control!$A:$B,2,0),"")</f>
        <v/>
      </c>
      <c r="N6" s="4" t="e">
        <f>VLOOKUP(C6,[2]Hoja1!$J:$L,3,0)</f>
        <v>#N/A</v>
      </c>
      <c r="O6" s="5" t="e">
        <f t="shared" si="2"/>
        <v>#N/A</v>
      </c>
      <c r="P6" s="4">
        <f t="shared" si="3"/>
        <v>6</v>
      </c>
      <c r="Q6" s="4" t="str">
        <f t="shared" si="4"/>
        <v>03/2023</v>
      </c>
      <c r="R6" s="4">
        <f t="shared" si="5"/>
        <v>1</v>
      </c>
      <c r="S6" s="4">
        <f t="shared" si="6"/>
        <v>1</v>
      </c>
      <c r="T6" s="4">
        <f t="shared" si="7"/>
        <v>2</v>
      </c>
    </row>
    <row r="7" spans="1:20" x14ac:dyDescent="0.25">
      <c r="A7" s="4" t="str">
        <f t="shared" si="0"/>
        <v>0</v>
      </c>
      <c r="B7" t="str">
        <f t="shared" si="8"/>
        <v>Cliente 7</v>
      </c>
      <c r="C7">
        <v>20000000000</v>
      </c>
      <c r="D7" t="s">
        <v>18</v>
      </c>
      <c r="E7" t="str">
        <f t="shared" si="9"/>
        <v>Clave 7</v>
      </c>
      <c r="F7" s="3">
        <v>44986</v>
      </c>
      <c r="G7" s="3" t="s">
        <v>22</v>
      </c>
      <c r="H7" t="s">
        <v>25</v>
      </c>
      <c r="I7" s="3"/>
      <c r="J7" s="3" t="s">
        <v>19</v>
      </c>
      <c r="K7" s="2" t="str">
        <f t="shared" si="10"/>
        <v>C:\Users\Agustin Bustos\Desktop\TEST\Cliente 7\COMVEN LID\2023\03\</v>
      </c>
      <c r="L7" s="2" t="str">
        <f t="shared" si="1"/>
        <v>0  - 202303 - 30000000000 - Cliente 7</v>
      </c>
      <c r="M7" s="5" t="str">
        <f>IFERROR(VLOOKUP(P7,[1]Control!$A:$B,2,0),"")</f>
        <v/>
      </c>
      <c r="N7" s="4" t="e">
        <f>VLOOKUP(C7,[2]Hoja1!$J:$L,3,0)</f>
        <v>#N/A</v>
      </c>
      <c r="O7" s="5" t="e">
        <f t="shared" si="2"/>
        <v>#N/A</v>
      </c>
      <c r="P7" s="4">
        <f t="shared" si="3"/>
        <v>7</v>
      </c>
      <c r="Q7" s="4" t="str">
        <f t="shared" si="4"/>
        <v>03/2023</v>
      </c>
      <c r="R7" s="4">
        <f t="shared" si="5"/>
        <v>1</v>
      </c>
      <c r="S7" s="4">
        <f t="shared" si="6"/>
        <v>1</v>
      </c>
      <c r="T7" s="4">
        <f t="shared" si="7"/>
        <v>2</v>
      </c>
    </row>
    <row r="8" spans="1:20" x14ac:dyDescent="0.25">
      <c r="A8" s="4" t="str">
        <f t="shared" si="0"/>
        <v>0</v>
      </c>
      <c r="B8" t="str">
        <f t="shared" si="8"/>
        <v>Cliente 8</v>
      </c>
      <c r="C8">
        <v>20000000000</v>
      </c>
      <c r="D8" t="s">
        <v>18</v>
      </c>
      <c r="E8" t="str">
        <f t="shared" si="9"/>
        <v>Clave 8</v>
      </c>
      <c r="F8" s="3">
        <v>44986</v>
      </c>
      <c r="G8" s="3" t="s">
        <v>24</v>
      </c>
      <c r="H8" t="s">
        <v>23</v>
      </c>
      <c r="I8" s="3"/>
      <c r="J8" s="3" t="s">
        <v>19</v>
      </c>
      <c r="K8" s="2" t="str">
        <f t="shared" si="10"/>
        <v>C:\Users\Agustin Bustos\Desktop\TEST\Cliente 8\COMVEN LID\2023\03\</v>
      </c>
      <c r="L8" s="2" t="str">
        <f t="shared" si="1"/>
        <v>0  - 202303 - 30000000000 - Cliente 8</v>
      </c>
      <c r="M8" s="5" t="str">
        <f>IFERROR(VLOOKUP(P8,[1]Control!$A:$B,2,0),"")</f>
        <v/>
      </c>
      <c r="N8" s="4" t="e">
        <f>VLOOKUP(C8,[2]Hoja1!$J:$L,3,0)</f>
        <v>#N/A</v>
      </c>
      <c r="O8" s="5" t="e">
        <f t="shared" si="2"/>
        <v>#N/A</v>
      </c>
      <c r="P8" s="4">
        <f t="shared" si="3"/>
        <v>8</v>
      </c>
      <c r="Q8" s="4" t="str">
        <f t="shared" si="4"/>
        <v>03/2023</v>
      </c>
      <c r="R8" s="4">
        <f t="shared" si="5"/>
        <v>1</v>
      </c>
      <c r="S8" s="4">
        <f t="shared" si="6"/>
        <v>1</v>
      </c>
      <c r="T8" s="4">
        <f t="shared" si="7"/>
        <v>2</v>
      </c>
    </row>
    <row r="9" spans="1:20" x14ac:dyDescent="0.25">
      <c r="A9" s="4" t="str">
        <f t="shared" si="0"/>
        <v>0</v>
      </c>
      <c r="B9" t="str">
        <f t="shared" si="8"/>
        <v>Cliente 9</v>
      </c>
      <c r="C9">
        <v>20000000000</v>
      </c>
      <c r="D9" t="s">
        <v>18</v>
      </c>
      <c r="E9" t="str">
        <f t="shared" si="9"/>
        <v>Clave 9</v>
      </c>
      <c r="F9" s="3">
        <v>44986</v>
      </c>
      <c r="G9" s="3" t="s">
        <v>24</v>
      </c>
      <c r="H9" t="s">
        <v>23</v>
      </c>
      <c r="I9" s="3"/>
      <c r="J9" s="3" t="s">
        <v>19</v>
      </c>
      <c r="K9" s="2" t="str">
        <f t="shared" si="10"/>
        <v>C:\Users\Agustin Bustos\Desktop\TEST\Cliente 9\COMVEN LID\2023\03\</v>
      </c>
      <c r="L9" s="2" t="str">
        <f t="shared" si="1"/>
        <v>0  - 202303 - 30000000000 - Cliente 9</v>
      </c>
      <c r="M9" s="5" t="str">
        <f>IFERROR(VLOOKUP(P9,[1]Control!$A:$B,2,0),"")</f>
        <v/>
      </c>
      <c r="N9" s="4" t="e">
        <f>VLOOKUP(C9,[2]Hoja1!$J:$L,3,0)</f>
        <v>#N/A</v>
      </c>
      <c r="O9" s="5" t="e">
        <f t="shared" si="2"/>
        <v>#N/A</v>
      </c>
      <c r="P9" s="4">
        <f t="shared" si="3"/>
        <v>9</v>
      </c>
      <c r="Q9" s="4" t="str">
        <f t="shared" si="4"/>
        <v>03/2023</v>
      </c>
      <c r="R9" s="4">
        <f t="shared" si="5"/>
        <v>1</v>
      </c>
      <c r="S9" s="4">
        <f t="shared" si="6"/>
        <v>1</v>
      </c>
      <c r="T9" s="4">
        <f t="shared" si="7"/>
        <v>2</v>
      </c>
    </row>
    <row r="10" spans="1:20" x14ac:dyDescent="0.25">
      <c r="A10" s="4" t="str">
        <f t="shared" si="0"/>
        <v>0</v>
      </c>
      <c r="B10" t="str">
        <f t="shared" si="8"/>
        <v>Cliente 10</v>
      </c>
      <c r="C10">
        <v>20000000000</v>
      </c>
      <c r="D10" t="s">
        <v>18</v>
      </c>
      <c r="E10" t="str">
        <f t="shared" si="9"/>
        <v>Clave 10</v>
      </c>
      <c r="F10" s="3">
        <v>44986</v>
      </c>
      <c r="G10" s="3" t="s">
        <v>22</v>
      </c>
      <c r="H10" t="s">
        <v>25</v>
      </c>
      <c r="I10" s="3"/>
      <c r="J10" s="3" t="s">
        <v>19</v>
      </c>
      <c r="K10" s="2" t="str">
        <f t="shared" si="10"/>
        <v>C:\Users\Agustin Bustos\Desktop\TEST\Cliente 10\COMVEN LID\2023\03\</v>
      </c>
      <c r="L10" s="2" t="str">
        <f t="shared" si="1"/>
        <v>0  - 202303 - 30000000000 - Cliente 10</v>
      </c>
      <c r="M10" s="5" t="str">
        <f>IFERROR(VLOOKUP(P10,[1]Control!$A:$B,2,0),"")</f>
        <v/>
      </c>
      <c r="N10" s="4" t="e">
        <f>VLOOKUP(C10,[2]Hoja1!$J:$L,3,0)</f>
        <v>#N/A</v>
      </c>
      <c r="O10" s="5" t="e">
        <f t="shared" si="2"/>
        <v>#N/A</v>
      </c>
      <c r="P10" s="4">
        <f t="shared" si="3"/>
        <v>10</v>
      </c>
      <c r="Q10" s="4" t="str">
        <f t="shared" si="4"/>
        <v>03/2023</v>
      </c>
      <c r="R10" s="4">
        <f t="shared" si="5"/>
        <v>1</v>
      </c>
      <c r="S10" s="4">
        <f t="shared" si="6"/>
        <v>1</v>
      </c>
      <c r="T10" s="4">
        <f t="shared" si="7"/>
        <v>2</v>
      </c>
    </row>
    <row r="11" spans="1:20" x14ac:dyDescent="0.25">
      <c r="A11" s="4" t="str">
        <f t="shared" si="0"/>
        <v>0</v>
      </c>
      <c r="B11" t="str">
        <f t="shared" si="8"/>
        <v>Cliente 11</v>
      </c>
      <c r="C11">
        <v>20000000000</v>
      </c>
      <c r="D11" t="s">
        <v>18</v>
      </c>
      <c r="E11" t="str">
        <f t="shared" si="9"/>
        <v>Clave 11</v>
      </c>
      <c r="F11" s="3">
        <v>44986</v>
      </c>
      <c r="G11" s="3" t="s">
        <v>22</v>
      </c>
      <c r="H11" t="s">
        <v>23</v>
      </c>
      <c r="I11" s="3"/>
      <c r="J11" s="3" t="s">
        <v>19</v>
      </c>
      <c r="K11" s="2" t="str">
        <f t="shared" si="10"/>
        <v>C:\Users\Agustin Bustos\Desktop\TEST\Cliente 11\COMVEN LID\2023\03\</v>
      </c>
      <c r="L11" s="2" t="str">
        <f t="shared" si="1"/>
        <v>0  - 202303 - 30000000000 - Cliente 11</v>
      </c>
      <c r="M11" s="5" t="str">
        <f>IFERROR(VLOOKUP(P11,[1]Control!$A:$B,2,0),"")</f>
        <v/>
      </c>
      <c r="N11" s="4" t="e">
        <f>VLOOKUP(C11,[2]Hoja1!$J:$L,3,0)</f>
        <v>#N/A</v>
      </c>
      <c r="O11" s="5" t="e">
        <f t="shared" si="2"/>
        <v>#N/A</v>
      </c>
      <c r="P11" s="4">
        <f t="shared" si="3"/>
        <v>11</v>
      </c>
      <c r="Q11" s="4" t="str">
        <f t="shared" si="4"/>
        <v>03/2023</v>
      </c>
      <c r="R11" s="4">
        <f t="shared" si="5"/>
        <v>1</v>
      </c>
      <c r="S11" s="4">
        <f t="shared" si="6"/>
        <v>1</v>
      </c>
      <c r="T11" s="4">
        <f t="shared" si="7"/>
        <v>2</v>
      </c>
    </row>
    <row r="12" spans="1:20" x14ac:dyDescent="0.25">
      <c r="A12" s="4" t="str">
        <f t="shared" si="0"/>
        <v>0</v>
      </c>
      <c r="B12" t="str">
        <f t="shared" si="8"/>
        <v>Cliente 12</v>
      </c>
      <c r="C12">
        <v>20000000000</v>
      </c>
      <c r="D12" t="s">
        <v>18</v>
      </c>
      <c r="E12" t="str">
        <f t="shared" si="9"/>
        <v>Clave 12</v>
      </c>
      <c r="F12" s="3">
        <v>44986</v>
      </c>
      <c r="G12" s="3" t="s">
        <v>22</v>
      </c>
      <c r="H12" t="s">
        <v>23</v>
      </c>
      <c r="I12" s="3"/>
      <c r="J12" s="3" t="s">
        <v>19</v>
      </c>
      <c r="K12" s="2" t="str">
        <f t="shared" si="10"/>
        <v>C:\Users\Agustin Bustos\Desktop\TEST\Cliente 12\COMVEN LID\2023\03\</v>
      </c>
      <c r="L12" s="2" t="str">
        <f t="shared" si="1"/>
        <v>0  - 202303 - 30000000000 - Cliente 12</v>
      </c>
      <c r="M12" s="5" t="str">
        <f>IFERROR(VLOOKUP(P12,[1]Control!$A:$B,2,0),"")</f>
        <v/>
      </c>
      <c r="N12" s="4" t="e">
        <f>VLOOKUP(C12,[2]Hoja1!$J:$L,3,0)</f>
        <v>#N/A</v>
      </c>
      <c r="O12" s="5" t="e">
        <f t="shared" si="2"/>
        <v>#N/A</v>
      </c>
      <c r="P12" s="4">
        <f t="shared" si="3"/>
        <v>12</v>
      </c>
      <c r="Q12" s="4" t="str">
        <f t="shared" si="4"/>
        <v>03/2023</v>
      </c>
      <c r="R12" s="4">
        <f t="shared" si="5"/>
        <v>1</v>
      </c>
      <c r="S12" s="4">
        <f t="shared" si="6"/>
        <v>1</v>
      </c>
      <c r="T12" s="4">
        <f t="shared" si="7"/>
        <v>2</v>
      </c>
    </row>
    <row r="13" spans="1:20" x14ac:dyDescent="0.25">
      <c r="A13" s="4" t="str">
        <f t="shared" si="0"/>
        <v>0</v>
      </c>
      <c r="B13" t="str">
        <f t="shared" si="8"/>
        <v>Cliente 13</v>
      </c>
      <c r="C13">
        <v>20000000000</v>
      </c>
      <c r="D13" t="s">
        <v>18</v>
      </c>
      <c r="E13" t="str">
        <f t="shared" si="9"/>
        <v>Clave 13</v>
      </c>
      <c r="F13" s="3">
        <v>44986</v>
      </c>
      <c r="G13" s="3" t="s">
        <v>22</v>
      </c>
      <c r="H13" t="s">
        <v>23</v>
      </c>
      <c r="I13" s="3"/>
      <c r="J13" s="3" t="s">
        <v>19</v>
      </c>
      <c r="K13" s="2" t="str">
        <f t="shared" si="10"/>
        <v>C:\Users\Agustin Bustos\Desktop\TEST\Cliente 13\COMVEN LID\2023\03\</v>
      </c>
      <c r="L13" s="2" t="str">
        <f t="shared" si="1"/>
        <v>0  - 202303 - 30000000000 - Cliente 13</v>
      </c>
      <c r="M13" s="5" t="str">
        <f>IFERROR(VLOOKUP(P13,[1]Control!$A:$B,2,0),"")</f>
        <v/>
      </c>
      <c r="N13" s="4" t="e">
        <f>VLOOKUP(C13,[2]Hoja1!$J:$L,3,0)</f>
        <v>#N/A</v>
      </c>
      <c r="O13" s="5" t="e">
        <f t="shared" si="2"/>
        <v>#N/A</v>
      </c>
      <c r="P13" s="4">
        <f t="shared" si="3"/>
        <v>13</v>
      </c>
      <c r="Q13" s="4" t="str">
        <f t="shared" si="4"/>
        <v>03/2023</v>
      </c>
      <c r="R13" s="4">
        <f t="shared" si="5"/>
        <v>1</v>
      </c>
      <c r="S13" s="4">
        <f t="shared" si="6"/>
        <v>1</v>
      </c>
      <c r="T13" s="4">
        <f t="shared" si="7"/>
        <v>2</v>
      </c>
    </row>
    <row r="14" spans="1:20" x14ac:dyDescent="0.25">
      <c r="A14" s="4" t="str">
        <f t="shared" si="0"/>
        <v>0</v>
      </c>
      <c r="B14" t="str">
        <f t="shared" si="8"/>
        <v>Cliente 14</v>
      </c>
      <c r="C14">
        <v>20000000000</v>
      </c>
      <c r="D14" t="s">
        <v>18</v>
      </c>
      <c r="E14" t="str">
        <f t="shared" si="9"/>
        <v>Clave 14</v>
      </c>
      <c r="F14" s="3">
        <v>44986</v>
      </c>
      <c r="G14" s="3" t="s">
        <v>24</v>
      </c>
      <c r="H14" t="s">
        <v>23</v>
      </c>
      <c r="I14" s="3"/>
      <c r="J14" s="3" t="s">
        <v>19</v>
      </c>
      <c r="K14" s="2" t="str">
        <f t="shared" si="10"/>
        <v>C:\Users\Agustin Bustos\Desktop\TEST\Cliente 14\COMVEN LID\2023\03\</v>
      </c>
      <c r="L14" s="2" t="str">
        <f t="shared" si="1"/>
        <v>0  - 202303 - 30000000000 - Cliente 14</v>
      </c>
      <c r="M14" s="5" t="str">
        <f>IFERROR(VLOOKUP(P14,[1]Control!$A:$B,2,0),"")</f>
        <v/>
      </c>
      <c r="N14" s="4" t="e">
        <f>VLOOKUP(C14,[2]Hoja1!$J:$L,3,0)</f>
        <v>#N/A</v>
      </c>
      <c r="O14" s="5" t="e">
        <f t="shared" si="2"/>
        <v>#N/A</v>
      </c>
      <c r="P14" s="4">
        <f t="shared" si="3"/>
        <v>14</v>
      </c>
      <c r="Q14" s="4" t="str">
        <f t="shared" si="4"/>
        <v>03/2023</v>
      </c>
      <c r="R14" s="4">
        <f t="shared" si="5"/>
        <v>1</v>
      </c>
      <c r="S14" s="4">
        <f t="shared" si="6"/>
        <v>1</v>
      </c>
      <c r="T14" s="4">
        <f t="shared" si="7"/>
        <v>2</v>
      </c>
    </row>
    <row r="15" spans="1:20" x14ac:dyDescent="0.25">
      <c r="A15" s="4" t="str">
        <f t="shared" si="0"/>
        <v>0</v>
      </c>
      <c r="B15" t="str">
        <f t="shared" si="8"/>
        <v>Cliente 15</v>
      </c>
      <c r="C15">
        <v>20000000000</v>
      </c>
      <c r="D15" t="s">
        <v>18</v>
      </c>
      <c r="E15" t="str">
        <f t="shared" si="9"/>
        <v>Clave 15</v>
      </c>
      <c r="F15" s="3">
        <v>44986</v>
      </c>
      <c r="G15" s="3" t="s">
        <v>22</v>
      </c>
      <c r="H15" t="s">
        <v>25</v>
      </c>
      <c r="I15" s="3"/>
      <c r="J15" s="3" t="s">
        <v>19</v>
      </c>
      <c r="K15" s="2" t="str">
        <f t="shared" si="10"/>
        <v>C:\Users\Agustin Bustos\Desktop\TEST\Cliente 15\COMVEN LID\2023\03\</v>
      </c>
      <c r="L15" s="2" t="str">
        <f t="shared" si="1"/>
        <v>0  - 202303 - 30000000000 - Cliente 15</v>
      </c>
      <c r="M15" s="5" t="str">
        <f>IFERROR(VLOOKUP(P15,[1]Control!$A:$B,2,0),"")</f>
        <v/>
      </c>
      <c r="N15" s="4" t="e">
        <f>VLOOKUP(C15,[2]Hoja1!$J:$L,3,0)</f>
        <v>#N/A</v>
      </c>
      <c r="O15" s="5" t="e">
        <f t="shared" si="2"/>
        <v>#N/A</v>
      </c>
      <c r="P15" s="4">
        <f t="shared" si="3"/>
        <v>15</v>
      </c>
      <c r="Q15" s="4" t="str">
        <f t="shared" si="4"/>
        <v>03/2023</v>
      </c>
      <c r="R15" s="4">
        <f t="shared" si="5"/>
        <v>1</v>
      </c>
      <c r="S15" s="4">
        <f t="shared" si="6"/>
        <v>1</v>
      </c>
      <c r="T15" s="4">
        <f t="shared" si="7"/>
        <v>2</v>
      </c>
    </row>
    <row r="16" spans="1:20" x14ac:dyDescent="0.25">
      <c r="A16" s="4" t="str">
        <f t="shared" si="0"/>
        <v>0</v>
      </c>
      <c r="B16" t="str">
        <f t="shared" si="8"/>
        <v>Cliente 16</v>
      </c>
      <c r="C16">
        <v>20000000000</v>
      </c>
      <c r="D16" t="s">
        <v>18</v>
      </c>
      <c r="E16" t="str">
        <f t="shared" si="9"/>
        <v>Clave 16</v>
      </c>
      <c r="F16" s="3">
        <v>44986</v>
      </c>
      <c r="G16" s="3" t="s">
        <v>24</v>
      </c>
      <c r="H16" t="s">
        <v>23</v>
      </c>
      <c r="I16" s="3"/>
      <c r="J16" s="3" t="s">
        <v>19</v>
      </c>
      <c r="K16" s="2" t="str">
        <f t="shared" si="10"/>
        <v>C:\Users\Agustin Bustos\Desktop\TEST\Cliente 16\COMVEN LID\2023\03\</v>
      </c>
      <c r="L16" s="2" t="str">
        <f t="shared" si="1"/>
        <v>0  - 202303 - 30000000000 - Cliente 16</v>
      </c>
      <c r="M16" s="5" t="str">
        <f>IFERROR(VLOOKUP(P16,[1]Control!$A:$B,2,0),"")</f>
        <v/>
      </c>
      <c r="N16" s="4" t="e">
        <f>VLOOKUP(C16,[2]Hoja1!$J:$L,3,0)</f>
        <v>#N/A</v>
      </c>
      <c r="O16" s="5" t="e">
        <f t="shared" si="2"/>
        <v>#N/A</v>
      </c>
      <c r="P16" s="4">
        <f t="shared" si="3"/>
        <v>16</v>
      </c>
      <c r="Q16" s="4" t="str">
        <f t="shared" si="4"/>
        <v>03/2023</v>
      </c>
      <c r="R16" s="4">
        <f t="shared" si="5"/>
        <v>1</v>
      </c>
      <c r="S16" s="4">
        <f t="shared" si="6"/>
        <v>1</v>
      </c>
      <c r="T16" s="4">
        <f t="shared" si="7"/>
        <v>2</v>
      </c>
    </row>
    <row r="17" spans="1:20" x14ac:dyDescent="0.25">
      <c r="A17" s="4" t="str">
        <f t="shared" si="0"/>
        <v>0</v>
      </c>
      <c r="B17" t="str">
        <f t="shared" si="8"/>
        <v>Cliente 17</v>
      </c>
      <c r="C17">
        <v>20000000000</v>
      </c>
      <c r="D17" t="s">
        <v>18</v>
      </c>
      <c r="E17" t="str">
        <f t="shared" si="9"/>
        <v>Clave 17</v>
      </c>
      <c r="F17" s="3">
        <v>44986</v>
      </c>
      <c r="G17" s="3" t="s">
        <v>24</v>
      </c>
      <c r="H17" t="s">
        <v>23</v>
      </c>
      <c r="I17" s="3"/>
      <c r="J17" s="3" t="s">
        <v>19</v>
      </c>
      <c r="K17" s="2" t="str">
        <f t="shared" si="10"/>
        <v>C:\Users\Agustin Bustos\Desktop\TEST\Cliente 17\COMVEN LID\2023\03\</v>
      </c>
      <c r="L17" s="2" t="str">
        <f t="shared" si="1"/>
        <v>0  - 202303 - 30000000000 - Cliente 17</v>
      </c>
      <c r="M17" s="5" t="str">
        <f>IFERROR(VLOOKUP(P17,[1]Control!$A:$B,2,0),"")</f>
        <v/>
      </c>
      <c r="N17" s="4" t="e">
        <f>VLOOKUP(C17,[2]Hoja1!$J:$L,3,0)</f>
        <v>#N/A</v>
      </c>
      <c r="O17" s="5" t="e">
        <f t="shared" si="2"/>
        <v>#N/A</v>
      </c>
      <c r="P17" s="4">
        <f t="shared" si="3"/>
        <v>17</v>
      </c>
      <c r="Q17" s="4" t="str">
        <f t="shared" si="4"/>
        <v>03/2023</v>
      </c>
      <c r="R17" s="4">
        <f t="shared" si="5"/>
        <v>1</v>
      </c>
      <c r="S17" s="4">
        <f t="shared" si="6"/>
        <v>1</v>
      </c>
      <c r="T17" s="4">
        <f t="shared" si="7"/>
        <v>2</v>
      </c>
    </row>
    <row r="18" spans="1:20" x14ac:dyDescent="0.25">
      <c r="A18" s="4" t="str">
        <f t="shared" si="0"/>
        <v>0</v>
      </c>
      <c r="B18" t="str">
        <f t="shared" si="8"/>
        <v>Cliente 18</v>
      </c>
      <c r="C18">
        <v>20000000000</v>
      </c>
      <c r="D18" t="s">
        <v>18</v>
      </c>
      <c r="E18" t="str">
        <f t="shared" si="9"/>
        <v>Clave 18</v>
      </c>
      <c r="F18" s="3">
        <v>44986</v>
      </c>
      <c r="G18" s="3" t="s">
        <v>22</v>
      </c>
      <c r="H18" t="s">
        <v>25</v>
      </c>
      <c r="I18" s="3"/>
      <c r="J18" s="3" t="s">
        <v>19</v>
      </c>
      <c r="K18" s="2" t="str">
        <f t="shared" si="10"/>
        <v>C:\Users\Agustin Bustos\Desktop\TEST\Cliente 18\COMVEN LID\2023\03\</v>
      </c>
      <c r="L18" s="2" t="str">
        <f t="shared" si="1"/>
        <v>0  - 202303 - 30000000000 - Cliente 18</v>
      </c>
      <c r="M18" s="5" t="str">
        <f>IFERROR(VLOOKUP(P18,[1]Control!$A:$B,2,0),"")</f>
        <v/>
      </c>
      <c r="N18" s="4" t="e">
        <f>VLOOKUP(C18,[2]Hoja1!$J:$L,3,0)</f>
        <v>#N/A</v>
      </c>
      <c r="O18" s="5" t="e">
        <f t="shared" si="2"/>
        <v>#N/A</v>
      </c>
      <c r="P18" s="4">
        <f t="shared" si="3"/>
        <v>18</v>
      </c>
      <c r="Q18" s="4" t="str">
        <f t="shared" si="4"/>
        <v>03/2023</v>
      </c>
      <c r="R18" s="4">
        <f t="shared" si="5"/>
        <v>1</v>
      </c>
      <c r="S18" s="4">
        <f t="shared" si="6"/>
        <v>1</v>
      </c>
      <c r="T18" s="4">
        <f t="shared" si="7"/>
        <v>2</v>
      </c>
    </row>
    <row r="19" spans="1:20" x14ac:dyDescent="0.25">
      <c r="A19" s="4" t="str">
        <f t="shared" si="0"/>
        <v>0</v>
      </c>
      <c r="B19" t="str">
        <f t="shared" si="8"/>
        <v>Cliente 19</v>
      </c>
      <c r="C19">
        <v>20000000000</v>
      </c>
      <c r="D19" t="s">
        <v>18</v>
      </c>
      <c r="E19" t="str">
        <f t="shared" si="9"/>
        <v>Clave 19</v>
      </c>
      <c r="F19" s="3">
        <v>44986</v>
      </c>
      <c r="G19" s="3" t="s">
        <v>22</v>
      </c>
      <c r="H19" t="s">
        <v>23</v>
      </c>
      <c r="I19" s="3"/>
      <c r="J19" s="3" t="s">
        <v>19</v>
      </c>
      <c r="K19" s="2" t="str">
        <f t="shared" si="10"/>
        <v>C:\Users\Agustin Bustos\Desktop\TEST\Cliente 19\COMVEN LID\2023\03\</v>
      </c>
      <c r="L19" s="2" t="str">
        <f t="shared" si="1"/>
        <v>0  - 202303 - 30000000000 - Cliente 19</v>
      </c>
      <c r="M19" s="5" t="str">
        <f>IFERROR(VLOOKUP(P19,[1]Control!$A:$B,2,0),"")</f>
        <v/>
      </c>
      <c r="N19" s="4" t="e">
        <f>VLOOKUP(C19,[2]Hoja1!$J:$L,3,0)</f>
        <v>#N/A</v>
      </c>
      <c r="O19" s="5" t="e">
        <f t="shared" si="2"/>
        <v>#N/A</v>
      </c>
      <c r="P19" s="4">
        <f t="shared" si="3"/>
        <v>19</v>
      </c>
      <c r="Q19" s="4" t="str">
        <f t="shared" si="4"/>
        <v>03/2023</v>
      </c>
      <c r="R19" s="4">
        <f t="shared" si="5"/>
        <v>1</v>
      </c>
      <c r="S19" s="4">
        <f t="shared" si="6"/>
        <v>1</v>
      </c>
      <c r="T19" s="4">
        <f t="shared" si="7"/>
        <v>2</v>
      </c>
    </row>
    <row r="20" spans="1:20" x14ac:dyDescent="0.25">
      <c r="A20" s="4" t="str">
        <f t="shared" si="0"/>
        <v>0</v>
      </c>
      <c r="B20" t="str">
        <f t="shared" si="8"/>
        <v>Cliente 20</v>
      </c>
      <c r="C20">
        <v>20000000000</v>
      </c>
      <c r="D20" t="s">
        <v>18</v>
      </c>
      <c r="E20" t="str">
        <f t="shared" si="9"/>
        <v>Clave 20</v>
      </c>
      <c r="F20" s="3">
        <v>44986</v>
      </c>
      <c r="G20" s="3" t="s">
        <v>22</v>
      </c>
      <c r="H20" t="s">
        <v>25</v>
      </c>
      <c r="I20" s="3"/>
      <c r="J20" s="3" t="s">
        <v>19</v>
      </c>
      <c r="K20" s="2" t="str">
        <f t="shared" si="10"/>
        <v>C:\Users\Agustin Bustos\Desktop\TEST\Cliente 20\COMVEN LID\2023\03\</v>
      </c>
      <c r="L20" s="2" t="str">
        <f t="shared" si="1"/>
        <v>0  - 202303 - 30000000000 - Cliente 20</v>
      </c>
      <c r="M20" s="5" t="str">
        <f>IFERROR(VLOOKUP(P20,[1]Control!$A:$B,2,0),"")</f>
        <v/>
      </c>
      <c r="N20" s="4" t="e">
        <f>VLOOKUP(C20,[2]Hoja1!$J:$L,3,0)</f>
        <v>#N/A</v>
      </c>
      <c r="O20" s="5" t="e">
        <f t="shared" si="2"/>
        <v>#N/A</v>
      </c>
      <c r="P20" s="4">
        <f t="shared" si="3"/>
        <v>20</v>
      </c>
      <c r="Q20" s="4" t="str">
        <f t="shared" si="4"/>
        <v>03/2023</v>
      </c>
      <c r="R20" s="4">
        <f t="shared" si="5"/>
        <v>1</v>
      </c>
      <c r="S20" s="4">
        <f t="shared" si="6"/>
        <v>1</v>
      </c>
      <c r="T20" s="4">
        <f t="shared" si="7"/>
        <v>2</v>
      </c>
    </row>
    <row r="21" spans="1:20" x14ac:dyDescent="0.25">
      <c r="A21" s="4" t="str">
        <f t="shared" si="0"/>
        <v>0</v>
      </c>
      <c r="B21" t="str">
        <f t="shared" si="8"/>
        <v>Cliente 21</v>
      </c>
      <c r="C21">
        <v>20000000000</v>
      </c>
      <c r="D21" t="s">
        <v>18</v>
      </c>
      <c r="E21" t="str">
        <f t="shared" si="9"/>
        <v>Clave 21</v>
      </c>
      <c r="F21" s="3">
        <v>44986</v>
      </c>
      <c r="G21" s="3" t="s">
        <v>22</v>
      </c>
      <c r="H21" t="s">
        <v>25</v>
      </c>
      <c r="I21" s="3"/>
      <c r="J21" s="3" t="s">
        <v>19</v>
      </c>
      <c r="K21" s="2" t="str">
        <f t="shared" si="10"/>
        <v>C:\Users\Agustin Bustos\Desktop\TEST\Cliente 21\COMVEN LID\2023\03\</v>
      </c>
      <c r="L21" s="2" t="str">
        <f t="shared" si="1"/>
        <v>0  - 202303 - 30000000000 - Cliente 21</v>
      </c>
      <c r="M21" s="5" t="str">
        <f>IFERROR(VLOOKUP(P21,[1]Control!$A:$B,2,0),"")</f>
        <v/>
      </c>
      <c r="N21" s="4" t="e">
        <f>VLOOKUP(C21,[2]Hoja1!$J:$L,3,0)</f>
        <v>#N/A</v>
      </c>
      <c r="O21" s="5" t="e">
        <f t="shared" si="2"/>
        <v>#N/A</v>
      </c>
      <c r="P21" s="4">
        <f t="shared" si="3"/>
        <v>21</v>
      </c>
      <c r="Q21" s="4" t="str">
        <f t="shared" si="4"/>
        <v>03/2023</v>
      </c>
      <c r="R21" s="4">
        <f t="shared" si="5"/>
        <v>1</v>
      </c>
      <c r="S21" s="4">
        <f t="shared" si="6"/>
        <v>1</v>
      </c>
      <c r="T21" s="4">
        <f t="shared" si="7"/>
        <v>2</v>
      </c>
    </row>
    <row r="22" spans="1:20" x14ac:dyDescent="0.25">
      <c r="A22" s="4" t="str">
        <f t="shared" si="0"/>
        <v>0</v>
      </c>
      <c r="B22" t="str">
        <f t="shared" si="8"/>
        <v>Cliente 22</v>
      </c>
      <c r="C22">
        <v>20000000000</v>
      </c>
      <c r="D22" t="s">
        <v>18</v>
      </c>
      <c r="E22" t="str">
        <f t="shared" si="9"/>
        <v>Clave 22</v>
      </c>
      <c r="F22" s="3">
        <v>44986</v>
      </c>
      <c r="G22" s="3" t="s">
        <v>24</v>
      </c>
      <c r="H22" t="s">
        <v>23</v>
      </c>
      <c r="I22" s="3"/>
      <c r="J22" s="3" t="s">
        <v>19</v>
      </c>
      <c r="K22" s="2" t="str">
        <f t="shared" si="10"/>
        <v>C:\Users\Agustin Bustos\Desktop\TEST\Cliente 22\COMVEN LID\2023\03\</v>
      </c>
      <c r="L22" s="2" t="str">
        <f t="shared" si="1"/>
        <v>0  - 202303 - 30000000000 - Cliente 22</v>
      </c>
      <c r="M22" s="5" t="str">
        <f>IFERROR(VLOOKUP(P22,[1]Control!$A:$B,2,0),"")</f>
        <v/>
      </c>
      <c r="N22" s="4" t="e">
        <f>VLOOKUP(C22,[2]Hoja1!$J:$L,3,0)</f>
        <v>#N/A</v>
      </c>
      <c r="O22" s="5" t="e">
        <f t="shared" si="2"/>
        <v>#N/A</v>
      </c>
      <c r="P22" s="4">
        <f t="shared" si="3"/>
        <v>22</v>
      </c>
      <c r="Q22" s="4" t="str">
        <f t="shared" si="4"/>
        <v>03/2023</v>
      </c>
      <c r="R22" s="4">
        <f t="shared" si="5"/>
        <v>1</v>
      </c>
      <c r="S22" s="4">
        <f t="shared" si="6"/>
        <v>1</v>
      </c>
      <c r="T22" s="4">
        <f t="shared" si="7"/>
        <v>2</v>
      </c>
    </row>
    <row r="23" spans="1:20" x14ac:dyDescent="0.25">
      <c r="A23" s="4" t="str">
        <f t="shared" si="0"/>
        <v>0</v>
      </c>
      <c r="B23" t="str">
        <f t="shared" si="8"/>
        <v>Cliente 23</v>
      </c>
      <c r="C23">
        <v>20000000000</v>
      </c>
      <c r="D23" t="s">
        <v>18</v>
      </c>
      <c r="E23" t="str">
        <f t="shared" si="9"/>
        <v>Clave 23</v>
      </c>
      <c r="F23" s="3">
        <v>44986</v>
      </c>
      <c r="G23" s="3" t="s">
        <v>24</v>
      </c>
      <c r="H23" t="s">
        <v>23</v>
      </c>
      <c r="I23" s="3"/>
      <c r="J23" s="3" t="s">
        <v>19</v>
      </c>
      <c r="K23" s="2" t="str">
        <f t="shared" si="10"/>
        <v>C:\Users\Agustin Bustos\Desktop\TEST\Cliente 23\COMVEN LID\2023\03\</v>
      </c>
      <c r="L23" s="2" t="str">
        <f t="shared" si="1"/>
        <v>0  - 202303 - 30000000000 - Cliente 23</v>
      </c>
      <c r="M23" s="5" t="str">
        <f>IFERROR(VLOOKUP(P23,[1]Control!$A:$B,2,0),"")</f>
        <v/>
      </c>
      <c r="N23" s="4" t="e">
        <f>VLOOKUP(C23,[2]Hoja1!$J:$L,3,0)</f>
        <v>#N/A</v>
      </c>
      <c r="O23" s="5" t="e">
        <f t="shared" si="2"/>
        <v>#N/A</v>
      </c>
      <c r="P23" s="4">
        <f t="shared" si="3"/>
        <v>23</v>
      </c>
      <c r="Q23" s="4" t="str">
        <f t="shared" si="4"/>
        <v>03/2023</v>
      </c>
      <c r="R23" s="4">
        <f t="shared" si="5"/>
        <v>1</v>
      </c>
      <c r="S23" s="4">
        <f t="shared" si="6"/>
        <v>1</v>
      </c>
      <c r="T23" s="4">
        <f t="shared" si="7"/>
        <v>2</v>
      </c>
    </row>
    <row r="24" spans="1:20" x14ac:dyDescent="0.25">
      <c r="A24" s="4" t="str">
        <f t="shared" si="0"/>
        <v>0</v>
      </c>
      <c r="B24" t="str">
        <f t="shared" si="8"/>
        <v>Cliente 24</v>
      </c>
      <c r="C24">
        <v>20000000000</v>
      </c>
      <c r="D24" t="s">
        <v>18</v>
      </c>
      <c r="E24" t="str">
        <f t="shared" si="9"/>
        <v>Clave 24</v>
      </c>
      <c r="F24" s="3">
        <v>44986</v>
      </c>
      <c r="G24" s="3" t="s">
        <v>24</v>
      </c>
      <c r="H24" t="s">
        <v>23</v>
      </c>
      <c r="I24" s="3"/>
      <c r="J24" s="3" t="s">
        <v>19</v>
      </c>
      <c r="K24" s="2" t="str">
        <f t="shared" si="10"/>
        <v>C:\Users\Agustin Bustos\Desktop\TEST\Cliente 24\COMVEN LID\2023\03\</v>
      </c>
      <c r="L24" s="2" t="str">
        <f t="shared" si="1"/>
        <v>0  - 202303 - 30000000000 - Cliente 24</v>
      </c>
      <c r="M24" s="5" t="str">
        <f>IFERROR(VLOOKUP(P24,[1]Control!$A:$B,2,0),"")</f>
        <v/>
      </c>
      <c r="N24" s="4" t="e">
        <f>VLOOKUP(C24,[2]Hoja1!$J:$L,3,0)</f>
        <v>#N/A</v>
      </c>
      <c r="O24" s="5" t="e">
        <f t="shared" si="2"/>
        <v>#N/A</v>
      </c>
      <c r="P24" s="4">
        <f t="shared" si="3"/>
        <v>24</v>
      </c>
      <c r="Q24" s="4" t="str">
        <f t="shared" si="4"/>
        <v>03/2023</v>
      </c>
      <c r="R24" s="4">
        <f t="shared" si="5"/>
        <v>1</v>
      </c>
      <c r="S24" s="4">
        <f t="shared" si="6"/>
        <v>1</v>
      </c>
      <c r="T24" s="4">
        <f t="shared" si="7"/>
        <v>2</v>
      </c>
    </row>
    <row r="25" spans="1:20" x14ac:dyDescent="0.25">
      <c r="A25" s="4" t="str">
        <f t="shared" si="0"/>
        <v>0</v>
      </c>
      <c r="B25" t="str">
        <f t="shared" si="8"/>
        <v>Cliente 25</v>
      </c>
      <c r="C25">
        <v>20000000000</v>
      </c>
      <c r="D25" t="s">
        <v>18</v>
      </c>
      <c r="E25" t="str">
        <f t="shared" si="9"/>
        <v>Clave 25</v>
      </c>
      <c r="F25" s="3">
        <v>44986</v>
      </c>
      <c r="G25" s="3" t="s">
        <v>22</v>
      </c>
      <c r="H25" t="s">
        <v>23</v>
      </c>
      <c r="I25" s="3"/>
      <c r="J25" s="3" t="s">
        <v>19</v>
      </c>
      <c r="K25" s="2" t="str">
        <f t="shared" si="10"/>
        <v>C:\Users\Agustin Bustos\Desktop\TEST\Cliente 25\COMVEN LID\2023\03\</v>
      </c>
      <c r="L25" s="2" t="str">
        <f t="shared" si="1"/>
        <v>0  - 202303 - 30000000000 - Cliente 25</v>
      </c>
      <c r="M25" s="5" t="str">
        <f>IFERROR(VLOOKUP(P25,[1]Control!$A:$B,2,0),"")</f>
        <v/>
      </c>
      <c r="N25" s="4" t="e">
        <f>VLOOKUP(C25,[2]Hoja1!$J:$L,3,0)</f>
        <v>#N/A</v>
      </c>
      <c r="O25" s="5" t="e">
        <f t="shared" si="2"/>
        <v>#N/A</v>
      </c>
      <c r="P25" s="4">
        <f t="shared" si="3"/>
        <v>25</v>
      </c>
      <c r="Q25" s="4" t="str">
        <f t="shared" si="4"/>
        <v>03/2023</v>
      </c>
      <c r="R25" s="4">
        <f t="shared" si="5"/>
        <v>1</v>
      </c>
      <c r="S25" s="4">
        <f t="shared" si="6"/>
        <v>1</v>
      </c>
      <c r="T25" s="4">
        <f t="shared" si="7"/>
        <v>2</v>
      </c>
    </row>
    <row r="26" spans="1:20" x14ac:dyDescent="0.25">
      <c r="A26" s="4" t="str">
        <f t="shared" si="0"/>
        <v>0</v>
      </c>
      <c r="B26" t="str">
        <f t="shared" si="8"/>
        <v>Cliente 26</v>
      </c>
      <c r="C26">
        <v>20000000000</v>
      </c>
      <c r="D26" t="s">
        <v>18</v>
      </c>
      <c r="E26" t="str">
        <f t="shared" si="9"/>
        <v>Clave 26</v>
      </c>
      <c r="F26" s="3">
        <v>44986</v>
      </c>
      <c r="G26" s="3" t="s">
        <v>22</v>
      </c>
      <c r="H26" t="s">
        <v>23</v>
      </c>
      <c r="I26" s="3"/>
      <c r="J26" s="3" t="s">
        <v>19</v>
      </c>
      <c r="K26" s="2" t="str">
        <f t="shared" si="10"/>
        <v>C:\Users\Agustin Bustos\Desktop\TEST\Cliente 26\COMVEN LID\2023\03\</v>
      </c>
      <c r="L26" s="2" t="str">
        <f t="shared" si="1"/>
        <v>0  - 202303 - 30000000000 - Cliente 26</v>
      </c>
      <c r="M26" s="5" t="str">
        <f>IFERROR(VLOOKUP(P26,[1]Control!$A:$B,2,0),"")</f>
        <v/>
      </c>
      <c r="N26" s="4" t="e">
        <f>VLOOKUP(C26,[2]Hoja1!$J:$L,3,0)</f>
        <v>#N/A</v>
      </c>
      <c r="O26" s="5" t="e">
        <f t="shared" si="2"/>
        <v>#N/A</v>
      </c>
      <c r="P26" s="4">
        <f t="shared" si="3"/>
        <v>26</v>
      </c>
      <c r="Q26" s="4" t="str">
        <f t="shared" si="4"/>
        <v>03/2023</v>
      </c>
      <c r="R26" s="4">
        <f t="shared" si="5"/>
        <v>1</v>
      </c>
      <c r="S26" s="4">
        <f t="shared" si="6"/>
        <v>1</v>
      </c>
      <c r="T26" s="4">
        <f t="shared" si="7"/>
        <v>2</v>
      </c>
    </row>
    <row r="27" spans="1:20" x14ac:dyDescent="0.25">
      <c r="A27" s="4" t="str">
        <f t="shared" si="0"/>
        <v>0</v>
      </c>
      <c r="B27" t="str">
        <f t="shared" si="8"/>
        <v>Cliente 27</v>
      </c>
      <c r="C27">
        <v>20000000000</v>
      </c>
      <c r="D27" t="s">
        <v>18</v>
      </c>
      <c r="E27" t="str">
        <f t="shared" si="9"/>
        <v>Clave 27</v>
      </c>
      <c r="F27" s="3">
        <v>44986</v>
      </c>
      <c r="G27" s="3" t="s">
        <v>22</v>
      </c>
      <c r="H27" t="s">
        <v>23</v>
      </c>
      <c r="I27" s="3"/>
      <c r="J27" s="3" t="s">
        <v>19</v>
      </c>
      <c r="K27" s="2" t="str">
        <f t="shared" si="10"/>
        <v>C:\Users\Agustin Bustos\Desktop\TEST\Cliente 27\COMVEN LID\2023\03\</v>
      </c>
      <c r="L27" s="2" t="str">
        <f t="shared" si="1"/>
        <v>0  - 202303 - 30000000000 - Cliente 27</v>
      </c>
      <c r="M27" s="5" t="str">
        <f>IFERROR(VLOOKUP(P27,[1]Control!$A:$B,2,0),"")</f>
        <v/>
      </c>
      <c r="N27" s="4" t="e">
        <f>VLOOKUP(C27,[2]Hoja1!$J:$L,3,0)</f>
        <v>#N/A</v>
      </c>
      <c r="O27" s="5" t="e">
        <f t="shared" si="2"/>
        <v>#N/A</v>
      </c>
      <c r="P27" s="4">
        <f t="shared" si="3"/>
        <v>27</v>
      </c>
      <c r="Q27" s="4" t="str">
        <f t="shared" si="4"/>
        <v>03/2023</v>
      </c>
      <c r="R27" s="4">
        <f t="shared" si="5"/>
        <v>1</v>
      </c>
      <c r="S27" s="4">
        <f t="shared" si="6"/>
        <v>1</v>
      </c>
      <c r="T27" s="4">
        <f t="shared" si="7"/>
        <v>2</v>
      </c>
    </row>
    <row r="28" spans="1:20" x14ac:dyDescent="0.25">
      <c r="A28" s="4" t="str">
        <f t="shared" si="0"/>
        <v>0</v>
      </c>
      <c r="B28" t="str">
        <f t="shared" si="8"/>
        <v>Cliente 28</v>
      </c>
      <c r="C28">
        <v>20000000000</v>
      </c>
      <c r="D28" t="s">
        <v>18</v>
      </c>
      <c r="E28" t="str">
        <f t="shared" si="9"/>
        <v>Clave 28</v>
      </c>
      <c r="F28" s="3">
        <v>44986</v>
      </c>
      <c r="G28" s="3" t="s">
        <v>24</v>
      </c>
      <c r="H28" t="s">
        <v>23</v>
      </c>
      <c r="I28" s="3"/>
      <c r="J28" s="3" t="s">
        <v>19</v>
      </c>
      <c r="K28" s="2" t="str">
        <f t="shared" si="10"/>
        <v>C:\Users\Agustin Bustos\Desktop\TEST\Cliente 28\COMVEN LID\2023\03\</v>
      </c>
      <c r="L28" s="2" t="str">
        <f t="shared" si="1"/>
        <v>0  - 202303 - 30000000000 - Cliente 28</v>
      </c>
      <c r="M28" s="5" t="str">
        <f>IFERROR(VLOOKUP(P28,[1]Control!$A:$B,2,0),"")</f>
        <v/>
      </c>
      <c r="N28" s="4" t="e">
        <f>VLOOKUP(C28,[2]Hoja1!$J:$L,3,0)</f>
        <v>#N/A</v>
      </c>
      <c r="O28" s="5" t="e">
        <f t="shared" si="2"/>
        <v>#N/A</v>
      </c>
      <c r="P28" s="4">
        <f t="shared" si="3"/>
        <v>28</v>
      </c>
      <c r="Q28" s="4" t="str">
        <f t="shared" si="4"/>
        <v>03/2023</v>
      </c>
      <c r="R28" s="4">
        <f t="shared" si="5"/>
        <v>1</v>
      </c>
      <c r="S28" s="4">
        <f t="shared" si="6"/>
        <v>1</v>
      </c>
      <c r="T28" s="4">
        <f t="shared" si="7"/>
        <v>2</v>
      </c>
    </row>
    <row r="29" spans="1:20" x14ac:dyDescent="0.25">
      <c r="A29" s="4" t="str">
        <f t="shared" si="0"/>
        <v>0</v>
      </c>
      <c r="B29" t="str">
        <f t="shared" si="8"/>
        <v>Cliente 29</v>
      </c>
      <c r="C29">
        <v>20000000000</v>
      </c>
      <c r="D29" t="s">
        <v>18</v>
      </c>
      <c r="E29" t="str">
        <f t="shared" si="9"/>
        <v>Clave 29</v>
      </c>
      <c r="F29" s="3">
        <v>44986</v>
      </c>
      <c r="G29" s="3" t="s">
        <v>22</v>
      </c>
      <c r="H29" t="s">
        <v>23</v>
      </c>
      <c r="I29" s="3"/>
      <c r="J29" s="3" t="s">
        <v>19</v>
      </c>
      <c r="K29" s="2" t="str">
        <f t="shared" si="10"/>
        <v>C:\Users\Agustin Bustos\Desktop\TEST\Cliente 29\COMVEN LID\2023\03\</v>
      </c>
      <c r="L29" s="2" t="str">
        <f t="shared" si="1"/>
        <v>0  - 202303 - 30000000000 - Cliente 29</v>
      </c>
      <c r="M29" s="5" t="str">
        <f>IFERROR(VLOOKUP(P29,[1]Control!$A:$B,2,0),"")</f>
        <v/>
      </c>
      <c r="N29" s="4" t="e">
        <f>VLOOKUP(C29,[2]Hoja1!$J:$L,3,0)</f>
        <v>#N/A</v>
      </c>
      <c r="O29" s="5" t="e">
        <f t="shared" si="2"/>
        <v>#N/A</v>
      </c>
      <c r="P29" s="4">
        <f t="shared" si="3"/>
        <v>29</v>
      </c>
      <c r="Q29" s="4" t="str">
        <f t="shared" si="4"/>
        <v>03/2023</v>
      </c>
      <c r="R29" s="4">
        <f t="shared" si="5"/>
        <v>1</v>
      </c>
      <c r="S29" s="4">
        <f t="shared" si="6"/>
        <v>1</v>
      </c>
      <c r="T29" s="4">
        <f t="shared" si="7"/>
        <v>2</v>
      </c>
    </row>
    <row r="30" spans="1:20" x14ac:dyDescent="0.25">
      <c r="A30" s="4" t="str">
        <f t="shared" si="0"/>
        <v>0</v>
      </c>
      <c r="B30" t="str">
        <f t="shared" si="8"/>
        <v>Cliente 30</v>
      </c>
      <c r="C30">
        <v>20000000000</v>
      </c>
      <c r="D30" t="s">
        <v>18</v>
      </c>
      <c r="E30" t="str">
        <f t="shared" si="9"/>
        <v>Clave 30</v>
      </c>
      <c r="F30" s="3">
        <v>44986</v>
      </c>
      <c r="G30" s="3" t="s">
        <v>22</v>
      </c>
      <c r="H30" t="s">
        <v>25</v>
      </c>
      <c r="I30" s="3"/>
      <c r="J30" s="3" t="s">
        <v>19</v>
      </c>
      <c r="K30" s="2" t="str">
        <f t="shared" si="10"/>
        <v>C:\Users\Agustin Bustos\Desktop\TEST\Cliente 30\COMVEN LID\2023\03\</v>
      </c>
      <c r="L30" s="2" t="str">
        <f t="shared" si="1"/>
        <v>0  - 202303 - 30000000000 - Cliente 30</v>
      </c>
      <c r="M30" s="5" t="str">
        <f>IFERROR(VLOOKUP(P30,[1]Control!$A:$B,2,0),"")</f>
        <v/>
      </c>
      <c r="N30" s="4" t="e">
        <f>VLOOKUP(C30,[2]Hoja1!$J:$L,3,0)</f>
        <v>#N/A</v>
      </c>
      <c r="O30" s="5" t="e">
        <f t="shared" si="2"/>
        <v>#N/A</v>
      </c>
      <c r="P30" s="4">
        <f t="shared" si="3"/>
        <v>30</v>
      </c>
      <c r="Q30" s="4" t="str">
        <f t="shared" si="4"/>
        <v>03/2023</v>
      </c>
      <c r="R30" s="4">
        <f t="shared" si="5"/>
        <v>1</v>
      </c>
      <c r="S30" s="4">
        <f t="shared" si="6"/>
        <v>1</v>
      </c>
      <c r="T30" s="4">
        <f t="shared" si="7"/>
        <v>2</v>
      </c>
    </row>
    <row r="31" spans="1:20" x14ac:dyDescent="0.25">
      <c r="A31" s="4" t="str">
        <f t="shared" si="0"/>
        <v>0</v>
      </c>
      <c r="B31" t="str">
        <f t="shared" si="8"/>
        <v>Cliente 31</v>
      </c>
      <c r="C31">
        <v>20000000000</v>
      </c>
      <c r="D31" t="s">
        <v>18</v>
      </c>
      <c r="E31" t="str">
        <f t="shared" si="9"/>
        <v>Clave 31</v>
      </c>
      <c r="F31" s="3">
        <v>44986</v>
      </c>
      <c r="G31" s="3" t="s">
        <v>22</v>
      </c>
      <c r="H31" t="s">
        <v>23</v>
      </c>
      <c r="I31" s="3"/>
      <c r="J31" s="3" t="s">
        <v>19</v>
      </c>
      <c r="K31" s="2" t="str">
        <f t="shared" si="10"/>
        <v>C:\Users\Agustin Bustos\Desktop\TEST\Cliente 31\COMVEN LID\2023\03\</v>
      </c>
      <c r="L31" s="2" t="str">
        <f t="shared" si="1"/>
        <v>0  - 202303 - 30000000000 - Cliente 31</v>
      </c>
      <c r="M31" s="5" t="str">
        <f>IFERROR(VLOOKUP(P31,[1]Control!$A:$B,2,0),"")</f>
        <v/>
      </c>
      <c r="N31" s="4" t="e">
        <f>VLOOKUP(C31,[2]Hoja1!$J:$L,3,0)</f>
        <v>#N/A</v>
      </c>
      <c r="O31" s="5" t="e">
        <f t="shared" si="2"/>
        <v>#N/A</v>
      </c>
      <c r="P31" s="4">
        <f t="shared" si="3"/>
        <v>31</v>
      </c>
      <c r="Q31" s="4" t="str">
        <f t="shared" si="4"/>
        <v>03/2023</v>
      </c>
      <c r="R31" s="4">
        <f t="shared" si="5"/>
        <v>1</v>
      </c>
      <c r="S31" s="4">
        <f t="shared" si="6"/>
        <v>1</v>
      </c>
      <c r="T31" s="4">
        <f t="shared" si="7"/>
        <v>2</v>
      </c>
    </row>
    <row r="32" spans="1:20" x14ac:dyDescent="0.25">
      <c r="A32" s="4" t="str">
        <f t="shared" si="0"/>
        <v>0</v>
      </c>
      <c r="B32" t="str">
        <f t="shared" si="8"/>
        <v>Cliente 32</v>
      </c>
      <c r="C32">
        <v>20000000000</v>
      </c>
      <c r="D32" t="s">
        <v>18</v>
      </c>
      <c r="E32" t="str">
        <f t="shared" si="9"/>
        <v>Clave 32</v>
      </c>
      <c r="F32" s="3">
        <v>44986</v>
      </c>
      <c r="G32" s="3" t="s">
        <v>22</v>
      </c>
      <c r="H32" t="s">
        <v>25</v>
      </c>
      <c r="I32" s="3"/>
      <c r="J32" s="3" t="s">
        <v>19</v>
      </c>
      <c r="K32" s="2" t="str">
        <f t="shared" si="10"/>
        <v>C:\Users\Agustin Bustos\Desktop\TEST\Cliente 32\COMVEN LID\2023\03\</v>
      </c>
      <c r="L32" s="2" t="str">
        <f t="shared" si="1"/>
        <v>0  - 202303 - 30000000000 - Cliente 32</v>
      </c>
      <c r="M32" s="5" t="str">
        <f>IFERROR(VLOOKUP(P32,[1]Control!$A:$B,2,0),"")</f>
        <v/>
      </c>
      <c r="N32" s="4" t="e">
        <f>VLOOKUP(C32,[2]Hoja1!$J:$L,3,0)</f>
        <v>#N/A</v>
      </c>
      <c r="O32" s="5" t="e">
        <f t="shared" si="2"/>
        <v>#N/A</v>
      </c>
      <c r="P32" s="4">
        <f t="shared" si="3"/>
        <v>32</v>
      </c>
      <c r="Q32" s="4" t="str">
        <f t="shared" si="4"/>
        <v>03/2023</v>
      </c>
      <c r="R32" s="4">
        <f t="shared" si="5"/>
        <v>1</v>
      </c>
      <c r="S32" s="4">
        <f t="shared" si="6"/>
        <v>1</v>
      </c>
      <c r="T32" s="4">
        <f t="shared" si="7"/>
        <v>2</v>
      </c>
    </row>
    <row r="33" spans="1:20" x14ac:dyDescent="0.25">
      <c r="A33" s="4" t="str">
        <f t="shared" si="0"/>
        <v>0</v>
      </c>
      <c r="B33" t="str">
        <f t="shared" si="8"/>
        <v>Cliente 33</v>
      </c>
      <c r="C33">
        <v>20000000000</v>
      </c>
      <c r="D33" t="s">
        <v>18</v>
      </c>
      <c r="E33" t="str">
        <f t="shared" si="9"/>
        <v>Clave 33</v>
      </c>
      <c r="F33" s="3">
        <v>44986</v>
      </c>
      <c r="G33" s="3" t="s">
        <v>22</v>
      </c>
      <c r="H33" t="s">
        <v>23</v>
      </c>
      <c r="I33" s="3"/>
      <c r="J33" s="3" t="s">
        <v>19</v>
      </c>
      <c r="K33" s="2" t="str">
        <f t="shared" si="10"/>
        <v>C:\Users\Agustin Bustos\Desktop\TEST\Cliente 33\COMVEN LID\2023\03\</v>
      </c>
      <c r="L33" s="2" t="str">
        <f t="shared" si="1"/>
        <v>0  - 202303 - 30000000000 - Cliente 33</v>
      </c>
      <c r="M33" s="5" t="str">
        <f>IFERROR(VLOOKUP(P33,[1]Control!$A:$B,2,0),"")</f>
        <v/>
      </c>
      <c r="N33" s="4" t="e">
        <f>VLOOKUP(C33,[2]Hoja1!$J:$L,3,0)</f>
        <v>#N/A</v>
      </c>
      <c r="O33" s="5" t="e">
        <f t="shared" si="2"/>
        <v>#N/A</v>
      </c>
      <c r="P33" s="4">
        <f t="shared" si="3"/>
        <v>33</v>
      </c>
      <c r="Q33" s="4" t="str">
        <f t="shared" si="4"/>
        <v>03/2023</v>
      </c>
      <c r="R33" s="4">
        <f t="shared" si="5"/>
        <v>1</v>
      </c>
      <c r="S33" s="4">
        <f t="shared" si="6"/>
        <v>1</v>
      </c>
      <c r="T33" s="4">
        <f t="shared" si="7"/>
        <v>2</v>
      </c>
    </row>
    <row r="34" spans="1:20" x14ac:dyDescent="0.25">
      <c r="A34" s="4" t="str">
        <f t="shared" ref="A34:A69" si="11">RIGHT(D34,1)</f>
        <v>0</v>
      </c>
      <c r="B34" t="str">
        <f t="shared" si="8"/>
        <v>Cliente 34</v>
      </c>
      <c r="C34">
        <v>20000000000</v>
      </c>
      <c r="D34" t="s">
        <v>18</v>
      </c>
      <c r="E34" t="str">
        <f t="shared" si="9"/>
        <v>Clave 34</v>
      </c>
      <c r="F34" s="3">
        <v>44986</v>
      </c>
      <c r="G34" s="3" t="s">
        <v>22</v>
      </c>
      <c r="H34" t="s">
        <v>25</v>
      </c>
      <c r="I34" s="3"/>
      <c r="J34" s="3" t="s">
        <v>19</v>
      </c>
      <c r="K34" s="2" t="str">
        <f t="shared" si="10"/>
        <v>C:\Users\Agustin Bustos\Desktop\TEST\Cliente 34\COMVEN LID\2023\03\</v>
      </c>
      <c r="L34" s="2" t="str">
        <f t="shared" si="1"/>
        <v>0  - 202303 - 30000000000 - Cliente 34</v>
      </c>
      <c r="M34" s="5" t="str">
        <f>IFERROR(VLOOKUP(P34,[1]Control!$A:$B,2,0),"")</f>
        <v/>
      </c>
      <c r="N34" s="4" t="e">
        <f>VLOOKUP(C34,[2]Hoja1!$J:$L,3,0)</f>
        <v>#N/A</v>
      </c>
      <c r="O34" s="5" t="e">
        <f t="shared" ref="O34:O65" si="12">IF(EXACT(N34,E34),"ü","x")</f>
        <v>#N/A</v>
      </c>
      <c r="P34" s="4">
        <f t="shared" ref="P34:P69" si="13">ROW(A34)</f>
        <v>34</v>
      </c>
      <c r="Q34" s="4" t="str">
        <f t="shared" ref="Q34:Q69" si="14">TEXT(F34,"MM/AAAA")</f>
        <v>03/2023</v>
      </c>
      <c r="R34" s="4">
        <f t="shared" ref="R34:R69" si="15">IF(C34=C33,1,0)</f>
        <v>1</v>
      </c>
      <c r="S34" s="4">
        <f t="shared" ref="S34:S69" si="16">IF(C34=C35,1,0)</f>
        <v>1</v>
      </c>
      <c r="T34" s="4">
        <f t="shared" ref="T34:T65" si="17">SUM(R34:S34)</f>
        <v>2</v>
      </c>
    </row>
    <row r="35" spans="1:20" x14ac:dyDescent="0.25">
      <c r="A35" s="4" t="str">
        <f t="shared" si="11"/>
        <v>0</v>
      </c>
      <c r="B35" t="str">
        <f t="shared" si="8"/>
        <v>Cliente 35</v>
      </c>
      <c r="C35">
        <v>20000000000</v>
      </c>
      <c r="D35" t="s">
        <v>18</v>
      </c>
      <c r="E35" t="str">
        <f t="shared" si="9"/>
        <v>Clave 35</v>
      </c>
      <c r="F35" s="3">
        <v>44986</v>
      </c>
      <c r="G35" s="3" t="s">
        <v>22</v>
      </c>
      <c r="H35" t="s">
        <v>23</v>
      </c>
      <c r="I35" s="3"/>
      <c r="J35" s="3" t="s">
        <v>19</v>
      </c>
      <c r="K35" s="2" t="str">
        <f t="shared" si="10"/>
        <v>C:\Users\Agustin Bustos\Desktop\TEST\Cliente 35\COMVEN LID\2023\03\</v>
      </c>
      <c r="L35" s="2" t="str">
        <f t="shared" si="1"/>
        <v>0  - 202303 - 30000000000 - Cliente 35</v>
      </c>
      <c r="M35" s="5" t="str">
        <f>IFERROR(VLOOKUP(P35,[1]Control!$A:$B,2,0),"")</f>
        <v/>
      </c>
      <c r="N35" s="4" t="e">
        <f>VLOOKUP(C35,[2]Hoja1!$J:$L,3,0)</f>
        <v>#N/A</v>
      </c>
      <c r="O35" s="5" t="e">
        <f t="shared" si="12"/>
        <v>#N/A</v>
      </c>
      <c r="P35" s="4">
        <f t="shared" si="13"/>
        <v>35</v>
      </c>
      <c r="Q35" s="4" t="str">
        <f t="shared" si="14"/>
        <v>03/2023</v>
      </c>
      <c r="R35" s="4">
        <f t="shared" si="15"/>
        <v>1</v>
      </c>
      <c r="S35" s="4">
        <f t="shared" si="16"/>
        <v>1</v>
      </c>
      <c r="T35" s="4">
        <f t="shared" si="17"/>
        <v>2</v>
      </c>
    </row>
    <row r="36" spans="1:20" x14ac:dyDescent="0.25">
      <c r="A36" s="4" t="str">
        <f t="shared" si="11"/>
        <v>0</v>
      </c>
      <c r="B36" t="str">
        <f t="shared" si="8"/>
        <v>Cliente 36</v>
      </c>
      <c r="C36">
        <v>20000000000</v>
      </c>
      <c r="D36" t="s">
        <v>18</v>
      </c>
      <c r="E36" t="str">
        <f t="shared" si="9"/>
        <v>Clave 36</v>
      </c>
      <c r="F36" s="3">
        <v>44986</v>
      </c>
      <c r="G36" s="3" t="s">
        <v>24</v>
      </c>
      <c r="H36" t="s">
        <v>23</v>
      </c>
      <c r="I36" s="3"/>
      <c r="J36" s="3" t="s">
        <v>19</v>
      </c>
      <c r="K36" s="2" t="str">
        <f t="shared" si="10"/>
        <v>C:\Users\Agustin Bustos\Desktop\TEST\Cliente 36\COMVEN LID\2023\03\</v>
      </c>
      <c r="L36" s="2" t="str">
        <f t="shared" si="1"/>
        <v>0  - 202303 - 30000000000 - Cliente 36</v>
      </c>
      <c r="M36" s="5" t="str">
        <f>IFERROR(VLOOKUP(P36,[1]Control!$A:$B,2,0),"")</f>
        <v/>
      </c>
      <c r="N36" s="4" t="e">
        <f>VLOOKUP(C36,[2]Hoja1!$J:$L,3,0)</f>
        <v>#N/A</v>
      </c>
      <c r="O36" s="5" t="e">
        <f t="shared" si="12"/>
        <v>#N/A</v>
      </c>
      <c r="P36" s="4">
        <f t="shared" si="13"/>
        <v>36</v>
      </c>
      <c r="Q36" s="4" t="str">
        <f t="shared" si="14"/>
        <v>03/2023</v>
      </c>
      <c r="R36" s="4">
        <f t="shared" si="15"/>
        <v>1</v>
      </c>
      <c r="S36" s="4">
        <f t="shared" si="16"/>
        <v>1</v>
      </c>
      <c r="T36" s="4">
        <f t="shared" si="17"/>
        <v>2</v>
      </c>
    </row>
    <row r="37" spans="1:20" x14ac:dyDescent="0.25">
      <c r="A37" s="4" t="str">
        <f t="shared" si="11"/>
        <v>0</v>
      </c>
      <c r="B37" t="str">
        <f t="shared" si="8"/>
        <v>Cliente 37</v>
      </c>
      <c r="C37">
        <v>20000000000</v>
      </c>
      <c r="D37" t="s">
        <v>18</v>
      </c>
      <c r="E37" t="str">
        <f t="shared" si="9"/>
        <v>Clave 37</v>
      </c>
      <c r="F37" s="3">
        <v>44986</v>
      </c>
      <c r="G37" s="3" t="s">
        <v>22</v>
      </c>
      <c r="H37" t="s">
        <v>23</v>
      </c>
      <c r="I37" s="3"/>
      <c r="J37" s="3" t="s">
        <v>19</v>
      </c>
      <c r="K37" s="2" t="str">
        <f t="shared" si="10"/>
        <v>C:\Users\Agustin Bustos\Desktop\TEST\Cliente 37\COMVEN LID\2023\03\</v>
      </c>
      <c r="L37" s="2" t="str">
        <f t="shared" si="1"/>
        <v>0  - 202303 - 30000000000 - Cliente 37</v>
      </c>
      <c r="M37" s="5" t="str">
        <f>IFERROR(VLOOKUP(P37,[1]Control!$A:$B,2,0),"")</f>
        <v/>
      </c>
      <c r="N37" s="4" t="e">
        <f>VLOOKUP(C37,[2]Hoja1!$J:$L,3,0)</f>
        <v>#N/A</v>
      </c>
      <c r="O37" s="5" t="e">
        <f t="shared" si="12"/>
        <v>#N/A</v>
      </c>
      <c r="P37" s="4">
        <f t="shared" si="13"/>
        <v>37</v>
      </c>
      <c r="Q37" s="4" t="str">
        <f t="shared" si="14"/>
        <v>03/2023</v>
      </c>
      <c r="R37" s="4">
        <f t="shared" si="15"/>
        <v>1</v>
      </c>
      <c r="S37" s="4">
        <f t="shared" si="16"/>
        <v>1</v>
      </c>
      <c r="T37" s="4">
        <f t="shared" si="17"/>
        <v>2</v>
      </c>
    </row>
    <row r="38" spans="1:20" x14ac:dyDescent="0.25">
      <c r="A38" s="4" t="str">
        <f t="shared" si="11"/>
        <v>0</v>
      </c>
      <c r="B38" t="str">
        <f t="shared" si="8"/>
        <v>Cliente 38</v>
      </c>
      <c r="C38">
        <v>20000000000</v>
      </c>
      <c r="D38" t="s">
        <v>18</v>
      </c>
      <c r="E38" t="str">
        <f t="shared" si="9"/>
        <v>Clave 38</v>
      </c>
      <c r="F38" s="3">
        <v>44986</v>
      </c>
      <c r="G38" s="3" t="s">
        <v>22</v>
      </c>
      <c r="H38" t="s">
        <v>23</v>
      </c>
      <c r="I38" s="3"/>
      <c r="J38" s="3" t="s">
        <v>19</v>
      </c>
      <c r="K38" s="2" t="str">
        <f t="shared" si="10"/>
        <v>C:\Users\Agustin Bustos\Desktop\TEST\Cliente 38\COMVEN LID\2023\03\</v>
      </c>
      <c r="L38" s="2" t="str">
        <f t="shared" si="1"/>
        <v>0  - 202303 - 30000000000 - Cliente 38</v>
      </c>
      <c r="M38" s="5" t="str">
        <f>IFERROR(VLOOKUP(P38,[1]Control!$A:$B,2,0),"")</f>
        <v/>
      </c>
      <c r="N38" s="4" t="e">
        <f>VLOOKUP(C38,[2]Hoja1!$J:$L,3,0)</f>
        <v>#N/A</v>
      </c>
      <c r="O38" s="5" t="e">
        <f t="shared" si="12"/>
        <v>#N/A</v>
      </c>
      <c r="P38" s="4">
        <f t="shared" si="13"/>
        <v>38</v>
      </c>
      <c r="Q38" s="4" t="str">
        <f t="shared" si="14"/>
        <v>03/2023</v>
      </c>
      <c r="R38" s="4">
        <f t="shared" si="15"/>
        <v>1</v>
      </c>
      <c r="S38" s="4">
        <f t="shared" si="16"/>
        <v>1</v>
      </c>
      <c r="T38" s="4">
        <f t="shared" si="17"/>
        <v>2</v>
      </c>
    </row>
    <row r="39" spans="1:20" x14ac:dyDescent="0.25">
      <c r="A39" s="4" t="str">
        <f t="shared" si="11"/>
        <v>0</v>
      </c>
      <c r="B39" t="str">
        <f t="shared" si="8"/>
        <v>Cliente 39</v>
      </c>
      <c r="C39">
        <v>20000000000</v>
      </c>
      <c r="D39" t="s">
        <v>18</v>
      </c>
      <c r="E39" t="str">
        <f t="shared" si="9"/>
        <v>Clave 39</v>
      </c>
      <c r="F39" s="3">
        <v>44986</v>
      </c>
      <c r="G39" s="3" t="s">
        <v>24</v>
      </c>
      <c r="H39" t="s">
        <v>23</v>
      </c>
      <c r="I39" s="3"/>
      <c r="J39" s="3" t="s">
        <v>19</v>
      </c>
      <c r="K39" s="2" t="str">
        <f t="shared" si="10"/>
        <v>C:\Users\Agustin Bustos\Desktop\TEST\Cliente 39\COMVEN LID\2023\03\</v>
      </c>
      <c r="L39" s="2" t="str">
        <f t="shared" si="1"/>
        <v>0  - 202303 - 30000000000 - Cliente 39</v>
      </c>
      <c r="M39" s="5" t="str">
        <f>IFERROR(VLOOKUP(P39,[1]Control!$A:$B,2,0),"")</f>
        <v/>
      </c>
      <c r="N39" s="4" t="e">
        <f>VLOOKUP(C39,[2]Hoja1!$J:$L,3,0)</f>
        <v>#N/A</v>
      </c>
      <c r="O39" s="5" t="e">
        <f t="shared" si="12"/>
        <v>#N/A</v>
      </c>
      <c r="P39" s="4">
        <f t="shared" si="13"/>
        <v>39</v>
      </c>
      <c r="Q39" s="4" t="str">
        <f t="shared" si="14"/>
        <v>03/2023</v>
      </c>
      <c r="R39" s="4">
        <f t="shared" si="15"/>
        <v>1</v>
      </c>
      <c r="S39" s="4">
        <f t="shared" si="16"/>
        <v>1</v>
      </c>
      <c r="T39" s="4">
        <f t="shared" si="17"/>
        <v>2</v>
      </c>
    </row>
    <row r="40" spans="1:20" x14ac:dyDescent="0.25">
      <c r="A40" s="4" t="str">
        <f t="shared" si="11"/>
        <v>0</v>
      </c>
      <c r="B40" t="str">
        <f t="shared" si="8"/>
        <v>Cliente 40</v>
      </c>
      <c r="C40">
        <v>20000000000</v>
      </c>
      <c r="D40" t="s">
        <v>18</v>
      </c>
      <c r="E40" t="str">
        <f t="shared" si="9"/>
        <v>Clave 40</v>
      </c>
      <c r="F40" s="3">
        <v>44986</v>
      </c>
      <c r="G40" s="3" t="s">
        <v>22</v>
      </c>
      <c r="H40" t="s">
        <v>23</v>
      </c>
      <c r="I40" s="3"/>
      <c r="J40" s="3" t="s">
        <v>19</v>
      </c>
      <c r="K40" s="2" t="str">
        <f t="shared" si="10"/>
        <v>C:\Users\Agustin Bustos\Desktop\TEST\Cliente 40\COMVEN LID\2023\03\</v>
      </c>
      <c r="L40" s="2" t="str">
        <f t="shared" si="1"/>
        <v>0  - 202303 - 30000000000 - Cliente 40</v>
      </c>
      <c r="M40" s="5" t="str">
        <f>IFERROR(VLOOKUP(P40,[1]Control!$A:$B,2,0),"")</f>
        <v/>
      </c>
      <c r="N40" s="4" t="e">
        <f>VLOOKUP(C40,[2]Hoja1!$J:$L,3,0)</f>
        <v>#N/A</v>
      </c>
      <c r="O40" s="5" t="e">
        <f t="shared" si="12"/>
        <v>#N/A</v>
      </c>
      <c r="P40" s="4">
        <f t="shared" si="13"/>
        <v>40</v>
      </c>
      <c r="Q40" s="4" t="str">
        <f t="shared" si="14"/>
        <v>03/2023</v>
      </c>
      <c r="R40" s="4">
        <f t="shared" si="15"/>
        <v>1</v>
      </c>
      <c r="S40" s="4">
        <f t="shared" si="16"/>
        <v>1</v>
      </c>
      <c r="T40" s="4">
        <f t="shared" si="17"/>
        <v>2</v>
      </c>
    </row>
    <row r="41" spans="1:20" x14ac:dyDescent="0.25">
      <c r="A41" s="4" t="str">
        <f t="shared" si="11"/>
        <v>0</v>
      </c>
      <c r="B41" t="str">
        <f t="shared" si="8"/>
        <v>Cliente 41</v>
      </c>
      <c r="C41">
        <v>20000000000</v>
      </c>
      <c r="D41" t="s">
        <v>18</v>
      </c>
      <c r="E41" t="str">
        <f t="shared" si="9"/>
        <v>Clave 41</v>
      </c>
      <c r="F41" s="3">
        <v>44986</v>
      </c>
      <c r="G41" s="3" t="s">
        <v>22</v>
      </c>
      <c r="H41" t="s">
        <v>23</v>
      </c>
      <c r="I41" s="3"/>
      <c r="J41" s="3" t="s">
        <v>19</v>
      </c>
      <c r="K41" s="2" t="str">
        <f t="shared" si="10"/>
        <v>C:\Users\Agustin Bustos\Desktop\TEST\Cliente 41\COMVEN LID\2023\03\</v>
      </c>
      <c r="L41" s="2" t="str">
        <f t="shared" si="1"/>
        <v>0  - 202303 - 30000000000 - Cliente 41</v>
      </c>
      <c r="M41" s="5" t="str">
        <f>IFERROR(VLOOKUP(P41,[1]Control!$A:$B,2,0),"")</f>
        <v/>
      </c>
      <c r="N41" s="4" t="e">
        <f>VLOOKUP(C41,[2]Hoja1!$J:$L,3,0)</f>
        <v>#N/A</v>
      </c>
      <c r="O41" s="5" t="e">
        <f t="shared" si="12"/>
        <v>#N/A</v>
      </c>
      <c r="P41" s="4">
        <f t="shared" si="13"/>
        <v>41</v>
      </c>
      <c r="Q41" s="4" t="str">
        <f t="shared" si="14"/>
        <v>03/2023</v>
      </c>
      <c r="R41" s="4">
        <f t="shared" si="15"/>
        <v>1</v>
      </c>
      <c r="S41" s="4">
        <f t="shared" si="16"/>
        <v>1</v>
      </c>
      <c r="T41" s="4">
        <f t="shared" si="17"/>
        <v>2</v>
      </c>
    </row>
    <row r="42" spans="1:20" x14ac:dyDescent="0.25">
      <c r="A42" s="4" t="str">
        <f t="shared" si="11"/>
        <v>0</v>
      </c>
      <c r="B42" t="str">
        <f t="shared" si="8"/>
        <v>Cliente 42</v>
      </c>
      <c r="C42">
        <v>20000000000</v>
      </c>
      <c r="D42" t="s">
        <v>18</v>
      </c>
      <c r="E42" t="str">
        <f t="shared" si="9"/>
        <v>Clave 42</v>
      </c>
      <c r="F42" s="3">
        <v>44986</v>
      </c>
      <c r="G42" s="3" t="s">
        <v>24</v>
      </c>
      <c r="H42" t="s">
        <v>23</v>
      </c>
      <c r="I42" s="3"/>
      <c r="J42" s="3" t="s">
        <v>19</v>
      </c>
      <c r="K42" s="2" t="str">
        <f t="shared" si="10"/>
        <v>C:\Users\Agustin Bustos\Desktop\TEST\Cliente 42\COMVEN LID\2023\03\</v>
      </c>
      <c r="L42" s="2" t="str">
        <f t="shared" si="1"/>
        <v>0  - 202303 - 30000000000 - Cliente 42</v>
      </c>
      <c r="M42" s="5" t="str">
        <f>IFERROR(VLOOKUP(P42,[1]Control!$A:$B,2,0),"")</f>
        <v/>
      </c>
      <c r="N42" s="4" t="e">
        <f>VLOOKUP(C42,[2]Hoja1!$J:$L,3,0)</f>
        <v>#N/A</v>
      </c>
      <c r="O42" s="5" t="e">
        <f t="shared" si="12"/>
        <v>#N/A</v>
      </c>
      <c r="P42" s="4">
        <f t="shared" si="13"/>
        <v>42</v>
      </c>
      <c r="Q42" s="4" t="str">
        <f t="shared" si="14"/>
        <v>03/2023</v>
      </c>
      <c r="R42" s="4">
        <f t="shared" si="15"/>
        <v>1</v>
      </c>
      <c r="S42" s="4">
        <f t="shared" si="16"/>
        <v>1</v>
      </c>
      <c r="T42" s="4">
        <f t="shared" si="17"/>
        <v>2</v>
      </c>
    </row>
    <row r="43" spans="1:20" x14ac:dyDescent="0.25">
      <c r="A43" s="4" t="str">
        <f t="shared" si="11"/>
        <v>0</v>
      </c>
      <c r="B43" t="str">
        <f t="shared" si="8"/>
        <v>Cliente 43</v>
      </c>
      <c r="C43">
        <v>20000000000</v>
      </c>
      <c r="D43" t="s">
        <v>18</v>
      </c>
      <c r="E43" t="str">
        <f t="shared" si="9"/>
        <v>Clave 43</v>
      </c>
      <c r="F43" s="3">
        <v>44986</v>
      </c>
      <c r="G43" s="3" t="s">
        <v>22</v>
      </c>
      <c r="H43" t="s">
        <v>25</v>
      </c>
      <c r="I43" s="3"/>
      <c r="J43" s="3" t="s">
        <v>19</v>
      </c>
      <c r="K43" s="2" t="str">
        <f t="shared" si="10"/>
        <v>C:\Users\Agustin Bustos\Desktop\TEST\Cliente 43\COMVEN LID\2023\03\</v>
      </c>
      <c r="L43" s="2" t="str">
        <f t="shared" si="1"/>
        <v>0  - 202303 - 30000000000 - Cliente 43</v>
      </c>
      <c r="M43" s="5" t="str">
        <f>IFERROR(VLOOKUP(P43,[1]Control!$A:$B,2,0),"")</f>
        <v/>
      </c>
      <c r="N43" s="4" t="e">
        <f>VLOOKUP(C43,[2]Hoja1!$J:$L,3,0)</f>
        <v>#N/A</v>
      </c>
      <c r="O43" s="5" t="e">
        <f t="shared" si="12"/>
        <v>#N/A</v>
      </c>
      <c r="P43" s="4">
        <f t="shared" si="13"/>
        <v>43</v>
      </c>
      <c r="Q43" s="4" t="str">
        <f t="shared" si="14"/>
        <v>03/2023</v>
      </c>
      <c r="R43" s="4">
        <f t="shared" si="15"/>
        <v>1</v>
      </c>
      <c r="S43" s="4">
        <f t="shared" si="16"/>
        <v>1</v>
      </c>
      <c r="T43" s="4">
        <f t="shared" si="17"/>
        <v>2</v>
      </c>
    </row>
    <row r="44" spans="1:20" x14ac:dyDescent="0.25">
      <c r="A44" s="4" t="str">
        <f t="shared" si="11"/>
        <v>0</v>
      </c>
      <c r="B44" t="str">
        <f t="shared" si="8"/>
        <v>Cliente 44</v>
      </c>
      <c r="C44">
        <v>20000000000</v>
      </c>
      <c r="D44" t="s">
        <v>18</v>
      </c>
      <c r="E44" t="str">
        <f t="shared" si="9"/>
        <v>Clave 44</v>
      </c>
      <c r="F44" s="3">
        <v>44986</v>
      </c>
      <c r="G44" s="3" t="s">
        <v>22</v>
      </c>
      <c r="H44" t="s">
        <v>25</v>
      </c>
      <c r="I44" s="3"/>
      <c r="J44" s="3" t="s">
        <v>19</v>
      </c>
      <c r="K44" s="2" t="str">
        <f t="shared" si="10"/>
        <v>C:\Users\Agustin Bustos\Desktop\TEST\Cliente 44\COMVEN LID\2023\03\</v>
      </c>
      <c r="L44" s="2" t="str">
        <f t="shared" si="1"/>
        <v>0  - 202303 - 30000000000 - Cliente 44</v>
      </c>
      <c r="M44" s="5" t="str">
        <f>IFERROR(VLOOKUP(P44,[1]Control!$A:$B,2,0),"")</f>
        <v/>
      </c>
      <c r="N44" s="4" t="e">
        <f>VLOOKUP(C44,[2]Hoja1!$J:$L,3,0)</f>
        <v>#N/A</v>
      </c>
      <c r="O44" s="5" t="e">
        <f t="shared" si="12"/>
        <v>#N/A</v>
      </c>
      <c r="P44" s="4">
        <f t="shared" si="13"/>
        <v>44</v>
      </c>
      <c r="Q44" s="4" t="str">
        <f t="shared" si="14"/>
        <v>03/2023</v>
      </c>
      <c r="R44" s="4">
        <f t="shared" si="15"/>
        <v>1</v>
      </c>
      <c r="S44" s="4">
        <f t="shared" si="16"/>
        <v>1</v>
      </c>
      <c r="T44" s="4">
        <f t="shared" si="17"/>
        <v>2</v>
      </c>
    </row>
    <row r="45" spans="1:20" x14ac:dyDescent="0.25">
      <c r="A45" s="4" t="str">
        <f t="shared" si="11"/>
        <v>0</v>
      </c>
      <c r="B45" t="str">
        <f t="shared" si="8"/>
        <v>Cliente 45</v>
      </c>
      <c r="C45">
        <v>20000000000</v>
      </c>
      <c r="D45" t="s">
        <v>18</v>
      </c>
      <c r="E45" t="str">
        <f t="shared" si="9"/>
        <v>Clave 45</v>
      </c>
      <c r="F45" s="3">
        <v>44986</v>
      </c>
      <c r="G45" s="3" t="s">
        <v>22</v>
      </c>
      <c r="H45" t="s">
        <v>23</v>
      </c>
      <c r="I45" s="3"/>
      <c r="J45" s="3" t="s">
        <v>19</v>
      </c>
      <c r="K45" s="2" t="str">
        <f t="shared" si="10"/>
        <v>C:\Users\Agustin Bustos\Desktop\TEST\Cliente 45\COMVEN LID\2023\03\</v>
      </c>
      <c r="L45" s="2" t="str">
        <f t="shared" si="1"/>
        <v>0  - 202303 - 30000000000 - Cliente 45</v>
      </c>
      <c r="M45" s="5" t="str">
        <f>IFERROR(VLOOKUP(P45,[1]Control!$A:$B,2,0),"")</f>
        <v/>
      </c>
      <c r="N45" s="4" t="e">
        <f>VLOOKUP(C45,[2]Hoja1!$J:$L,3,0)</f>
        <v>#N/A</v>
      </c>
      <c r="O45" s="5" t="e">
        <f t="shared" si="12"/>
        <v>#N/A</v>
      </c>
      <c r="P45" s="4">
        <f t="shared" si="13"/>
        <v>45</v>
      </c>
      <c r="Q45" s="4" t="str">
        <f t="shared" si="14"/>
        <v>03/2023</v>
      </c>
      <c r="R45" s="4">
        <f t="shared" si="15"/>
        <v>1</v>
      </c>
      <c r="S45" s="4">
        <f t="shared" si="16"/>
        <v>1</v>
      </c>
      <c r="T45" s="4">
        <f t="shared" si="17"/>
        <v>2</v>
      </c>
    </row>
    <row r="46" spans="1:20" x14ac:dyDescent="0.25">
      <c r="A46" s="4" t="str">
        <f t="shared" si="11"/>
        <v>0</v>
      </c>
      <c r="B46" t="str">
        <f t="shared" si="8"/>
        <v>Cliente 46</v>
      </c>
      <c r="C46">
        <v>20000000000</v>
      </c>
      <c r="D46" t="s">
        <v>18</v>
      </c>
      <c r="E46" t="str">
        <f t="shared" si="9"/>
        <v>Clave 46</v>
      </c>
      <c r="F46" s="3">
        <v>44986</v>
      </c>
      <c r="G46" s="3" t="s">
        <v>22</v>
      </c>
      <c r="H46" t="s">
        <v>23</v>
      </c>
      <c r="I46" s="3"/>
      <c r="J46" s="3" t="s">
        <v>19</v>
      </c>
      <c r="K46" s="2" t="str">
        <f t="shared" si="10"/>
        <v>C:\Users\Agustin Bustos\Desktop\TEST\Cliente 46\COMVEN LID\2023\03\</v>
      </c>
      <c r="L46" s="2" t="str">
        <f t="shared" si="1"/>
        <v>0  - 202303 - 30000000000 - Cliente 46</v>
      </c>
      <c r="M46" s="5" t="str">
        <f>IFERROR(VLOOKUP(P46,[1]Control!$A:$B,2,0),"")</f>
        <v/>
      </c>
      <c r="N46" s="4" t="e">
        <f>VLOOKUP(C46,[2]Hoja1!$J:$L,3,0)</f>
        <v>#N/A</v>
      </c>
      <c r="O46" s="5" t="e">
        <f t="shared" si="12"/>
        <v>#N/A</v>
      </c>
      <c r="P46" s="4">
        <f t="shared" si="13"/>
        <v>46</v>
      </c>
      <c r="Q46" s="4" t="str">
        <f t="shared" si="14"/>
        <v>03/2023</v>
      </c>
      <c r="R46" s="4">
        <f t="shared" si="15"/>
        <v>1</v>
      </c>
      <c r="S46" s="4">
        <f t="shared" si="16"/>
        <v>1</v>
      </c>
      <c r="T46" s="4">
        <f t="shared" si="17"/>
        <v>2</v>
      </c>
    </row>
    <row r="47" spans="1:20" x14ac:dyDescent="0.25">
      <c r="A47" s="4" t="str">
        <f t="shared" si="11"/>
        <v>0</v>
      </c>
      <c r="B47" t="str">
        <f t="shared" si="8"/>
        <v>Cliente 47</v>
      </c>
      <c r="C47">
        <v>20000000000</v>
      </c>
      <c r="D47" t="s">
        <v>18</v>
      </c>
      <c r="E47" t="str">
        <f t="shared" si="9"/>
        <v>Clave 47</v>
      </c>
      <c r="F47" s="3">
        <v>44986</v>
      </c>
      <c r="G47" s="3" t="s">
        <v>22</v>
      </c>
      <c r="H47" t="s">
        <v>25</v>
      </c>
      <c r="I47" s="3"/>
      <c r="J47" s="3" t="s">
        <v>19</v>
      </c>
      <c r="K47" s="2" t="str">
        <f t="shared" si="10"/>
        <v>C:\Users\Agustin Bustos\Desktop\TEST\Cliente 47\COMVEN LID\2023\03\</v>
      </c>
      <c r="L47" s="2" t="str">
        <f t="shared" si="1"/>
        <v>0  - 202303 - 30000000000 - Cliente 47</v>
      </c>
      <c r="M47" s="5" t="str">
        <f>IFERROR(VLOOKUP(P47,[1]Control!$A:$B,2,0),"")</f>
        <v/>
      </c>
      <c r="N47" s="4" t="e">
        <f>VLOOKUP(C47,[2]Hoja1!$J:$L,3,0)</f>
        <v>#N/A</v>
      </c>
      <c r="O47" s="5" t="e">
        <f t="shared" si="12"/>
        <v>#N/A</v>
      </c>
      <c r="P47" s="4">
        <f t="shared" si="13"/>
        <v>47</v>
      </c>
      <c r="Q47" s="4" t="str">
        <f t="shared" si="14"/>
        <v>03/2023</v>
      </c>
      <c r="R47" s="4">
        <f t="shared" si="15"/>
        <v>1</v>
      </c>
      <c r="S47" s="4">
        <f t="shared" si="16"/>
        <v>1</v>
      </c>
      <c r="T47" s="4">
        <f t="shared" si="17"/>
        <v>2</v>
      </c>
    </row>
    <row r="48" spans="1:20" x14ac:dyDescent="0.25">
      <c r="A48" s="4" t="str">
        <f t="shared" si="11"/>
        <v>0</v>
      </c>
      <c r="B48" t="str">
        <f t="shared" si="8"/>
        <v>Cliente 48</v>
      </c>
      <c r="C48">
        <v>20000000000</v>
      </c>
      <c r="D48" t="s">
        <v>18</v>
      </c>
      <c r="E48" t="str">
        <f t="shared" si="9"/>
        <v>Clave 48</v>
      </c>
      <c r="F48" s="3">
        <v>44986</v>
      </c>
      <c r="G48" s="3" t="s">
        <v>22</v>
      </c>
      <c r="H48" t="s">
        <v>23</v>
      </c>
      <c r="I48" s="3"/>
      <c r="J48" s="3" t="s">
        <v>19</v>
      </c>
      <c r="K48" s="2" t="str">
        <f t="shared" si="10"/>
        <v>C:\Users\Agustin Bustos\Desktop\TEST\Cliente 48\COMVEN LID\2023\03\</v>
      </c>
      <c r="L48" s="2" t="str">
        <f t="shared" si="1"/>
        <v>0  - 202303 - 30000000000 - Cliente 48</v>
      </c>
      <c r="M48" s="5" t="str">
        <f>IFERROR(VLOOKUP(P48,[1]Control!$A:$B,2,0),"")</f>
        <v/>
      </c>
      <c r="N48" s="4" t="e">
        <f>VLOOKUP(C48,[2]Hoja1!$J:$L,3,0)</f>
        <v>#N/A</v>
      </c>
      <c r="O48" s="5" t="e">
        <f t="shared" si="12"/>
        <v>#N/A</v>
      </c>
      <c r="P48" s="4">
        <f t="shared" si="13"/>
        <v>48</v>
      </c>
      <c r="Q48" s="4" t="str">
        <f t="shared" si="14"/>
        <v>03/2023</v>
      </c>
      <c r="R48" s="4">
        <f t="shared" si="15"/>
        <v>1</v>
      </c>
      <c r="S48" s="4">
        <f t="shared" si="16"/>
        <v>1</v>
      </c>
      <c r="T48" s="4">
        <f t="shared" si="17"/>
        <v>2</v>
      </c>
    </row>
    <row r="49" spans="1:20" x14ac:dyDescent="0.25">
      <c r="A49" s="4" t="str">
        <f t="shared" si="11"/>
        <v>0</v>
      </c>
      <c r="B49" t="str">
        <f t="shared" si="8"/>
        <v>Cliente 49</v>
      </c>
      <c r="C49">
        <v>20000000000</v>
      </c>
      <c r="D49" t="s">
        <v>18</v>
      </c>
      <c r="E49" t="str">
        <f t="shared" si="9"/>
        <v>Clave 49</v>
      </c>
      <c r="F49" s="3">
        <v>44986</v>
      </c>
      <c r="G49" s="3" t="s">
        <v>22</v>
      </c>
      <c r="H49" t="s">
        <v>23</v>
      </c>
      <c r="I49" s="3"/>
      <c r="J49" s="3" t="s">
        <v>19</v>
      </c>
      <c r="K49" s="2" t="str">
        <f t="shared" si="10"/>
        <v>C:\Users\Agustin Bustos\Desktop\TEST\Cliente 49\COMVEN LID\2023\03\</v>
      </c>
      <c r="L49" s="2" t="str">
        <f t="shared" si="1"/>
        <v>0  - 202303 - 30000000000 - Cliente 49</v>
      </c>
      <c r="M49" s="5" t="str">
        <f>IFERROR(VLOOKUP(P49,[1]Control!$A:$B,2,0),"")</f>
        <v/>
      </c>
      <c r="N49" s="4" t="e">
        <f>VLOOKUP(C49,[2]Hoja1!$J:$L,3,0)</f>
        <v>#N/A</v>
      </c>
      <c r="O49" s="5" t="e">
        <f t="shared" si="12"/>
        <v>#N/A</v>
      </c>
      <c r="P49" s="4">
        <f t="shared" si="13"/>
        <v>49</v>
      </c>
      <c r="Q49" s="4" t="str">
        <f t="shared" si="14"/>
        <v>03/2023</v>
      </c>
      <c r="R49" s="4">
        <f t="shared" si="15"/>
        <v>1</v>
      </c>
      <c r="S49" s="4">
        <f t="shared" si="16"/>
        <v>1</v>
      </c>
      <c r="T49" s="4">
        <f t="shared" si="17"/>
        <v>2</v>
      </c>
    </row>
    <row r="50" spans="1:20" x14ac:dyDescent="0.25">
      <c r="A50" s="4" t="str">
        <f t="shared" si="11"/>
        <v>0</v>
      </c>
      <c r="B50" t="str">
        <f t="shared" si="8"/>
        <v>Cliente 50</v>
      </c>
      <c r="C50">
        <v>20000000000</v>
      </c>
      <c r="D50" t="s">
        <v>18</v>
      </c>
      <c r="E50" t="str">
        <f t="shared" si="9"/>
        <v>Clave 50</v>
      </c>
      <c r="F50" s="3">
        <v>44986</v>
      </c>
      <c r="G50" s="3" t="s">
        <v>22</v>
      </c>
      <c r="H50" t="s">
        <v>25</v>
      </c>
      <c r="I50" s="3"/>
      <c r="J50" s="3" t="s">
        <v>19</v>
      </c>
      <c r="K50" s="2" t="str">
        <f t="shared" si="10"/>
        <v>C:\Users\Agustin Bustos\Desktop\TEST\Cliente 50\COMVEN LID\2023\03\</v>
      </c>
      <c r="L50" s="2" t="str">
        <f t="shared" si="1"/>
        <v>0  - 202303 - 30000000000 - Cliente 50</v>
      </c>
      <c r="M50" s="5" t="str">
        <f>IFERROR(VLOOKUP(P50,[1]Control!$A:$B,2,0),"")</f>
        <v/>
      </c>
      <c r="N50" s="4" t="e">
        <f>VLOOKUP(C50,[2]Hoja1!$J:$L,3,0)</f>
        <v>#N/A</v>
      </c>
      <c r="O50" s="5" t="e">
        <f t="shared" si="12"/>
        <v>#N/A</v>
      </c>
      <c r="P50" s="4">
        <f t="shared" si="13"/>
        <v>50</v>
      </c>
      <c r="Q50" s="4" t="str">
        <f t="shared" si="14"/>
        <v>03/2023</v>
      </c>
      <c r="R50" s="4">
        <f t="shared" si="15"/>
        <v>1</v>
      </c>
      <c r="S50" s="4">
        <f t="shared" si="16"/>
        <v>1</v>
      </c>
      <c r="T50" s="4">
        <f t="shared" si="17"/>
        <v>2</v>
      </c>
    </row>
    <row r="51" spans="1:20" x14ac:dyDescent="0.25">
      <c r="A51" s="4" t="str">
        <f t="shared" si="11"/>
        <v>0</v>
      </c>
      <c r="B51" t="str">
        <f t="shared" si="8"/>
        <v>Cliente 51</v>
      </c>
      <c r="C51">
        <v>20000000000</v>
      </c>
      <c r="D51" t="s">
        <v>18</v>
      </c>
      <c r="E51" t="str">
        <f t="shared" si="9"/>
        <v>Clave 51</v>
      </c>
      <c r="F51" s="3">
        <v>44986</v>
      </c>
      <c r="G51" s="3" t="s">
        <v>22</v>
      </c>
      <c r="H51" t="s">
        <v>25</v>
      </c>
      <c r="I51" s="3"/>
      <c r="J51" s="3" t="s">
        <v>19</v>
      </c>
      <c r="K51" s="2" t="str">
        <f t="shared" si="10"/>
        <v>C:\Users\Agustin Bustos\Desktop\TEST\Cliente 51\COMVEN LID\2023\03\</v>
      </c>
      <c r="L51" s="2" t="str">
        <f>CONCATENATE(TEXT(A51,"0"),"  - ",TEXT(F51,"AAAAMM")," - ",SUBSTITUTE(D51,"-","")," - ",B51)</f>
        <v>0  - 202303 - 30000000000 - Cliente 51</v>
      </c>
      <c r="M51" s="5" t="str">
        <f>IFERROR(VLOOKUP(P51,[1]Control!$A:$B,2,0),"")</f>
        <v/>
      </c>
      <c r="N51" s="4" t="e">
        <f>VLOOKUP(C51,[2]Hoja1!$J:$L,3,0)</f>
        <v>#N/A</v>
      </c>
      <c r="O51" s="5" t="e">
        <f t="shared" si="12"/>
        <v>#N/A</v>
      </c>
      <c r="P51" s="4">
        <f t="shared" si="13"/>
        <v>51</v>
      </c>
      <c r="Q51" s="4" t="str">
        <f t="shared" si="14"/>
        <v>03/2023</v>
      </c>
      <c r="R51" s="4">
        <f t="shared" si="15"/>
        <v>1</v>
      </c>
      <c r="S51" s="4">
        <f t="shared" si="16"/>
        <v>1</v>
      </c>
      <c r="T51" s="4">
        <f t="shared" si="17"/>
        <v>2</v>
      </c>
    </row>
    <row r="52" spans="1:20" x14ac:dyDescent="0.25">
      <c r="A52" s="4" t="str">
        <f t="shared" si="11"/>
        <v>0</v>
      </c>
      <c r="B52" t="str">
        <f t="shared" si="8"/>
        <v>Cliente 52</v>
      </c>
      <c r="C52">
        <v>20000000000</v>
      </c>
      <c r="D52" t="s">
        <v>18</v>
      </c>
      <c r="E52" t="str">
        <f t="shared" si="9"/>
        <v>Clave 52</v>
      </c>
      <c r="F52" s="3">
        <v>44986</v>
      </c>
      <c r="G52" s="3" t="s">
        <v>22</v>
      </c>
      <c r="H52" t="s">
        <v>25</v>
      </c>
      <c r="I52" s="3"/>
      <c r="J52" s="3" t="s">
        <v>19</v>
      </c>
      <c r="K52" s="2" t="str">
        <f t="shared" si="10"/>
        <v>C:\Users\Agustin Bustos\Desktop\TEST\Cliente 52\COMVEN LID\2023\03\</v>
      </c>
      <c r="L52" s="2" t="str">
        <f t="shared" ref="L52:L69" si="18">CONCATENATE(TEXT(A52,"0"),"  - ",TEXT(F52,"AAAAMM")," - ",SUBSTITUTE(D52,"-","")," - ",B52)</f>
        <v>0  - 202303 - 30000000000 - Cliente 52</v>
      </c>
      <c r="M52" s="5" t="str">
        <f>IFERROR(VLOOKUP(P52,[1]Control!$A:$B,2,0),"")</f>
        <v/>
      </c>
      <c r="N52" s="4" t="e">
        <f>VLOOKUP(C52,[2]Hoja1!$J:$L,3,0)</f>
        <v>#N/A</v>
      </c>
      <c r="O52" s="5" t="e">
        <f t="shared" si="12"/>
        <v>#N/A</v>
      </c>
      <c r="P52" s="4">
        <f t="shared" si="13"/>
        <v>52</v>
      </c>
      <c r="Q52" s="4" t="str">
        <f t="shared" si="14"/>
        <v>03/2023</v>
      </c>
      <c r="R52" s="4">
        <f t="shared" si="15"/>
        <v>1</v>
      </c>
      <c r="S52" s="4">
        <f t="shared" si="16"/>
        <v>1</v>
      </c>
      <c r="T52" s="4">
        <f t="shared" si="17"/>
        <v>2</v>
      </c>
    </row>
    <row r="53" spans="1:20" x14ac:dyDescent="0.25">
      <c r="A53" s="4" t="str">
        <f t="shared" si="11"/>
        <v>0</v>
      </c>
      <c r="B53" t="str">
        <f t="shared" si="8"/>
        <v>Cliente 53</v>
      </c>
      <c r="C53">
        <v>20000000000</v>
      </c>
      <c r="D53" t="s">
        <v>18</v>
      </c>
      <c r="E53" t="str">
        <f t="shared" si="9"/>
        <v>Clave 53</v>
      </c>
      <c r="F53" s="3">
        <v>44986</v>
      </c>
      <c r="G53" s="3" t="s">
        <v>22</v>
      </c>
      <c r="H53" t="s">
        <v>23</v>
      </c>
      <c r="I53" s="3"/>
      <c r="J53" s="3" t="s">
        <v>19</v>
      </c>
      <c r="K53" s="2" t="str">
        <f t="shared" si="10"/>
        <v>C:\Users\Agustin Bustos\Desktop\TEST\Cliente 53\COMVEN LID\2023\03\</v>
      </c>
      <c r="L53" s="2" t="str">
        <f t="shared" si="18"/>
        <v>0  - 202303 - 30000000000 - Cliente 53</v>
      </c>
      <c r="M53" s="5" t="str">
        <f>IFERROR(VLOOKUP(P53,[1]Control!$A:$B,2,0),"")</f>
        <v/>
      </c>
      <c r="N53" s="4" t="e">
        <f>VLOOKUP(C53,[2]Hoja1!$J:$L,3,0)</f>
        <v>#N/A</v>
      </c>
      <c r="O53" s="5" t="e">
        <f t="shared" si="12"/>
        <v>#N/A</v>
      </c>
      <c r="P53" s="4">
        <f t="shared" si="13"/>
        <v>53</v>
      </c>
      <c r="Q53" s="4" t="str">
        <f t="shared" si="14"/>
        <v>03/2023</v>
      </c>
      <c r="R53" s="4">
        <f t="shared" si="15"/>
        <v>1</v>
      </c>
      <c r="S53" s="4">
        <f t="shared" si="16"/>
        <v>1</v>
      </c>
      <c r="T53" s="4">
        <f t="shared" si="17"/>
        <v>2</v>
      </c>
    </row>
    <row r="54" spans="1:20" x14ac:dyDescent="0.25">
      <c r="A54" s="4" t="str">
        <f t="shared" si="11"/>
        <v>0</v>
      </c>
      <c r="B54" t="str">
        <f t="shared" si="8"/>
        <v>Cliente 54</v>
      </c>
      <c r="C54">
        <v>20000000000</v>
      </c>
      <c r="D54" t="s">
        <v>18</v>
      </c>
      <c r="E54" t="str">
        <f t="shared" si="9"/>
        <v>Clave 54</v>
      </c>
      <c r="F54" s="3">
        <v>44986</v>
      </c>
      <c r="G54" s="3" t="s">
        <v>22</v>
      </c>
      <c r="H54" t="s">
        <v>25</v>
      </c>
      <c r="I54" s="3"/>
      <c r="J54" s="3" t="s">
        <v>19</v>
      </c>
      <c r="K54" s="2" t="str">
        <f t="shared" si="10"/>
        <v>C:\Users\Agustin Bustos\Desktop\TEST\Cliente 54\COMVEN LID\2023\03\</v>
      </c>
      <c r="L54" s="2" t="str">
        <f t="shared" si="18"/>
        <v>0  - 202303 - 30000000000 - Cliente 54</v>
      </c>
      <c r="M54" s="5" t="str">
        <f>IFERROR(VLOOKUP(P54,[1]Control!$A:$B,2,0),"")</f>
        <v/>
      </c>
      <c r="N54" s="4" t="e">
        <f>VLOOKUP(C54,[2]Hoja1!$J:$L,3,0)</f>
        <v>#N/A</v>
      </c>
      <c r="O54" s="5" t="e">
        <f t="shared" si="12"/>
        <v>#N/A</v>
      </c>
      <c r="P54" s="4">
        <f t="shared" si="13"/>
        <v>54</v>
      </c>
      <c r="Q54" s="4" t="str">
        <f t="shared" si="14"/>
        <v>03/2023</v>
      </c>
      <c r="R54" s="4">
        <f t="shared" si="15"/>
        <v>1</v>
      </c>
      <c r="S54" s="4">
        <f t="shared" si="16"/>
        <v>1</v>
      </c>
      <c r="T54" s="4">
        <f t="shared" si="17"/>
        <v>2</v>
      </c>
    </row>
    <row r="55" spans="1:20" x14ac:dyDescent="0.25">
      <c r="A55" s="4" t="str">
        <f t="shared" si="11"/>
        <v>0</v>
      </c>
      <c r="B55" t="str">
        <f t="shared" si="8"/>
        <v>Cliente 55</v>
      </c>
      <c r="C55">
        <v>20000000000</v>
      </c>
      <c r="D55" t="s">
        <v>18</v>
      </c>
      <c r="E55" t="str">
        <f t="shared" si="9"/>
        <v>Clave 55</v>
      </c>
      <c r="F55" s="3">
        <v>44986</v>
      </c>
      <c r="G55" s="3" t="s">
        <v>24</v>
      </c>
      <c r="H55" t="s">
        <v>23</v>
      </c>
      <c r="I55" s="3"/>
      <c r="J55" s="3" t="s">
        <v>19</v>
      </c>
      <c r="K55" s="2" t="str">
        <f t="shared" si="10"/>
        <v>C:\Users\Agustin Bustos\Desktop\TEST\Cliente 55\COMVEN LID\2023\03\</v>
      </c>
      <c r="L55" s="2" t="str">
        <f t="shared" si="18"/>
        <v>0  - 202303 - 30000000000 - Cliente 55</v>
      </c>
      <c r="M55" s="5" t="str">
        <f>IFERROR(VLOOKUP(P55,[1]Control!$A:$B,2,0),"")</f>
        <v/>
      </c>
      <c r="N55" s="4" t="e">
        <f>VLOOKUP(C55,[2]Hoja1!$J:$L,3,0)</f>
        <v>#N/A</v>
      </c>
      <c r="O55" s="5" t="e">
        <f t="shared" si="12"/>
        <v>#N/A</v>
      </c>
      <c r="P55" s="4">
        <f t="shared" si="13"/>
        <v>55</v>
      </c>
      <c r="Q55" s="4" t="str">
        <f t="shared" si="14"/>
        <v>03/2023</v>
      </c>
      <c r="R55" s="4">
        <f t="shared" si="15"/>
        <v>1</v>
      </c>
      <c r="S55" s="4">
        <f t="shared" si="16"/>
        <v>1</v>
      </c>
      <c r="T55" s="4">
        <f t="shared" si="17"/>
        <v>2</v>
      </c>
    </row>
    <row r="56" spans="1:20" x14ac:dyDescent="0.25">
      <c r="A56" s="4" t="str">
        <f t="shared" si="11"/>
        <v>0</v>
      </c>
      <c r="B56" t="str">
        <f t="shared" si="8"/>
        <v>Cliente 56</v>
      </c>
      <c r="C56">
        <v>20000000000</v>
      </c>
      <c r="D56" t="s">
        <v>18</v>
      </c>
      <c r="E56" t="str">
        <f t="shared" si="9"/>
        <v>Clave 56</v>
      </c>
      <c r="F56" s="3">
        <v>44986</v>
      </c>
      <c r="G56" s="3" t="s">
        <v>22</v>
      </c>
      <c r="H56" t="s">
        <v>25</v>
      </c>
      <c r="I56" s="3"/>
      <c r="J56" s="3" t="s">
        <v>19</v>
      </c>
      <c r="K56" s="2" t="str">
        <f t="shared" si="10"/>
        <v>C:\Users\Agustin Bustos\Desktop\TEST\Cliente 56\COMVEN LID\2023\03\</v>
      </c>
      <c r="L56" s="2" t="str">
        <f t="shared" si="18"/>
        <v>0  - 202303 - 30000000000 - Cliente 56</v>
      </c>
      <c r="M56" s="5" t="str">
        <f>IFERROR(VLOOKUP(P56,[1]Control!$A:$B,2,0),"")</f>
        <v/>
      </c>
      <c r="N56" s="4" t="e">
        <f>VLOOKUP(C56,[2]Hoja1!$J:$L,3,0)</f>
        <v>#N/A</v>
      </c>
      <c r="O56" s="5" t="e">
        <f t="shared" si="12"/>
        <v>#N/A</v>
      </c>
      <c r="P56" s="4">
        <f t="shared" si="13"/>
        <v>56</v>
      </c>
      <c r="Q56" s="4" t="str">
        <f t="shared" si="14"/>
        <v>03/2023</v>
      </c>
      <c r="R56" s="4">
        <f t="shared" si="15"/>
        <v>1</v>
      </c>
      <c r="S56" s="4">
        <f t="shared" si="16"/>
        <v>1</v>
      </c>
      <c r="T56" s="4">
        <f t="shared" si="17"/>
        <v>2</v>
      </c>
    </row>
    <row r="57" spans="1:20" x14ac:dyDescent="0.25">
      <c r="A57" s="4" t="str">
        <f t="shared" si="11"/>
        <v>0</v>
      </c>
      <c r="B57" t="str">
        <f t="shared" si="8"/>
        <v>Cliente 57</v>
      </c>
      <c r="C57">
        <v>20000000000</v>
      </c>
      <c r="D57" t="s">
        <v>18</v>
      </c>
      <c r="E57" t="str">
        <f t="shared" si="9"/>
        <v>Clave 57</v>
      </c>
      <c r="F57" s="3">
        <v>44986</v>
      </c>
      <c r="G57" s="3" t="s">
        <v>22</v>
      </c>
      <c r="H57" t="s">
        <v>25</v>
      </c>
      <c r="I57" s="3"/>
      <c r="J57" s="3" t="s">
        <v>19</v>
      </c>
      <c r="K57" s="2" t="str">
        <f t="shared" si="10"/>
        <v>C:\Users\Agustin Bustos\Desktop\TEST\Cliente 57\COMVEN LID\2023\03\</v>
      </c>
      <c r="L57" s="2" t="str">
        <f t="shared" si="18"/>
        <v>0  - 202303 - 30000000000 - Cliente 57</v>
      </c>
      <c r="M57" s="5" t="str">
        <f>IFERROR(VLOOKUP(P57,[1]Control!$A:$B,2,0),"")</f>
        <v/>
      </c>
      <c r="N57" s="4" t="e">
        <f>VLOOKUP(C57,[2]Hoja1!$J:$L,3,0)</f>
        <v>#N/A</v>
      </c>
      <c r="O57" s="5" t="e">
        <f t="shared" si="12"/>
        <v>#N/A</v>
      </c>
      <c r="P57" s="4">
        <f t="shared" si="13"/>
        <v>57</v>
      </c>
      <c r="Q57" s="4" t="str">
        <f t="shared" si="14"/>
        <v>03/2023</v>
      </c>
      <c r="R57" s="4">
        <f t="shared" si="15"/>
        <v>1</v>
      </c>
      <c r="S57" s="4">
        <f t="shared" si="16"/>
        <v>1</v>
      </c>
      <c r="T57" s="4">
        <f t="shared" si="17"/>
        <v>2</v>
      </c>
    </row>
    <row r="58" spans="1:20" x14ac:dyDescent="0.25">
      <c r="A58" s="4" t="str">
        <f t="shared" si="11"/>
        <v>0</v>
      </c>
      <c r="B58" t="str">
        <f t="shared" si="8"/>
        <v>Cliente 58</v>
      </c>
      <c r="C58">
        <v>20000000000</v>
      </c>
      <c r="D58" t="s">
        <v>18</v>
      </c>
      <c r="E58" t="str">
        <f t="shared" si="9"/>
        <v>Clave 58</v>
      </c>
      <c r="F58" s="3">
        <v>44986</v>
      </c>
      <c r="G58" s="3" t="s">
        <v>22</v>
      </c>
      <c r="H58" t="s">
        <v>25</v>
      </c>
      <c r="I58" s="3"/>
      <c r="J58" s="3" t="s">
        <v>19</v>
      </c>
      <c r="K58" s="2" t="str">
        <f t="shared" si="10"/>
        <v>C:\Users\Agustin Bustos\Desktop\TEST\Cliente 58\COMVEN LID\2023\03\</v>
      </c>
      <c r="L58" s="2" t="str">
        <f t="shared" si="18"/>
        <v>0  - 202303 - 30000000000 - Cliente 58</v>
      </c>
      <c r="M58" s="5" t="str">
        <f>IFERROR(VLOOKUP(P58,[1]Control!$A:$B,2,0),"")</f>
        <v/>
      </c>
      <c r="N58" s="4" t="e">
        <f>VLOOKUP(C58,[2]Hoja1!$J:$L,3,0)</f>
        <v>#N/A</v>
      </c>
      <c r="O58" s="5" t="e">
        <f t="shared" si="12"/>
        <v>#N/A</v>
      </c>
      <c r="P58" s="4">
        <f t="shared" si="13"/>
        <v>58</v>
      </c>
      <c r="Q58" s="4" t="str">
        <f t="shared" si="14"/>
        <v>03/2023</v>
      </c>
      <c r="R58" s="4">
        <f t="shared" si="15"/>
        <v>1</v>
      </c>
      <c r="S58" s="4">
        <f t="shared" si="16"/>
        <v>1</v>
      </c>
      <c r="T58" s="4">
        <f t="shared" si="17"/>
        <v>2</v>
      </c>
    </row>
    <row r="59" spans="1:20" x14ac:dyDescent="0.25">
      <c r="A59" s="4" t="str">
        <f t="shared" si="11"/>
        <v>0</v>
      </c>
      <c r="B59" t="str">
        <f t="shared" si="8"/>
        <v>Cliente 59</v>
      </c>
      <c r="C59">
        <v>20000000000</v>
      </c>
      <c r="D59" t="s">
        <v>18</v>
      </c>
      <c r="E59" t="str">
        <f t="shared" si="9"/>
        <v>Clave 59</v>
      </c>
      <c r="F59" s="3">
        <v>44986</v>
      </c>
      <c r="G59" s="3" t="s">
        <v>22</v>
      </c>
      <c r="H59" t="s">
        <v>25</v>
      </c>
      <c r="I59" s="3"/>
      <c r="J59" s="3" t="s">
        <v>19</v>
      </c>
      <c r="K59" s="2" t="str">
        <f t="shared" si="10"/>
        <v>C:\Users\Agustin Bustos\Desktop\TEST\Cliente 59\COMVEN LID\2023\03\</v>
      </c>
      <c r="L59" s="2" t="str">
        <f t="shared" si="18"/>
        <v>0  - 202303 - 30000000000 - Cliente 59</v>
      </c>
      <c r="M59" s="5" t="str">
        <f>IFERROR(VLOOKUP(P59,[1]Control!$A:$B,2,0),"")</f>
        <v/>
      </c>
      <c r="N59" s="4" t="e">
        <f>VLOOKUP(C59,[2]Hoja1!$J:$L,3,0)</f>
        <v>#N/A</v>
      </c>
      <c r="O59" s="5" t="e">
        <f t="shared" si="12"/>
        <v>#N/A</v>
      </c>
      <c r="P59" s="4">
        <f t="shared" si="13"/>
        <v>59</v>
      </c>
      <c r="Q59" s="4" t="str">
        <f t="shared" si="14"/>
        <v>03/2023</v>
      </c>
      <c r="R59" s="4">
        <f t="shared" si="15"/>
        <v>1</v>
      </c>
      <c r="S59" s="4">
        <f t="shared" si="16"/>
        <v>1</v>
      </c>
      <c r="T59" s="4">
        <f t="shared" si="17"/>
        <v>2</v>
      </c>
    </row>
    <row r="60" spans="1:20" x14ac:dyDescent="0.25">
      <c r="A60" s="4" t="str">
        <f t="shared" si="11"/>
        <v>0</v>
      </c>
      <c r="B60" t="str">
        <f t="shared" si="8"/>
        <v>Cliente 60</v>
      </c>
      <c r="C60">
        <v>20000000000</v>
      </c>
      <c r="D60" t="s">
        <v>18</v>
      </c>
      <c r="E60" t="str">
        <f t="shared" si="9"/>
        <v>Clave 60</v>
      </c>
      <c r="F60" s="3">
        <v>44986</v>
      </c>
      <c r="G60" s="3" t="s">
        <v>22</v>
      </c>
      <c r="H60" t="s">
        <v>23</v>
      </c>
      <c r="I60" s="3"/>
      <c r="J60" s="3" t="s">
        <v>19</v>
      </c>
      <c r="K60" s="2" t="str">
        <f t="shared" si="10"/>
        <v>C:\Users\Agustin Bustos\Desktop\TEST\Cliente 60\COMVEN LID\2023\03\</v>
      </c>
      <c r="L60" s="2" t="str">
        <f t="shared" si="18"/>
        <v>0  - 202303 - 30000000000 - Cliente 60</v>
      </c>
      <c r="M60" s="5" t="str">
        <f>IFERROR(VLOOKUP(P60,[1]Control!$A:$B,2,0),"")</f>
        <v/>
      </c>
      <c r="N60" s="4" t="e">
        <f>VLOOKUP(C60,[2]Hoja1!$J:$L,3,0)</f>
        <v>#N/A</v>
      </c>
      <c r="O60" s="5" t="e">
        <f t="shared" si="12"/>
        <v>#N/A</v>
      </c>
      <c r="P60" s="4">
        <f t="shared" si="13"/>
        <v>60</v>
      </c>
      <c r="Q60" s="4" t="str">
        <f t="shared" si="14"/>
        <v>03/2023</v>
      </c>
      <c r="R60" s="4">
        <f t="shared" si="15"/>
        <v>1</v>
      </c>
      <c r="S60" s="4">
        <f t="shared" si="16"/>
        <v>1</v>
      </c>
      <c r="T60" s="4">
        <f t="shared" si="17"/>
        <v>2</v>
      </c>
    </row>
    <row r="61" spans="1:20" x14ac:dyDescent="0.25">
      <c r="A61" s="4" t="str">
        <f t="shared" si="11"/>
        <v>0</v>
      </c>
      <c r="B61" t="str">
        <f t="shared" si="8"/>
        <v>Cliente 61</v>
      </c>
      <c r="C61">
        <v>20000000000</v>
      </c>
      <c r="D61" t="s">
        <v>18</v>
      </c>
      <c r="E61" t="str">
        <f t="shared" si="9"/>
        <v>Clave 61</v>
      </c>
      <c r="F61" s="3">
        <v>44986</v>
      </c>
      <c r="G61" s="3" t="s">
        <v>22</v>
      </c>
      <c r="H61" t="s">
        <v>25</v>
      </c>
      <c r="I61" s="3"/>
      <c r="J61" s="3" t="s">
        <v>19</v>
      </c>
      <c r="K61" s="2" t="str">
        <f t="shared" si="10"/>
        <v>C:\Users\Agustin Bustos\Desktop\TEST\Cliente 61\COMVEN LID\2023\03\</v>
      </c>
      <c r="L61" s="2" t="str">
        <f t="shared" si="18"/>
        <v>0  - 202303 - 30000000000 - Cliente 61</v>
      </c>
      <c r="M61" s="5" t="str">
        <f>IFERROR(VLOOKUP(P61,[1]Control!$A:$B,2,0),"")</f>
        <v/>
      </c>
      <c r="N61" s="4" t="e">
        <f>VLOOKUP(C61,[2]Hoja1!$J:$L,3,0)</f>
        <v>#N/A</v>
      </c>
      <c r="O61" s="5" t="e">
        <f t="shared" si="12"/>
        <v>#N/A</v>
      </c>
      <c r="P61" s="4">
        <f t="shared" si="13"/>
        <v>61</v>
      </c>
      <c r="Q61" s="4" t="str">
        <f t="shared" si="14"/>
        <v>03/2023</v>
      </c>
      <c r="R61" s="4">
        <f t="shared" si="15"/>
        <v>1</v>
      </c>
      <c r="S61" s="4">
        <f t="shared" si="16"/>
        <v>1</v>
      </c>
      <c r="T61" s="4">
        <f t="shared" si="17"/>
        <v>2</v>
      </c>
    </row>
    <row r="62" spans="1:20" x14ac:dyDescent="0.25">
      <c r="A62" s="4" t="str">
        <f t="shared" si="11"/>
        <v>0</v>
      </c>
      <c r="B62" t="str">
        <f t="shared" si="8"/>
        <v>Cliente 62</v>
      </c>
      <c r="C62">
        <v>20000000000</v>
      </c>
      <c r="D62" t="s">
        <v>18</v>
      </c>
      <c r="E62" t="str">
        <f t="shared" si="9"/>
        <v>Clave 62</v>
      </c>
      <c r="F62" s="3">
        <v>44986</v>
      </c>
      <c r="G62" s="3" t="s">
        <v>22</v>
      </c>
      <c r="H62" t="s">
        <v>23</v>
      </c>
      <c r="I62" s="3"/>
      <c r="J62" s="3" t="s">
        <v>19</v>
      </c>
      <c r="K62" s="2" t="str">
        <f t="shared" si="10"/>
        <v>C:\Users\Agustin Bustos\Desktop\TEST\Cliente 62\COMVEN LID\2023\03\</v>
      </c>
      <c r="L62" s="2" t="str">
        <f t="shared" si="18"/>
        <v>0  - 202303 - 30000000000 - Cliente 62</v>
      </c>
      <c r="M62" s="5" t="str">
        <f>IFERROR(VLOOKUP(P62,[1]Control!$A:$B,2,0),"")</f>
        <v/>
      </c>
      <c r="N62" s="4" t="e">
        <f>VLOOKUP(C62,[2]Hoja1!$J:$L,3,0)</f>
        <v>#N/A</v>
      </c>
      <c r="O62" s="5" t="e">
        <f t="shared" si="12"/>
        <v>#N/A</v>
      </c>
      <c r="P62" s="4">
        <f t="shared" si="13"/>
        <v>62</v>
      </c>
      <c r="Q62" s="4" t="str">
        <f t="shared" si="14"/>
        <v>03/2023</v>
      </c>
      <c r="R62" s="4">
        <f t="shared" si="15"/>
        <v>1</v>
      </c>
      <c r="S62" s="4">
        <f t="shared" si="16"/>
        <v>1</v>
      </c>
      <c r="T62" s="4">
        <f t="shared" si="17"/>
        <v>2</v>
      </c>
    </row>
    <row r="63" spans="1:20" x14ac:dyDescent="0.25">
      <c r="A63" s="4" t="str">
        <f t="shared" si="11"/>
        <v>0</v>
      </c>
      <c r="B63" t="str">
        <f t="shared" si="8"/>
        <v>Cliente 63</v>
      </c>
      <c r="C63">
        <v>20000000000</v>
      </c>
      <c r="D63" t="s">
        <v>18</v>
      </c>
      <c r="E63" t="str">
        <f t="shared" si="9"/>
        <v>Clave 63</v>
      </c>
      <c r="F63" s="3">
        <v>44986</v>
      </c>
      <c r="G63" s="3" t="s">
        <v>22</v>
      </c>
      <c r="H63" t="s">
        <v>23</v>
      </c>
      <c r="I63" s="3"/>
      <c r="J63" s="3" t="s">
        <v>19</v>
      </c>
      <c r="K63" s="2" t="str">
        <f t="shared" si="10"/>
        <v>C:\Users\Agustin Bustos\Desktop\TEST\Cliente 63\COMVEN LID\2023\03\</v>
      </c>
      <c r="L63" s="2" t="str">
        <f t="shared" si="18"/>
        <v>0  - 202303 - 30000000000 - Cliente 63</v>
      </c>
      <c r="M63" s="5" t="str">
        <f>IFERROR(VLOOKUP(P63,[1]Control!$A:$B,2,0),"")</f>
        <v/>
      </c>
      <c r="N63" s="4" t="e">
        <f>VLOOKUP(C63,[2]Hoja1!$J:$L,3,0)</f>
        <v>#N/A</v>
      </c>
      <c r="O63" s="5" t="e">
        <f t="shared" si="12"/>
        <v>#N/A</v>
      </c>
      <c r="P63" s="4">
        <f t="shared" si="13"/>
        <v>63</v>
      </c>
      <c r="Q63" s="4" t="str">
        <f t="shared" si="14"/>
        <v>03/2023</v>
      </c>
      <c r="R63" s="4">
        <f t="shared" si="15"/>
        <v>1</v>
      </c>
      <c r="S63" s="4">
        <f t="shared" si="16"/>
        <v>1</v>
      </c>
      <c r="T63" s="4">
        <f t="shared" si="17"/>
        <v>2</v>
      </c>
    </row>
    <row r="64" spans="1:20" x14ac:dyDescent="0.25">
      <c r="A64" s="4" t="str">
        <f t="shared" si="11"/>
        <v>0</v>
      </c>
      <c r="B64" t="str">
        <f t="shared" si="8"/>
        <v>Cliente 64</v>
      </c>
      <c r="C64">
        <v>20000000000</v>
      </c>
      <c r="D64" t="s">
        <v>18</v>
      </c>
      <c r="E64" t="str">
        <f t="shared" si="9"/>
        <v>Clave 64</v>
      </c>
      <c r="F64" s="3">
        <v>44986</v>
      </c>
      <c r="G64" s="3" t="s">
        <v>22</v>
      </c>
      <c r="H64" t="s">
        <v>23</v>
      </c>
      <c r="I64" s="3"/>
      <c r="J64" s="3" t="s">
        <v>19</v>
      </c>
      <c r="K64" s="2" t="str">
        <f t="shared" si="10"/>
        <v>C:\Users\Agustin Bustos\Desktop\TEST\Cliente 64\COMVEN LID\2023\03\</v>
      </c>
      <c r="L64" s="2" t="str">
        <f t="shared" si="18"/>
        <v>0  - 202303 - 30000000000 - Cliente 64</v>
      </c>
      <c r="M64" s="5" t="str">
        <f>IFERROR(VLOOKUP(P64,[1]Control!$A:$B,2,0),"")</f>
        <v/>
      </c>
      <c r="N64" s="4" t="e">
        <f>VLOOKUP(C64,[2]Hoja1!$J:$L,3,0)</f>
        <v>#N/A</v>
      </c>
      <c r="O64" s="5" t="e">
        <f t="shared" si="12"/>
        <v>#N/A</v>
      </c>
      <c r="P64" s="4">
        <f t="shared" si="13"/>
        <v>64</v>
      </c>
      <c r="Q64" s="4" t="str">
        <f t="shared" si="14"/>
        <v>03/2023</v>
      </c>
      <c r="R64" s="4">
        <f t="shared" si="15"/>
        <v>1</v>
      </c>
      <c r="S64" s="4">
        <f t="shared" si="16"/>
        <v>1</v>
      </c>
      <c r="T64" s="4">
        <f t="shared" si="17"/>
        <v>2</v>
      </c>
    </row>
    <row r="65" spans="1:20" x14ac:dyDescent="0.25">
      <c r="A65" s="4" t="str">
        <f t="shared" si="11"/>
        <v>0</v>
      </c>
      <c r="B65" t="str">
        <f t="shared" si="8"/>
        <v>Cliente 65</v>
      </c>
      <c r="C65">
        <v>20000000000</v>
      </c>
      <c r="D65" t="s">
        <v>18</v>
      </c>
      <c r="E65" t="str">
        <f t="shared" si="9"/>
        <v>Clave 65</v>
      </c>
      <c r="F65" s="3">
        <v>44986</v>
      </c>
      <c r="G65" s="3" t="s">
        <v>22</v>
      </c>
      <c r="H65" t="s">
        <v>23</v>
      </c>
      <c r="I65" s="3"/>
      <c r="J65" s="3" t="s">
        <v>19</v>
      </c>
      <c r="K65" s="2" t="str">
        <f t="shared" si="10"/>
        <v>C:\Users\Agustin Bustos\Desktop\TEST\Cliente 65\COMVEN LID\2023\03\</v>
      </c>
      <c r="L65" s="2" t="str">
        <f t="shared" si="18"/>
        <v>0  - 202303 - 30000000000 - Cliente 65</v>
      </c>
      <c r="M65" s="5" t="str">
        <f>IFERROR(VLOOKUP(P65,[1]Control!$A:$B,2,0),"")</f>
        <v/>
      </c>
      <c r="N65" s="4" t="e">
        <f>VLOOKUP(C65,[2]Hoja1!$J:$L,3,0)</f>
        <v>#N/A</v>
      </c>
      <c r="O65" s="5" t="e">
        <f t="shared" si="12"/>
        <v>#N/A</v>
      </c>
      <c r="P65" s="4">
        <f t="shared" si="13"/>
        <v>65</v>
      </c>
      <c r="Q65" s="4" t="str">
        <f t="shared" si="14"/>
        <v>03/2023</v>
      </c>
      <c r="R65" s="4">
        <f t="shared" si="15"/>
        <v>1</v>
      </c>
      <c r="S65" s="4">
        <f t="shared" si="16"/>
        <v>1</v>
      </c>
      <c r="T65" s="4">
        <f t="shared" si="17"/>
        <v>2</v>
      </c>
    </row>
    <row r="66" spans="1:20" x14ac:dyDescent="0.25">
      <c r="A66" s="4" t="str">
        <f t="shared" si="11"/>
        <v>0</v>
      </c>
      <c r="B66" t="str">
        <f t="shared" si="8"/>
        <v>Cliente 66</v>
      </c>
      <c r="C66">
        <v>20000000000</v>
      </c>
      <c r="D66" t="s">
        <v>18</v>
      </c>
      <c r="E66" t="str">
        <f t="shared" si="9"/>
        <v>Clave 66</v>
      </c>
      <c r="F66" s="3">
        <v>44986</v>
      </c>
      <c r="G66" s="3" t="s">
        <v>22</v>
      </c>
      <c r="H66" t="s">
        <v>23</v>
      </c>
      <c r="I66" s="3"/>
      <c r="J66" s="3" t="s">
        <v>19</v>
      </c>
      <c r="K66" s="2" t="str">
        <f t="shared" si="10"/>
        <v>C:\Users\Agustin Bustos\Desktop\TEST\Cliente 66\COMVEN LID\2023\03\</v>
      </c>
      <c r="L66" s="2" t="str">
        <f t="shared" si="18"/>
        <v>0  - 202303 - 30000000000 - Cliente 66</v>
      </c>
      <c r="M66" s="5" t="str">
        <f>IFERROR(VLOOKUP(P66,[1]Control!$A:$B,2,0),"")</f>
        <v/>
      </c>
      <c r="N66" s="4" t="e">
        <f>VLOOKUP(C66,[2]Hoja1!$J:$L,3,0)</f>
        <v>#N/A</v>
      </c>
      <c r="O66" s="5" t="e">
        <f t="shared" ref="O66:O69" si="19">IF(EXACT(N66,E66),"ü","x")</f>
        <v>#N/A</v>
      </c>
      <c r="P66" s="4">
        <f t="shared" si="13"/>
        <v>66</v>
      </c>
      <c r="Q66" s="4" t="str">
        <f t="shared" si="14"/>
        <v>03/2023</v>
      </c>
      <c r="R66" s="4">
        <f t="shared" si="15"/>
        <v>1</v>
      </c>
      <c r="S66" s="4">
        <f t="shared" si="16"/>
        <v>1</v>
      </c>
      <c r="T66" s="4">
        <f t="shared" ref="T66:T67" si="20">SUM(R66:S66)</f>
        <v>2</v>
      </c>
    </row>
    <row r="67" spans="1:20" x14ac:dyDescent="0.25">
      <c r="A67" s="4" t="str">
        <f t="shared" si="11"/>
        <v>0</v>
      </c>
      <c r="B67" t="str">
        <f t="shared" ref="B67:B69" si="21">"Cliente "&amp;ROW()</f>
        <v>Cliente 67</v>
      </c>
      <c r="C67">
        <v>20000000000</v>
      </c>
      <c r="D67" t="s">
        <v>18</v>
      </c>
      <c r="E67" t="str">
        <f t="shared" ref="E67:E69" si="22">"Clave "&amp;ROW()</f>
        <v>Clave 67</v>
      </c>
      <c r="F67" s="3">
        <v>44986</v>
      </c>
      <c r="G67" s="3" t="s">
        <v>22</v>
      </c>
      <c r="H67" t="s">
        <v>23</v>
      </c>
      <c r="I67" s="3"/>
      <c r="J67" s="3" t="s">
        <v>19</v>
      </c>
      <c r="K67" s="2" t="str">
        <f t="shared" ref="K67:K69" si="23">CONCATENATE(J67,"\",B67,"\","COMVEN LID","\",YEAR(F67),"\",TEXT(MONTH(F67),"00"),"\")</f>
        <v>C:\Users\Agustin Bustos\Desktop\TEST\Cliente 67\COMVEN LID\2023\03\</v>
      </c>
      <c r="L67" s="2" t="str">
        <f t="shared" si="18"/>
        <v>0  - 202303 - 30000000000 - Cliente 67</v>
      </c>
      <c r="M67" s="5" t="str">
        <f>IFERROR(VLOOKUP(P67,[1]Control!$A:$B,2,0),"")</f>
        <v/>
      </c>
      <c r="N67" s="4" t="e">
        <f>VLOOKUP(C67,[2]Hoja1!$J:$L,3,0)</f>
        <v>#N/A</v>
      </c>
      <c r="O67" s="5" t="e">
        <f t="shared" si="19"/>
        <v>#N/A</v>
      </c>
      <c r="P67" s="4">
        <f t="shared" si="13"/>
        <v>67</v>
      </c>
      <c r="Q67" s="4" t="str">
        <f t="shared" si="14"/>
        <v>03/2023</v>
      </c>
      <c r="R67" s="4">
        <f t="shared" si="15"/>
        <v>1</v>
      </c>
      <c r="S67" s="4">
        <f t="shared" si="16"/>
        <v>1</v>
      </c>
      <c r="T67" s="4">
        <f t="shared" si="20"/>
        <v>2</v>
      </c>
    </row>
    <row r="68" spans="1:20" x14ac:dyDescent="0.25">
      <c r="A68" s="4" t="str">
        <f t="shared" si="11"/>
        <v>0</v>
      </c>
      <c r="B68" t="str">
        <f t="shared" si="21"/>
        <v>Cliente 68</v>
      </c>
      <c r="C68">
        <v>20000000000</v>
      </c>
      <c r="D68" t="s">
        <v>18</v>
      </c>
      <c r="E68" t="str">
        <f t="shared" si="22"/>
        <v>Clave 68</v>
      </c>
      <c r="F68" s="3">
        <v>44986</v>
      </c>
      <c r="G68" s="3" t="s">
        <v>22</v>
      </c>
      <c r="H68" t="s">
        <v>23</v>
      </c>
      <c r="I68" s="3"/>
      <c r="J68" s="3" t="s">
        <v>19</v>
      </c>
      <c r="K68" s="2" t="str">
        <f t="shared" si="23"/>
        <v>C:\Users\Agustin Bustos\Desktop\TEST\Cliente 68\COMVEN LID\2023\03\</v>
      </c>
      <c r="L68" s="2" t="str">
        <f t="shared" si="18"/>
        <v>0  - 202303 - 30000000000 - Cliente 68</v>
      </c>
      <c r="M68" s="5" t="str">
        <f>IFERROR(VLOOKUP(P68,[1]Control!$A:$B,2,0),"")</f>
        <v/>
      </c>
      <c r="N68" s="4" t="e">
        <f>VLOOKUP(C68,[2]Hoja1!$J:$L,3,0)</f>
        <v>#N/A</v>
      </c>
      <c r="O68" s="5" t="e">
        <f t="shared" si="19"/>
        <v>#N/A</v>
      </c>
      <c r="P68" s="4">
        <f t="shared" si="13"/>
        <v>68</v>
      </c>
      <c r="Q68" s="4" t="str">
        <f t="shared" si="14"/>
        <v>03/2023</v>
      </c>
      <c r="R68" s="4">
        <f t="shared" si="15"/>
        <v>1</v>
      </c>
      <c r="S68" s="4">
        <f t="shared" si="16"/>
        <v>1</v>
      </c>
      <c r="T68" s="4">
        <f t="shared" ref="T68:T69" si="24">SUM(R68:S68)</f>
        <v>2</v>
      </c>
    </row>
    <row r="69" spans="1:20" x14ac:dyDescent="0.25">
      <c r="A69" s="4" t="str">
        <f t="shared" si="11"/>
        <v>0</v>
      </c>
      <c r="B69" t="str">
        <f t="shared" si="21"/>
        <v>Cliente 69</v>
      </c>
      <c r="C69">
        <v>20000000000</v>
      </c>
      <c r="D69" t="s">
        <v>18</v>
      </c>
      <c r="E69" t="str">
        <f t="shared" si="22"/>
        <v>Clave 69</v>
      </c>
      <c r="F69" s="3">
        <v>44986</v>
      </c>
      <c r="G69" s="3" t="s">
        <v>22</v>
      </c>
      <c r="H69" t="s">
        <v>23</v>
      </c>
      <c r="I69" s="3"/>
      <c r="J69" s="3" t="s">
        <v>19</v>
      </c>
      <c r="K69" s="2" t="str">
        <f t="shared" si="23"/>
        <v>C:\Users\Agustin Bustos\Desktop\TEST\Cliente 69\COMVEN LID\2023\03\</v>
      </c>
      <c r="L69" s="2" t="str">
        <f t="shared" si="18"/>
        <v>0  - 202303 - 30000000000 - Cliente 69</v>
      </c>
      <c r="M69" s="5" t="str">
        <f>IFERROR(VLOOKUP(P69,[1]Control!$A:$B,2,0),"")</f>
        <v/>
      </c>
      <c r="N69" s="4" t="e">
        <f>VLOOKUP(C69,[2]Hoja1!$J:$L,3,0)</f>
        <v>#N/A</v>
      </c>
      <c r="O69" s="5" t="e">
        <f t="shared" si="19"/>
        <v>#N/A</v>
      </c>
      <c r="P69" s="4">
        <f t="shared" si="13"/>
        <v>69</v>
      </c>
      <c r="Q69" s="4" t="str">
        <f t="shared" si="14"/>
        <v>03/2023</v>
      </c>
      <c r="R69" s="4">
        <f t="shared" si="15"/>
        <v>1</v>
      </c>
      <c r="S69" s="4">
        <f t="shared" si="16"/>
        <v>0</v>
      </c>
      <c r="T69" s="4">
        <f t="shared" si="24"/>
        <v>1</v>
      </c>
    </row>
  </sheetData>
  <autoFilter ref="A1:T69" xr:uid="{00000000-0001-0000-0000-000000000000}"/>
  <sortState xmlns:xlrd2="http://schemas.microsoft.com/office/spreadsheetml/2017/richdata2" ref="A2:Q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2023-07-03T00:01:24Z</dcterms:modified>
</cp:coreProperties>
</file>