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updateLinks="always"/>
  <mc:AlternateContent xmlns:mc="http://schemas.openxmlformats.org/markup-compatibility/2006">
    <mc:Choice Requires="x15">
      <x15ac:absPath xmlns:x15ac="http://schemas.microsoft.com/office/spreadsheetml/2010/11/ac" url="F:\Proyectos Uipath\Descarga-y-Carga-COMVEN-LID\"/>
    </mc:Choice>
  </mc:AlternateContent>
  <xr:revisionPtr revIDLastSave="0" documentId="13_ncr:1_{E4BFCFC2-F7D2-4D79-A908-D524BE87197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3" r:id="rId1"/>
  </sheets>
  <externalReferences>
    <externalReference r:id="rId2"/>
  </externalReferences>
  <definedNames>
    <definedName name="_xlnm._FilterDatabase" localSheetId="0" hidden="1">Listado!$A$1:$AC$63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3" i="3" l="1"/>
  <c r="N62" i="3"/>
  <c r="N61" i="3"/>
  <c r="N60" i="3"/>
  <c r="N51" i="3"/>
  <c r="N50" i="3"/>
  <c r="N49" i="3"/>
  <c r="N48" i="3"/>
  <c r="N39" i="3"/>
  <c r="N38" i="3"/>
  <c r="N37" i="3"/>
  <c r="N36" i="3"/>
  <c r="N27" i="3"/>
  <c r="N26" i="3"/>
  <c r="N25" i="3"/>
  <c r="N24" i="3"/>
  <c r="N15" i="3"/>
  <c r="N14" i="3"/>
  <c r="N13" i="3"/>
  <c r="N12" i="3"/>
  <c r="N3" i="3"/>
  <c r="R2" i="3"/>
  <c r="N2" i="3" s="1"/>
  <c r="P2" i="3"/>
  <c r="R63" i="3"/>
  <c r="L63" i="3" s="1"/>
  <c r="R62" i="3"/>
  <c r="L62" i="3" s="1"/>
  <c r="R61" i="3"/>
  <c r="L61" i="3" s="1"/>
  <c r="R60" i="3"/>
  <c r="L60" i="3" s="1"/>
  <c r="R59" i="3"/>
  <c r="L59" i="3" s="1"/>
  <c r="R58" i="3"/>
  <c r="L58" i="3" s="1"/>
  <c r="R57" i="3"/>
  <c r="L57" i="3" s="1"/>
  <c r="R56" i="3"/>
  <c r="L56" i="3" s="1"/>
  <c r="R55" i="3"/>
  <c r="L55" i="3" s="1"/>
  <c r="R54" i="3"/>
  <c r="L54" i="3" s="1"/>
  <c r="R53" i="3"/>
  <c r="L53" i="3" s="1"/>
  <c r="R52" i="3"/>
  <c r="L52" i="3" s="1"/>
  <c r="R51" i="3"/>
  <c r="L51" i="3" s="1"/>
  <c r="R50" i="3"/>
  <c r="L50" i="3" s="1"/>
  <c r="R49" i="3"/>
  <c r="L49" i="3" s="1"/>
  <c r="R48" i="3"/>
  <c r="L48" i="3" s="1"/>
  <c r="R47" i="3"/>
  <c r="L47" i="3" s="1"/>
  <c r="R46" i="3"/>
  <c r="L46" i="3" s="1"/>
  <c r="R45" i="3"/>
  <c r="L45" i="3" s="1"/>
  <c r="R44" i="3"/>
  <c r="L44" i="3" s="1"/>
  <c r="R43" i="3"/>
  <c r="L43" i="3" s="1"/>
  <c r="R42" i="3"/>
  <c r="L42" i="3" s="1"/>
  <c r="R41" i="3"/>
  <c r="L41" i="3" s="1"/>
  <c r="R40" i="3"/>
  <c r="L40" i="3" s="1"/>
  <c r="R39" i="3"/>
  <c r="L39" i="3" s="1"/>
  <c r="R38" i="3"/>
  <c r="L38" i="3" s="1"/>
  <c r="R37" i="3"/>
  <c r="L37" i="3" s="1"/>
  <c r="R36" i="3"/>
  <c r="L36" i="3" s="1"/>
  <c r="R35" i="3"/>
  <c r="L35" i="3" s="1"/>
  <c r="R34" i="3"/>
  <c r="L34" i="3" s="1"/>
  <c r="R33" i="3"/>
  <c r="L33" i="3" s="1"/>
  <c r="R32" i="3"/>
  <c r="L32" i="3" s="1"/>
  <c r="R31" i="3"/>
  <c r="L31" i="3" s="1"/>
  <c r="R30" i="3"/>
  <c r="L30" i="3" s="1"/>
  <c r="R29" i="3"/>
  <c r="L29" i="3" s="1"/>
  <c r="R28" i="3"/>
  <c r="L28" i="3" s="1"/>
  <c r="R27" i="3"/>
  <c r="L27" i="3" s="1"/>
  <c r="R26" i="3"/>
  <c r="L26" i="3" s="1"/>
  <c r="R25" i="3"/>
  <c r="L25" i="3" s="1"/>
  <c r="R24" i="3"/>
  <c r="L24" i="3" s="1"/>
  <c r="R23" i="3"/>
  <c r="L23" i="3" s="1"/>
  <c r="R22" i="3"/>
  <c r="L22" i="3" s="1"/>
  <c r="R21" i="3"/>
  <c r="L21" i="3" s="1"/>
  <c r="R20" i="3"/>
  <c r="L20" i="3" s="1"/>
  <c r="R19" i="3"/>
  <c r="L19" i="3" s="1"/>
  <c r="R18" i="3"/>
  <c r="L18" i="3" s="1"/>
  <c r="R17" i="3"/>
  <c r="L17" i="3" s="1"/>
  <c r="R16" i="3"/>
  <c r="L16" i="3" s="1"/>
  <c r="R15" i="3"/>
  <c r="L15" i="3" s="1"/>
  <c r="R14" i="3"/>
  <c r="L14" i="3" s="1"/>
  <c r="R13" i="3"/>
  <c r="L13" i="3" s="1"/>
  <c r="R12" i="3"/>
  <c r="L12" i="3" s="1"/>
  <c r="R11" i="3"/>
  <c r="L11" i="3" s="1"/>
  <c r="R10" i="3"/>
  <c r="L10" i="3" s="1"/>
  <c r="R9" i="3"/>
  <c r="L9" i="3" s="1"/>
  <c r="R8" i="3"/>
  <c r="L8" i="3" s="1"/>
  <c r="R7" i="3"/>
  <c r="L7" i="3" s="1"/>
  <c r="R6" i="3"/>
  <c r="L6" i="3" s="1"/>
  <c r="R5" i="3"/>
  <c r="L5" i="3" s="1"/>
  <c r="R4" i="3"/>
  <c r="L4" i="3" s="1"/>
  <c r="R3" i="3"/>
  <c r="L3" i="3" s="1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O61" i="3" l="1"/>
  <c r="O13" i="3"/>
  <c r="O51" i="3"/>
  <c r="O14" i="3"/>
  <c r="N11" i="3"/>
  <c r="N23" i="3"/>
  <c r="N35" i="3"/>
  <c r="N47" i="3"/>
  <c r="N59" i="3"/>
  <c r="L2" i="3"/>
  <c r="N4" i="3"/>
  <c r="N16" i="3"/>
  <c r="N28" i="3"/>
  <c r="N40" i="3"/>
  <c r="O40" i="3" s="1"/>
  <c r="N52" i="3"/>
  <c r="N5" i="3"/>
  <c r="O5" i="3" s="1"/>
  <c r="N17" i="3"/>
  <c r="O17" i="3" s="1"/>
  <c r="N29" i="3"/>
  <c r="O29" i="3" s="1"/>
  <c r="N41" i="3"/>
  <c r="N53" i="3"/>
  <c r="N18" i="3"/>
  <c r="N7" i="3"/>
  <c r="N19" i="3"/>
  <c r="O19" i="3" s="1"/>
  <c r="N31" i="3"/>
  <c r="N43" i="3"/>
  <c r="O43" i="3" s="1"/>
  <c r="N55" i="3"/>
  <c r="O55" i="3" s="1"/>
  <c r="N42" i="3"/>
  <c r="N8" i="3"/>
  <c r="O8" i="3" s="1"/>
  <c r="N20" i="3"/>
  <c r="O20" i="3" s="1"/>
  <c r="N32" i="3"/>
  <c r="O32" i="3" s="1"/>
  <c r="N44" i="3"/>
  <c r="N56" i="3"/>
  <c r="N30" i="3"/>
  <c r="N9" i="3"/>
  <c r="O9" i="3" s="1"/>
  <c r="N21" i="3"/>
  <c r="O21" i="3" s="1"/>
  <c r="N33" i="3"/>
  <c r="N45" i="3"/>
  <c r="O45" i="3" s="1"/>
  <c r="N57" i="3"/>
  <c r="O57" i="3" s="1"/>
  <c r="N6" i="3"/>
  <c r="N54" i="3"/>
  <c r="O54" i="3" s="1"/>
  <c r="N10" i="3"/>
  <c r="O10" i="3" s="1"/>
  <c r="N22" i="3"/>
  <c r="O22" i="3" s="1"/>
  <c r="N34" i="3"/>
  <c r="N46" i="3"/>
  <c r="N58" i="3"/>
  <c r="Z63" i="3"/>
  <c r="Y63" i="3"/>
  <c r="Z62" i="3"/>
  <c r="Y62" i="3"/>
  <c r="Z61" i="3"/>
  <c r="Y61" i="3"/>
  <c r="Z60" i="3"/>
  <c r="Y60" i="3"/>
  <c r="Z59" i="3"/>
  <c r="Y59" i="3"/>
  <c r="Z58" i="3"/>
  <c r="Y58" i="3"/>
  <c r="Z57" i="3"/>
  <c r="Y57" i="3"/>
  <c r="Z56" i="3"/>
  <c r="Y56" i="3"/>
  <c r="Z55" i="3"/>
  <c r="Y55" i="3"/>
  <c r="Z54" i="3"/>
  <c r="Y54" i="3"/>
  <c r="Z53" i="3"/>
  <c r="Y53" i="3"/>
  <c r="Z52" i="3"/>
  <c r="Y52" i="3"/>
  <c r="Z51" i="3"/>
  <c r="Y51" i="3"/>
  <c r="Z50" i="3"/>
  <c r="Y50" i="3"/>
  <c r="Z49" i="3"/>
  <c r="Y49" i="3"/>
  <c r="Z48" i="3"/>
  <c r="Y48" i="3"/>
  <c r="Z47" i="3"/>
  <c r="Y47" i="3"/>
  <c r="Z46" i="3"/>
  <c r="Y46" i="3"/>
  <c r="Z45" i="3"/>
  <c r="Y45" i="3"/>
  <c r="Z44" i="3"/>
  <c r="Y44" i="3"/>
  <c r="Z43" i="3"/>
  <c r="Y43" i="3"/>
  <c r="Z42" i="3"/>
  <c r="Y42" i="3"/>
  <c r="Z41" i="3"/>
  <c r="Y41" i="3"/>
  <c r="Z40" i="3"/>
  <c r="Y40" i="3"/>
  <c r="Z39" i="3"/>
  <c r="Y39" i="3"/>
  <c r="Z38" i="3"/>
  <c r="Y38" i="3"/>
  <c r="Z37" i="3"/>
  <c r="Y37" i="3"/>
  <c r="Z36" i="3"/>
  <c r="Y36" i="3"/>
  <c r="Z35" i="3"/>
  <c r="Y35" i="3"/>
  <c r="Z34" i="3"/>
  <c r="Y34" i="3"/>
  <c r="Z33" i="3"/>
  <c r="Y33" i="3"/>
  <c r="Z32" i="3"/>
  <c r="Y32" i="3"/>
  <c r="Z31" i="3"/>
  <c r="Y31" i="3"/>
  <c r="Z30" i="3"/>
  <c r="Y30" i="3"/>
  <c r="Z29" i="3"/>
  <c r="Y29" i="3"/>
  <c r="Z28" i="3"/>
  <c r="Y28" i="3"/>
  <c r="Z27" i="3"/>
  <c r="Y27" i="3"/>
  <c r="Z26" i="3"/>
  <c r="Y26" i="3"/>
  <c r="Z25" i="3"/>
  <c r="Y25" i="3"/>
  <c r="Z24" i="3"/>
  <c r="Y24" i="3"/>
  <c r="Z23" i="3"/>
  <c r="Y23" i="3"/>
  <c r="Z22" i="3"/>
  <c r="Y22" i="3"/>
  <c r="Z21" i="3"/>
  <c r="Y21" i="3"/>
  <c r="Z20" i="3"/>
  <c r="Y20" i="3"/>
  <c r="Z19" i="3"/>
  <c r="Y19" i="3"/>
  <c r="Z18" i="3"/>
  <c r="Y18" i="3"/>
  <c r="Z17" i="3"/>
  <c r="Y17" i="3"/>
  <c r="Z16" i="3"/>
  <c r="Y16" i="3"/>
  <c r="Z15" i="3"/>
  <c r="Y15" i="3"/>
  <c r="Z14" i="3"/>
  <c r="Y14" i="3"/>
  <c r="Z13" i="3"/>
  <c r="Y13" i="3"/>
  <c r="Z12" i="3"/>
  <c r="Y12" i="3"/>
  <c r="Z11" i="3"/>
  <c r="Y11" i="3"/>
  <c r="Z10" i="3"/>
  <c r="Y10" i="3"/>
  <c r="Z9" i="3"/>
  <c r="Y9" i="3"/>
  <c r="Z8" i="3"/>
  <c r="Y8" i="3"/>
  <c r="Z7" i="3"/>
  <c r="Y7" i="3"/>
  <c r="Z6" i="3"/>
  <c r="Y6" i="3"/>
  <c r="Z5" i="3"/>
  <c r="Y5" i="3"/>
  <c r="Z4" i="3"/>
  <c r="Y4" i="3"/>
  <c r="Z3" i="3"/>
  <c r="Y3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B63" i="3"/>
  <c r="M63" i="3" s="1"/>
  <c r="B62" i="3"/>
  <c r="M62" i="3" s="1"/>
  <c r="B61" i="3"/>
  <c r="M61" i="3" s="1"/>
  <c r="B60" i="3"/>
  <c r="M60" i="3" s="1"/>
  <c r="B59" i="3"/>
  <c r="M59" i="3" s="1"/>
  <c r="B58" i="3"/>
  <c r="M58" i="3" s="1"/>
  <c r="B57" i="3"/>
  <c r="M57" i="3" s="1"/>
  <c r="B56" i="3"/>
  <c r="M56" i="3" s="1"/>
  <c r="B55" i="3"/>
  <c r="M55" i="3" s="1"/>
  <c r="B54" i="3"/>
  <c r="M54" i="3" s="1"/>
  <c r="B53" i="3"/>
  <c r="M53" i="3" s="1"/>
  <c r="B52" i="3"/>
  <c r="M52" i="3" s="1"/>
  <c r="B51" i="3"/>
  <c r="M51" i="3" s="1"/>
  <c r="B50" i="3"/>
  <c r="M50" i="3" s="1"/>
  <c r="B49" i="3"/>
  <c r="M49" i="3" s="1"/>
  <c r="B48" i="3"/>
  <c r="M48" i="3" s="1"/>
  <c r="B47" i="3"/>
  <c r="M47" i="3" s="1"/>
  <c r="B46" i="3"/>
  <c r="M46" i="3" s="1"/>
  <c r="B45" i="3"/>
  <c r="M45" i="3" s="1"/>
  <c r="B44" i="3"/>
  <c r="M44" i="3" s="1"/>
  <c r="B43" i="3"/>
  <c r="M43" i="3" s="1"/>
  <c r="B42" i="3"/>
  <c r="M42" i="3" s="1"/>
  <c r="B41" i="3"/>
  <c r="M41" i="3" s="1"/>
  <c r="B40" i="3"/>
  <c r="M40" i="3" s="1"/>
  <c r="B39" i="3"/>
  <c r="M39" i="3" s="1"/>
  <c r="B38" i="3"/>
  <c r="M38" i="3" s="1"/>
  <c r="B37" i="3"/>
  <c r="M37" i="3" s="1"/>
  <c r="B36" i="3"/>
  <c r="M36" i="3" s="1"/>
  <c r="B35" i="3"/>
  <c r="M35" i="3" s="1"/>
  <c r="B34" i="3"/>
  <c r="M34" i="3" s="1"/>
  <c r="B33" i="3"/>
  <c r="M33" i="3" s="1"/>
  <c r="B32" i="3"/>
  <c r="M32" i="3" s="1"/>
  <c r="B31" i="3"/>
  <c r="M31" i="3" s="1"/>
  <c r="B30" i="3"/>
  <c r="M30" i="3" s="1"/>
  <c r="B29" i="3"/>
  <c r="M29" i="3" s="1"/>
  <c r="B28" i="3"/>
  <c r="M28" i="3" s="1"/>
  <c r="B27" i="3"/>
  <c r="M27" i="3" s="1"/>
  <c r="B26" i="3"/>
  <c r="M26" i="3" s="1"/>
  <c r="B25" i="3"/>
  <c r="M25" i="3" s="1"/>
  <c r="B24" i="3"/>
  <c r="M24" i="3" s="1"/>
  <c r="B23" i="3"/>
  <c r="M23" i="3" s="1"/>
  <c r="B22" i="3"/>
  <c r="M22" i="3" s="1"/>
  <c r="B21" i="3"/>
  <c r="M21" i="3" s="1"/>
  <c r="B20" i="3"/>
  <c r="M20" i="3" s="1"/>
  <c r="B19" i="3"/>
  <c r="M19" i="3" s="1"/>
  <c r="B18" i="3"/>
  <c r="M18" i="3" s="1"/>
  <c r="B17" i="3"/>
  <c r="M17" i="3" s="1"/>
  <c r="B16" i="3"/>
  <c r="M16" i="3" s="1"/>
  <c r="B15" i="3"/>
  <c r="M15" i="3" s="1"/>
  <c r="B14" i="3"/>
  <c r="M14" i="3" s="1"/>
  <c r="B13" i="3"/>
  <c r="M13" i="3" s="1"/>
  <c r="B12" i="3"/>
  <c r="M12" i="3" s="1"/>
  <c r="B11" i="3"/>
  <c r="M11" i="3" s="1"/>
  <c r="B10" i="3"/>
  <c r="M10" i="3" s="1"/>
  <c r="B9" i="3"/>
  <c r="M9" i="3" s="1"/>
  <c r="B8" i="3"/>
  <c r="M8" i="3" s="1"/>
  <c r="B7" i="3"/>
  <c r="M7" i="3" s="1"/>
  <c r="B6" i="3"/>
  <c r="M6" i="3" s="1"/>
  <c r="B5" i="3"/>
  <c r="M5" i="3" s="1"/>
  <c r="B4" i="3"/>
  <c r="M4" i="3" s="1"/>
  <c r="B3" i="3"/>
  <c r="M3" i="3" s="1"/>
  <c r="B2" i="3"/>
  <c r="O2" i="3" s="1"/>
  <c r="Z2" i="3"/>
  <c r="X63" i="3"/>
  <c r="A63" i="3"/>
  <c r="X62" i="3"/>
  <c r="A62" i="3"/>
  <c r="X61" i="3"/>
  <c r="A61" i="3"/>
  <c r="X60" i="3"/>
  <c r="A60" i="3"/>
  <c r="X59" i="3"/>
  <c r="A59" i="3"/>
  <c r="X58" i="3"/>
  <c r="A58" i="3"/>
  <c r="X57" i="3"/>
  <c r="A57" i="3"/>
  <c r="X56" i="3"/>
  <c r="A56" i="3"/>
  <c r="X55" i="3"/>
  <c r="X54" i="3"/>
  <c r="A54" i="3"/>
  <c r="X53" i="3"/>
  <c r="A53" i="3"/>
  <c r="X52" i="3"/>
  <c r="X51" i="3"/>
  <c r="A51" i="3"/>
  <c r="X50" i="3"/>
  <c r="X49" i="3"/>
  <c r="A49" i="3"/>
  <c r="X48" i="3"/>
  <c r="A48" i="3"/>
  <c r="X47" i="3"/>
  <c r="A47" i="3"/>
  <c r="X46" i="3"/>
  <c r="A46" i="3"/>
  <c r="X45" i="3"/>
  <c r="A45" i="3"/>
  <c r="X44" i="3"/>
  <c r="A44" i="3"/>
  <c r="X43" i="3"/>
  <c r="A43" i="3"/>
  <c r="X42" i="3"/>
  <c r="A42" i="3"/>
  <c r="X41" i="3"/>
  <c r="A41" i="3"/>
  <c r="X40" i="3"/>
  <c r="X39" i="3"/>
  <c r="A39" i="3"/>
  <c r="X38" i="3"/>
  <c r="X37" i="3"/>
  <c r="A37" i="3"/>
  <c r="X36" i="3"/>
  <c r="A36" i="3"/>
  <c r="X35" i="3"/>
  <c r="A35" i="3"/>
  <c r="X34" i="3"/>
  <c r="A34" i="3"/>
  <c r="X33" i="3"/>
  <c r="A33" i="3"/>
  <c r="X32" i="3"/>
  <c r="A32" i="3"/>
  <c r="X31" i="3"/>
  <c r="A31" i="3"/>
  <c r="X30" i="3"/>
  <c r="A30" i="3"/>
  <c r="X29" i="3"/>
  <c r="X28" i="3"/>
  <c r="A28" i="3"/>
  <c r="X27" i="3"/>
  <c r="A27" i="3"/>
  <c r="X26" i="3"/>
  <c r="A26" i="3"/>
  <c r="X25" i="3"/>
  <c r="A25" i="3"/>
  <c r="X24" i="3"/>
  <c r="A24" i="3"/>
  <c r="X23" i="3"/>
  <c r="A23" i="3"/>
  <c r="X22" i="3"/>
  <c r="A22" i="3"/>
  <c r="X21" i="3"/>
  <c r="A21" i="3"/>
  <c r="X20" i="3"/>
  <c r="X19" i="3"/>
  <c r="A19" i="3"/>
  <c r="X18" i="3"/>
  <c r="X17" i="3"/>
  <c r="A17" i="3"/>
  <c r="X16" i="3"/>
  <c r="A16" i="3"/>
  <c r="X15" i="3"/>
  <c r="A15" i="3"/>
  <c r="X14" i="3"/>
  <c r="A14" i="3"/>
  <c r="X13" i="3"/>
  <c r="A13" i="3"/>
  <c r="X12" i="3"/>
  <c r="A12" i="3"/>
  <c r="X11" i="3"/>
  <c r="A11" i="3"/>
  <c r="X10" i="3"/>
  <c r="A10" i="3"/>
  <c r="X9" i="3"/>
  <c r="A9" i="3"/>
  <c r="X8" i="3"/>
  <c r="A8" i="3"/>
  <c r="X7" i="3"/>
  <c r="A7" i="3"/>
  <c r="X6" i="3"/>
  <c r="A6" i="3"/>
  <c r="X5" i="3"/>
  <c r="A5" i="3"/>
  <c r="X4" i="3"/>
  <c r="D4" i="3"/>
  <c r="A4" i="3" s="1"/>
  <c r="X3" i="3"/>
  <c r="D3" i="3"/>
  <c r="A3" i="3" s="1"/>
  <c r="Y2" i="3"/>
  <c r="X2" i="3"/>
  <c r="D2" i="3"/>
  <c r="S51" i="3" l="1"/>
  <c r="V51" i="3"/>
  <c r="T51" i="3"/>
  <c r="T58" i="3"/>
  <c r="V58" i="3"/>
  <c r="O63" i="3"/>
  <c r="O48" i="3"/>
  <c r="T19" i="3"/>
  <c r="V19" i="3"/>
  <c r="V32" i="3"/>
  <c r="T32" i="3"/>
  <c r="S45" i="3"/>
  <c r="V45" i="3"/>
  <c r="T45" i="3"/>
  <c r="O6" i="3"/>
  <c r="O42" i="3"/>
  <c r="O52" i="3"/>
  <c r="O27" i="3"/>
  <c r="O38" i="3"/>
  <c r="S11" i="3"/>
  <c r="V11" i="3"/>
  <c r="T11" i="3"/>
  <c r="O23" i="3"/>
  <c r="O28" i="3"/>
  <c r="O25" i="3"/>
  <c r="V8" i="3"/>
  <c r="T8" i="3"/>
  <c r="S14" i="3"/>
  <c r="V14" i="3"/>
  <c r="T14" i="3"/>
  <c r="S21" i="3"/>
  <c r="V21" i="3"/>
  <c r="T21" i="3"/>
  <c r="S27" i="3"/>
  <c r="V27" i="3"/>
  <c r="T27" i="3"/>
  <c r="S60" i="3"/>
  <c r="V60" i="3"/>
  <c r="T60" i="3"/>
  <c r="O33" i="3"/>
  <c r="O31" i="3"/>
  <c r="O16" i="3"/>
  <c r="O39" i="3"/>
  <c r="O50" i="3"/>
  <c r="V57" i="3"/>
  <c r="T57" i="3"/>
  <c r="T5" i="3"/>
  <c r="V5" i="3"/>
  <c r="V24" i="3"/>
  <c r="T24" i="3"/>
  <c r="S63" i="3"/>
  <c r="V63" i="3"/>
  <c r="T63" i="3"/>
  <c r="O11" i="3"/>
  <c r="V12" i="3"/>
  <c r="T12" i="3"/>
  <c r="T7" i="3"/>
  <c r="V7" i="3"/>
  <c r="S59" i="3"/>
  <c r="V59" i="3"/>
  <c r="T59" i="3"/>
  <c r="O15" i="3"/>
  <c r="O37" i="3"/>
  <c r="S15" i="3"/>
  <c r="V15" i="3"/>
  <c r="T15" i="3"/>
  <c r="O7" i="3"/>
  <c r="M2" i="3"/>
  <c r="O62" i="3"/>
  <c r="T17" i="3"/>
  <c r="V17" i="3"/>
  <c r="S25" i="3"/>
  <c r="V25" i="3"/>
  <c r="T25" i="3"/>
  <c r="S39" i="3"/>
  <c r="V39" i="3"/>
  <c r="T39" i="3"/>
  <c r="S33" i="3"/>
  <c r="V33" i="3"/>
  <c r="T33" i="3"/>
  <c r="S53" i="3"/>
  <c r="T53" i="3"/>
  <c r="V53" i="3"/>
  <c r="O4" i="3"/>
  <c r="V9" i="3"/>
  <c r="T9" i="3"/>
  <c r="S35" i="3"/>
  <c r="V35" i="3"/>
  <c r="T35" i="3"/>
  <c r="S42" i="3"/>
  <c r="V42" i="3"/>
  <c r="T42" i="3"/>
  <c r="S48" i="3"/>
  <c r="V48" i="3"/>
  <c r="T48" i="3"/>
  <c r="O58" i="3"/>
  <c r="O30" i="3"/>
  <c r="O18" i="3"/>
  <c r="O59" i="3"/>
  <c r="O26" i="3"/>
  <c r="O49" i="3"/>
  <c r="S31" i="3"/>
  <c r="T31" i="3"/>
  <c r="V31" i="3"/>
  <c r="S37" i="3"/>
  <c r="V37" i="3"/>
  <c r="T37" i="3"/>
  <c r="V44" i="3"/>
  <c r="T44" i="3"/>
  <c r="V13" i="3"/>
  <c r="T13" i="3"/>
  <c r="S26" i="3"/>
  <c r="V26" i="3"/>
  <c r="T26" i="3"/>
  <c r="S46" i="3"/>
  <c r="T46" i="3"/>
  <c r="V46" i="3"/>
  <c r="S41" i="3"/>
  <c r="T41" i="3"/>
  <c r="V41" i="3"/>
  <c r="S54" i="3"/>
  <c r="V54" i="3"/>
  <c r="T54" i="3"/>
  <c r="S3" i="3"/>
  <c r="V3" i="3"/>
  <c r="T3" i="3"/>
  <c r="T28" i="3"/>
  <c r="V28" i="3"/>
  <c r="S61" i="3"/>
  <c r="V61" i="3"/>
  <c r="T61" i="3"/>
  <c r="S16" i="3"/>
  <c r="T16" i="3"/>
  <c r="V16" i="3"/>
  <c r="S23" i="3"/>
  <c r="V23" i="3"/>
  <c r="T23" i="3"/>
  <c r="T56" i="3"/>
  <c r="V56" i="3"/>
  <c r="S62" i="3"/>
  <c r="V62" i="3"/>
  <c r="T62" i="3"/>
  <c r="O46" i="3"/>
  <c r="O56" i="3"/>
  <c r="O53" i="3"/>
  <c r="O47" i="3"/>
  <c r="O60" i="3"/>
  <c r="O3" i="3"/>
  <c r="V6" i="3"/>
  <c r="T6" i="3"/>
  <c r="S34" i="3"/>
  <c r="T34" i="3"/>
  <c r="V34" i="3"/>
  <c r="S47" i="3"/>
  <c r="V47" i="3"/>
  <c r="T47" i="3"/>
  <c r="O12" i="3"/>
  <c r="T22" i="3"/>
  <c r="V22" i="3"/>
  <c r="S4" i="3"/>
  <c r="T4" i="3"/>
  <c r="V4" i="3"/>
  <c r="T10" i="3"/>
  <c r="V10" i="3"/>
  <c r="S30" i="3"/>
  <c r="V30" i="3"/>
  <c r="T30" i="3"/>
  <c r="S36" i="3"/>
  <c r="V36" i="3"/>
  <c r="T36" i="3"/>
  <c r="S43" i="3"/>
  <c r="T43" i="3"/>
  <c r="V43" i="3"/>
  <c r="S49" i="3"/>
  <c r="T49" i="3"/>
  <c r="V49" i="3"/>
  <c r="O34" i="3"/>
  <c r="O44" i="3"/>
  <c r="O41" i="3"/>
  <c r="O35" i="3"/>
  <c r="O24" i="3"/>
  <c r="O36" i="3"/>
  <c r="S6" i="3"/>
  <c r="S22" i="3"/>
  <c r="S10" i="3"/>
  <c r="S5" i="3"/>
  <c r="S17" i="3"/>
  <c r="S24" i="3"/>
  <c r="S19" i="3"/>
  <c r="S7" i="3"/>
  <c r="S13" i="3"/>
  <c r="S8" i="3"/>
  <c r="S9" i="3"/>
  <c r="S28" i="3"/>
  <c r="AC2" i="3"/>
  <c r="AB2" i="3"/>
  <c r="AA2" i="3"/>
  <c r="AC9" i="3"/>
  <c r="AB9" i="3"/>
  <c r="AA9" i="3"/>
  <c r="AB29" i="3"/>
  <c r="AA29" i="3"/>
  <c r="AC29" i="3"/>
  <c r="AC35" i="3"/>
  <c r="AB35" i="3"/>
  <c r="AA35" i="3"/>
  <c r="AA42" i="3"/>
  <c r="AC42" i="3"/>
  <c r="AB42" i="3"/>
  <c r="AC48" i="3"/>
  <c r="AB48" i="3"/>
  <c r="AA48" i="3"/>
  <c r="S56" i="3"/>
  <c r="AC22" i="3"/>
  <c r="AB22" i="3"/>
  <c r="AA22" i="3"/>
  <c r="AB4" i="3"/>
  <c r="AA4" i="3"/>
  <c r="AC4" i="3"/>
  <c r="AC10" i="3"/>
  <c r="AB10" i="3"/>
  <c r="AA10" i="3"/>
  <c r="AB16" i="3"/>
  <c r="AA16" i="3"/>
  <c r="AC16" i="3"/>
  <c r="AC23" i="3"/>
  <c r="AB23" i="3"/>
  <c r="AA23" i="3"/>
  <c r="AC56" i="3"/>
  <c r="AB56" i="3"/>
  <c r="AA56" i="3"/>
  <c r="AC62" i="3"/>
  <c r="AB62" i="3"/>
  <c r="AA62" i="3"/>
  <c r="AB28" i="3"/>
  <c r="AA28" i="3"/>
  <c r="AC28" i="3"/>
  <c r="AA30" i="3"/>
  <c r="AB30" i="3"/>
  <c r="AC30" i="3"/>
  <c r="AC36" i="3"/>
  <c r="AB36" i="3"/>
  <c r="AA36" i="3"/>
  <c r="AA43" i="3"/>
  <c r="AC43" i="3"/>
  <c r="AB43" i="3"/>
  <c r="AC49" i="3"/>
  <c r="AB49" i="3"/>
  <c r="AA49" i="3"/>
  <c r="AC3" i="3"/>
  <c r="AB3" i="3"/>
  <c r="AA3" i="3"/>
  <c r="AC50" i="3"/>
  <c r="AB50" i="3"/>
  <c r="AA50" i="3"/>
  <c r="AB5" i="3"/>
  <c r="AA5" i="3"/>
  <c r="AC5" i="3"/>
  <c r="AC11" i="3"/>
  <c r="AB11" i="3"/>
  <c r="AA11" i="3"/>
  <c r="AB17" i="3"/>
  <c r="AA17" i="3"/>
  <c r="AC17" i="3"/>
  <c r="AC24" i="3"/>
  <c r="AB24" i="3"/>
  <c r="AA24" i="3"/>
  <c r="S12" i="3"/>
  <c r="AA18" i="3"/>
  <c r="AC18" i="3"/>
  <c r="AB18" i="3"/>
  <c r="AA31" i="3"/>
  <c r="AC31" i="3"/>
  <c r="AB31" i="3"/>
  <c r="AC37" i="3"/>
  <c r="AB37" i="3"/>
  <c r="AA37" i="3"/>
  <c r="AA44" i="3"/>
  <c r="AC44" i="3"/>
  <c r="AB44" i="3"/>
  <c r="S44" i="3"/>
  <c r="AC57" i="3"/>
  <c r="AB57" i="3"/>
  <c r="AA57" i="3"/>
  <c r="AC63" i="3"/>
  <c r="AB63" i="3"/>
  <c r="AA63" i="3"/>
  <c r="AA6" i="3"/>
  <c r="AB6" i="3"/>
  <c r="AC6" i="3"/>
  <c r="AC12" i="3"/>
  <c r="AB12" i="3"/>
  <c r="AA12" i="3"/>
  <c r="AC25" i="3"/>
  <c r="AB25" i="3"/>
  <c r="AA25" i="3"/>
  <c r="S32" i="3"/>
  <c r="AC38" i="3"/>
  <c r="AB38" i="3"/>
  <c r="AA38" i="3"/>
  <c r="AC51" i="3"/>
  <c r="AB51" i="3"/>
  <c r="AA51" i="3"/>
  <c r="AC58" i="3"/>
  <c r="AB58" i="3"/>
  <c r="AA58" i="3"/>
  <c r="AC15" i="3"/>
  <c r="AB15" i="3"/>
  <c r="AA15" i="3"/>
  <c r="AA19" i="3"/>
  <c r="AC19" i="3"/>
  <c r="AB19" i="3"/>
  <c r="AC32" i="3"/>
  <c r="AA32" i="3"/>
  <c r="AB32" i="3"/>
  <c r="AC45" i="3"/>
  <c r="AB45" i="3"/>
  <c r="AA45" i="3"/>
  <c r="AB52" i="3"/>
  <c r="AA52" i="3"/>
  <c r="AC52" i="3"/>
  <c r="AA55" i="3"/>
  <c r="AC55" i="3"/>
  <c r="AB55" i="3"/>
  <c r="AC61" i="3"/>
  <c r="AB61" i="3"/>
  <c r="AA61" i="3"/>
  <c r="AA7" i="3"/>
  <c r="AC7" i="3"/>
  <c r="AB7" i="3"/>
  <c r="AC13" i="3"/>
  <c r="AB13" i="3"/>
  <c r="AA13" i="3"/>
  <c r="AA20" i="3"/>
  <c r="AC20" i="3"/>
  <c r="AB20" i="3"/>
  <c r="AC26" i="3"/>
  <c r="AB26" i="3"/>
  <c r="AA26" i="3"/>
  <c r="AC39" i="3"/>
  <c r="AB39" i="3"/>
  <c r="AA39" i="3"/>
  <c r="AC59" i="3"/>
  <c r="AB59" i="3"/>
  <c r="AA59" i="3"/>
  <c r="AC33" i="3"/>
  <c r="AB33" i="3"/>
  <c r="AA33" i="3"/>
  <c r="AB40" i="3"/>
  <c r="AA40" i="3"/>
  <c r="AC40" i="3"/>
  <c r="AC46" i="3"/>
  <c r="AB46" i="3"/>
  <c r="AA46" i="3"/>
  <c r="AB53" i="3"/>
  <c r="AA53" i="3"/>
  <c r="AC53" i="3"/>
  <c r="AC8" i="3"/>
  <c r="AB8" i="3"/>
  <c r="AA8" i="3"/>
  <c r="AC14" i="3"/>
  <c r="AB14" i="3"/>
  <c r="AA14" i="3"/>
  <c r="AC21" i="3"/>
  <c r="AB21" i="3"/>
  <c r="AA21" i="3"/>
  <c r="AC27" i="3"/>
  <c r="AB27" i="3"/>
  <c r="AA27" i="3"/>
  <c r="AC60" i="3"/>
  <c r="AB60" i="3"/>
  <c r="AA60" i="3"/>
  <c r="AC34" i="3"/>
  <c r="AB34" i="3"/>
  <c r="AA34" i="3"/>
  <c r="AB41" i="3"/>
  <c r="AA41" i="3"/>
  <c r="AC41" i="3"/>
  <c r="AC47" i="3"/>
  <c r="AB47" i="3"/>
  <c r="AA47" i="3"/>
  <c r="AA54" i="3"/>
  <c r="AB54" i="3"/>
  <c r="AC54" i="3"/>
  <c r="S57" i="3"/>
  <c r="S58" i="3"/>
  <c r="U4" i="3"/>
  <c r="W4" i="3"/>
  <c r="U10" i="3"/>
  <c r="W10" i="3"/>
  <c r="U16" i="3"/>
  <c r="W16" i="3"/>
  <c r="W23" i="3"/>
  <c r="U23" i="3"/>
  <c r="W56" i="3"/>
  <c r="U56" i="3"/>
  <c r="W62" i="3"/>
  <c r="U62" i="3"/>
  <c r="W30" i="3"/>
  <c r="U30" i="3"/>
  <c r="W36" i="3"/>
  <c r="U36" i="3"/>
  <c r="U43" i="3"/>
  <c r="W43" i="3"/>
  <c r="U49" i="3"/>
  <c r="W49" i="3"/>
  <c r="W5" i="3"/>
  <c r="U5" i="3"/>
  <c r="W11" i="3"/>
  <c r="U11" i="3"/>
  <c r="W17" i="3"/>
  <c r="U17" i="3"/>
  <c r="W24" i="3"/>
  <c r="U24" i="3"/>
  <c r="W57" i="3"/>
  <c r="U57" i="3"/>
  <c r="W63" i="3"/>
  <c r="U63" i="3"/>
  <c r="U31" i="3"/>
  <c r="W31" i="3"/>
  <c r="U37" i="3"/>
  <c r="W37" i="3"/>
  <c r="W44" i="3"/>
  <c r="U44" i="3"/>
  <c r="W6" i="3"/>
  <c r="U6" i="3"/>
  <c r="W12" i="3"/>
  <c r="U12" i="3"/>
  <c r="U25" i="3"/>
  <c r="W25" i="3"/>
  <c r="W51" i="3"/>
  <c r="U51" i="3"/>
  <c r="U58" i="3"/>
  <c r="W58" i="3"/>
  <c r="U19" i="3"/>
  <c r="W19" i="3"/>
  <c r="W32" i="3"/>
  <c r="U32" i="3"/>
  <c r="W45" i="3"/>
  <c r="U45" i="3"/>
  <c r="U7" i="3"/>
  <c r="W7" i="3"/>
  <c r="U13" i="3"/>
  <c r="W13" i="3"/>
  <c r="W26" i="3"/>
  <c r="U26" i="3"/>
  <c r="W39" i="3"/>
  <c r="U39" i="3"/>
  <c r="W59" i="3"/>
  <c r="U59" i="3"/>
  <c r="W33" i="3"/>
  <c r="U33" i="3"/>
  <c r="U46" i="3"/>
  <c r="W46" i="3"/>
  <c r="W53" i="3"/>
  <c r="U53" i="3"/>
  <c r="W60" i="3"/>
  <c r="U60" i="3"/>
  <c r="U34" i="3"/>
  <c r="W34" i="3"/>
  <c r="W41" i="3"/>
  <c r="U41" i="3"/>
  <c r="W47" i="3"/>
  <c r="U47" i="3"/>
  <c r="W54" i="3"/>
  <c r="U54" i="3"/>
  <c r="W8" i="3"/>
  <c r="U8" i="3"/>
  <c r="W14" i="3"/>
  <c r="U14" i="3"/>
  <c r="W21" i="3"/>
  <c r="U21" i="3"/>
  <c r="W27" i="3"/>
  <c r="U27" i="3"/>
  <c r="W3" i="3"/>
  <c r="U3" i="3"/>
  <c r="W9" i="3"/>
  <c r="U9" i="3"/>
  <c r="W15" i="3"/>
  <c r="U15" i="3"/>
  <c r="U22" i="3"/>
  <c r="W22" i="3"/>
  <c r="U28" i="3"/>
  <c r="W28" i="3"/>
  <c r="U61" i="3"/>
  <c r="W61" i="3"/>
  <c r="W35" i="3"/>
  <c r="U35" i="3"/>
  <c r="W42" i="3"/>
  <c r="U42" i="3"/>
  <c r="W48" i="3"/>
  <c r="U48" i="3"/>
  <c r="A20" i="3"/>
  <c r="A40" i="3"/>
  <c r="A55" i="3"/>
  <c r="A29" i="3"/>
  <c r="A2" i="3"/>
  <c r="A18" i="3"/>
  <c r="A38" i="3"/>
  <c r="A50" i="3"/>
  <c r="A52" i="3"/>
  <c r="S50" i="3" l="1"/>
  <c r="V50" i="3"/>
  <c r="T50" i="3"/>
  <c r="S38" i="3"/>
  <c r="V38" i="3"/>
  <c r="T38" i="3"/>
  <c r="S18" i="3"/>
  <c r="V18" i="3"/>
  <c r="T18" i="3"/>
  <c r="S2" i="3"/>
  <c r="V2" i="3"/>
  <c r="T2" i="3"/>
  <c r="S29" i="3"/>
  <c r="T29" i="3"/>
  <c r="V29" i="3"/>
  <c r="S55" i="3"/>
  <c r="T55" i="3"/>
  <c r="V55" i="3"/>
  <c r="S40" i="3"/>
  <c r="T40" i="3"/>
  <c r="V40" i="3"/>
  <c r="S20" i="3"/>
  <c r="V20" i="3"/>
  <c r="T20" i="3"/>
  <c r="S52" i="3"/>
  <c r="T52" i="3"/>
  <c r="V52" i="3"/>
  <c r="U52" i="3"/>
  <c r="W52" i="3"/>
  <c r="W50" i="3"/>
  <c r="U50" i="3"/>
  <c r="W38" i="3"/>
  <c r="U38" i="3"/>
  <c r="W18" i="3"/>
  <c r="U18" i="3"/>
  <c r="W2" i="3"/>
  <c r="U2" i="3"/>
  <c r="W29" i="3"/>
  <c r="U29" i="3"/>
  <c r="U55" i="3"/>
  <c r="W55" i="3"/>
  <c r="U40" i="3"/>
  <c r="W40" i="3"/>
  <c r="W20" i="3"/>
  <c r="U2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Agustín Bustos</author>
  </authors>
  <commentList>
    <comment ref="C1" authorId="0" shapeId="0" xr:uid="{1D5E2F8E-46B2-4403-AB9C-2A37CDC98A7A}">
      <text>
        <r>
          <rPr>
            <b/>
            <sz val="9"/>
            <color indexed="81"/>
            <rFont val="Tahoma"/>
            <charset val="1"/>
          </rPr>
          <t>Agustín Bustos:</t>
        </r>
        <r>
          <rPr>
            <sz val="9"/>
            <color indexed="81"/>
            <rFont val="Tahoma"/>
            <charset val="1"/>
          </rPr>
          <t xml:space="preserve">
CUIT para ingresar a AFIP </t>
        </r>
      </text>
    </comment>
    <comment ref="D1" authorId="0" shapeId="0" xr:uid="{23FAC7CB-6285-4DDB-AA53-B2512F802B9C}">
      <text>
        <r>
          <rPr>
            <b/>
            <sz val="9"/>
            <color indexed="81"/>
            <rFont val="Tahoma"/>
            <charset val="1"/>
          </rPr>
          <t>Agustín Bustos:</t>
        </r>
        <r>
          <rPr>
            <sz val="9"/>
            <color indexed="81"/>
            <rFont val="Tahoma"/>
            <charset val="1"/>
          </rPr>
          <t xml:space="preserve">
CUIT del representado </t>
        </r>
      </text>
    </comment>
    <comment ref="K1" authorId="0" shapeId="0" xr:uid="{63F66E50-3B66-4CFF-A79E-60AF0D72C2F6}">
      <text>
        <r>
          <rPr>
            <b/>
            <sz val="9"/>
            <color indexed="81"/>
            <rFont val="Tahoma"/>
            <charset val="1"/>
          </rPr>
          <t>Agustín Bustos:</t>
        </r>
        <r>
          <rPr>
            <sz val="9"/>
            <color indexed="81"/>
            <rFont val="Tahoma"/>
            <charset val="1"/>
          </rPr>
          <t xml:space="preserve">
Si el archivo no se guarda con el nombre a medida se debe colocar "NO" en esta columna </t>
        </r>
      </text>
    </comment>
    <comment ref="L1" authorId="0" shapeId="0" xr:uid="{3EB54CEE-3643-49C5-9CAB-DA245985ED94}">
      <text>
        <r>
          <rPr>
            <b/>
            <sz val="9"/>
            <color indexed="81"/>
            <rFont val="Tahoma"/>
            <charset val="1"/>
          </rPr>
          <t>Agustín Bustos:</t>
        </r>
        <r>
          <rPr>
            <sz val="9"/>
            <color indexed="81"/>
            <rFont val="Tahoma"/>
            <charset val="1"/>
          </rPr>
          <t xml:space="preserve">
Directorio raiz donde se desea guardar el archivo.
El directorio va completo desde el disco inicial sin el último backslash.
Ej: C:\Users\Agustin Bustos\Desktop\TEST</t>
        </r>
      </text>
    </comment>
    <comment ref="M1" authorId="0" shapeId="0" xr:uid="{99409BF0-DA6A-4F0C-9181-7EDAAB07C0F6}">
      <text>
        <r>
          <rPr>
            <b/>
            <sz val="9"/>
            <color indexed="81"/>
            <rFont val="Tahoma"/>
            <charset val="1"/>
          </rPr>
          <t>Agustín Bustos:</t>
        </r>
        <r>
          <rPr>
            <sz val="9"/>
            <color indexed="81"/>
            <rFont val="Tahoma"/>
            <charset val="1"/>
          </rPr>
          <t xml:space="preserve">
Directorio completo donde se desea guardar el archivo, se utiliza como base la ubicación raíz y el resto se concatena con otros datos de los clientes </t>
        </r>
      </text>
    </comment>
  </commentList>
</comments>
</file>

<file path=xl/sharedStrings.xml><?xml version="1.0" encoding="utf-8"?>
<sst xmlns="http://schemas.openxmlformats.org/spreadsheetml/2006/main" count="291" uniqueCount="36">
  <si>
    <t>Nro</t>
  </si>
  <si>
    <t>Cliente</t>
  </si>
  <si>
    <t>CUIT AFIP</t>
  </si>
  <si>
    <t>CUIT en pagina</t>
  </si>
  <si>
    <t>Desde (No Formula)</t>
  </si>
  <si>
    <t>Importar</t>
  </si>
  <si>
    <t>Fila</t>
  </si>
  <si>
    <t>Periodo</t>
  </si>
  <si>
    <t>CF</t>
  </si>
  <si>
    <t>Por Comprobante</t>
  </si>
  <si>
    <t>Global</t>
  </si>
  <si>
    <t>Tipo</t>
  </si>
  <si>
    <t>M</t>
  </si>
  <si>
    <t>RI</t>
  </si>
  <si>
    <t>Periodo AFIP</t>
  </si>
  <si>
    <t>Raiz</t>
  </si>
  <si>
    <t>CLAVE</t>
  </si>
  <si>
    <t>Anterior</t>
  </si>
  <si>
    <t>Posterior</t>
  </si>
  <si>
    <t>LIV CBTE</t>
  </si>
  <si>
    <t>LIV ALIC</t>
  </si>
  <si>
    <t>LIC CBTE</t>
  </si>
  <si>
    <t>LIC ALIC</t>
  </si>
  <si>
    <t>Control LIV</t>
  </si>
  <si>
    <t>Control LIC</t>
  </si>
  <si>
    <t>Control contraseña</t>
  </si>
  <si>
    <t>30-00000000-0</t>
  </si>
  <si>
    <t>AAAAMM</t>
  </si>
  <si>
    <t>Ubicación</t>
  </si>
  <si>
    <t>CSV</t>
  </si>
  <si>
    <t>NG/E</t>
  </si>
  <si>
    <t>si</t>
  </si>
  <si>
    <t>Raiz TXT</t>
  </si>
  <si>
    <t>Ubicación TXT</t>
  </si>
  <si>
    <t>ST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</si>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</sst>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14" fontId="0" fillId="3" borderId="0" xfId="0" applyNumberFormat="1" applyFill="1"/>
    <xf numFmtId="14" fontId="0" fillId="0" borderId="0" xfId="0" applyNumberFormat="1"/>
    <xf numFmtId="0" fontId="0" fillId="3" borderId="0" xfId="0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UiPath\Descarga-y-Carga-COMVEN-LID\Control%20TXT.xlsx" TargetMode="External"/><Relationship Id="rId1" Type="http://schemas.openxmlformats.org/officeDocument/2006/relationships/externalLinkPath" Target="Control%20TX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</sheetNames>
    <sheetDataSet>
      <sheetData sheetId="0">
        <row r="1">
          <cell r="A1" t="str">
            <v>Fila</v>
          </cell>
          <cell r="B1" t="str">
            <v>LIV</v>
          </cell>
          <cell r="C1" t="str">
            <v>LIC</v>
          </cell>
          <cell r="D1" t="str">
            <v>Error login</v>
          </cell>
        </row>
        <row r="2">
          <cell r="B2"/>
          <cell r="C2"/>
        </row>
        <row r="3">
          <cell r="B3"/>
          <cell r="C3"/>
        </row>
        <row r="4">
          <cell r="B4"/>
          <cell r="C4"/>
        </row>
        <row r="5">
          <cell r="B5"/>
          <cell r="C5"/>
        </row>
        <row r="6">
          <cell r="B6"/>
          <cell r="C6"/>
        </row>
        <row r="7">
          <cell r="B7"/>
          <cell r="C7"/>
        </row>
        <row r="8">
          <cell r="B8"/>
          <cell r="C8"/>
        </row>
        <row r="9">
          <cell r="B9"/>
          <cell r="C9"/>
        </row>
        <row r="10">
          <cell r="B10"/>
          <cell r="C10"/>
        </row>
        <row r="11">
          <cell r="B11"/>
          <cell r="C11"/>
        </row>
        <row r="12">
          <cell r="B12"/>
          <cell r="C12"/>
        </row>
        <row r="13">
          <cell r="B13"/>
          <cell r="C13"/>
        </row>
        <row r="14">
          <cell r="B14"/>
          <cell r="C14"/>
        </row>
        <row r="15">
          <cell r="B15"/>
          <cell r="C15"/>
        </row>
        <row r="16">
          <cell r="B16"/>
          <cell r="C16"/>
        </row>
        <row r="17">
          <cell r="B17"/>
          <cell r="C17"/>
        </row>
        <row r="18">
          <cell r="B18"/>
          <cell r="C18"/>
        </row>
        <row r="19">
          <cell r="B19"/>
          <cell r="C19"/>
        </row>
        <row r="20">
          <cell r="B20"/>
          <cell r="C20"/>
        </row>
        <row r="21">
          <cell r="B21"/>
          <cell r="C21"/>
        </row>
        <row r="22">
          <cell r="B22"/>
          <cell r="C22"/>
        </row>
        <row r="23">
          <cell r="B23"/>
          <cell r="C23"/>
        </row>
        <row r="24">
          <cell r="B24"/>
          <cell r="C24"/>
        </row>
        <row r="25">
          <cell r="B25"/>
          <cell r="C25"/>
        </row>
        <row r="26">
          <cell r="B26"/>
          <cell r="C26"/>
        </row>
        <row r="27">
          <cell r="B27"/>
          <cell r="C27"/>
        </row>
        <row r="28">
          <cell r="B28"/>
          <cell r="C28"/>
        </row>
        <row r="29">
          <cell r="B29"/>
          <cell r="C29"/>
        </row>
        <row r="30">
          <cell r="B30"/>
          <cell r="C30"/>
        </row>
        <row r="31">
          <cell r="B31"/>
          <cell r="C31"/>
        </row>
        <row r="32">
          <cell r="B32"/>
          <cell r="C32"/>
        </row>
        <row r="33">
          <cell r="B33"/>
          <cell r="C33"/>
        </row>
        <row r="34">
          <cell r="B34"/>
          <cell r="C34"/>
        </row>
        <row r="35">
          <cell r="B35"/>
          <cell r="C35"/>
        </row>
        <row r="36">
          <cell r="B36"/>
          <cell r="C36"/>
        </row>
        <row r="37">
          <cell r="B37"/>
          <cell r="C37"/>
        </row>
        <row r="38">
          <cell r="B38"/>
          <cell r="C38"/>
        </row>
        <row r="39">
          <cell r="B39"/>
          <cell r="C39"/>
        </row>
        <row r="40">
          <cell r="B40"/>
          <cell r="C40"/>
        </row>
        <row r="41">
          <cell r="B41"/>
          <cell r="C41"/>
        </row>
        <row r="42">
          <cell r="B42"/>
          <cell r="C42"/>
        </row>
        <row r="43">
          <cell r="B43"/>
          <cell r="C43"/>
        </row>
        <row r="44">
          <cell r="B44"/>
          <cell r="C44"/>
        </row>
        <row r="45">
          <cell r="B45"/>
          <cell r="C45"/>
        </row>
        <row r="46">
          <cell r="B46"/>
          <cell r="C46"/>
        </row>
        <row r="47">
          <cell r="B47"/>
          <cell r="C47"/>
        </row>
        <row r="48">
          <cell r="B48"/>
          <cell r="C48"/>
        </row>
        <row r="49">
          <cell r="B49"/>
          <cell r="C49"/>
        </row>
        <row r="50">
          <cell r="B50"/>
          <cell r="C50"/>
        </row>
        <row r="51">
          <cell r="B51"/>
          <cell r="C51"/>
        </row>
        <row r="52">
          <cell r="B52"/>
          <cell r="C52"/>
        </row>
        <row r="53">
          <cell r="B53"/>
          <cell r="C53"/>
        </row>
        <row r="54">
          <cell r="B54"/>
          <cell r="C54"/>
        </row>
        <row r="55">
          <cell r="B55"/>
          <cell r="C55"/>
        </row>
        <row r="56">
          <cell r="B56"/>
          <cell r="C56"/>
        </row>
        <row r="57">
          <cell r="B57"/>
          <cell r="C57"/>
        </row>
        <row r="58">
          <cell r="B58"/>
          <cell r="C58"/>
        </row>
        <row r="59">
          <cell r="B59"/>
          <cell r="C59"/>
        </row>
        <row r="60">
          <cell r="B60"/>
          <cell r="C60"/>
        </row>
        <row r="61">
          <cell r="B61"/>
          <cell r="C61"/>
        </row>
        <row r="62">
          <cell r="B62"/>
          <cell r="C62"/>
        </row>
        <row r="63">
          <cell r="B63"/>
          <cell r="C63"/>
        </row>
        <row r="64">
          <cell r="B64"/>
          <cell r="C64"/>
        </row>
        <row r="65">
          <cell r="B65"/>
          <cell r="C65"/>
        </row>
        <row r="66">
          <cell r="B66"/>
          <cell r="C66"/>
        </row>
        <row r="67">
          <cell r="B67"/>
          <cell r="C67"/>
        </row>
        <row r="68">
          <cell r="B68"/>
          <cell r="C68"/>
        </row>
        <row r="69">
          <cell r="B69"/>
          <cell r="C69"/>
        </row>
        <row r="70">
          <cell r="B70"/>
          <cell r="C70"/>
        </row>
        <row r="71">
          <cell r="B71"/>
          <cell r="C71"/>
        </row>
        <row r="72">
          <cell r="B72"/>
          <cell r="C72"/>
        </row>
        <row r="73">
          <cell r="B73"/>
          <cell r="C73"/>
        </row>
        <row r="74">
          <cell r="B74"/>
          <cell r="C74"/>
        </row>
        <row r="75">
          <cell r="B75"/>
          <cell r="C75"/>
        </row>
        <row r="76">
          <cell r="B76"/>
          <cell r="C76"/>
        </row>
        <row r="77">
          <cell r="B77"/>
          <cell r="C77"/>
        </row>
        <row r="78">
          <cell r="B78"/>
          <cell r="C78"/>
        </row>
        <row r="79">
          <cell r="B79"/>
          <cell r="C79"/>
        </row>
        <row r="80">
          <cell r="B80"/>
          <cell r="C80"/>
        </row>
        <row r="81">
          <cell r="B81"/>
          <cell r="C81"/>
        </row>
        <row r="82">
          <cell r="B82"/>
          <cell r="C82"/>
        </row>
        <row r="83">
          <cell r="B83"/>
          <cell r="C83"/>
        </row>
        <row r="84">
          <cell r="B84"/>
          <cell r="C84"/>
        </row>
        <row r="85">
          <cell r="B85"/>
          <cell r="C85"/>
        </row>
        <row r="86">
          <cell r="B86"/>
          <cell r="C86"/>
        </row>
        <row r="87">
          <cell r="B87"/>
          <cell r="C87"/>
        </row>
        <row r="88">
          <cell r="B88"/>
          <cell r="C88"/>
        </row>
        <row r="89">
          <cell r="B89"/>
          <cell r="C89"/>
        </row>
        <row r="90">
          <cell r="B90"/>
          <cell r="C90"/>
        </row>
        <row r="91">
          <cell r="B91"/>
          <cell r="C91"/>
        </row>
        <row r="92">
          <cell r="B92"/>
          <cell r="C92"/>
        </row>
        <row r="93">
          <cell r="B93"/>
          <cell r="C93"/>
        </row>
        <row r="94">
          <cell r="B94"/>
          <cell r="C94"/>
        </row>
        <row r="95">
          <cell r="B95"/>
          <cell r="C95"/>
        </row>
        <row r="96">
          <cell r="B96"/>
          <cell r="C96"/>
        </row>
        <row r="97">
          <cell r="B97"/>
          <cell r="C97"/>
        </row>
        <row r="98">
          <cell r="B98"/>
          <cell r="C98"/>
        </row>
        <row r="99">
          <cell r="B99"/>
          <cell r="C99"/>
        </row>
        <row r="100">
          <cell r="B100"/>
          <cell r="C100"/>
        </row>
        <row r="101">
          <cell r="B101"/>
          <cell r="C101"/>
        </row>
        <row r="102">
          <cell r="B102"/>
          <cell r="C102"/>
        </row>
        <row r="103">
          <cell r="B103"/>
          <cell r="C103"/>
        </row>
        <row r="104">
          <cell r="B104"/>
          <cell r="C104"/>
        </row>
        <row r="105">
          <cell r="B105"/>
          <cell r="C105"/>
        </row>
        <row r="106">
          <cell r="B106"/>
          <cell r="C106"/>
        </row>
        <row r="107">
          <cell r="B107"/>
          <cell r="C107"/>
        </row>
        <row r="108">
          <cell r="B108"/>
          <cell r="C108"/>
        </row>
        <row r="109">
          <cell r="B109"/>
          <cell r="C109"/>
        </row>
        <row r="110">
          <cell r="B110"/>
          <cell r="C110"/>
        </row>
        <row r="111">
          <cell r="B111"/>
          <cell r="C111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04AE-FC2A-4C65-BCBC-63B3810A467E}">
  <dimension ref="A1:AC63"/>
  <sheetViews>
    <sheetView tabSelected="1" workbookViewId="0">
      <pane ySplit="1" topLeftCell="A2" activePane="bottomLeft" state="frozen"/>
      <selection pane="bottomLeft" activeCell="B1" sqref="B1"/>
    </sheetView>
  </sheetViews>
  <sheetFormatPr baseColWidth="10" defaultColWidth="9.140625" defaultRowHeight="15" x14ac:dyDescent="0.25"/>
  <cols>
    <col min="2" max="2" width="27.140625" bestFit="1" customWidth="1"/>
    <col min="3" max="3" width="12" bestFit="1" customWidth="1"/>
    <col min="4" max="4" width="14.140625" bestFit="1" customWidth="1"/>
    <col min="5" max="5" width="14.140625" customWidth="1"/>
    <col min="6" max="6" width="18.85546875" bestFit="1" customWidth="1"/>
    <col min="7" max="7" width="17" customWidth="1"/>
    <col min="8" max="8" width="7.28515625" customWidth="1"/>
    <col min="9" max="9" width="7.140625" bestFit="1" customWidth="1"/>
    <col min="10" max="11" width="7.140625" customWidth="1"/>
    <col min="12" max="15" width="13.85546875" customWidth="1"/>
    <col min="16" max="16" width="14.7109375" bestFit="1" customWidth="1"/>
    <col min="17" max="17" width="10.85546875" bestFit="1" customWidth="1"/>
    <col min="18" max="19" width="10.85546875" customWidth="1"/>
    <col min="20" max="23" width="16.5703125" customWidth="1"/>
    <col min="24" max="24" width="11.85546875" bestFit="1" customWidth="1"/>
    <col min="27" max="28" width="10.7109375" bestFit="1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4</v>
      </c>
      <c r="G1" s="1" t="s">
        <v>8</v>
      </c>
      <c r="H1" s="1" t="s">
        <v>30</v>
      </c>
      <c r="I1" s="1" t="s">
        <v>11</v>
      </c>
      <c r="J1" s="1" t="s">
        <v>5</v>
      </c>
      <c r="K1" s="1" t="s">
        <v>34</v>
      </c>
      <c r="L1" s="1" t="s">
        <v>15</v>
      </c>
      <c r="M1" s="1" t="s">
        <v>28</v>
      </c>
      <c r="N1" s="1" t="s">
        <v>32</v>
      </c>
      <c r="O1" s="1" t="s">
        <v>33</v>
      </c>
      <c r="P1" s="1" t="s">
        <v>14</v>
      </c>
      <c r="Q1" s="1" t="s">
        <v>7</v>
      </c>
      <c r="R1" s="1" t="s">
        <v>27</v>
      </c>
      <c r="S1" s="1" t="s">
        <v>29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6</v>
      </c>
      <c r="Y1" s="1" t="s">
        <v>17</v>
      </c>
      <c r="Z1" s="1" t="s">
        <v>18</v>
      </c>
      <c r="AA1" s="1" t="s">
        <v>23</v>
      </c>
      <c r="AB1" s="1" t="s">
        <v>24</v>
      </c>
      <c r="AC1" s="1" t="s">
        <v>25</v>
      </c>
    </row>
    <row r="2" spans="1:29" x14ac:dyDescent="0.25">
      <c r="A2" s="4" t="str">
        <f t="shared" ref="A2:A33" si="0">RIGHT(D2,1)</f>
        <v>0</v>
      </c>
      <c r="B2" t="str">
        <f>"Nombre de cliente "&amp;(ROW()-1)</f>
        <v>Nombre de cliente 1</v>
      </c>
      <c r="C2">
        <v>20000000000</v>
      </c>
      <c r="D2" t="str">
        <f>TEXT(C2,"00-00000000-0")</f>
        <v>20-00000000-0</v>
      </c>
      <c r="E2" t="str">
        <f>"Clave "&amp;(ROW()-1)</f>
        <v>Clave 1</v>
      </c>
      <c r="F2" s="3">
        <v>45017</v>
      </c>
      <c r="G2" s="3" t="s">
        <v>9</v>
      </c>
      <c r="H2" s="3" t="s">
        <v>31</v>
      </c>
      <c r="I2" t="s">
        <v>13</v>
      </c>
      <c r="K2" t="s">
        <v>35</v>
      </c>
      <c r="L2" t="str">
        <f t="shared" ref="L2:L33" si="1">"F:\Libros Compras y Ventas\"&amp;YEAR(F2)&amp;"\"&amp;R2&amp;"\TXT"</f>
        <v>F:\Libros Compras y Ventas\2023\202304\TXT</v>
      </c>
      <c r="M2" s="4" t="str">
        <f t="shared" ref="M2:M33" si="2">CONCATENATE(L2,"\",B2,"\","COMVEN LID","\",YEAR(F2),"\",TEXT(MONTH(F2),"00"),"\")</f>
        <v>F:\Libros Compras y Ventas\2023\202304\TXT\Nombre de cliente 1\COMVEN LID\2023\04\</v>
      </c>
      <c r="N2" t="str">
        <f>"F:\Libros Compras y Ventas\"&amp;YEAR(F2)&amp;"\"&amp;R2&amp;"\TXT"</f>
        <v>F:\Libros Compras y Ventas\2023\202304\TXT</v>
      </c>
      <c r="O2" s="4" t="str">
        <f>CONCATENATE(N2,"\",B2,"\","COMVEN LID","\",YEAR(F2),"\",TEXT(MONTH(F2),"00"),"\")</f>
        <v>F:\Libros Compras y Ventas\2023\202304\TXT\Nombre de cliente 1\COMVEN LID\2023\04\</v>
      </c>
      <c r="P2" s="4" t="str">
        <f t="shared" ref="P2:P33" si="3">TEXT(MONTH(F2),"00")&amp;"/"&amp;YEAR(F2)</f>
        <v>04/2023</v>
      </c>
      <c r="Q2" s="2" t="str">
        <f t="shared" ref="Q2:Q33" si="4">PROPER(TEXT(F2,"mmmm"))&amp;" "&amp;YEAR(F2)</f>
        <v>Abril 2023</v>
      </c>
      <c r="R2" s="2" t="str">
        <f t="shared" ref="R2:R33" si="5">YEAR(F2)&amp;TEXT(MONTH(F2),"00")</f>
        <v>202304</v>
      </c>
      <c r="S2" s="2" t="str">
        <f t="shared" ref="S2:S33" si="6">CONCATENATE(TEXT(A2,"0"),"  - ",R2," - ",SUBSTITUTE(D2,"-","")," - ",B2)</f>
        <v>0  - 202304 - 20000000000 - Nombre de cliente 1</v>
      </c>
      <c r="T2" s="2" t="str">
        <f>CONCATENATE(A2," - ",SUBSTITUTE(D2,"-","")," - ","LIV - ",R2," - ",B2," CBTE SOS.txt")</f>
        <v>0 - 20000000000 - LIV - 202304 - Nombre de cliente 1 CBTE SOS.txt</v>
      </c>
      <c r="U2" s="2" t="str">
        <f t="shared" ref="U2:U33" si="7">CONCATENATE(A2," - ",SUBSTITUTE(D2,"-","")," - ","LIV - ",R2," - ",B2," Alicuota SOS.txt")</f>
        <v>0 - 20000000000 - LIV - 202304 - Nombre de cliente 1 Alicuota SOS.txt</v>
      </c>
      <c r="V2" s="2" t="str">
        <f>CONCATENATE(A2," - ",SUBSTITUTE(D2,"-","")," - ","LIC - ",R2," - ",B2," CBTE SOS.txt")</f>
        <v>0 - 20000000000 - LIC - 202304 - Nombre de cliente 1 CBTE SOS.txt</v>
      </c>
      <c r="W2" s="2" t="str">
        <f t="shared" ref="W2:W33" si="8">CONCATENATE(A2," - ",SUBSTITUTE(D2,"-","")," - ","LIC - ",R2," - ",B2," Alicuota SOS.txt")</f>
        <v>0 - 20000000000 - LIC - 202304 - Nombre de cliente 1 Alicuota SOS.txt</v>
      </c>
      <c r="X2" s="4">
        <f t="shared" ref="X2:X33" si="9">ROW(A2)</f>
        <v>2</v>
      </c>
      <c r="Y2" s="4">
        <f t="shared" ref="Y2:Y33" si="10">IF(C2=C1,1,0)</f>
        <v>0</v>
      </c>
      <c r="Z2" s="4">
        <f t="shared" ref="Z2:Z33" si="11">IF(C2=C3,1,0)</f>
        <v>1</v>
      </c>
      <c r="AA2" s="5" t="str">
        <f>IFERROR(VLOOKUP(TEXT(X2,"0"),[1]Control!$A:$E,2,0),"")</f>
        <v/>
      </c>
      <c r="AB2" s="5" t="str">
        <f>IFERROR(VLOOKUP(TEXT(X2,"0"),[1]Control!$A:$E,3,0),"")</f>
        <v/>
      </c>
      <c r="AC2" s="4" t="str">
        <f>IFERROR(VLOOKUP(TEXT(X2,"0"),[1]Control!$A:$E,4,0),"")</f>
        <v/>
      </c>
    </row>
    <row r="3" spans="1:29" x14ac:dyDescent="0.25">
      <c r="A3" s="4" t="str">
        <f t="shared" si="0"/>
        <v>0</v>
      </c>
      <c r="B3" t="str">
        <f t="shared" ref="B3:B63" si="12">"Nombre de cliente "&amp;(ROW()-1)</f>
        <v>Nombre de cliente 2</v>
      </c>
      <c r="C3">
        <v>20000000000</v>
      </c>
      <c r="D3" t="str">
        <f>TEXT(C3,"00-00000000-0")</f>
        <v>20-00000000-0</v>
      </c>
      <c r="E3" t="str">
        <f t="shared" ref="E3:E63" si="13">"Clave "&amp;(ROW()-1)</f>
        <v>Clave 2</v>
      </c>
      <c r="F3" s="3">
        <v>45017</v>
      </c>
      <c r="G3" s="3" t="s">
        <v>10</v>
      </c>
      <c r="H3" s="3" t="s">
        <v>31</v>
      </c>
      <c r="I3" t="s">
        <v>13</v>
      </c>
      <c r="K3" t="s">
        <v>35</v>
      </c>
      <c r="L3" t="str">
        <f t="shared" si="1"/>
        <v>F:\Libros Compras y Ventas\2023\202304\TXT</v>
      </c>
      <c r="M3" s="4" t="str">
        <f t="shared" si="2"/>
        <v>F:\Libros Compras y Ventas\2023\202304\TXT\Nombre de cliente 2\COMVEN LID\2023\04\</v>
      </c>
      <c r="N3" t="str">
        <f t="shared" ref="N3:N63" si="14">"F:\Libros Compras y Ventas\"&amp;YEAR(F3)&amp;"\"&amp;R3&amp;"\TXT"</f>
        <v>F:\Libros Compras y Ventas\2023\202304\TXT</v>
      </c>
      <c r="O3" s="4" t="str">
        <f t="shared" ref="O3:O63" si="15">CONCATENATE(N3,"\",B3,"\","COMVEN LID","\",YEAR(F3),"\",TEXT(MONTH(F3),"00"),"\")</f>
        <v>F:\Libros Compras y Ventas\2023\202304\TXT\Nombre de cliente 2\COMVEN LID\2023\04\</v>
      </c>
      <c r="P3" s="4" t="str">
        <f t="shared" si="3"/>
        <v>04/2023</v>
      </c>
      <c r="Q3" s="2" t="str">
        <f t="shared" si="4"/>
        <v>Abril 2023</v>
      </c>
      <c r="R3" s="2" t="str">
        <f t="shared" si="5"/>
        <v>202304</v>
      </c>
      <c r="S3" s="2" t="str">
        <f t="shared" si="6"/>
        <v>0  - 202304 - 20000000000 - Nombre de cliente 2</v>
      </c>
      <c r="T3" s="2" t="str">
        <f t="shared" ref="T3:T63" si="16">CONCATENATE(A3," - ",SUBSTITUTE(D3,"-","")," - ","LIV - ",R3," - ",B3," CBTE SOS.txt")</f>
        <v>0 - 20000000000 - LIV - 202304 - Nombre de cliente 2 CBTE SOS.txt</v>
      </c>
      <c r="U3" s="2" t="str">
        <f t="shared" si="7"/>
        <v>0 - 20000000000 - LIV - 202304 - Nombre de cliente 2 Alicuota SOS.txt</v>
      </c>
      <c r="V3" s="2" t="str">
        <f t="shared" ref="V3:V63" si="17">CONCATENATE(A3," - ",SUBSTITUTE(D3,"-","")," - ","LIC - ",R3," - ",B3," CBTE SOS.txt")</f>
        <v>0 - 20000000000 - LIC - 202304 - Nombre de cliente 2 CBTE SOS.txt</v>
      </c>
      <c r="W3" s="2" t="str">
        <f t="shared" si="8"/>
        <v>0 - 20000000000 - LIC - 202304 - Nombre de cliente 2 Alicuota SOS.txt</v>
      </c>
      <c r="X3" s="4">
        <f t="shared" si="9"/>
        <v>3</v>
      </c>
      <c r="Y3" s="4">
        <f t="shared" si="10"/>
        <v>1</v>
      </c>
      <c r="Z3" s="4">
        <f t="shared" si="11"/>
        <v>1</v>
      </c>
      <c r="AA3" s="5" t="str">
        <f>IFERROR(VLOOKUP(TEXT(X3,"0"),[1]Control!$A:$E,2,0),"")</f>
        <v/>
      </c>
      <c r="AB3" s="5" t="str">
        <f>IFERROR(VLOOKUP(TEXT(X3,"0"),[1]Control!$A:$E,3,0),"")</f>
        <v/>
      </c>
      <c r="AC3" s="4" t="str">
        <f>IFERROR(VLOOKUP(TEXT(X3,"0"),[1]Control!$A:$E,4,0),"")</f>
        <v/>
      </c>
    </row>
    <row r="4" spans="1:29" x14ac:dyDescent="0.25">
      <c r="A4" s="4" t="str">
        <f t="shared" si="0"/>
        <v>0</v>
      </c>
      <c r="B4" t="str">
        <f t="shared" si="12"/>
        <v>Nombre de cliente 3</v>
      </c>
      <c r="C4">
        <v>20000000000</v>
      </c>
      <c r="D4" t="str">
        <f>TEXT(C4,"00-00000000-0")</f>
        <v>20-00000000-0</v>
      </c>
      <c r="E4" t="str">
        <f t="shared" si="13"/>
        <v>Clave 3</v>
      </c>
      <c r="F4" s="3">
        <v>45017</v>
      </c>
      <c r="G4" s="3" t="s">
        <v>10</v>
      </c>
      <c r="H4" s="3" t="s">
        <v>31</v>
      </c>
      <c r="I4" t="s">
        <v>13</v>
      </c>
      <c r="K4" t="s">
        <v>35</v>
      </c>
      <c r="L4" t="str">
        <f t="shared" si="1"/>
        <v>F:\Libros Compras y Ventas\2023\202304\TXT</v>
      </c>
      <c r="M4" s="4" t="str">
        <f t="shared" si="2"/>
        <v>F:\Libros Compras y Ventas\2023\202304\TXT\Nombre de cliente 3\COMVEN LID\2023\04\</v>
      </c>
      <c r="N4" t="str">
        <f t="shared" si="14"/>
        <v>F:\Libros Compras y Ventas\2023\202304\TXT</v>
      </c>
      <c r="O4" s="4" t="str">
        <f t="shared" si="15"/>
        <v>F:\Libros Compras y Ventas\2023\202304\TXT\Nombre de cliente 3\COMVEN LID\2023\04\</v>
      </c>
      <c r="P4" s="4" t="str">
        <f t="shared" si="3"/>
        <v>04/2023</v>
      </c>
      <c r="Q4" s="2" t="str">
        <f t="shared" si="4"/>
        <v>Abril 2023</v>
      </c>
      <c r="R4" s="2" t="str">
        <f t="shared" si="5"/>
        <v>202304</v>
      </c>
      <c r="S4" s="2" t="str">
        <f t="shared" si="6"/>
        <v>0  - 202304 - 20000000000 - Nombre de cliente 3</v>
      </c>
      <c r="T4" s="2" t="str">
        <f t="shared" si="16"/>
        <v>0 - 20000000000 - LIV - 202304 - Nombre de cliente 3 CBTE SOS.txt</v>
      </c>
      <c r="U4" s="2" t="str">
        <f t="shared" si="7"/>
        <v>0 - 20000000000 - LIV - 202304 - Nombre de cliente 3 Alicuota SOS.txt</v>
      </c>
      <c r="V4" s="2" t="str">
        <f t="shared" si="17"/>
        <v>0 - 20000000000 - LIC - 202304 - Nombre de cliente 3 CBTE SOS.txt</v>
      </c>
      <c r="W4" s="2" t="str">
        <f t="shared" si="8"/>
        <v>0 - 20000000000 - LIC - 202304 - Nombre de cliente 3 Alicuota SOS.txt</v>
      </c>
      <c r="X4" s="4">
        <f t="shared" si="9"/>
        <v>4</v>
      </c>
      <c r="Y4" s="4">
        <f t="shared" si="10"/>
        <v>1</v>
      </c>
      <c r="Z4" s="4">
        <f t="shared" si="11"/>
        <v>1</v>
      </c>
      <c r="AA4" s="5" t="str">
        <f>IFERROR(VLOOKUP(TEXT(X4,"0"),[1]Control!$A:$E,2,0),"")</f>
        <v/>
      </c>
      <c r="AB4" s="5" t="str">
        <f>IFERROR(VLOOKUP(TEXT(X4,"0"),[1]Control!$A:$E,3,0),"")</f>
        <v/>
      </c>
      <c r="AC4" s="4" t="str">
        <f>IFERROR(VLOOKUP(TEXT(X4,"0"),[1]Control!$A:$E,4,0),"")</f>
        <v/>
      </c>
    </row>
    <row r="5" spans="1:29" x14ac:dyDescent="0.25">
      <c r="A5" s="4" t="str">
        <f t="shared" si="0"/>
        <v>0</v>
      </c>
      <c r="B5" t="str">
        <f t="shared" si="12"/>
        <v>Nombre de cliente 4</v>
      </c>
      <c r="C5">
        <v>20000000000</v>
      </c>
      <c r="D5" t="s">
        <v>26</v>
      </c>
      <c r="E5" t="str">
        <f t="shared" si="13"/>
        <v>Clave 4</v>
      </c>
      <c r="F5" s="3">
        <v>45017</v>
      </c>
      <c r="G5" s="3" t="s">
        <v>9</v>
      </c>
      <c r="H5" s="3" t="s">
        <v>31</v>
      </c>
      <c r="I5" t="s">
        <v>13</v>
      </c>
      <c r="K5" t="s">
        <v>35</v>
      </c>
      <c r="L5" t="str">
        <f t="shared" si="1"/>
        <v>F:\Libros Compras y Ventas\2023\202304\TXT</v>
      </c>
      <c r="M5" s="4" t="str">
        <f t="shared" si="2"/>
        <v>F:\Libros Compras y Ventas\2023\202304\TXT\Nombre de cliente 4\COMVEN LID\2023\04\</v>
      </c>
      <c r="N5" t="str">
        <f t="shared" si="14"/>
        <v>F:\Libros Compras y Ventas\2023\202304\TXT</v>
      </c>
      <c r="O5" s="4" t="str">
        <f t="shared" si="15"/>
        <v>F:\Libros Compras y Ventas\2023\202304\TXT\Nombre de cliente 4\COMVEN LID\2023\04\</v>
      </c>
      <c r="P5" s="4" t="str">
        <f t="shared" si="3"/>
        <v>04/2023</v>
      </c>
      <c r="Q5" s="2" t="str">
        <f t="shared" si="4"/>
        <v>Abril 2023</v>
      </c>
      <c r="R5" s="2" t="str">
        <f t="shared" si="5"/>
        <v>202304</v>
      </c>
      <c r="S5" s="2" t="str">
        <f t="shared" si="6"/>
        <v>0  - 202304 - 30000000000 - Nombre de cliente 4</v>
      </c>
      <c r="T5" s="2" t="str">
        <f t="shared" si="16"/>
        <v>0 - 30000000000 - LIV - 202304 - Nombre de cliente 4 CBTE SOS.txt</v>
      </c>
      <c r="U5" s="2" t="str">
        <f t="shared" si="7"/>
        <v>0 - 30000000000 - LIV - 202304 - Nombre de cliente 4 Alicuota SOS.txt</v>
      </c>
      <c r="V5" s="2" t="str">
        <f t="shared" si="17"/>
        <v>0 - 30000000000 - LIC - 202304 - Nombre de cliente 4 CBTE SOS.txt</v>
      </c>
      <c r="W5" s="2" t="str">
        <f t="shared" si="8"/>
        <v>0 - 30000000000 - LIC - 202304 - Nombre de cliente 4 Alicuota SOS.txt</v>
      </c>
      <c r="X5" s="4">
        <f t="shared" si="9"/>
        <v>5</v>
      </c>
      <c r="Y5" s="4">
        <f t="shared" si="10"/>
        <v>1</v>
      </c>
      <c r="Z5" s="4">
        <f t="shared" si="11"/>
        <v>1</v>
      </c>
      <c r="AA5" s="5" t="str">
        <f>IFERROR(VLOOKUP(TEXT(X5,"0"),[1]Control!$A:$E,2,0),"")</f>
        <v/>
      </c>
      <c r="AB5" s="5" t="str">
        <f>IFERROR(VLOOKUP(TEXT(X5,"0"),[1]Control!$A:$E,3,0),"")</f>
        <v/>
      </c>
      <c r="AC5" s="4" t="str">
        <f>IFERROR(VLOOKUP(TEXT(X5,"0"),[1]Control!$A:$E,4,0),"")</f>
        <v/>
      </c>
    </row>
    <row r="6" spans="1:29" x14ac:dyDescent="0.25">
      <c r="A6" s="4" t="str">
        <f t="shared" si="0"/>
        <v>0</v>
      </c>
      <c r="B6" t="str">
        <f t="shared" si="12"/>
        <v>Nombre de cliente 5</v>
      </c>
      <c r="C6">
        <v>20000000000</v>
      </c>
      <c r="D6" t="s">
        <v>26</v>
      </c>
      <c r="E6" t="str">
        <f t="shared" si="13"/>
        <v>Clave 5</v>
      </c>
      <c r="F6" s="3">
        <v>45017</v>
      </c>
      <c r="G6" s="3" t="s">
        <v>9</v>
      </c>
      <c r="H6" s="3"/>
      <c r="I6" t="s">
        <v>13</v>
      </c>
      <c r="K6" t="s">
        <v>35</v>
      </c>
      <c r="L6" t="str">
        <f t="shared" si="1"/>
        <v>F:\Libros Compras y Ventas\2023\202304\TXT</v>
      </c>
      <c r="M6" s="4" t="str">
        <f t="shared" si="2"/>
        <v>F:\Libros Compras y Ventas\2023\202304\TXT\Nombre de cliente 5\COMVEN LID\2023\04\</v>
      </c>
      <c r="N6" t="str">
        <f t="shared" si="14"/>
        <v>F:\Libros Compras y Ventas\2023\202304\TXT</v>
      </c>
      <c r="O6" s="4" t="str">
        <f t="shared" si="15"/>
        <v>F:\Libros Compras y Ventas\2023\202304\TXT\Nombre de cliente 5\COMVEN LID\2023\04\</v>
      </c>
      <c r="P6" s="4" t="str">
        <f t="shared" si="3"/>
        <v>04/2023</v>
      </c>
      <c r="Q6" s="2" t="str">
        <f t="shared" si="4"/>
        <v>Abril 2023</v>
      </c>
      <c r="R6" s="2" t="str">
        <f t="shared" si="5"/>
        <v>202304</v>
      </c>
      <c r="S6" s="2" t="str">
        <f t="shared" si="6"/>
        <v>0  - 202304 - 30000000000 - Nombre de cliente 5</v>
      </c>
      <c r="T6" s="2" t="str">
        <f t="shared" si="16"/>
        <v>0 - 30000000000 - LIV - 202304 - Nombre de cliente 5 CBTE SOS.txt</v>
      </c>
      <c r="U6" s="2" t="str">
        <f t="shared" si="7"/>
        <v>0 - 30000000000 - LIV - 202304 - Nombre de cliente 5 Alicuota SOS.txt</v>
      </c>
      <c r="V6" s="2" t="str">
        <f t="shared" si="17"/>
        <v>0 - 30000000000 - LIC - 202304 - Nombre de cliente 5 CBTE SOS.txt</v>
      </c>
      <c r="W6" s="2" t="str">
        <f t="shared" si="8"/>
        <v>0 - 30000000000 - LIC - 202304 - Nombre de cliente 5 Alicuota SOS.txt</v>
      </c>
      <c r="X6" s="4">
        <f t="shared" si="9"/>
        <v>6</v>
      </c>
      <c r="Y6" s="4">
        <f t="shared" si="10"/>
        <v>1</v>
      </c>
      <c r="Z6" s="4">
        <f t="shared" si="11"/>
        <v>1</v>
      </c>
      <c r="AA6" s="5" t="str">
        <f>IFERROR(VLOOKUP(TEXT(X6,"0"),[1]Control!$A:$E,2,0),"")</f>
        <v/>
      </c>
      <c r="AB6" s="5" t="str">
        <f>IFERROR(VLOOKUP(TEXT(X6,"0"),[1]Control!$A:$E,3,0),"")</f>
        <v/>
      </c>
      <c r="AC6" s="4" t="str">
        <f>IFERROR(VLOOKUP(TEXT(X6,"0"),[1]Control!$A:$E,4,0),"")</f>
        <v/>
      </c>
    </row>
    <row r="7" spans="1:29" x14ac:dyDescent="0.25">
      <c r="A7" s="4" t="str">
        <f t="shared" si="0"/>
        <v>0</v>
      </c>
      <c r="B7" t="str">
        <f t="shared" si="12"/>
        <v>Nombre de cliente 6</v>
      </c>
      <c r="C7">
        <v>20000000000</v>
      </c>
      <c r="D7" t="s">
        <v>26</v>
      </c>
      <c r="E7" t="str">
        <f t="shared" si="13"/>
        <v>Clave 6</v>
      </c>
      <c r="F7" s="3">
        <v>44986</v>
      </c>
      <c r="G7" s="3" t="s">
        <v>9</v>
      </c>
      <c r="H7" s="3"/>
      <c r="I7" t="s">
        <v>12</v>
      </c>
      <c r="K7" t="s">
        <v>35</v>
      </c>
      <c r="L7" t="str">
        <f t="shared" si="1"/>
        <v>F:\Libros Compras y Ventas\2023\202303\TXT</v>
      </c>
      <c r="M7" s="4" t="str">
        <f t="shared" si="2"/>
        <v>F:\Libros Compras y Ventas\2023\202303\TXT\Nombre de cliente 6\COMVEN LID\2023\03\</v>
      </c>
      <c r="N7" t="str">
        <f t="shared" si="14"/>
        <v>F:\Libros Compras y Ventas\2023\202303\TXT</v>
      </c>
      <c r="O7" s="4" t="str">
        <f t="shared" si="15"/>
        <v>F:\Libros Compras y Ventas\2023\202303\TXT\Nombre de cliente 6\COMVEN LID\2023\03\</v>
      </c>
      <c r="P7" s="4" t="str">
        <f t="shared" si="3"/>
        <v>03/2023</v>
      </c>
      <c r="Q7" s="2" t="str">
        <f t="shared" si="4"/>
        <v>Marzo 2023</v>
      </c>
      <c r="R7" s="2" t="str">
        <f t="shared" si="5"/>
        <v>202303</v>
      </c>
      <c r="S7" s="2" t="str">
        <f t="shared" si="6"/>
        <v>0  - 202303 - 30000000000 - Nombre de cliente 6</v>
      </c>
      <c r="T7" s="2" t="str">
        <f t="shared" si="16"/>
        <v>0 - 30000000000 - LIV - 202303 - Nombre de cliente 6 CBTE SOS.txt</v>
      </c>
      <c r="U7" s="2" t="str">
        <f t="shared" si="7"/>
        <v>0 - 30000000000 - LIV - 202303 - Nombre de cliente 6 Alicuota SOS.txt</v>
      </c>
      <c r="V7" s="2" t="str">
        <f t="shared" si="17"/>
        <v>0 - 30000000000 - LIC - 202303 - Nombre de cliente 6 CBTE SOS.txt</v>
      </c>
      <c r="W7" s="2" t="str">
        <f t="shared" si="8"/>
        <v>0 - 30000000000 - LIC - 202303 - Nombre de cliente 6 Alicuota SOS.txt</v>
      </c>
      <c r="X7" s="4">
        <f t="shared" si="9"/>
        <v>7</v>
      </c>
      <c r="Y7" s="4">
        <f t="shared" si="10"/>
        <v>1</v>
      </c>
      <c r="Z7" s="4">
        <f t="shared" si="11"/>
        <v>1</v>
      </c>
      <c r="AA7" s="5" t="str">
        <f>IFERROR(VLOOKUP(TEXT(X7,"0"),[1]Control!$A:$E,2,0),"")</f>
        <v/>
      </c>
      <c r="AB7" s="5" t="str">
        <f>IFERROR(VLOOKUP(TEXT(X7,"0"),[1]Control!$A:$E,3,0),"")</f>
        <v/>
      </c>
      <c r="AC7" s="4" t="str">
        <f>IFERROR(VLOOKUP(TEXT(X7,"0"),[1]Control!$A:$E,4,0),"")</f>
        <v/>
      </c>
    </row>
    <row r="8" spans="1:29" x14ac:dyDescent="0.25">
      <c r="A8" s="4" t="str">
        <f t="shared" si="0"/>
        <v>0</v>
      </c>
      <c r="B8" t="str">
        <f t="shared" si="12"/>
        <v>Nombre de cliente 7</v>
      </c>
      <c r="C8">
        <v>20000000000</v>
      </c>
      <c r="D8" t="s">
        <v>26</v>
      </c>
      <c r="E8" t="str">
        <f t="shared" si="13"/>
        <v>Clave 7</v>
      </c>
      <c r="F8" s="3">
        <v>45017</v>
      </c>
      <c r="G8" s="3" t="s">
        <v>10</v>
      </c>
      <c r="H8" s="3" t="s">
        <v>31</v>
      </c>
      <c r="I8" t="s">
        <v>13</v>
      </c>
      <c r="K8" t="s">
        <v>35</v>
      </c>
      <c r="L8" t="str">
        <f t="shared" si="1"/>
        <v>F:\Libros Compras y Ventas\2023\202304\TXT</v>
      </c>
      <c r="M8" s="4" t="str">
        <f t="shared" si="2"/>
        <v>F:\Libros Compras y Ventas\2023\202304\TXT\Nombre de cliente 7\COMVEN LID\2023\04\</v>
      </c>
      <c r="N8" t="str">
        <f t="shared" si="14"/>
        <v>F:\Libros Compras y Ventas\2023\202304\TXT</v>
      </c>
      <c r="O8" s="4" t="str">
        <f t="shared" si="15"/>
        <v>F:\Libros Compras y Ventas\2023\202304\TXT\Nombre de cliente 7\COMVEN LID\2023\04\</v>
      </c>
      <c r="P8" s="4" t="str">
        <f t="shared" si="3"/>
        <v>04/2023</v>
      </c>
      <c r="Q8" s="2" t="str">
        <f t="shared" si="4"/>
        <v>Abril 2023</v>
      </c>
      <c r="R8" s="2" t="str">
        <f t="shared" si="5"/>
        <v>202304</v>
      </c>
      <c r="S8" s="2" t="str">
        <f t="shared" si="6"/>
        <v>0  - 202304 - 30000000000 - Nombre de cliente 7</v>
      </c>
      <c r="T8" s="2" t="str">
        <f t="shared" si="16"/>
        <v>0 - 30000000000 - LIV - 202304 - Nombre de cliente 7 CBTE SOS.txt</v>
      </c>
      <c r="U8" s="2" t="str">
        <f t="shared" si="7"/>
        <v>0 - 30000000000 - LIV - 202304 - Nombre de cliente 7 Alicuota SOS.txt</v>
      </c>
      <c r="V8" s="2" t="str">
        <f t="shared" si="17"/>
        <v>0 - 30000000000 - LIC - 202304 - Nombre de cliente 7 CBTE SOS.txt</v>
      </c>
      <c r="W8" s="2" t="str">
        <f t="shared" si="8"/>
        <v>0 - 30000000000 - LIC - 202304 - Nombre de cliente 7 Alicuota SOS.txt</v>
      </c>
      <c r="X8" s="4">
        <f t="shared" si="9"/>
        <v>8</v>
      </c>
      <c r="Y8" s="4">
        <f t="shared" si="10"/>
        <v>1</v>
      </c>
      <c r="Z8" s="4">
        <f t="shared" si="11"/>
        <v>1</v>
      </c>
      <c r="AA8" s="5" t="str">
        <f>IFERROR(VLOOKUP(TEXT(X8,"0"),[1]Control!$A:$E,2,0),"")</f>
        <v/>
      </c>
      <c r="AB8" s="5" t="str">
        <f>IFERROR(VLOOKUP(TEXT(X8,"0"),[1]Control!$A:$E,3,0),"")</f>
        <v/>
      </c>
      <c r="AC8" s="4" t="str">
        <f>IFERROR(VLOOKUP(TEXT(X8,"0"),[1]Control!$A:$E,4,0),"")</f>
        <v/>
      </c>
    </row>
    <row r="9" spans="1:29" x14ac:dyDescent="0.25">
      <c r="A9" s="4" t="str">
        <f t="shared" si="0"/>
        <v>0</v>
      </c>
      <c r="B9" t="str">
        <f t="shared" si="12"/>
        <v>Nombre de cliente 8</v>
      </c>
      <c r="C9">
        <v>20000000000</v>
      </c>
      <c r="D9" t="s">
        <v>26</v>
      </c>
      <c r="E9" t="str">
        <f t="shared" si="13"/>
        <v>Clave 8</v>
      </c>
      <c r="F9" s="3">
        <v>45017</v>
      </c>
      <c r="G9" s="3" t="s">
        <v>10</v>
      </c>
      <c r="H9" s="3" t="s">
        <v>31</v>
      </c>
      <c r="I9" t="s">
        <v>13</v>
      </c>
      <c r="K9" t="s">
        <v>35</v>
      </c>
      <c r="L9" t="str">
        <f t="shared" si="1"/>
        <v>F:\Libros Compras y Ventas\2023\202304\TXT</v>
      </c>
      <c r="M9" s="4" t="str">
        <f t="shared" si="2"/>
        <v>F:\Libros Compras y Ventas\2023\202304\TXT\Nombre de cliente 8\COMVEN LID\2023\04\</v>
      </c>
      <c r="N9" t="str">
        <f t="shared" si="14"/>
        <v>F:\Libros Compras y Ventas\2023\202304\TXT</v>
      </c>
      <c r="O9" s="4" t="str">
        <f t="shared" si="15"/>
        <v>F:\Libros Compras y Ventas\2023\202304\TXT\Nombre de cliente 8\COMVEN LID\2023\04\</v>
      </c>
      <c r="P9" s="4" t="str">
        <f t="shared" si="3"/>
        <v>04/2023</v>
      </c>
      <c r="Q9" s="2" t="str">
        <f t="shared" si="4"/>
        <v>Abril 2023</v>
      </c>
      <c r="R9" s="2" t="str">
        <f t="shared" si="5"/>
        <v>202304</v>
      </c>
      <c r="S9" s="2" t="str">
        <f t="shared" si="6"/>
        <v>0  - 202304 - 30000000000 - Nombre de cliente 8</v>
      </c>
      <c r="T9" s="2" t="str">
        <f t="shared" si="16"/>
        <v>0 - 30000000000 - LIV - 202304 - Nombre de cliente 8 CBTE SOS.txt</v>
      </c>
      <c r="U9" s="2" t="str">
        <f t="shared" si="7"/>
        <v>0 - 30000000000 - LIV - 202304 - Nombre de cliente 8 Alicuota SOS.txt</v>
      </c>
      <c r="V9" s="2" t="str">
        <f t="shared" si="17"/>
        <v>0 - 30000000000 - LIC - 202304 - Nombre de cliente 8 CBTE SOS.txt</v>
      </c>
      <c r="W9" s="2" t="str">
        <f t="shared" si="8"/>
        <v>0 - 30000000000 - LIC - 202304 - Nombre de cliente 8 Alicuota SOS.txt</v>
      </c>
      <c r="X9" s="4">
        <f t="shared" si="9"/>
        <v>9</v>
      </c>
      <c r="Y9" s="4">
        <f t="shared" si="10"/>
        <v>1</v>
      </c>
      <c r="Z9" s="4">
        <f t="shared" si="11"/>
        <v>1</v>
      </c>
      <c r="AA9" s="5" t="str">
        <f>IFERROR(VLOOKUP(TEXT(X9,"0"),[1]Control!$A:$E,2,0),"")</f>
        <v/>
      </c>
      <c r="AB9" s="5" t="str">
        <f>IFERROR(VLOOKUP(TEXT(X9,"0"),[1]Control!$A:$E,3,0),"")</f>
        <v/>
      </c>
      <c r="AC9" s="4" t="str">
        <f>IFERROR(VLOOKUP(TEXT(X9,"0"),[1]Control!$A:$E,4,0),"")</f>
        <v/>
      </c>
    </row>
    <row r="10" spans="1:29" x14ac:dyDescent="0.25">
      <c r="A10" s="4" t="str">
        <f t="shared" si="0"/>
        <v>0</v>
      </c>
      <c r="B10" t="str">
        <f t="shared" si="12"/>
        <v>Nombre de cliente 9</v>
      </c>
      <c r="C10">
        <v>20000000000</v>
      </c>
      <c r="D10" t="s">
        <v>26</v>
      </c>
      <c r="E10" t="str">
        <f t="shared" si="13"/>
        <v>Clave 9</v>
      </c>
      <c r="F10" s="3">
        <v>44986</v>
      </c>
      <c r="G10" s="3" t="s">
        <v>9</v>
      </c>
      <c r="H10" s="3"/>
      <c r="I10" t="s">
        <v>12</v>
      </c>
      <c r="K10" t="s">
        <v>35</v>
      </c>
      <c r="L10" t="str">
        <f t="shared" si="1"/>
        <v>F:\Libros Compras y Ventas\2023\202303\TXT</v>
      </c>
      <c r="M10" s="4" t="str">
        <f t="shared" si="2"/>
        <v>F:\Libros Compras y Ventas\2023\202303\TXT\Nombre de cliente 9\COMVEN LID\2023\03\</v>
      </c>
      <c r="N10" t="str">
        <f t="shared" si="14"/>
        <v>F:\Libros Compras y Ventas\2023\202303\TXT</v>
      </c>
      <c r="O10" s="4" t="str">
        <f t="shared" si="15"/>
        <v>F:\Libros Compras y Ventas\2023\202303\TXT\Nombre de cliente 9\COMVEN LID\2023\03\</v>
      </c>
      <c r="P10" s="4" t="str">
        <f t="shared" si="3"/>
        <v>03/2023</v>
      </c>
      <c r="Q10" s="2" t="str">
        <f t="shared" si="4"/>
        <v>Marzo 2023</v>
      </c>
      <c r="R10" s="2" t="str">
        <f t="shared" si="5"/>
        <v>202303</v>
      </c>
      <c r="S10" s="2" t="str">
        <f t="shared" si="6"/>
        <v>0  - 202303 - 30000000000 - Nombre de cliente 9</v>
      </c>
      <c r="T10" s="2" t="str">
        <f t="shared" si="16"/>
        <v>0 - 30000000000 - LIV - 202303 - Nombre de cliente 9 CBTE SOS.txt</v>
      </c>
      <c r="U10" s="2" t="str">
        <f t="shared" si="7"/>
        <v>0 - 30000000000 - LIV - 202303 - Nombre de cliente 9 Alicuota SOS.txt</v>
      </c>
      <c r="V10" s="2" t="str">
        <f t="shared" si="17"/>
        <v>0 - 30000000000 - LIC - 202303 - Nombre de cliente 9 CBTE SOS.txt</v>
      </c>
      <c r="W10" s="2" t="str">
        <f t="shared" si="8"/>
        <v>0 - 30000000000 - LIC - 202303 - Nombre de cliente 9 Alicuota SOS.txt</v>
      </c>
      <c r="X10" s="4">
        <f t="shared" si="9"/>
        <v>10</v>
      </c>
      <c r="Y10" s="4">
        <f t="shared" si="10"/>
        <v>1</v>
      </c>
      <c r="Z10" s="4">
        <f t="shared" si="11"/>
        <v>1</v>
      </c>
      <c r="AA10" s="5" t="str">
        <f>IFERROR(VLOOKUP(TEXT(X10,"0"),[1]Control!$A:$E,2,0),"")</f>
        <v/>
      </c>
      <c r="AB10" s="5" t="str">
        <f>IFERROR(VLOOKUP(TEXT(X10,"0"),[1]Control!$A:$E,3,0),"")</f>
        <v/>
      </c>
      <c r="AC10" s="4" t="str">
        <f>IFERROR(VLOOKUP(TEXT(X10,"0"),[1]Control!$A:$E,4,0),"")</f>
        <v/>
      </c>
    </row>
    <row r="11" spans="1:29" x14ac:dyDescent="0.25">
      <c r="A11" s="4" t="str">
        <f t="shared" si="0"/>
        <v>0</v>
      </c>
      <c r="B11" t="str">
        <f t="shared" si="12"/>
        <v>Nombre de cliente 10</v>
      </c>
      <c r="C11">
        <v>20000000000</v>
      </c>
      <c r="D11" t="s">
        <v>26</v>
      </c>
      <c r="E11" t="str">
        <f t="shared" si="13"/>
        <v>Clave 10</v>
      </c>
      <c r="F11" s="3">
        <v>45017</v>
      </c>
      <c r="G11" s="3" t="s">
        <v>9</v>
      </c>
      <c r="H11" s="3"/>
      <c r="I11" t="s">
        <v>13</v>
      </c>
      <c r="K11" t="s">
        <v>35</v>
      </c>
      <c r="L11" t="str">
        <f t="shared" si="1"/>
        <v>F:\Libros Compras y Ventas\2023\202304\TXT</v>
      </c>
      <c r="M11" s="4" t="str">
        <f t="shared" si="2"/>
        <v>F:\Libros Compras y Ventas\2023\202304\TXT\Nombre de cliente 10\COMVEN LID\2023\04\</v>
      </c>
      <c r="N11" t="str">
        <f t="shared" si="14"/>
        <v>F:\Libros Compras y Ventas\2023\202304\TXT</v>
      </c>
      <c r="O11" s="4" t="str">
        <f t="shared" si="15"/>
        <v>F:\Libros Compras y Ventas\2023\202304\TXT\Nombre de cliente 10\COMVEN LID\2023\04\</v>
      </c>
      <c r="P11" s="4" t="str">
        <f t="shared" si="3"/>
        <v>04/2023</v>
      </c>
      <c r="Q11" s="2" t="str">
        <f t="shared" si="4"/>
        <v>Abril 2023</v>
      </c>
      <c r="R11" s="2" t="str">
        <f t="shared" si="5"/>
        <v>202304</v>
      </c>
      <c r="S11" s="2" t="str">
        <f t="shared" si="6"/>
        <v>0  - 202304 - 30000000000 - Nombre de cliente 10</v>
      </c>
      <c r="T11" s="2" t="str">
        <f t="shared" si="16"/>
        <v>0 - 30000000000 - LIV - 202304 - Nombre de cliente 10 CBTE SOS.txt</v>
      </c>
      <c r="U11" s="2" t="str">
        <f t="shared" si="7"/>
        <v>0 - 30000000000 - LIV - 202304 - Nombre de cliente 10 Alicuota SOS.txt</v>
      </c>
      <c r="V11" s="2" t="str">
        <f t="shared" si="17"/>
        <v>0 - 30000000000 - LIC - 202304 - Nombre de cliente 10 CBTE SOS.txt</v>
      </c>
      <c r="W11" s="2" t="str">
        <f t="shared" si="8"/>
        <v>0 - 30000000000 - LIC - 202304 - Nombre de cliente 10 Alicuota SOS.txt</v>
      </c>
      <c r="X11" s="4">
        <f t="shared" si="9"/>
        <v>11</v>
      </c>
      <c r="Y11" s="4">
        <f t="shared" si="10"/>
        <v>1</v>
      </c>
      <c r="Z11" s="4">
        <f t="shared" si="11"/>
        <v>1</v>
      </c>
      <c r="AA11" s="5" t="str">
        <f>IFERROR(VLOOKUP(TEXT(X11,"0"),[1]Control!$A:$E,2,0),"")</f>
        <v/>
      </c>
      <c r="AB11" s="5" t="str">
        <f>IFERROR(VLOOKUP(TEXT(X11,"0"),[1]Control!$A:$E,3,0),"")</f>
        <v/>
      </c>
      <c r="AC11" s="4" t="str">
        <f>IFERROR(VLOOKUP(TEXT(X11,"0"),[1]Control!$A:$E,4,0),"")</f>
        <v/>
      </c>
    </row>
    <row r="12" spans="1:29" x14ac:dyDescent="0.25">
      <c r="A12" s="4" t="str">
        <f t="shared" si="0"/>
        <v>0</v>
      </c>
      <c r="B12" t="str">
        <f t="shared" si="12"/>
        <v>Nombre de cliente 11</v>
      </c>
      <c r="C12">
        <v>20000000000</v>
      </c>
      <c r="D12" t="s">
        <v>26</v>
      </c>
      <c r="E12" t="str">
        <f t="shared" si="13"/>
        <v>Clave 11</v>
      </c>
      <c r="F12" s="3">
        <v>45017</v>
      </c>
      <c r="G12" s="3" t="s">
        <v>9</v>
      </c>
      <c r="H12" s="3"/>
      <c r="I12" t="s">
        <v>13</v>
      </c>
      <c r="K12" t="s">
        <v>35</v>
      </c>
      <c r="L12" t="str">
        <f t="shared" si="1"/>
        <v>F:\Libros Compras y Ventas\2023\202304\TXT</v>
      </c>
      <c r="M12" s="4" t="str">
        <f t="shared" si="2"/>
        <v>F:\Libros Compras y Ventas\2023\202304\TXT\Nombre de cliente 11\COMVEN LID\2023\04\</v>
      </c>
      <c r="N12" t="str">
        <f t="shared" si="14"/>
        <v>F:\Libros Compras y Ventas\2023\202304\TXT</v>
      </c>
      <c r="O12" s="4" t="str">
        <f t="shared" si="15"/>
        <v>F:\Libros Compras y Ventas\2023\202304\TXT\Nombre de cliente 11\COMVEN LID\2023\04\</v>
      </c>
      <c r="P12" s="4" t="str">
        <f t="shared" si="3"/>
        <v>04/2023</v>
      </c>
      <c r="Q12" s="2" t="str">
        <f t="shared" si="4"/>
        <v>Abril 2023</v>
      </c>
      <c r="R12" s="2" t="str">
        <f t="shared" si="5"/>
        <v>202304</v>
      </c>
      <c r="S12" s="2" t="str">
        <f t="shared" si="6"/>
        <v>0  - 202304 - 30000000000 - Nombre de cliente 11</v>
      </c>
      <c r="T12" s="2" t="str">
        <f t="shared" si="16"/>
        <v>0 - 30000000000 - LIV - 202304 - Nombre de cliente 11 CBTE SOS.txt</v>
      </c>
      <c r="U12" s="2" t="str">
        <f t="shared" si="7"/>
        <v>0 - 30000000000 - LIV - 202304 - Nombre de cliente 11 Alicuota SOS.txt</v>
      </c>
      <c r="V12" s="2" t="str">
        <f t="shared" si="17"/>
        <v>0 - 30000000000 - LIC - 202304 - Nombre de cliente 11 CBTE SOS.txt</v>
      </c>
      <c r="W12" s="2" t="str">
        <f t="shared" si="8"/>
        <v>0 - 30000000000 - LIC - 202304 - Nombre de cliente 11 Alicuota SOS.txt</v>
      </c>
      <c r="X12" s="4">
        <f t="shared" si="9"/>
        <v>12</v>
      </c>
      <c r="Y12" s="4">
        <f t="shared" si="10"/>
        <v>1</v>
      </c>
      <c r="Z12" s="4">
        <f t="shared" si="11"/>
        <v>1</v>
      </c>
      <c r="AA12" s="5" t="str">
        <f>IFERROR(VLOOKUP(TEXT(X12,"0"),[1]Control!$A:$E,2,0),"")</f>
        <v/>
      </c>
      <c r="AB12" s="5" t="str">
        <f>IFERROR(VLOOKUP(TEXT(X12,"0"),[1]Control!$A:$E,3,0),"")</f>
        <v/>
      </c>
      <c r="AC12" s="4" t="str">
        <f>IFERROR(VLOOKUP(TEXT(X12,"0"),[1]Control!$A:$E,4,0),"")</f>
        <v/>
      </c>
    </row>
    <row r="13" spans="1:29" x14ac:dyDescent="0.25">
      <c r="A13" s="4" t="str">
        <f t="shared" si="0"/>
        <v>0</v>
      </c>
      <c r="B13" t="str">
        <f t="shared" si="12"/>
        <v>Nombre de cliente 12</v>
      </c>
      <c r="C13">
        <v>20000000000</v>
      </c>
      <c r="D13" t="s">
        <v>26</v>
      </c>
      <c r="E13" t="str">
        <f t="shared" si="13"/>
        <v>Clave 12</v>
      </c>
      <c r="F13" s="3">
        <v>45017</v>
      </c>
      <c r="G13" s="3" t="s">
        <v>9</v>
      </c>
      <c r="H13" s="3"/>
      <c r="I13" t="s">
        <v>13</v>
      </c>
      <c r="K13" t="s">
        <v>35</v>
      </c>
      <c r="L13" t="str">
        <f t="shared" si="1"/>
        <v>F:\Libros Compras y Ventas\2023\202304\TXT</v>
      </c>
      <c r="M13" s="4" t="str">
        <f t="shared" si="2"/>
        <v>F:\Libros Compras y Ventas\2023\202304\TXT\Nombre de cliente 12\COMVEN LID\2023\04\</v>
      </c>
      <c r="N13" t="str">
        <f t="shared" si="14"/>
        <v>F:\Libros Compras y Ventas\2023\202304\TXT</v>
      </c>
      <c r="O13" s="4" t="str">
        <f t="shared" si="15"/>
        <v>F:\Libros Compras y Ventas\2023\202304\TXT\Nombre de cliente 12\COMVEN LID\2023\04\</v>
      </c>
      <c r="P13" s="4" t="str">
        <f t="shared" si="3"/>
        <v>04/2023</v>
      </c>
      <c r="Q13" s="2" t="str">
        <f t="shared" si="4"/>
        <v>Abril 2023</v>
      </c>
      <c r="R13" s="2" t="str">
        <f t="shared" si="5"/>
        <v>202304</v>
      </c>
      <c r="S13" s="2" t="str">
        <f t="shared" si="6"/>
        <v>0  - 202304 - 30000000000 - Nombre de cliente 12</v>
      </c>
      <c r="T13" s="2" t="str">
        <f t="shared" si="16"/>
        <v>0 - 30000000000 - LIV - 202304 - Nombre de cliente 12 CBTE SOS.txt</v>
      </c>
      <c r="U13" s="2" t="str">
        <f t="shared" si="7"/>
        <v>0 - 30000000000 - LIV - 202304 - Nombre de cliente 12 Alicuota SOS.txt</v>
      </c>
      <c r="V13" s="2" t="str">
        <f t="shared" si="17"/>
        <v>0 - 30000000000 - LIC - 202304 - Nombre de cliente 12 CBTE SOS.txt</v>
      </c>
      <c r="W13" s="2" t="str">
        <f t="shared" si="8"/>
        <v>0 - 30000000000 - LIC - 202304 - Nombre de cliente 12 Alicuota SOS.txt</v>
      </c>
      <c r="X13" s="4">
        <f t="shared" si="9"/>
        <v>13</v>
      </c>
      <c r="Y13" s="4">
        <f t="shared" si="10"/>
        <v>1</v>
      </c>
      <c r="Z13" s="4">
        <f t="shared" si="11"/>
        <v>1</v>
      </c>
      <c r="AA13" s="5" t="str">
        <f>IFERROR(VLOOKUP(TEXT(X13,"0"),[1]Control!$A:$E,2,0),"")</f>
        <v/>
      </c>
      <c r="AB13" s="5" t="str">
        <f>IFERROR(VLOOKUP(TEXT(X13,"0"),[1]Control!$A:$E,3,0),"")</f>
        <v/>
      </c>
      <c r="AC13" s="4" t="str">
        <f>IFERROR(VLOOKUP(TEXT(X13,"0"),[1]Control!$A:$E,4,0),"")</f>
        <v/>
      </c>
    </row>
    <row r="14" spans="1:29" x14ac:dyDescent="0.25">
      <c r="A14" s="4" t="str">
        <f t="shared" si="0"/>
        <v>0</v>
      </c>
      <c r="B14" t="str">
        <f t="shared" si="12"/>
        <v>Nombre de cliente 13</v>
      </c>
      <c r="C14">
        <v>20000000000</v>
      </c>
      <c r="D14" t="s">
        <v>26</v>
      </c>
      <c r="E14" t="str">
        <f t="shared" si="13"/>
        <v>Clave 13</v>
      </c>
      <c r="F14" s="3">
        <v>45017</v>
      </c>
      <c r="G14" s="3" t="s">
        <v>10</v>
      </c>
      <c r="H14" s="3" t="s">
        <v>31</v>
      </c>
      <c r="I14" t="s">
        <v>13</v>
      </c>
      <c r="K14" t="s">
        <v>35</v>
      </c>
      <c r="L14" t="str">
        <f t="shared" si="1"/>
        <v>F:\Libros Compras y Ventas\2023\202304\TXT</v>
      </c>
      <c r="M14" s="4" t="str">
        <f t="shared" si="2"/>
        <v>F:\Libros Compras y Ventas\2023\202304\TXT\Nombre de cliente 13\COMVEN LID\2023\04\</v>
      </c>
      <c r="N14" t="str">
        <f t="shared" si="14"/>
        <v>F:\Libros Compras y Ventas\2023\202304\TXT</v>
      </c>
      <c r="O14" s="4" t="str">
        <f t="shared" si="15"/>
        <v>F:\Libros Compras y Ventas\2023\202304\TXT\Nombre de cliente 13\COMVEN LID\2023\04\</v>
      </c>
      <c r="P14" s="4" t="str">
        <f t="shared" si="3"/>
        <v>04/2023</v>
      </c>
      <c r="Q14" s="2" t="str">
        <f t="shared" si="4"/>
        <v>Abril 2023</v>
      </c>
      <c r="R14" s="2" t="str">
        <f t="shared" si="5"/>
        <v>202304</v>
      </c>
      <c r="S14" s="2" t="str">
        <f t="shared" si="6"/>
        <v>0  - 202304 - 30000000000 - Nombre de cliente 13</v>
      </c>
      <c r="T14" s="2" t="str">
        <f t="shared" si="16"/>
        <v>0 - 30000000000 - LIV - 202304 - Nombre de cliente 13 CBTE SOS.txt</v>
      </c>
      <c r="U14" s="2" t="str">
        <f t="shared" si="7"/>
        <v>0 - 30000000000 - LIV - 202304 - Nombre de cliente 13 Alicuota SOS.txt</v>
      </c>
      <c r="V14" s="2" t="str">
        <f t="shared" si="17"/>
        <v>0 - 30000000000 - LIC - 202304 - Nombre de cliente 13 CBTE SOS.txt</v>
      </c>
      <c r="W14" s="2" t="str">
        <f t="shared" si="8"/>
        <v>0 - 30000000000 - LIC - 202304 - Nombre de cliente 13 Alicuota SOS.txt</v>
      </c>
      <c r="X14" s="4">
        <f t="shared" si="9"/>
        <v>14</v>
      </c>
      <c r="Y14" s="4">
        <f t="shared" si="10"/>
        <v>1</v>
      </c>
      <c r="Z14" s="4">
        <f t="shared" si="11"/>
        <v>1</v>
      </c>
      <c r="AA14" s="5" t="str">
        <f>IFERROR(VLOOKUP(TEXT(X14,"0"),[1]Control!$A:$E,2,0),"")</f>
        <v/>
      </c>
      <c r="AB14" s="5" t="str">
        <f>IFERROR(VLOOKUP(TEXT(X14,"0"),[1]Control!$A:$E,3,0),"")</f>
        <v/>
      </c>
      <c r="AC14" s="4" t="str">
        <f>IFERROR(VLOOKUP(TEXT(X14,"0"),[1]Control!$A:$E,4,0),"")</f>
        <v/>
      </c>
    </row>
    <row r="15" spans="1:29" x14ac:dyDescent="0.25">
      <c r="A15" s="4" t="str">
        <f t="shared" si="0"/>
        <v>0</v>
      </c>
      <c r="B15" t="str">
        <f t="shared" si="12"/>
        <v>Nombre de cliente 14</v>
      </c>
      <c r="C15">
        <v>20000000000</v>
      </c>
      <c r="D15" t="s">
        <v>26</v>
      </c>
      <c r="E15" t="str">
        <f t="shared" si="13"/>
        <v>Clave 14</v>
      </c>
      <c r="F15" s="3">
        <v>44986</v>
      </c>
      <c r="G15" s="3" t="s">
        <v>9</v>
      </c>
      <c r="H15" s="3"/>
      <c r="I15" t="s">
        <v>12</v>
      </c>
      <c r="K15" t="s">
        <v>35</v>
      </c>
      <c r="L15" t="str">
        <f t="shared" si="1"/>
        <v>F:\Libros Compras y Ventas\2023\202303\TXT</v>
      </c>
      <c r="M15" s="4" t="str">
        <f t="shared" si="2"/>
        <v>F:\Libros Compras y Ventas\2023\202303\TXT\Nombre de cliente 14\COMVEN LID\2023\03\</v>
      </c>
      <c r="N15" t="str">
        <f t="shared" si="14"/>
        <v>F:\Libros Compras y Ventas\2023\202303\TXT</v>
      </c>
      <c r="O15" s="4" t="str">
        <f t="shared" si="15"/>
        <v>F:\Libros Compras y Ventas\2023\202303\TXT\Nombre de cliente 14\COMVEN LID\2023\03\</v>
      </c>
      <c r="P15" s="4" t="str">
        <f t="shared" si="3"/>
        <v>03/2023</v>
      </c>
      <c r="Q15" s="2" t="str">
        <f t="shared" si="4"/>
        <v>Marzo 2023</v>
      </c>
      <c r="R15" s="2" t="str">
        <f t="shared" si="5"/>
        <v>202303</v>
      </c>
      <c r="S15" s="2" t="str">
        <f t="shared" si="6"/>
        <v>0  - 202303 - 30000000000 - Nombre de cliente 14</v>
      </c>
      <c r="T15" s="2" t="str">
        <f t="shared" si="16"/>
        <v>0 - 30000000000 - LIV - 202303 - Nombre de cliente 14 CBTE SOS.txt</v>
      </c>
      <c r="U15" s="2" t="str">
        <f t="shared" si="7"/>
        <v>0 - 30000000000 - LIV - 202303 - Nombre de cliente 14 Alicuota SOS.txt</v>
      </c>
      <c r="V15" s="2" t="str">
        <f t="shared" si="17"/>
        <v>0 - 30000000000 - LIC - 202303 - Nombre de cliente 14 CBTE SOS.txt</v>
      </c>
      <c r="W15" s="2" t="str">
        <f t="shared" si="8"/>
        <v>0 - 30000000000 - LIC - 202303 - Nombre de cliente 14 Alicuota SOS.txt</v>
      </c>
      <c r="X15" s="4">
        <f t="shared" si="9"/>
        <v>15</v>
      </c>
      <c r="Y15" s="4">
        <f t="shared" si="10"/>
        <v>1</v>
      </c>
      <c r="Z15" s="4">
        <f t="shared" si="11"/>
        <v>1</v>
      </c>
      <c r="AA15" s="5" t="str">
        <f>IFERROR(VLOOKUP(TEXT(X15,"0"),[1]Control!$A:$E,2,0),"")</f>
        <v/>
      </c>
      <c r="AB15" s="5" t="str">
        <f>IFERROR(VLOOKUP(TEXT(X15,"0"),[1]Control!$A:$E,3,0),"")</f>
        <v/>
      </c>
      <c r="AC15" s="4" t="str">
        <f>IFERROR(VLOOKUP(TEXT(X15,"0"),[1]Control!$A:$E,4,0),"")</f>
        <v/>
      </c>
    </row>
    <row r="16" spans="1:29" x14ac:dyDescent="0.25">
      <c r="A16" s="4" t="str">
        <f t="shared" si="0"/>
        <v>0</v>
      </c>
      <c r="B16" t="str">
        <f t="shared" si="12"/>
        <v>Nombre de cliente 15</v>
      </c>
      <c r="C16">
        <v>20000000000</v>
      </c>
      <c r="D16" t="s">
        <v>26</v>
      </c>
      <c r="E16" t="str">
        <f t="shared" si="13"/>
        <v>Clave 15</v>
      </c>
      <c r="F16" s="3">
        <v>45017</v>
      </c>
      <c r="G16" s="3" t="s">
        <v>10</v>
      </c>
      <c r="H16" s="3" t="s">
        <v>31</v>
      </c>
      <c r="I16" t="s">
        <v>13</v>
      </c>
      <c r="K16" t="s">
        <v>35</v>
      </c>
      <c r="L16" t="str">
        <f t="shared" si="1"/>
        <v>F:\Libros Compras y Ventas\2023\202304\TXT</v>
      </c>
      <c r="M16" s="4" t="str">
        <f t="shared" si="2"/>
        <v>F:\Libros Compras y Ventas\2023\202304\TXT\Nombre de cliente 15\COMVEN LID\2023\04\</v>
      </c>
      <c r="N16" t="str">
        <f t="shared" si="14"/>
        <v>F:\Libros Compras y Ventas\2023\202304\TXT</v>
      </c>
      <c r="O16" s="4" t="str">
        <f t="shared" si="15"/>
        <v>F:\Libros Compras y Ventas\2023\202304\TXT\Nombre de cliente 15\COMVEN LID\2023\04\</v>
      </c>
      <c r="P16" s="4" t="str">
        <f t="shared" si="3"/>
        <v>04/2023</v>
      </c>
      <c r="Q16" s="2" t="str">
        <f t="shared" si="4"/>
        <v>Abril 2023</v>
      </c>
      <c r="R16" s="2" t="str">
        <f t="shared" si="5"/>
        <v>202304</v>
      </c>
      <c r="S16" s="2" t="str">
        <f t="shared" si="6"/>
        <v>0  - 202304 - 30000000000 - Nombre de cliente 15</v>
      </c>
      <c r="T16" s="2" t="str">
        <f t="shared" si="16"/>
        <v>0 - 30000000000 - LIV - 202304 - Nombre de cliente 15 CBTE SOS.txt</v>
      </c>
      <c r="U16" s="2" t="str">
        <f t="shared" si="7"/>
        <v>0 - 30000000000 - LIV - 202304 - Nombre de cliente 15 Alicuota SOS.txt</v>
      </c>
      <c r="V16" s="2" t="str">
        <f t="shared" si="17"/>
        <v>0 - 30000000000 - LIC - 202304 - Nombre de cliente 15 CBTE SOS.txt</v>
      </c>
      <c r="W16" s="2" t="str">
        <f t="shared" si="8"/>
        <v>0 - 30000000000 - LIC - 202304 - Nombre de cliente 15 Alicuota SOS.txt</v>
      </c>
      <c r="X16" s="4">
        <f t="shared" si="9"/>
        <v>16</v>
      </c>
      <c r="Y16" s="4">
        <f t="shared" si="10"/>
        <v>1</v>
      </c>
      <c r="Z16" s="4">
        <f t="shared" si="11"/>
        <v>1</v>
      </c>
      <c r="AA16" s="5" t="str">
        <f>IFERROR(VLOOKUP(TEXT(X16,"0"),[1]Control!$A:$E,2,0),"")</f>
        <v/>
      </c>
      <c r="AB16" s="5" t="str">
        <f>IFERROR(VLOOKUP(TEXT(X16,"0"),[1]Control!$A:$E,3,0),"")</f>
        <v/>
      </c>
      <c r="AC16" s="4" t="str">
        <f>IFERROR(VLOOKUP(TEXT(X16,"0"),[1]Control!$A:$E,4,0),"")</f>
        <v/>
      </c>
    </row>
    <row r="17" spans="1:29" x14ac:dyDescent="0.25">
      <c r="A17" s="4" t="str">
        <f t="shared" si="0"/>
        <v>0</v>
      </c>
      <c r="B17" t="str">
        <f t="shared" si="12"/>
        <v>Nombre de cliente 16</v>
      </c>
      <c r="C17">
        <v>20000000000</v>
      </c>
      <c r="D17" t="s">
        <v>26</v>
      </c>
      <c r="E17" t="str">
        <f t="shared" si="13"/>
        <v>Clave 16</v>
      </c>
      <c r="F17" s="3">
        <v>45017</v>
      </c>
      <c r="G17" s="3" t="s">
        <v>10</v>
      </c>
      <c r="H17" s="3" t="s">
        <v>31</v>
      </c>
      <c r="I17" t="s">
        <v>13</v>
      </c>
      <c r="K17" t="s">
        <v>35</v>
      </c>
      <c r="L17" t="str">
        <f t="shared" si="1"/>
        <v>F:\Libros Compras y Ventas\2023\202304\TXT</v>
      </c>
      <c r="M17" s="4" t="str">
        <f t="shared" si="2"/>
        <v>F:\Libros Compras y Ventas\2023\202304\TXT\Nombre de cliente 16\COMVEN LID\2023\04\</v>
      </c>
      <c r="N17" t="str">
        <f t="shared" si="14"/>
        <v>F:\Libros Compras y Ventas\2023\202304\TXT</v>
      </c>
      <c r="O17" s="4" t="str">
        <f t="shared" si="15"/>
        <v>F:\Libros Compras y Ventas\2023\202304\TXT\Nombre de cliente 16\COMVEN LID\2023\04\</v>
      </c>
      <c r="P17" s="4" t="str">
        <f t="shared" si="3"/>
        <v>04/2023</v>
      </c>
      <c r="Q17" s="2" t="str">
        <f t="shared" si="4"/>
        <v>Abril 2023</v>
      </c>
      <c r="R17" s="2" t="str">
        <f t="shared" si="5"/>
        <v>202304</v>
      </c>
      <c r="S17" s="2" t="str">
        <f t="shared" si="6"/>
        <v>0  - 202304 - 30000000000 - Nombre de cliente 16</v>
      </c>
      <c r="T17" s="2" t="str">
        <f t="shared" si="16"/>
        <v>0 - 30000000000 - LIV - 202304 - Nombre de cliente 16 CBTE SOS.txt</v>
      </c>
      <c r="U17" s="2" t="str">
        <f t="shared" si="7"/>
        <v>0 - 30000000000 - LIV - 202304 - Nombre de cliente 16 Alicuota SOS.txt</v>
      </c>
      <c r="V17" s="2" t="str">
        <f t="shared" si="17"/>
        <v>0 - 30000000000 - LIC - 202304 - Nombre de cliente 16 CBTE SOS.txt</v>
      </c>
      <c r="W17" s="2" t="str">
        <f t="shared" si="8"/>
        <v>0 - 30000000000 - LIC - 202304 - Nombre de cliente 16 Alicuota SOS.txt</v>
      </c>
      <c r="X17" s="4">
        <f t="shared" si="9"/>
        <v>17</v>
      </c>
      <c r="Y17" s="4">
        <f t="shared" si="10"/>
        <v>1</v>
      </c>
      <c r="Z17" s="4">
        <f t="shared" si="11"/>
        <v>1</v>
      </c>
      <c r="AA17" s="5" t="str">
        <f>IFERROR(VLOOKUP(TEXT(X17,"0"),[1]Control!$A:$E,2,0),"")</f>
        <v/>
      </c>
      <c r="AB17" s="5" t="str">
        <f>IFERROR(VLOOKUP(TEXT(X17,"0"),[1]Control!$A:$E,3,0),"")</f>
        <v/>
      </c>
      <c r="AC17" s="4" t="str">
        <f>IFERROR(VLOOKUP(TEXT(X17,"0"),[1]Control!$A:$E,4,0),"")</f>
        <v/>
      </c>
    </row>
    <row r="18" spans="1:29" x14ac:dyDescent="0.25">
      <c r="A18" s="4" t="str">
        <f t="shared" si="0"/>
        <v>0</v>
      </c>
      <c r="B18" t="str">
        <f t="shared" si="12"/>
        <v>Nombre de cliente 17</v>
      </c>
      <c r="C18">
        <v>20000000000</v>
      </c>
      <c r="D18" t="s">
        <v>26</v>
      </c>
      <c r="E18" t="str">
        <f t="shared" si="13"/>
        <v>Clave 17</v>
      </c>
      <c r="F18" s="3">
        <v>44986</v>
      </c>
      <c r="G18" s="3" t="s">
        <v>9</v>
      </c>
      <c r="H18" s="3"/>
      <c r="I18" t="s">
        <v>12</v>
      </c>
      <c r="K18" t="s">
        <v>35</v>
      </c>
      <c r="L18" t="str">
        <f t="shared" si="1"/>
        <v>F:\Libros Compras y Ventas\2023\202303\TXT</v>
      </c>
      <c r="M18" s="4" t="str">
        <f t="shared" si="2"/>
        <v>F:\Libros Compras y Ventas\2023\202303\TXT\Nombre de cliente 17\COMVEN LID\2023\03\</v>
      </c>
      <c r="N18" t="str">
        <f t="shared" si="14"/>
        <v>F:\Libros Compras y Ventas\2023\202303\TXT</v>
      </c>
      <c r="O18" s="4" t="str">
        <f t="shared" si="15"/>
        <v>F:\Libros Compras y Ventas\2023\202303\TXT\Nombre de cliente 17\COMVEN LID\2023\03\</v>
      </c>
      <c r="P18" s="4" t="str">
        <f t="shared" si="3"/>
        <v>03/2023</v>
      </c>
      <c r="Q18" s="2" t="str">
        <f t="shared" si="4"/>
        <v>Marzo 2023</v>
      </c>
      <c r="R18" s="2" t="str">
        <f t="shared" si="5"/>
        <v>202303</v>
      </c>
      <c r="S18" s="2" t="str">
        <f t="shared" si="6"/>
        <v>0  - 202303 - 30000000000 - Nombre de cliente 17</v>
      </c>
      <c r="T18" s="2" t="str">
        <f t="shared" si="16"/>
        <v>0 - 30000000000 - LIV - 202303 - Nombre de cliente 17 CBTE SOS.txt</v>
      </c>
      <c r="U18" s="2" t="str">
        <f t="shared" si="7"/>
        <v>0 - 30000000000 - LIV - 202303 - Nombre de cliente 17 Alicuota SOS.txt</v>
      </c>
      <c r="V18" s="2" t="str">
        <f t="shared" si="17"/>
        <v>0 - 30000000000 - LIC - 202303 - Nombre de cliente 17 CBTE SOS.txt</v>
      </c>
      <c r="W18" s="2" t="str">
        <f t="shared" si="8"/>
        <v>0 - 30000000000 - LIC - 202303 - Nombre de cliente 17 Alicuota SOS.txt</v>
      </c>
      <c r="X18" s="4">
        <f t="shared" si="9"/>
        <v>18</v>
      </c>
      <c r="Y18" s="4">
        <f t="shared" si="10"/>
        <v>1</v>
      </c>
      <c r="Z18" s="4">
        <f t="shared" si="11"/>
        <v>1</v>
      </c>
      <c r="AA18" s="5" t="str">
        <f>IFERROR(VLOOKUP(TEXT(X18,"0"),[1]Control!$A:$E,2,0),"")</f>
        <v/>
      </c>
      <c r="AB18" s="5" t="str">
        <f>IFERROR(VLOOKUP(TEXT(X18,"0"),[1]Control!$A:$E,3,0),"")</f>
        <v/>
      </c>
      <c r="AC18" s="4" t="str">
        <f>IFERROR(VLOOKUP(TEXT(X18,"0"),[1]Control!$A:$E,4,0),"")</f>
        <v/>
      </c>
    </row>
    <row r="19" spans="1:29" x14ac:dyDescent="0.25">
      <c r="A19" s="4" t="str">
        <f t="shared" si="0"/>
        <v>0</v>
      </c>
      <c r="B19" t="str">
        <f t="shared" si="12"/>
        <v>Nombre de cliente 18</v>
      </c>
      <c r="C19">
        <v>20000000000</v>
      </c>
      <c r="D19" t="s">
        <v>26</v>
      </c>
      <c r="E19" t="str">
        <f t="shared" si="13"/>
        <v>Clave 18</v>
      </c>
      <c r="F19" s="3">
        <v>45017</v>
      </c>
      <c r="G19" s="3" t="s">
        <v>9</v>
      </c>
      <c r="H19" s="3"/>
      <c r="I19" t="s">
        <v>13</v>
      </c>
      <c r="K19" t="s">
        <v>35</v>
      </c>
      <c r="L19" t="str">
        <f t="shared" si="1"/>
        <v>F:\Libros Compras y Ventas\2023\202304\TXT</v>
      </c>
      <c r="M19" s="4" t="str">
        <f t="shared" si="2"/>
        <v>F:\Libros Compras y Ventas\2023\202304\TXT\Nombre de cliente 18\COMVEN LID\2023\04\</v>
      </c>
      <c r="N19" t="str">
        <f t="shared" si="14"/>
        <v>F:\Libros Compras y Ventas\2023\202304\TXT</v>
      </c>
      <c r="O19" s="4" t="str">
        <f t="shared" si="15"/>
        <v>F:\Libros Compras y Ventas\2023\202304\TXT\Nombre de cliente 18\COMVEN LID\2023\04\</v>
      </c>
      <c r="P19" s="4" t="str">
        <f t="shared" si="3"/>
        <v>04/2023</v>
      </c>
      <c r="Q19" s="2" t="str">
        <f t="shared" si="4"/>
        <v>Abril 2023</v>
      </c>
      <c r="R19" s="2" t="str">
        <f t="shared" si="5"/>
        <v>202304</v>
      </c>
      <c r="S19" s="2" t="str">
        <f t="shared" si="6"/>
        <v>0  - 202304 - 30000000000 - Nombre de cliente 18</v>
      </c>
      <c r="T19" s="2" t="str">
        <f t="shared" si="16"/>
        <v>0 - 30000000000 - LIV - 202304 - Nombre de cliente 18 CBTE SOS.txt</v>
      </c>
      <c r="U19" s="2" t="str">
        <f t="shared" si="7"/>
        <v>0 - 30000000000 - LIV - 202304 - Nombre de cliente 18 Alicuota SOS.txt</v>
      </c>
      <c r="V19" s="2" t="str">
        <f t="shared" si="17"/>
        <v>0 - 30000000000 - LIC - 202304 - Nombre de cliente 18 CBTE SOS.txt</v>
      </c>
      <c r="W19" s="2" t="str">
        <f t="shared" si="8"/>
        <v>0 - 30000000000 - LIC - 202304 - Nombre de cliente 18 Alicuota SOS.txt</v>
      </c>
      <c r="X19" s="4">
        <f t="shared" si="9"/>
        <v>19</v>
      </c>
      <c r="Y19" s="4">
        <f t="shared" si="10"/>
        <v>1</v>
      </c>
      <c r="Z19" s="4">
        <f t="shared" si="11"/>
        <v>1</v>
      </c>
      <c r="AA19" s="5" t="str">
        <f>IFERROR(VLOOKUP(TEXT(X19,"0"),[1]Control!$A:$E,2,0),"")</f>
        <v/>
      </c>
      <c r="AB19" s="5" t="str">
        <f>IFERROR(VLOOKUP(TEXT(X19,"0"),[1]Control!$A:$E,3,0),"")</f>
        <v/>
      </c>
      <c r="AC19" s="4" t="str">
        <f>IFERROR(VLOOKUP(TEXT(X19,"0"),[1]Control!$A:$E,4,0),"")</f>
        <v/>
      </c>
    </row>
    <row r="20" spans="1:29" x14ac:dyDescent="0.25">
      <c r="A20" s="4" t="str">
        <f t="shared" si="0"/>
        <v>0</v>
      </c>
      <c r="B20" t="str">
        <f t="shared" si="12"/>
        <v>Nombre de cliente 19</v>
      </c>
      <c r="C20">
        <v>20000000000</v>
      </c>
      <c r="D20" t="s">
        <v>26</v>
      </c>
      <c r="E20" t="str">
        <f t="shared" si="13"/>
        <v>Clave 19</v>
      </c>
      <c r="F20" s="3">
        <v>44986</v>
      </c>
      <c r="G20" s="3" t="s">
        <v>9</v>
      </c>
      <c r="H20" s="3"/>
      <c r="I20" t="s">
        <v>12</v>
      </c>
      <c r="K20" t="s">
        <v>35</v>
      </c>
      <c r="L20" t="str">
        <f t="shared" si="1"/>
        <v>F:\Libros Compras y Ventas\2023\202303\TXT</v>
      </c>
      <c r="M20" s="4" t="str">
        <f t="shared" si="2"/>
        <v>F:\Libros Compras y Ventas\2023\202303\TXT\Nombre de cliente 19\COMVEN LID\2023\03\</v>
      </c>
      <c r="N20" t="str">
        <f t="shared" si="14"/>
        <v>F:\Libros Compras y Ventas\2023\202303\TXT</v>
      </c>
      <c r="O20" s="4" t="str">
        <f t="shared" si="15"/>
        <v>F:\Libros Compras y Ventas\2023\202303\TXT\Nombre de cliente 19\COMVEN LID\2023\03\</v>
      </c>
      <c r="P20" s="4" t="str">
        <f t="shared" si="3"/>
        <v>03/2023</v>
      </c>
      <c r="Q20" s="2" t="str">
        <f t="shared" si="4"/>
        <v>Marzo 2023</v>
      </c>
      <c r="R20" s="2" t="str">
        <f t="shared" si="5"/>
        <v>202303</v>
      </c>
      <c r="S20" s="2" t="str">
        <f t="shared" si="6"/>
        <v>0  - 202303 - 30000000000 - Nombre de cliente 19</v>
      </c>
      <c r="T20" s="2" t="str">
        <f t="shared" si="16"/>
        <v>0 - 30000000000 - LIV - 202303 - Nombre de cliente 19 CBTE SOS.txt</v>
      </c>
      <c r="U20" s="2" t="str">
        <f t="shared" si="7"/>
        <v>0 - 30000000000 - LIV - 202303 - Nombre de cliente 19 Alicuota SOS.txt</v>
      </c>
      <c r="V20" s="2" t="str">
        <f t="shared" si="17"/>
        <v>0 - 30000000000 - LIC - 202303 - Nombre de cliente 19 CBTE SOS.txt</v>
      </c>
      <c r="W20" s="2" t="str">
        <f t="shared" si="8"/>
        <v>0 - 30000000000 - LIC - 202303 - Nombre de cliente 19 Alicuota SOS.txt</v>
      </c>
      <c r="X20" s="4">
        <f t="shared" si="9"/>
        <v>20</v>
      </c>
      <c r="Y20" s="4">
        <f t="shared" si="10"/>
        <v>1</v>
      </c>
      <c r="Z20" s="4">
        <f t="shared" si="11"/>
        <v>1</v>
      </c>
      <c r="AA20" s="5" t="str">
        <f>IFERROR(VLOOKUP(TEXT(X20,"0"),[1]Control!$A:$E,2,0),"")</f>
        <v/>
      </c>
      <c r="AB20" s="5" t="str">
        <f>IFERROR(VLOOKUP(TEXT(X20,"0"),[1]Control!$A:$E,3,0),"")</f>
        <v/>
      </c>
      <c r="AC20" s="4" t="str">
        <f>IFERROR(VLOOKUP(TEXT(X20,"0"),[1]Control!$A:$E,4,0),"")</f>
        <v/>
      </c>
    </row>
    <row r="21" spans="1:29" x14ac:dyDescent="0.25">
      <c r="A21" s="4" t="str">
        <f t="shared" si="0"/>
        <v>0</v>
      </c>
      <c r="B21" t="str">
        <f t="shared" si="12"/>
        <v>Nombre de cliente 20</v>
      </c>
      <c r="C21">
        <v>20000000000</v>
      </c>
      <c r="D21" t="s">
        <v>26</v>
      </c>
      <c r="E21" t="str">
        <f t="shared" si="13"/>
        <v>Clave 20</v>
      </c>
      <c r="F21" s="3">
        <v>44986</v>
      </c>
      <c r="G21" s="3" t="s">
        <v>9</v>
      </c>
      <c r="H21" s="3"/>
      <c r="I21" t="s">
        <v>12</v>
      </c>
      <c r="K21" t="s">
        <v>35</v>
      </c>
      <c r="L21" t="str">
        <f t="shared" si="1"/>
        <v>F:\Libros Compras y Ventas\2023\202303\TXT</v>
      </c>
      <c r="M21" s="4" t="str">
        <f t="shared" si="2"/>
        <v>F:\Libros Compras y Ventas\2023\202303\TXT\Nombre de cliente 20\COMVEN LID\2023\03\</v>
      </c>
      <c r="N21" t="str">
        <f t="shared" si="14"/>
        <v>F:\Libros Compras y Ventas\2023\202303\TXT</v>
      </c>
      <c r="O21" s="4" t="str">
        <f t="shared" si="15"/>
        <v>F:\Libros Compras y Ventas\2023\202303\TXT\Nombre de cliente 20\COMVEN LID\2023\03\</v>
      </c>
      <c r="P21" s="4" t="str">
        <f t="shared" si="3"/>
        <v>03/2023</v>
      </c>
      <c r="Q21" s="2" t="str">
        <f t="shared" si="4"/>
        <v>Marzo 2023</v>
      </c>
      <c r="R21" s="2" t="str">
        <f t="shared" si="5"/>
        <v>202303</v>
      </c>
      <c r="S21" s="2" t="str">
        <f t="shared" si="6"/>
        <v>0  - 202303 - 30000000000 - Nombre de cliente 20</v>
      </c>
      <c r="T21" s="2" t="str">
        <f t="shared" si="16"/>
        <v>0 - 30000000000 - LIV - 202303 - Nombre de cliente 20 CBTE SOS.txt</v>
      </c>
      <c r="U21" s="2" t="str">
        <f t="shared" si="7"/>
        <v>0 - 30000000000 - LIV - 202303 - Nombre de cliente 20 Alicuota SOS.txt</v>
      </c>
      <c r="V21" s="2" t="str">
        <f t="shared" si="17"/>
        <v>0 - 30000000000 - LIC - 202303 - Nombre de cliente 20 CBTE SOS.txt</v>
      </c>
      <c r="W21" s="2" t="str">
        <f t="shared" si="8"/>
        <v>0 - 30000000000 - LIC - 202303 - Nombre de cliente 20 Alicuota SOS.txt</v>
      </c>
      <c r="X21" s="4">
        <f t="shared" si="9"/>
        <v>21</v>
      </c>
      <c r="Y21" s="4">
        <f t="shared" si="10"/>
        <v>1</v>
      </c>
      <c r="Z21" s="4">
        <f t="shared" si="11"/>
        <v>1</v>
      </c>
      <c r="AA21" s="5" t="str">
        <f>IFERROR(VLOOKUP(TEXT(X21,"0"),[1]Control!$A:$E,2,0),"")</f>
        <v/>
      </c>
      <c r="AB21" s="5" t="str">
        <f>IFERROR(VLOOKUP(TEXT(X21,"0"),[1]Control!$A:$E,3,0),"")</f>
        <v/>
      </c>
      <c r="AC21" s="4" t="str">
        <f>IFERROR(VLOOKUP(TEXT(X21,"0"),[1]Control!$A:$E,4,0),"")</f>
        <v/>
      </c>
    </row>
    <row r="22" spans="1:29" x14ac:dyDescent="0.25">
      <c r="A22" s="4" t="str">
        <f t="shared" si="0"/>
        <v>0</v>
      </c>
      <c r="B22" t="str">
        <f t="shared" si="12"/>
        <v>Nombre de cliente 21</v>
      </c>
      <c r="C22">
        <v>20000000000</v>
      </c>
      <c r="D22" t="s">
        <v>26</v>
      </c>
      <c r="E22" t="str">
        <f t="shared" si="13"/>
        <v>Clave 21</v>
      </c>
      <c r="F22" s="3">
        <v>45017</v>
      </c>
      <c r="G22" s="3" t="s">
        <v>10</v>
      </c>
      <c r="H22" s="3" t="s">
        <v>31</v>
      </c>
      <c r="I22" t="s">
        <v>13</v>
      </c>
      <c r="K22" t="s">
        <v>35</v>
      </c>
      <c r="L22" t="str">
        <f t="shared" si="1"/>
        <v>F:\Libros Compras y Ventas\2023\202304\TXT</v>
      </c>
      <c r="M22" s="4" t="str">
        <f t="shared" si="2"/>
        <v>F:\Libros Compras y Ventas\2023\202304\TXT\Nombre de cliente 21\COMVEN LID\2023\04\</v>
      </c>
      <c r="N22" t="str">
        <f t="shared" si="14"/>
        <v>F:\Libros Compras y Ventas\2023\202304\TXT</v>
      </c>
      <c r="O22" s="4" t="str">
        <f t="shared" si="15"/>
        <v>F:\Libros Compras y Ventas\2023\202304\TXT\Nombre de cliente 21\COMVEN LID\2023\04\</v>
      </c>
      <c r="P22" s="4" t="str">
        <f t="shared" si="3"/>
        <v>04/2023</v>
      </c>
      <c r="Q22" s="2" t="str">
        <f t="shared" si="4"/>
        <v>Abril 2023</v>
      </c>
      <c r="R22" s="2" t="str">
        <f t="shared" si="5"/>
        <v>202304</v>
      </c>
      <c r="S22" s="2" t="str">
        <f t="shared" si="6"/>
        <v>0  - 202304 - 30000000000 - Nombre de cliente 21</v>
      </c>
      <c r="T22" s="2" t="str">
        <f t="shared" si="16"/>
        <v>0 - 30000000000 - LIV - 202304 - Nombre de cliente 21 CBTE SOS.txt</v>
      </c>
      <c r="U22" s="2" t="str">
        <f t="shared" si="7"/>
        <v>0 - 30000000000 - LIV - 202304 - Nombre de cliente 21 Alicuota SOS.txt</v>
      </c>
      <c r="V22" s="2" t="str">
        <f t="shared" si="17"/>
        <v>0 - 30000000000 - LIC - 202304 - Nombre de cliente 21 CBTE SOS.txt</v>
      </c>
      <c r="W22" s="2" t="str">
        <f t="shared" si="8"/>
        <v>0 - 30000000000 - LIC - 202304 - Nombre de cliente 21 Alicuota SOS.txt</v>
      </c>
      <c r="X22" s="4">
        <f t="shared" si="9"/>
        <v>22</v>
      </c>
      <c r="Y22" s="4">
        <f t="shared" si="10"/>
        <v>1</v>
      </c>
      <c r="Z22" s="4">
        <f t="shared" si="11"/>
        <v>1</v>
      </c>
      <c r="AA22" s="5" t="str">
        <f>IFERROR(VLOOKUP(TEXT(X22,"0"),[1]Control!$A:$E,2,0),"")</f>
        <v/>
      </c>
      <c r="AB22" s="5" t="str">
        <f>IFERROR(VLOOKUP(TEXT(X22,"0"),[1]Control!$A:$E,3,0),"")</f>
        <v/>
      </c>
      <c r="AC22" s="4" t="str">
        <f>IFERROR(VLOOKUP(TEXT(X22,"0"),[1]Control!$A:$E,4,0),"")</f>
        <v/>
      </c>
    </row>
    <row r="23" spans="1:29" x14ac:dyDescent="0.25">
      <c r="A23" s="4" t="str">
        <f t="shared" si="0"/>
        <v>0</v>
      </c>
      <c r="B23" t="str">
        <f t="shared" si="12"/>
        <v>Nombre de cliente 22</v>
      </c>
      <c r="C23">
        <v>20000000000</v>
      </c>
      <c r="D23" t="s">
        <v>26</v>
      </c>
      <c r="E23" t="str">
        <f t="shared" si="13"/>
        <v>Clave 22</v>
      </c>
      <c r="F23" s="3">
        <v>45017</v>
      </c>
      <c r="G23" s="3" t="s">
        <v>10</v>
      </c>
      <c r="H23" s="3" t="s">
        <v>31</v>
      </c>
      <c r="I23" t="s">
        <v>13</v>
      </c>
      <c r="K23" t="s">
        <v>35</v>
      </c>
      <c r="L23" t="str">
        <f t="shared" si="1"/>
        <v>F:\Libros Compras y Ventas\2023\202304\TXT</v>
      </c>
      <c r="M23" s="4" t="str">
        <f t="shared" si="2"/>
        <v>F:\Libros Compras y Ventas\2023\202304\TXT\Nombre de cliente 22\COMVEN LID\2023\04\</v>
      </c>
      <c r="N23" t="str">
        <f t="shared" si="14"/>
        <v>F:\Libros Compras y Ventas\2023\202304\TXT</v>
      </c>
      <c r="O23" s="4" t="str">
        <f t="shared" si="15"/>
        <v>F:\Libros Compras y Ventas\2023\202304\TXT\Nombre de cliente 22\COMVEN LID\2023\04\</v>
      </c>
      <c r="P23" s="4" t="str">
        <f t="shared" si="3"/>
        <v>04/2023</v>
      </c>
      <c r="Q23" s="2" t="str">
        <f t="shared" si="4"/>
        <v>Abril 2023</v>
      </c>
      <c r="R23" s="2" t="str">
        <f t="shared" si="5"/>
        <v>202304</v>
      </c>
      <c r="S23" s="2" t="str">
        <f t="shared" si="6"/>
        <v>0  - 202304 - 30000000000 - Nombre de cliente 22</v>
      </c>
      <c r="T23" s="2" t="str">
        <f t="shared" si="16"/>
        <v>0 - 30000000000 - LIV - 202304 - Nombre de cliente 22 CBTE SOS.txt</v>
      </c>
      <c r="U23" s="2" t="str">
        <f t="shared" si="7"/>
        <v>0 - 30000000000 - LIV - 202304 - Nombre de cliente 22 Alicuota SOS.txt</v>
      </c>
      <c r="V23" s="2" t="str">
        <f t="shared" si="17"/>
        <v>0 - 30000000000 - LIC - 202304 - Nombre de cliente 22 CBTE SOS.txt</v>
      </c>
      <c r="W23" s="2" t="str">
        <f t="shared" si="8"/>
        <v>0 - 30000000000 - LIC - 202304 - Nombre de cliente 22 Alicuota SOS.txt</v>
      </c>
      <c r="X23" s="4">
        <f t="shared" si="9"/>
        <v>23</v>
      </c>
      <c r="Y23" s="4">
        <f t="shared" si="10"/>
        <v>1</v>
      </c>
      <c r="Z23" s="4">
        <f t="shared" si="11"/>
        <v>1</v>
      </c>
      <c r="AA23" s="5" t="str">
        <f>IFERROR(VLOOKUP(TEXT(X23,"0"),[1]Control!$A:$E,2,0),"")</f>
        <v/>
      </c>
      <c r="AB23" s="5" t="str">
        <f>IFERROR(VLOOKUP(TEXT(X23,"0"),[1]Control!$A:$E,3,0),"")</f>
        <v/>
      </c>
      <c r="AC23" s="4" t="str">
        <f>IFERROR(VLOOKUP(TEXT(X23,"0"),[1]Control!$A:$E,4,0),"")</f>
        <v/>
      </c>
    </row>
    <row r="24" spans="1:29" x14ac:dyDescent="0.25">
      <c r="A24" s="4" t="str">
        <f t="shared" si="0"/>
        <v>0</v>
      </c>
      <c r="B24" t="str">
        <f t="shared" si="12"/>
        <v>Nombre de cliente 23</v>
      </c>
      <c r="C24">
        <v>20000000000</v>
      </c>
      <c r="D24" t="s">
        <v>26</v>
      </c>
      <c r="E24" t="str">
        <f t="shared" si="13"/>
        <v>Clave 23</v>
      </c>
      <c r="F24" s="3">
        <v>45017</v>
      </c>
      <c r="G24" s="3" t="s">
        <v>10</v>
      </c>
      <c r="H24" s="3" t="s">
        <v>31</v>
      </c>
      <c r="I24" t="s">
        <v>13</v>
      </c>
      <c r="K24" t="s">
        <v>35</v>
      </c>
      <c r="L24" t="str">
        <f t="shared" si="1"/>
        <v>F:\Libros Compras y Ventas\2023\202304\TXT</v>
      </c>
      <c r="M24" s="4" t="str">
        <f t="shared" si="2"/>
        <v>F:\Libros Compras y Ventas\2023\202304\TXT\Nombre de cliente 23\COMVEN LID\2023\04\</v>
      </c>
      <c r="N24" t="str">
        <f t="shared" si="14"/>
        <v>F:\Libros Compras y Ventas\2023\202304\TXT</v>
      </c>
      <c r="O24" s="4" t="str">
        <f t="shared" si="15"/>
        <v>F:\Libros Compras y Ventas\2023\202304\TXT\Nombre de cliente 23\COMVEN LID\2023\04\</v>
      </c>
      <c r="P24" s="4" t="str">
        <f t="shared" si="3"/>
        <v>04/2023</v>
      </c>
      <c r="Q24" s="2" t="str">
        <f t="shared" si="4"/>
        <v>Abril 2023</v>
      </c>
      <c r="R24" s="2" t="str">
        <f t="shared" si="5"/>
        <v>202304</v>
      </c>
      <c r="S24" s="2" t="str">
        <f t="shared" si="6"/>
        <v>0  - 202304 - 30000000000 - Nombre de cliente 23</v>
      </c>
      <c r="T24" s="2" t="str">
        <f t="shared" si="16"/>
        <v>0 - 30000000000 - LIV - 202304 - Nombre de cliente 23 CBTE SOS.txt</v>
      </c>
      <c r="U24" s="2" t="str">
        <f t="shared" si="7"/>
        <v>0 - 30000000000 - LIV - 202304 - Nombre de cliente 23 Alicuota SOS.txt</v>
      </c>
      <c r="V24" s="2" t="str">
        <f t="shared" si="17"/>
        <v>0 - 30000000000 - LIC - 202304 - Nombre de cliente 23 CBTE SOS.txt</v>
      </c>
      <c r="W24" s="2" t="str">
        <f t="shared" si="8"/>
        <v>0 - 30000000000 - LIC - 202304 - Nombre de cliente 23 Alicuota SOS.txt</v>
      </c>
      <c r="X24" s="4">
        <f t="shared" si="9"/>
        <v>24</v>
      </c>
      <c r="Y24" s="4">
        <f t="shared" si="10"/>
        <v>1</v>
      </c>
      <c r="Z24" s="4">
        <f t="shared" si="11"/>
        <v>1</v>
      </c>
      <c r="AA24" s="5" t="str">
        <f>IFERROR(VLOOKUP(TEXT(X24,"0"),[1]Control!$A:$E,2,0),"")</f>
        <v/>
      </c>
      <c r="AB24" s="5" t="str">
        <f>IFERROR(VLOOKUP(TEXT(X24,"0"),[1]Control!$A:$E,3,0),"")</f>
        <v/>
      </c>
      <c r="AC24" s="4" t="str">
        <f>IFERROR(VLOOKUP(TEXT(X24,"0"),[1]Control!$A:$E,4,0),"")</f>
        <v/>
      </c>
    </row>
    <row r="25" spans="1:29" x14ac:dyDescent="0.25">
      <c r="A25" s="4" t="str">
        <f t="shared" si="0"/>
        <v>0</v>
      </c>
      <c r="B25" t="str">
        <f t="shared" si="12"/>
        <v>Nombre de cliente 24</v>
      </c>
      <c r="C25">
        <v>20000000000</v>
      </c>
      <c r="D25" t="s">
        <v>26</v>
      </c>
      <c r="E25" t="str">
        <f t="shared" si="13"/>
        <v>Clave 24</v>
      </c>
      <c r="F25" s="3">
        <v>45017</v>
      </c>
      <c r="G25" s="3" t="s">
        <v>9</v>
      </c>
      <c r="H25" s="3"/>
      <c r="I25" t="s">
        <v>13</v>
      </c>
      <c r="K25" t="s">
        <v>35</v>
      </c>
      <c r="L25" t="str">
        <f t="shared" si="1"/>
        <v>F:\Libros Compras y Ventas\2023\202304\TXT</v>
      </c>
      <c r="M25" s="4" t="str">
        <f t="shared" si="2"/>
        <v>F:\Libros Compras y Ventas\2023\202304\TXT\Nombre de cliente 24\COMVEN LID\2023\04\</v>
      </c>
      <c r="N25" t="str">
        <f t="shared" si="14"/>
        <v>F:\Libros Compras y Ventas\2023\202304\TXT</v>
      </c>
      <c r="O25" s="4" t="str">
        <f t="shared" si="15"/>
        <v>F:\Libros Compras y Ventas\2023\202304\TXT\Nombre de cliente 24\COMVEN LID\2023\04\</v>
      </c>
      <c r="P25" s="4" t="str">
        <f t="shared" si="3"/>
        <v>04/2023</v>
      </c>
      <c r="Q25" s="2" t="str">
        <f t="shared" si="4"/>
        <v>Abril 2023</v>
      </c>
      <c r="R25" s="2" t="str">
        <f t="shared" si="5"/>
        <v>202304</v>
      </c>
      <c r="S25" s="2" t="str">
        <f t="shared" si="6"/>
        <v>0  - 202304 - 30000000000 - Nombre de cliente 24</v>
      </c>
      <c r="T25" s="2" t="str">
        <f t="shared" si="16"/>
        <v>0 - 30000000000 - LIV - 202304 - Nombre de cliente 24 CBTE SOS.txt</v>
      </c>
      <c r="U25" s="2" t="str">
        <f t="shared" si="7"/>
        <v>0 - 30000000000 - LIV - 202304 - Nombre de cliente 24 Alicuota SOS.txt</v>
      </c>
      <c r="V25" s="2" t="str">
        <f t="shared" si="17"/>
        <v>0 - 30000000000 - LIC - 202304 - Nombre de cliente 24 CBTE SOS.txt</v>
      </c>
      <c r="W25" s="2" t="str">
        <f t="shared" si="8"/>
        <v>0 - 30000000000 - LIC - 202304 - Nombre de cliente 24 Alicuota SOS.txt</v>
      </c>
      <c r="X25" s="4">
        <f t="shared" si="9"/>
        <v>25</v>
      </c>
      <c r="Y25" s="4">
        <f t="shared" si="10"/>
        <v>1</v>
      </c>
      <c r="Z25" s="4">
        <f t="shared" si="11"/>
        <v>1</v>
      </c>
      <c r="AA25" s="5" t="str">
        <f>IFERROR(VLOOKUP(TEXT(X25,"0"),[1]Control!$A:$E,2,0),"")</f>
        <v/>
      </c>
      <c r="AB25" s="5" t="str">
        <f>IFERROR(VLOOKUP(TEXT(X25,"0"),[1]Control!$A:$E,3,0),"")</f>
        <v/>
      </c>
      <c r="AC25" s="4" t="str">
        <f>IFERROR(VLOOKUP(TEXT(X25,"0"),[1]Control!$A:$E,4,0),"")</f>
        <v/>
      </c>
    </row>
    <row r="26" spans="1:29" x14ac:dyDescent="0.25">
      <c r="A26" s="4" t="str">
        <f t="shared" si="0"/>
        <v>0</v>
      </c>
      <c r="B26" t="str">
        <f t="shared" si="12"/>
        <v>Nombre de cliente 25</v>
      </c>
      <c r="C26">
        <v>20000000000</v>
      </c>
      <c r="D26" t="s">
        <v>26</v>
      </c>
      <c r="E26" t="str">
        <f t="shared" si="13"/>
        <v>Clave 25</v>
      </c>
      <c r="F26" s="3">
        <v>45017</v>
      </c>
      <c r="G26" s="3" t="s">
        <v>9</v>
      </c>
      <c r="H26" s="3"/>
      <c r="I26" t="s">
        <v>13</v>
      </c>
      <c r="K26" t="s">
        <v>35</v>
      </c>
      <c r="L26" t="str">
        <f t="shared" si="1"/>
        <v>F:\Libros Compras y Ventas\2023\202304\TXT</v>
      </c>
      <c r="M26" s="4" t="str">
        <f t="shared" si="2"/>
        <v>F:\Libros Compras y Ventas\2023\202304\TXT\Nombre de cliente 25\COMVEN LID\2023\04\</v>
      </c>
      <c r="N26" t="str">
        <f t="shared" si="14"/>
        <v>F:\Libros Compras y Ventas\2023\202304\TXT</v>
      </c>
      <c r="O26" s="4" t="str">
        <f t="shared" si="15"/>
        <v>F:\Libros Compras y Ventas\2023\202304\TXT\Nombre de cliente 25\COMVEN LID\2023\04\</v>
      </c>
      <c r="P26" s="4" t="str">
        <f t="shared" si="3"/>
        <v>04/2023</v>
      </c>
      <c r="Q26" s="2" t="str">
        <f t="shared" si="4"/>
        <v>Abril 2023</v>
      </c>
      <c r="R26" s="2" t="str">
        <f t="shared" si="5"/>
        <v>202304</v>
      </c>
      <c r="S26" s="2" t="str">
        <f t="shared" si="6"/>
        <v>0  - 202304 - 30000000000 - Nombre de cliente 25</v>
      </c>
      <c r="T26" s="2" t="str">
        <f t="shared" si="16"/>
        <v>0 - 30000000000 - LIV - 202304 - Nombre de cliente 25 CBTE SOS.txt</v>
      </c>
      <c r="U26" s="2" t="str">
        <f t="shared" si="7"/>
        <v>0 - 30000000000 - LIV - 202304 - Nombre de cliente 25 Alicuota SOS.txt</v>
      </c>
      <c r="V26" s="2" t="str">
        <f t="shared" si="17"/>
        <v>0 - 30000000000 - LIC - 202304 - Nombre de cliente 25 CBTE SOS.txt</v>
      </c>
      <c r="W26" s="2" t="str">
        <f t="shared" si="8"/>
        <v>0 - 30000000000 - LIC - 202304 - Nombre de cliente 25 Alicuota SOS.txt</v>
      </c>
      <c r="X26" s="4">
        <f t="shared" si="9"/>
        <v>26</v>
      </c>
      <c r="Y26" s="4">
        <f t="shared" si="10"/>
        <v>1</v>
      </c>
      <c r="Z26" s="4">
        <f t="shared" si="11"/>
        <v>1</v>
      </c>
      <c r="AA26" s="5" t="str">
        <f>IFERROR(VLOOKUP(TEXT(X26,"0"),[1]Control!$A:$E,2,0),"")</f>
        <v/>
      </c>
      <c r="AB26" s="5" t="str">
        <f>IFERROR(VLOOKUP(TEXT(X26,"0"),[1]Control!$A:$E,3,0),"")</f>
        <v/>
      </c>
      <c r="AC26" s="4" t="str">
        <f>IFERROR(VLOOKUP(TEXT(X26,"0"),[1]Control!$A:$E,4,0),"")</f>
        <v/>
      </c>
    </row>
    <row r="27" spans="1:29" x14ac:dyDescent="0.25">
      <c r="A27" s="4" t="str">
        <f t="shared" si="0"/>
        <v>0</v>
      </c>
      <c r="B27" t="str">
        <f t="shared" si="12"/>
        <v>Nombre de cliente 26</v>
      </c>
      <c r="C27">
        <v>20000000000</v>
      </c>
      <c r="D27" t="s">
        <v>26</v>
      </c>
      <c r="E27" t="str">
        <f t="shared" si="13"/>
        <v>Clave 26</v>
      </c>
      <c r="F27" s="3">
        <v>45017</v>
      </c>
      <c r="G27" s="3" t="s">
        <v>9</v>
      </c>
      <c r="H27" s="3"/>
      <c r="I27" t="s">
        <v>13</v>
      </c>
      <c r="K27" t="s">
        <v>35</v>
      </c>
      <c r="L27" t="str">
        <f t="shared" si="1"/>
        <v>F:\Libros Compras y Ventas\2023\202304\TXT</v>
      </c>
      <c r="M27" s="4" t="str">
        <f t="shared" si="2"/>
        <v>F:\Libros Compras y Ventas\2023\202304\TXT\Nombre de cliente 26\COMVEN LID\2023\04\</v>
      </c>
      <c r="N27" t="str">
        <f t="shared" si="14"/>
        <v>F:\Libros Compras y Ventas\2023\202304\TXT</v>
      </c>
      <c r="O27" s="4" t="str">
        <f t="shared" si="15"/>
        <v>F:\Libros Compras y Ventas\2023\202304\TXT\Nombre de cliente 26\COMVEN LID\2023\04\</v>
      </c>
      <c r="P27" s="4" t="str">
        <f t="shared" si="3"/>
        <v>04/2023</v>
      </c>
      <c r="Q27" s="2" t="str">
        <f t="shared" si="4"/>
        <v>Abril 2023</v>
      </c>
      <c r="R27" s="2" t="str">
        <f t="shared" si="5"/>
        <v>202304</v>
      </c>
      <c r="S27" s="2" t="str">
        <f t="shared" si="6"/>
        <v>0  - 202304 - 30000000000 - Nombre de cliente 26</v>
      </c>
      <c r="T27" s="2" t="str">
        <f t="shared" si="16"/>
        <v>0 - 30000000000 - LIV - 202304 - Nombre de cliente 26 CBTE SOS.txt</v>
      </c>
      <c r="U27" s="2" t="str">
        <f t="shared" si="7"/>
        <v>0 - 30000000000 - LIV - 202304 - Nombre de cliente 26 Alicuota SOS.txt</v>
      </c>
      <c r="V27" s="2" t="str">
        <f t="shared" si="17"/>
        <v>0 - 30000000000 - LIC - 202304 - Nombre de cliente 26 CBTE SOS.txt</v>
      </c>
      <c r="W27" s="2" t="str">
        <f t="shared" si="8"/>
        <v>0 - 30000000000 - LIC - 202304 - Nombre de cliente 26 Alicuota SOS.txt</v>
      </c>
      <c r="X27" s="4">
        <f t="shared" si="9"/>
        <v>27</v>
      </c>
      <c r="Y27" s="4">
        <f t="shared" si="10"/>
        <v>1</v>
      </c>
      <c r="Z27" s="4">
        <f t="shared" si="11"/>
        <v>1</v>
      </c>
      <c r="AA27" s="5" t="str">
        <f>IFERROR(VLOOKUP(TEXT(X27,"0"),[1]Control!$A:$E,2,0),"")</f>
        <v/>
      </c>
      <c r="AB27" s="5" t="str">
        <f>IFERROR(VLOOKUP(TEXT(X27,"0"),[1]Control!$A:$E,3,0),"")</f>
        <v/>
      </c>
      <c r="AC27" s="4" t="str">
        <f>IFERROR(VLOOKUP(TEXT(X27,"0"),[1]Control!$A:$E,4,0),"")</f>
        <v/>
      </c>
    </row>
    <row r="28" spans="1:29" x14ac:dyDescent="0.25">
      <c r="A28" s="4" t="str">
        <f t="shared" si="0"/>
        <v>0</v>
      </c>
      <c r="B28" t="str">
        <f t="shared" si="12"/>
        <v>Nombre de cliente 27</v>
      </c>
      <c r="C28">
        <v>20000000000</v>
      </c>
      <c r="D28" t="s">
        <v>26</v>
      </c>
      <c r="E28" t="str">
        <f t="shared" si="13"/>
        <v>Clave 27</v>
      </c>
      <c r="F28" s="3">
        <v>45017</v>
      </c>
      <c r="G28" s="3" t="s">
        <v>10</v>
      </c>
      <c r="H28" s="3" t="s">
        <v>31</v>
      </c>
      <c r="I28" t="s">
        <v>13</v>
      </c>
      <c r="K28" t="s">
        <v>35</v>
      </c>
      <c r="L28" t="str">
        <f t="shared" si="1"/>
        <v>F:\Libros Compras y Ventas\2023\202304\TXT</v>
      </c>
      <c r="M28" s="4" t="str">
        <f t="shared" si="2"/>
        <v>F:\Libros Compras y Ventas\2023\202304\TXT\Nombre de cliente 27\COMVEN LID\2023\04\</v>
      </c>
      <c r="N28" t="str">
        <f t="shared" si="14"/>
        <v>F:\Libros Compras y Ventas\2023\202304\TXT</v>
      </c>
      <c r="O28" s="4" t="str">
        <f t="shared" si="15"/>
        <v>F:\Libros Compras y Ventas\2023\202304\TXT\Nombre de cliente 27\COMVEN LID\2023\04\</v>
      </c>
      <c r="P28" s="4" t="str">
        <f t="shared" si="3"/>
        <v>04/2023</v>
      </c>
      <c r="Q28" s="2" t="str">
        <f t="shared" si="4"/>
        <v>Abril 2023</v>
      </c>
      <c r="R28" s="2" t="str">
        <f t="shared" si="5"/>
        <v>202304</v>
      </c>
      <c r="S28" s="2" t="str">
        <f t="shared" si="6"/>
        <v>0  - 202304 - 30000000000 - Nombre de cliente 27</v>
      </c>
      <c r="T28" s="2" t="str">
        <f t="shared" si="16"/>
        <v>0 - 30000000000 - LIV - 202304 - Nombre de cliente 27 CBTE SOS.txt</v>
      </c>
      <c r="U28" s="2" t="str">
        <f t="shared" si="7"/>
        <v>0 - 30000000000 - LIV - 202304 - Nombre de cliente 27 Alicuota SOS.txt</v>
      </c>
      <c r="V28" s="2" t="str">
        <f t="shared" si="17"/>
        <v>0 - 30000000000 - LIC - 202304 - Nombre de cliente 27 CBTE SOS.txt</v>
      </c>
      <c r="W28" s="2" t="str">
        <f t="shared" si="8"/>
        <v>0 - 30000000000 - LIC - 202304 - Nombre de cliente 27 Alicuota SOS.txt</v>
      </c>
      <c r="X28" s="4">
        <f t="shared" si="9"/>
        <v>28</v>
      </c>
      <c r="Y28" s="4">
        <f t="shared" si="10"/>
        <v>1</v>
      </c>
      <c r="Z28" s="4">
        <f t="shared" si="11"/>
        <v>1</v>
      </c>
      <c r="AA28" s="5" t="str">
        <f>IFERROR(VLOOKUP(TEXT(X28,"0"),[1]Control!$A:$E,2,0),"")</f>
        <v/>
      </c>
      <c r="AB28" s="5" t="str">
        <f>IFERROR(VLOOKUP(TEXT(X28,"0"),[1]Control!$A:$E,3,0),"")</f>
        <v/>
      </c>
      <c r="AC28" s="4" t="str">
        <f>IFERROR(VLOOKUP(TEXT(X28,"0"),[1]Control!$A:$E,4,0),"")</f>
        <v/>
      </c>
    </row>
    <row r="29" spans="1:29" x14ac:dyDescent="0.25">
      <c r="A29" s="4" t="str">
        <f t="shared" si="0"/>
        <v>0</v>
      </c>
      <c r="B29" t="str">
        <f t="shared" si="12"/>
        <v>Nombre de cliente 28</v>
      </c>
      <c r="C29">
        <v>20000000000</v>
      </c>
      <c r="D29" t="s">
        <v>26</v>
      </c>
      <c r="E29" t="str">
        <f t="shared" si="13"/>
        <v>Clave 28</v>
      </c>
      <c r="F29" s="3">
        <v>45017</v>
      </c>
      <c r="G29" s="3" t="s">
        <v>9</v>
      </c>
      <c r="H29" s="3"/>
      <c r="I29" t="s">
        <v>13</v>
      </c>
      <c r="K29" t="s">
        <v>35</v>
      </c>
      <c r="L29" t="str">
        <f t="shared" si="1"/>
        <v>F:\Libros Compras y Ventas\2023\202304\TXT</v>
      </c>
      <c r="M29" s="4" t="str">
        <f t="shared" si="2"/>
        <v>F:\Libros Compras y Ventas\2023\202304\TXT\Nombre de cliente 28\COMVEN LID\2023\04\</v>
      </c>
      <c r="N29" t="str">
        <f t="shared" si="14"/>
        <v>F:\Libros Compras y Ventas\2023\202304\TXT</v>
      </c>
      <c r="O29" s="4" t="str">
        <f t="shared" si="15"/>
        <v>F:\Libros Compras y Ventas\2023\202304\TXT\Nombre de cliente 28\COMVEN LID\2023\04\</v>
      </c>
      <c r="P29" s="4" t="str">
        <f t="shared" si="3"/>
        <v>04/2023</v>
      </c>
      <c r="Q29" s="2" t="str">
        <f t="shared" si="4"/>
        <v>Abril 2023</v>
      </c>
      <c r="R29" s="2" t="str">
        <f t="shared" si="5"/>
        <v>202304</v>
      </c>
      <c r="S29" s="2" t="str">
        <f t="shared" si="6"/>
        <v>0  - 202304 - 30000000000 - Nombre de cliente 28</v>
      </c>
      <c r="T29" s="2" t="str">
        <f t="shared" si="16"/>
        <v>0 - 30000000000 - LIV - 202304 - Nombre de cliente 28 CBTE SOS.txt</v>
      </c>
      <c r="U29" s="2" t="str">
        <f t="shared" si="7"/>
        <v>0 - 30000000000 - LIV - 202304 - Nombre de cliente 28 Alicuota SOS.txt</v>
      </c>
      <c r="V29" s="2" t="str">
        <f t="shared" si="17"/>
        <v>0 - 30000000000 - LIC - 202304 - Nombre de cliente 28 CBTE SOS.txt</v>
      </c>
      <c r="W29" s="2" t="str">
        <f t="shared" si="8"/>
        <v>0 - 30000000000 - LIC - 202304 - Nombre de cliente 28 Alicuota SOS.txt</v>
      </c>
      <c r="X29" s="4">
        <f t="shared" si="9"/>
        <v>29</v>
      </c>
      <c r="Y29" s="4">
        <f t="shared" si="10"/>
        <v>1</v>
      </c>
      <c r="Z29" s="4">
        <f t="shared" si="11"/>
        <v>1</v>
      </c>
      <c r="AA29" s="5" t="str">
        <f>IFERROR(VLOOKUP(TEXT(X29,"0"),[1]Control!$A:$E,2,0),"")</f>
        <v/>
      </c>
      <c r="AB29" s="5" t="str">
        <f>IFERROR(VLOOKUP(TEXT(X29,"0"),[1]Control!$A:$E,3,0),"")</f>
        <v/>
      </c>
      <c r="AC29" s="4" t="str">
        <f>IFERROR(VLOOKUP(TEXT(X29,"0"),[1]Control!$A:$E,4,0),"")</f>
        <v/>
      </c>
    </row>
    <row r="30" spans="1:29" x14ac:dyDescent="0.25">
      <c r="A30" s="4" t="str">
        <f t="shared" si="0"/>
        <v>0</v>
      </c>
      <c r="B30" t="str">
        <f t="shared" si="12"/>
        <v>Nombre de cliente 29</v>
      </c>
      <c r="C30">
        <v>20000000000</v>
      </c>
      <c r="D30" t="s">
        <v>26</v>
      </c>
      <c r="E30" t="str">
        <f t="shared" si="13"/>
        <v>Clave 29</v>
      </c>
      <c r="F30" s="3">
        <v>44986</v>
      </c>
      <c r="G30" s="3" t="s">
        <v>9</v>
      </c>
      <c r="H30" s="3"/>
      <c r="I30" t="s">
        <v>12</v>
      </c>
      <c r="K30" t="s">
        <v>35</v>
      </c>
      <c r="L30" t="str">
        <f t="shared" si="1"/>
        <v>F:\Libros Compras y Ventas\2023\202303\TXT</v>
      </c>
      <c r="M30" s="4" t="str">
        <f t="shared" si="2"/>
        <v>F:\Libros Compras y Ventas\2023\202303\TXT\Nombre de cliente 29\COMVEN LID\2023\03\</v>
      </c>
      <c r="N30" t="str">
        <f t="shared" si="14"/>
        <v>F:\Libros Compras y Ventas\2023\202303\TXT</v>
      </c>
      <c r="O30" s="4" t="str">
        <f t="shared" si="15"/>
        <v>F:\Libros Compras y Ventas\2023\202303\TXT\Nombre de cliente 29\COMVEN LID\2023\03\</v>
      </c>
      <c r="P30" s="4" t="str">
        <f t="shared" si="3"/>
        <v>03/2023</v>
      </c>
      <c r="Q30" s="2" t="str">
        <f t="shared" si="4"/>
        <v>Marzo 2023</v>
      </c>
      <c r="R30" s="2" t="str">
        <f t="shared" si="5"/>
        <v>202303</v>
      </c>
      <c r="S30" s="2" t="str">
        <f t="shared" si="6"/>
        <v>0  - 202303 - 30000000000 - Nombre de cliente 29</v>
      </c>
      <c r="T30" s="2" t="str">
        <f t="shared" si="16"/>
        <v>0 - 30000000000 - LIV - 202303 - Nombre de cliente 29 CBTE SOS.txt</v>
      </c>
      <c r="U30" s="2" t="str">
        <f t="shared" si="7"/>
        <v>0 - 30000000000 - LIV - 202303 - Nombre de cliente 29 Alicuota SOS.txt</v>
      </c>
      <c r="V30" s="2" t="str">
        <f t="shared" si="17"/>
        <v>0 - 30000000000 - LIC - 202303 - Nombre de cliente 29 CBTE SOS.txt</v>
      </c>
      <c r="W30" s="2" t="str">
        <f t="shared" si="8"/>
        <v>0 - 30000000000 - LIC - 202303 - Nombre de cliente 29 Alicuota SOS.txt</v>
      </c>
      <c r="X30" s="4">
        <f t="shared" si="9"/>
        <v>30</v>
      </c>
      <c r="Y30" s="4">
        <f t="shared" si="10"/>
        <v>1</v>
      </c>
      <c r="Z30" s="4">
        <f t="shared" si="11"/>
        <v>1</v>
      </c>
      <c r="AA30" s="5" t="str">
        <f>IFERROR(VLOOKUP(TEXT(X30,"0"),[1]Control!$A:$E,2,0),"")</f>
        <v/>
      </c>
      <c r="AB30" s="5" t="str">
        <f>IFERROR(VLOOKUP(TEXT(X30,"0"),[1]Control!$A:$E,3,0),"")</f>
        <v/>
      </c>
      <c r="AC30" s="4" t="str">
        <f>IFERROR(VLOOKUP(TEXT(X30,"0"),[1]Control!$A:$E,4,0),"")</f>
        <v/>
      </c>
    </row>
    <row r="31" spans="1:29" x14ac:dyDescent="0.25">
      <c r="A31" s="4" t="str">
        <f t="shared" si="0"/>
        <v>0</v>
      </c>
      <c r="B31" t="str">
        <f t="shared" si="12"/>
        <v>Nombre de cliente 30</v>
      </c>
      <c r="C31">
        <v>20000000000</v>
      </c>
      <c r="D31" t="s">
        <v>26</v>
      </c>
      <c r="E31" t="str">
        <f t="shared" si="13"/>
        <v>Clave 30</v>
      </c>
      <c r="F31" s="3">
        <v>45017</v>
      </c>
      <c r="G31" s="3" t="s">
        <v>9</v>
      </c>
      <c r="H31" s="3"/>
      <c r="I31" t="s">
        <v>13</v>
      </c>
      <c r="K31" t="s">
        <v>35</v>
      </c>
      <c r="L31" t="str">
        <f t="shared" si="1"/>
        <v>F:\Libros Compras y Ventas\2023\202304\TXT</v>
      </c>
      <c r="M31" s="4" t="str">
        <f t="shared" si="2"/>
        <v>F:\Libros Compras y Ventas\2023\202304\TXT\Nombre de cliente 30\COMVEN LID\2023\04\</v>
      </c>
      <c r="N31" t="str">
        <f t="shared" si="14"/>
        <v>F:\Libros Compras y Ventas\2023\202304\TXT</v>
      </c>
      <c r="O31" s="4" t="str">
        <f t="shared" si="15"/>
        <v>F:\Libros Compras y Ventas\2023\202304\TXT\Nombre de cliente 30\COMVEN LID\2023\04\</v>
      </c>
      <c r="P31" s="4" t="str">
        <f t="shared" si="3"/>
        <v>04/2023</v>
      </c>
      <c r="Q31" s="2" t="str">
        <f t="shared" si="4"/>
        <v>Abril 2023</v>
      </c>
      <c r="R31" s="2" t="str">
        <f t="shared" si="5"/>
        <v>202304</v>
      </c>
      <c r="S31" s="2" t="str">
        <f t="shared" si="6"/>
        <v>0  - 202304 - 30000000000 - Nombre de cliente 30</v>
      </c>
      <c r="T31" s="2" t="str">
        <f t="shared" si="16"/>
        <v>0 - 30000000000 - LIV - 202304 - Nombre de cliente 30 CBTE SOS.txt</v>
      </c>
      <c r="U31" s="2" t="str">
        <f t="shared" si="7"/>
        <v>0 - 30000000000 - LIV - 202304 - Nombre de cliente 30 Alicuota SOS.txt</v>
      </c>
      <c r="V31" s="2" t="str">
        <f t="shared" si="17"/>
        <v>0 - 30000000000 - LIC - 202304 - Nombre de cliente 30 CBTE SOS.txt</v>
      </c>
      <c r="W31" s="2" t="str">
        <f t="shared" si="8"/>
        <v>0 - 30000000000 - LIC - 202304 - Nombre de cliente 30 Alicuota SOS.txt</v>
      </c>
      <c r="X31" s="4">
        <f t="shared" si="9"/>
        <v>31</v>
      </c>
      <c r="Y31" s="4">
        <f t="shared" si="10"/>
        <v>1</v>
      </c>
      <c r="Z31" s="4">
        <f t="shared" si="11"/>
        <v>1</v>
      </c>
      <c r="AA31" s="5" t="str">
        <f>IFERROR(VLOOKUP(TEXT(X31,"0"),[1]Control!$A:$E,2,0),"")</f>
        <v/>
      </c>
      <c r="AB31" s="5" t="str">
        <f>IFERROR(VLOOKUP(TEXT(X31,"0"),[1]Control!$A:$E,3,0),"")</f>
        <v/>
      </c>
      <c r="AC31" s="4" t="str">
        <f>IFERROR(VLOOKUP(TEXT(X31,"0"),[1]Control!$A:$E,4,0),"")</f>
        <v/>
      </c>
    </row>
    <row r="32" spans="1:29" x14ac:dyDescent="0.25">
      <c r="A32" s="4" t="str">
        <f t="shared" si="0"/>
        <v>0</v>
      </c>
      <c r="B32" t="str">
        <f t="shared" si="12"/>
        <v>Nombre de cliente 31</v>
      </c>
      <c r="C32">
        <v>20000000000</v>
      </c>
      <c r="D32" t="s">
        <v>26</v>
      </c>
      <c r="E32" t="str">
        <f t="shared" si="13"/>
        <v>Clave 31</v>
      </c>
      <c r="F32" s="3">
        <v>44986</v>
      </c>
      <c r="G32" s="3" t="s">
        <v>9</v>
      </c>
      <c r="H32" s="3"/>
      <c r="I32" t="s">
        <v>12</v>
      </c>
      <c r="K32" t="s">
        <v>35</v>
      </c>
      <c r="L32" t="str">
        <f t="shared" si="1"/>
        <v>F:\Libros Compras y Ventas\2023\202303\TXT</v>
      </c>
      <c r="M32" s="4" t="str">
        <f t="shared" si="2"/>
        <v>F:\Libros Compras y Ventas\2023\202303\TXT\Nombre de cliente 31\COMVEN LID\2023\03\</v>
      </c>
      <c r="N32" t="str">
        <f t="shared" si="14"/>
        <v>F:\Libros Compras y Ventas\2023\202303\TXT</v>
      </c>
      <c r="O32" s="4" t="str">
        <f t="shared" si="15"/>
        <v>F:\Libros Compras y Ventas\2023\202303\TXT\Nombre de cliente 31\COMVEN LID\2023\03\</v>
      </c>
      <c r="P32" s="4" t="str">
        <f t="shared" si="3"/>
        <v>03/2023</v>
      </c>
      <c r="Q32" s="2" t="str">
        <f t="shared" si="4"/>
        <v>Marzo 2023</v>
      </c>
      <c r="R32" s="2" t="str">
        <f t="shared" si="5"/>
        <v>202303</v>
      </c>
      <c r="S32" s="2" t="str">
        <f t="shared" si="6"/>
        <v>0  - 202303 - 30000000000 - Nombre de cliente 31</v>
      </c>
      <c r="T32" s="2" t="str">
        <f t="shared" si="16"/>
        <v>0 - 30000000000 - LIV - 202303 - Nombre de cliente 31 CBTE SOS.txt</v>
      </c>
      <c r="U32" s="2" t="str">
        <f t="shared" si="7"/>
        <v>0 - 30000000000 - LIV - 202303 - Nombre de cliente 31 Alicuota SOS.txt</v>
      </c>
      <c r="V32" s="2" t="str">
        <f t="shared" si="17"/>
        <v>0 - 30000000000 - LIC - 202303 - Nombre de cliente 31 CBTE SOS.txt</v>
      </c>
      <c r="W32" s="2" t="str">
        <f t="shared" si="8"/>
        <v>0 - 30000000000 - LIC - 202303 - Nombre de cliente 31 Alicuota SOS.txt</v>
      </c>
      <c r="X32" s="4">
        <f t="shared" si="9"/>
        <v>32</v>
      </c>
      <c r="Y32" s="4">
        <f t="shared" si="10"/>
        <v>1</v>
      </c>
      <c r="Z32" s="4">
        <f t="shared" si="11"/>
        <v>1</v>
      </c>
      <c r="AA32" s="5" t="str">
        <f>IFERROR(VLOOKUP(TEXT(X32,"0"),[1]Control!$A:$E,2,0),"")</f>
        <v/>
      </c>
      <c r="AB32" s="5" t="str">
        <f>IFERROR(VLOOKUP(TEXT(X32,"0"),[1]Control!$A:$E,3,0),"")</f>
        <v/>
      </c>
      <c r="AC32" s="4" t="str">
        <f>IFERROR(VLOOKUP(TEXT(X32,"0"),[1]Control!$A:$E,4,0),"")</f>
        <v/>
      </c>
    </row>
    <row r="33" spans="1:29" x14ac:dyDescent="0.25">
      <c r="A33" s="4" t="str">
        <f t="shared" si="0"/>
        <v>0</v>
      </c>
      <c r="B33" t="str">
        <f t="shared" si="12"/>
        <v>Nombre de cliente 32</v>
      </c>
      <c r="C33">
        <v>20000000000</v>
      </c>
      <c r="D33" t="s">
        <v>26</v>
      </c>
      <c r="E33" t="str">
        <f t="shared" si="13"/>
        <v>Clave 32</v>
      </c>
      <c r="F33" s="3">
        <v>45017</v>
      </c>
      <c r="G33" s="3" t="s">
        <v>9</v>
      </c>
      <c r="H33" s="3"/>
      <c r="I33" t="s">
        <v>13</v>
      </c>
      <c r="K33" t="s">
        <v>35</v>
      </c>
      <c r="L33" t="str">
        <f t="shared" si="1"/>
        <v>F:\Libros Compras y Ventas\2023\202304\TXT</v>
      </c>
      <c r="M33" s="4" t="str">
        <f t="shared" si="2"/>
        <v>F:\Libros Compras y Ventas\2023\202304\TXT\Nombre de cliente 32\COMVEN LID\2023\04\</v>
      </c>
      <c r="N33" t="str">
        <f t="shared" si="14"/>
        <v>F:\Libros Compras y Ventas\2023\202304\TXT</v>
      </c>
      <c r="O33" s="4" t="str">
        <f t="shared" si="15"/>
        <v>F:\Libros Compras y Ventas\2023\202304\TXT\Nombre de cliente 32\COMVEN LID\2023\04\</v>
      </c>
      <c r="P33" s="4" t="str">
        <f t="shared" si="3"/>
        <v>04/2023</v>
      </c>
      <c r="Q33" s="2" t="str">
        <f t="shared" si="4"/>
        <v>Abril 2023</v>
      </c>
      <c r="R33" s="2" t="str">
        <f t="shared" si="5"/>
        <v>202304</v>
      </c>
      <c r="S33" s="2" t="str">
        <f t="shared" si="6"/>
        <v>0  - 202304 - 30000000000 - Nombre de cliente 32</v>
      </c>
      <c r="T33" s="2" t="str">
        <f t="shared" si="16"/>
        <v>0 - 30000000000 - LIV - 202304 - Nombre de cliente 32 CBTE SOS.txt</v>
      </c>
      <c r="U33" s="2" t="str">
        <f t="shared" si="7"/>
        <v>0 - 30000000000 - LIV - 202304 - Nombre de cliente 32 Alicuota SOS.txt</v>
      </c>
      <c r="V33" s="2" t="str">
        <f t="shared" si="17"/>
        <v>0 - 30000000000 - LIC - 202304 - Nombre de cliente 32 CBTE SOS.txt</v>
      </c>
      <c r="W33" s="2" t="str">
        <f t="shared" si="8"/>
        <v>0 - 30000000000 - LIC - 202304 - Nombre de cliente 32 Alicuota SOS.txt</v>
      </c>
      <c r="X33" s="4">
        <f t="shared" si="9"/>
        <v>33</v>
      </c>
      <c r="Y33" s="4">
        <f t="shared" si="10"/>
        <v>1</v>
      </c>
      <c r="Z33" s="4">
        <f t="shared" si="11"/>
        <v>1</v>
      </c>
      <c r="AA33" s="5" t="str">
        <f>IFERROR(VLOOKUP(TEXT(X33,"0"),[1]Control!$A:$E,2,0),"")</f>
        <v/>
      </c>
      <c r="AB33" s="5" t="str">
        <f>IFERROR(VLOOKUP(TEXT(X33,"0"),[1]Control!$A:$E,3,0),"")</f>
        <v/>
      </c>
      <c r="AC33" s="4" t="str">
        <f>IFERROR(VLOOKUP(TEXT(X33,"0"),[1]Control!$A:$E,4,0),"")</f>
        <v/>
      </c>
    </row>
    <row r="34" spans="1:29" x14ac:dyDescent="0.25">
      <c r="A34" s="4" t="str">
        <f t="shared" ref="A34:A63" si="18">RIGHT(D34,1)</f>
        <v>0</v>
      </c>
      <c r="B34" t="str">
        <f t="shared" si="12"/>
        <v>Nombre de cliente 33</v>
      </c>
      <c r="C34">
        <v>20000000000</v>
      </c>
      <c r="D34" t="s">
        <v>26</v>
      </c>
      <c r="E34" t="str">
        <f t="shared" si="13"/>
        <v>Clave 33</v>
      </c>
      <c r="F34" s="3">
        <v>44986</v>
      </c>
      <c r="G34" s="3" t="s">
        <v>9</v>
      </c>
      <c r="H34" s="3"/>
      <c r="I34" t="s">
        <v>12</v>
      </c>
      <c r="K34" t="s">
        <v>35</v>
      </c>
      <c r="L34" t="str">
        <f t="shared" ref="L34:L63" si="19">"F:\Libros Compras y Ventas\"&amp;YEAR(F34)&amp;"\"&amp;R34&amp;"\TXT"</f>
        <v>F:\Libros Compras y Ventas\2023\202303\TXT</v>
      </c>
      <c r="M34" s="4" t="str">
        <f t="shared" ref="M34:M63" si="20">CONCATENATE(L34,"\",B34,"\","COMVEN LID","\",YEAR(F34),"\",TEXT(MONTH(F34),"00"),"\")</f>
        <v>F:\Libros Compras y Ventas\2023\202303\TXT\Nombre de cliente 33\COMVEN LID\2023\03\</v>
      </c>
      <c r="N34" t="str">
        <f t="shared" si="14"/>
        <v>F:\Libros Compras y Ventas\2023\202303\TXT</v>
      </c>
      <c r="O34" s="4" t="str">
        <f t="shared" si="15"/>
        <v>F:\Libros Compras y Ventas\2023\202303\TXT\Nombre de cliente 33\COMVEN LID\2023\03\</v>
      </c>
      <c r="P34" s="4" t="str">
        <f t="shared" ref="P34:P63" si="21">TEXT(MONTH(F34),"00")&amp;"/"&amp;YEAR(F34)</f>
        <v>03/2023</v>
      </c>
      <c r="Q34" s="2" t="str">
        <f t="shared" ref="Q34:Q63" si="22">PROPER(TEXT(F34,"mmmm"))&amp;" "&amp;YEAR(F34)</f>
        <v>Marzo 2023</v>
      </c>
      <c r="R34" s="2" t="str">
        <f t="shared" ref="R34:R63" si="23">YEAR(F34)&amp;TEXT(MONTH(F34),"00")</f>
        <v>202303</v>
      </c>
      <c r="S34" s="2" t="str">
        <f t="shared" ref="S34:S63" si="24">CONCATENATE(TEXT(A34,"0"),"  - ",R34," - ",SUBSTITUTE(D34,"-","")," - ",B34)</f>
        <v>0  - 202303 - 30000000000 - Nombre de cliente 33</v>
      </c>
      <c r="T34" s="2" t="str">
        <f t="shared" si="16"/>
        <v>0 - 30000000000 - LIV - 202303 - Nombre de cliente 33 CBTE SOS.txt</v>
      </c>
      <c r="U34" s="2" t="str">
        <f t="shared" ref="U34:U63" si="25">CONCATENATE(A34," - ",SUBSTITUTE(D34,"-","")," - ","LIV - ",R34," - ",B34," Alicuota SOS.txt")</f>
        <v>0 - 30000000000 - LIV - 202303 - Nombre de cliente 33 Alicuota SOS.txt</v>
      </c>
      <c r="V34" s="2" t="str">
        <f t="shared" si="17"/>
        <v>0 - 30000000000 - LIC - 202303 - Nombre de cliente 33 CBTE SOS.txt</v>
      </c>
      <c r="W34" s="2" t="str">
        <f t="shared" ref="W34:W63" si="26">CONCATENATE(A34," - ",SUBSTITUTE(D34,"-","")," - ","LIC - ",R34," - ",B34," Alicuota SOS.txt")</f>
        <v>0 - 30000000000 - LIC - 202303 - Nombre de cliente 33 Alicuota SOS.txt</v>
      </c>
      <c r="X34" s="4">
        <f t="shared" ref="X34:X63" si="27">ROW(A34)</f>
        <v>34</v>
      </c>
      <c r="Y34" s="4">
        <f t="shared" ref="Y34:Y63" si="28">IF(C34=C33,1,0)</f>
        <v>1</v>
      </c>
      <c r="Z34" s="4">
        <f t="shared" ref="Z34:Z63" si="29">IF(C34=C35,1,0)</f>
        <v>1</v>
      </c>
      <c r="AA34" s="5" t="str">
        <f>IFERROR(VLOOKUP(TEXT(X34,"0"),[1]Control!$A:$E,2,0),"")</f>
        <v/>
      </c>
      <c r="AB34" s="5" t="str">
        <f>IFERROR(VLOOKUP(TEXT(X34,"0"),[1]Control!$A:$E,3,0),"")</f>
        <v/>
      </c>
      <c r="AC34" s="4" t="str">
        <f>IFERROR(VLOOKUP(TEXT(X34,"0"),[1]Control!$A:$E,4,0),"")</f>
        <v/>
      </c>
    </row>
    <row r="35" spans="1:29" x14ac:dyDescent="0.25">
      <c r="A35" s="4" t="str">
        <f t="shared" si="18"/>
        <v>0</v>
      </c>
      <c r="B35" t="str">
        <f t="shared" si="12"/>
        <v>Nombre de cliente 34</v>
      </c>
      <c r="C35">
        <v>20000000000</v>
      </c>
      <c r="D35" t="s">
        <v>26</v>
      </c>
      <c r="E35" t="str">
        <f t="shared" si="13"/>
        <v>Clave 34</v>
      </c>
      <c r="F35" s="3">
        <v>45017</v>
      </c>
      <c r="G35" s="3" t="s">
        <v>9</v>
      </c>
      <c r="H35" s="3"/>
      <c r="I35" t="s">
        <v>13</v>
      </c>
      <c r="K35" t="s">
        <v>35</v>
      </c>
      <c r="L35" t="str">
        <f t="shared" si="19"/>
        <v>F:\Libros Compras y Ventas\2023\202304\TXT</v>
      </c>
      <c r="M35" s="4" t="str">
        <f t="shared" si="20"/>
        <v>F:\Libros Compras y Ventas\2023\202304\TXT\Nombre de cliente 34\COMVEN LID\2023\04\</v>
      </c>
      <c r="N35" t="str">
        <f t="shared" si="14"/>
        <v>F:\Libros Compras y Ventas\2023\202304\TXT</v>
      </c>
      <c r="O35" s="4" t="str">
        <f t="shared" si="15"/>
        <v>F:\Libros Compras y Ventas\2023\202304\TXT\Nombre de cliente 34\COMVEN LID\2023\04\</v>
      </c>
      <c r="P35" s="4" t="str">
        <f t="shared" si="21"/>
        <v>04/2023</v>
      </c>
      <c r="Q35" s="2" t="str">
        <f t="shared" si="22"/>
        <v>Abril 2023</v>
      </c>
      <c r="R35" s="2" t="str">
        <f t="shared" si="23"/>
        <v>202304</v>
      </c>
      <c r="S35" s="2" t="str">
        <f t="shared" si="24"/>
        <v>0  - 202304 - 30000000000 - Nombre de cliente 34</v>
      </c>
      <c r="T35" s="2" t="str">
        <f t="shared" si="16"/>
        <v>0 - 30000000000 - LIV - 202304 - Nombre de cliente 34 CBTE SOS.txt</v>
      </c>
      <c r="U35" s="2" t="str">
        <f t="shared" si="25"/>
        <v>0 - 30000000000 - LIV - 202304 - Nombre de cliente 34 Alicuota SOS.txt</v>
      </c>
      <c r="V35" s="2" t="str">
        <f t="shared" si="17"/>
        <v>0 - 30000000000 - LIC - 202304 - Nombre de cliente 34 CBTE SOS.txt</v>
      </c>
      <c r="W35" s="2" t="str">
        <f t="shared" si="26"/>
        <v>0 - 30000000000 - LIC - 202304 - Nombre de cliente 34 Alicuota SOS.txt</v>
      </c>
      <c r="X35" s="4">
        <f t="shared" si="27"/>
        <v>35</v>
      </c>
      <c r="Y35" s="4">
        <f t="shared" si="28"/>
        <v>1</v>
      </c>
      <c r="Z35" s="4">
        <f t="shared" si="29"/>
        <v>1</v>
      </c>
      <c r="AA35" s="5" t="str">
        <f>IFERROR(VLOOKUP(TEXT(X35,"0"),[1]Control!$A:$E,2,0),"")</f>
        <v/>
      </c>
      <c r="AB35" s="5" t="str">
        <f>IFERROR(VLOOKUP(TEXT(X35,"0"),[1]Control!$A:$E,3,0),"")</f>
        <v/>
      </c>
      <c r="AC35" s="4" t="str">
        <f>IFERROR(VLOOKUP(TEXT(X35,"0"),[1]Control!$A:$E,4,0),"")</f>
        <v/>
      </c>
    </row>
    <row r="36" spans="1:29" x14ac:dyDescent="0.25">
      <c r="A36" s="4" t="str">
        <f t="shared" si="18"/>
        <v>0</v>
      </c>
      <c r="B36" t="str">
        <f t="shared" si="12"/>
        <v>Nombre de cliente 35</v>
      </c>
      <c r="C36">
        <v>20000000000</v>
      </c>
      <c r="D36" t="s">
        <v>26</v>
      </c>
      <c r="E36" t="str">
        <f t="shared" si="13"/>
        <v>Clave 35</v>
      </c>
      <c r="F36" s="3">
        <v>45017</v>
      </c>
      <c r="G36" s="3" t="s">
        <v>10</v>
      </c>
      <c r="H36" s="3" t="s">
        <v>31</v>
      </c>
      <c r="I36" t="s">
        <v>13</v>
      </c>
      <c r="K36" t="s">
        <v>35</v>
      </c>
      <c r="L36" t="str">
        <f t="shared" si="19"/>
        <v>F:\Libros Compras y Ventas\2023\202304\TXT</v>
      </c>
      <c r="M36" s="4" t="str">
        <f t="shared" si="20"/>
        <v>F:\Libros Compras y Ventas\2023\202304\TXT\Nombre de cliente 35\COMVEN LID\2023\04\</v>
      </c>
      <c r="N36" t="str">
        <f t="shared" si="14"/>
        <v>F:\Libros Compras y Ventas\2023\202304\TXT</v>
      </c>
      <c r="O36" s="4" t="str">
        <f t="shared" si="15"/>
        <v>F:\Libros Compras y Ventas\2023\202304\TXT\Nombre de cliente 35\COMVEN LID\2023\04\</v>
      </c>
      <c r="P36" s="4" t="str">
        <f t="shared" si="21"/>
        <v>04/2023</v>
      </c>
      <c r="Q36" s="2" t="str">
        <f t="shared" si="22"/>
        <v>Abril 2023</v>
      </c>
      <c r="R36" s="2" t="str">
        <f t="shared" si="23"/>
        <v>202304</v>
      </c>
      <c r="S36" s="2" t="str">
        <f t="shared" si="24"/>
        <v>0  - 202304 - 30000000000 - Nombre de cliente 35</v>
      </c>
      <c r="T36" s="2" t="str">
        <f t="shared" si="16"/>
        <v>0 - 30000000000 - LIV - 202304 - Nombre de cliente 35 CBTE SOS.txt</v>
      </c>
      <c r="U36" s="2" t="str">
        <f t="shared" si="25"/>
        <v>0 - 30000000000 - LIV - 202304 - Nombre de cliente 35 Alicuota SOS.txt</v>
      </c>
      <c r="V36" s="2" t="str">
        <f t="shared" si="17"/>
        <v>0 - 30000000000 - LIC - 202304 - Nombre de cliente 35 CBTE SOS.txt</v>
      </c>
      <c r="W36" s="2" t="str">
        <f t="shared" si="26"/>
        <v>0 - 30000000000 - LIC - 202304 - Nombre de cliente 35 Alicuota SOS.txt</v>
      </c>
      <c r="X36" s="4">
        <f t="shared" si="27"/>
        <v>36</v>
      </c>
      <c r="Y36" s="4">
        <f t="shared" si="28"/>
        <v>1</v>
      </c>
      <c r="Z36" s="4">
        <f t="shared" si="29"/>
        <v>1</v>
      </c>
      <c r="AA36" s="5" t="str">
        <f>IFERROR(VLOOKUP(TEXT(X36,"0"),[1]Control!$A:$E,2,0),"")</f>
        <v/>
      </c>
      <c r="AB36" s="5" t="str">
        <f>IFERROR(VLOOKUP(TEXT(X36,"0"),[1]Control!$A:$E,3,0),"")</f>
        <v/>
      </c>
      <c r="AC36" s="4" t="str">
        <f>IFERROR(VLOOKUP(TEXT(X36,"0"),[1]Control!$A:$E,4,0),"")</f>
        <v/>
      </c>
    </row>
    <row r="37" spans="1:29" x14ac:dyDescent="0.25">
      <c r="A37" s="4" t="str">
        <f t="shared" si="18"/>
        <v>0</v>
      </c>
      <c r="B37" t="str">
        <f t="shared" si="12"/>
        <v>Nombre de cliente 36</v>
      </c>
      <c r="C37">
        <v>20000000000</v>
      </c>
      <c r="D37" t="s">
        <v>26</v>
      </c>
      <c r="E37" t="str">
        <f t="shared" si="13"/>
        <v>Clave 36</v>
      </c>
      <c r="F37" s="3">
        <v>45017</v>
      </c>
      <c r="G37" s="3" t="s">
        <v>9</v>
      </c>
      <c r="H37" s="3"/>
      <c r="I37" t="s">
        <v>13</v>
      </c>
      <c r="K37" t="s">
        <v>35</v>
      </c>
      <c r="L37" t="str">
        <f t="shared" si="19"/>
        <v>F:\Libros Compras y Ventas\2023\202304\TXT</v>
      </c>
      <c r="M37" s="4" t="str">
        <f t="shared" si="20"/>
        <v>F:\Libros Compras y Ventas\2023\202304\TXT\Nombre de cliente 36\COMVEN LID\2023\04\</v>
      </c>
      <c r="N37" t="str">
        <f t="shared" si="14"/>
        <v>F:\Libros Compras y Ventas\2023\202304\TXT</v>
      </c>
      <c r="O37" s="4" t="str">
        <f t="shared" si="15"/>
        <v>F:\Libros Compras y Ventas\2023\202304\TXT\Nombre de cliente 36\COMVEN LID\2023\04\</v>
      </c>
      <c r="P37" s="4" t="str">
        <f t="shared" si="21"/>
        <v>04/2023</v>
      </c>
      <c r="Q37" s="2" t="str">
        <f t="shared" si="22"/>
        <v>Abril 2023</v>
      </c>
      <c r="R37" s="2" t="str">
        <f t="shared" si="23"/>
        <v>202304</v>
      </c>
      <c r="S37" s="2" t="str">
        <f t="shared" si="24"/>
        <v>0  - 202304 - 30000000000 - Nombre de cliente 36</v>
      </c>
      <c r="T37" s="2" t="str">
        <f t="shared" si="16"/>
        <v>0 - 30000000000 - LIV - 202304 - Nombre de cliente 36 CBTE SOS.txt</v>
      </c>
      <c r="U37" s="2" t="str">
        <f t="shared" si="25"/>
        <v>0 - 30000000000 - LIV - 202304 - Nombre de cliente 36 Alicuota SOS.txt</v>
      </c>
      <c r="V37" s="2" t="str">
        <f t="shared" si="17"/>
        <v>0 - 30000000000 - LIC - 202304 - Nombre de cliente 36 CBTE SOS.txt</v>
      </c>
      <c r="W37" s="2" t="str">
        <f t="shared" si="26"/>
        <v>0 - 30000000000 - LIC - 202304 - Nombre de cliente 36 Alicuota SOS.txt</v>
      </c>
      <c r="X37" s="4">
        <f t="shared" si="27"/>
        <v>37</v>
      </c>
      <c r="Y37" s="4">
        <f t="shared" si="28"/>
        <v>1</v>
      </c>
      <c r="Z37" s="4">
        <f t="shared" si="29"/>
        <v>1</v>
      </c>
      <c r="AA37" s="5" t="str">
        <f>IFERROR(VLOOKUP(TEXT(X37,"0"),[1]Control!$A:$E,2,0),"")</f>
        <v/>
      </c>
      <c r="AB37" s="5" t="str">
        <f>IFERROR(VLOOKUP(TEXT(X37,"0"),[1]Control!$A:$E,3,0),"")</f>
        <v/>
      </c>
      <c r="AC37" s="4" t="str">
        <f>IFERROR(VLOOKUP(TEXT(X37,"0"),[1]Control!$A:$E,4,0),"")</f>
        <v/>
      </c>
    </row>
    <row r="38" spans="1:29" x14ac:dyDescent="0.25">
      <c r="A38" s="4" t="str">
        <f t="shared" si="18"/>
        <v>0</v>
      </c>
      <c r="B38" t="str">
        <f t="shared" si="12"/>
        <v>Nombre de cliente 37</v>
      </c>
      <c r="C38">
        <v>20000000000</v>
      </c>
      <c r="D38" t="s">
        <v>26</v>
      </c>
      <c r="E38" t="str">
        <f t="shared" si="13"/>
        <v>Clave 37</v>
      </c>
      <c r="F38" s="3">
        <v>45017</v>
      </c>
      <c r="G38" s="3" t="s">
        <v>9</v>
      </c>
      <c r="H38" s="3"/>
      <c r="I38" t="s">
        <v>13</v>
      </c>
      <c r="K38" t="s">
        <v>35</v>
      </c>
      <c r="L38" t="str">
        <f t="shared" si="19"/>
        <v>F:\Libros Compras y Ventas\2023\202304\TXT</v>
      </c>
      <c r="M38" s="4" t="str">
        <f t="shared" si="20"/>
        <v>F:\Libros Compras y Ventas\2023\202304\TXT\Nombre de cliente 37\COMVEN LID\2023\04\</v>
      </c>
      <c r="N38" t="str">
        <f t="shared" si="14"/>
        <v>F:\Libros Compras y Ventas\2023\202304\TXT</v>
      </c>
      <c r="O38" s="4" t="str">
        <f t="shared" si="15"/>
        <v>F:\Libros Compras y Ventas\2023\202304\TXT\Nombre de cliente 37\COMVEN LID\2023\04\</v>
      </c>
      <c r="P38" s="4" t="str">
        <f t="shared" si="21"/>
        <v>04/2023</v>
      </c>
      <c r="Q38" s="2" t="str">
        <f t="shared" si="22"/>
        <v>Abril 2023</v>
      </c>
      <c r="R38" s="2" t="str">
        <f t="shared" si="23"/>
        <v>202304</v>
      </c>
      <c r="S38" s="2" t="str">
        <f t="shared" si="24"/>
        <v>0  - 202304 - 30000000000 - Nombre de cliente 37</v>
      </c>
      <c r="T38" s="2" t="str">
        <f t="shared" si="16"/>
        <v>0 - 30000000000 - LIV - 202304 - Nombre de cliente 37 CBTE SOS.txt</v>
      </c>
      <c r="U38" s="2" t="str">
        <f t="shared" si="25"/>
        <v>0 - 30000000000 - LIV - 202304 - Nombre de cliente 37 Alicuota SOS.txt</v>
      </c>
      <c r="V38" s="2" t="str">
        <f t="shared" si="17"/>
        <v>0 - 30000000000 - LIC - 202304 - Nombre de cliente 37 CBTE SOS.txt</v>
      </c>
      <c r="W38" s="2" t="str">
        <f t="shared" si="26"/>
        <v>0 - 30000000000 - LIC - 202304 - Nombre de cliente 37 Alicuota SOS.txt</v>
      </c>
      <c r="X38" s="4">
        <f t="shared" si="27"/>
        <v>38</v>
      </c>
      <c r="Y38" s="4">
        <f t="shared" si="28"/>
        <v>1</v>
      </c>
      <c r="Z38" s="4">
        <f t="shared" si="29"/>
        <v>1</v>
      </c>
      <c r="AA38" s="5" t="str">
        <f>IFERROR(VLOOKUP(TEXT(X38,"0"),[1]Control!$A:$E,2,0),"")</f>
        <v/>
      </c>
      <c r="AB38" s="5" t="str">
        <f>IFERROR(VLOOKUP(TEXT(X38,"0"),[1]Control!$A:$E,3,0),"")</f>
        <v/>
      </c>
      <c r="AC38" s="4" t="str">
        <f>IFERROR(VLOOKUP(TEXT(X38,"0"),[1]Control!$A:$E,4,0),"")</f>
        <v/>
      </c>
    </row>
    <row r="39" spans="1:29" x14ac:dyDescent="0.25">
      <c r="A39" s="4" t="str">
        <f t="shared" si="18"/>
        <v>0</v>
      </c>
      <c r="B39" t="str">
        <f t="shared" si="12"/>
        <v>Nombre de cliente 38</v>
      </c>
      <c r="C39">
        <v>20000000000</v>
      </c>
      <c r="D39" t="s">
        <v>26</v>
      </c>
      <c r="E39" t="str">
        <f t="shared" si="13"/>
        <v>Clave 38</v>
      </c>
      <c r="F39" s="3">
        <v>45017</v>
      </c>
      <c r="G39" s="3" t="s">
        <v>10</v>
      </c>
      <c r="H39" s="3" t="s">
        <v>31</v>
      </c>
      <c r="I39" t="s">
        <v>13</v>
      </c>
      <c r="K39" t="s">
        <v>35</v>
      </c>
      <c r="L39" t="str">
        <f t="shared" si="19"/>
        <v>F:\Libros Compras y Ventas\2023\202304\TXT</v>
      </c>
      <c r="M39" s="4" t="str">
        <f t="shared" si="20"/>
        <v>F:\Libros Compras y Ventas\2023\202304\TXT\Nombre de cliente 38\COMVEN LID\2023\04\</v>
      </c>
      <c r="N39" t="str">
        <f t="shared" si="14"/>
        <v>F:\Libros Compras y Ventas\2023\202304\TXT</v>
      </c>
      <c r="O39" s="4" t="str">
        <f t="shared" si="15"/>
        <v>F:\Libros Compras y Ventas\2023\202304\TXT\Nombre de cliente 38\COMVEN LID\2023\04\</v>
      </c>
      <c r="P39" s="4" t="str">
        <f t="shared" si="21"/>
        <v>04/2023</v>
      </c>
      <c r="Q39" s="2" t="str">
        <f t="shared" si="22"/>
        <v>Abril 2023</v>
      </c>
      <c r="R39" s="2" t="str">
        <f t="shared" si="23"/>
        <v>202304</v>
      </c>
      <c r="S39" s="2" t="str">
        <f t="shared" si="24"/>
        <v>0  - 202304 - 30000000000 - Nombre de cliente 38</v>
      </c>
      <c r="T39" s="2" t="str">
        <f t="shared" si="16"/>
        <v>0 - 30000000000 - LIV - 202304 - Nombre de cliente 38 CBTE SOS.txt</v>
      </c>
      <c r="U39" s="2" t="str">
        <f t="shared" si="25"/>
        <v>0 - 30000000000 - LIV - 202304 - Nombre de cliente 38 Alicuota SOS.txt</v>
      </c>
      <c r="V39" s="2" t="str">
        <f t="shared" si="17"/>
        <v>0 - 30000000000 - LIC - 202304 - Nombre de cliente 38 CBTE SOS.txt</v>
      </c>
      <c r="W39" s="2" t="str">
        <f t="shared" si="26"/>
        <v>0 - 30000000000 - LIC - 202304 - Nombre de cliente 38 Alicuota SOS.txt</v>
      </c>
      <c r="X39" s="4">
        <f t="shared" si="27"/>
        <v>39</v>
      </c>
      <c r="Y39" s="4">
        <f t="shared" si="28"/>
        <v>1</v>
      </c>
      <c r="Z39" s="4">
        <f t="shared" si="29"/>
        <v>1</v>
      </c>
      <c r="AA39" s="5" t="str">
        <f>IFERROR(VLOOKUP(TEXT(X39,"0"),[1]Control!$A:$E,2,0),"")</f>
        <v/>
      </c>
      <c r="AB39" s="5" t="str">
        <f>IFERROR(VLOOKUP(TEXT(X39,"0"),[1]Control!$A:$E,3,0),"")</f>
        <v/>
      </c>
      <c r="AC39" s="4" t="str">
        <f>IFERROR(VLOOKUP(TEXT(X39,"0"),[1]Control!$A:$E,4,0),"")</f>
        <v/>
      </c>
    </row>
    <row r="40" spans="1:29" x14ac:dyDescent="0.25">
      <c r="A40" s="4" t="str">
        <f t="shared" si="18"/>
        <v>0</v>
      </c>
      <c r="B40" t="str">
        <f t="shared" si="12"/>
        <v>Nombre de cliente 39</v>
      </c>
      <c r="C40">
        <v>20000000000</v>
      </c>
      <c r="D40" t="s">
        <v>26</v>
      </c>
      <c r="E40" t="str">
        <f t="shared" si="13"/>
        <v>Clave 39</v>
      </c>
      <c r="F40" s="3">
        <v>45017</v>
      </c>
      <c r="G40" s="3" t="s">
        <v>9</v>
      </c>
      <c r="H40" s="3"/>
      <c r="I40" t="s">
        <v>13</v>
      </c>
      <c r="K40" t="s">
        <v>35</v>
      </c>
      <c r="L40" t="str">
        <f t="shared" si="19"/>
        <v>F:\Libros Compras y Ventas\2023\202304\TXT</v>
      </c>
      <c r="M40" s="4" t="str">
        <f t="shared" si="20"/>
        <v>F:\Libros Compras y Ventas\2023\202304\TXT\Nombre de cliente 39\COMVEN LID\2023\04\</v>
      </c>
      <c r="N40" t="str">
        <f t="shared" si="14"/>
        <v>F:\Libros Compras y Ventas\2023\202304\TXT</v>
      </c>
      <c r="O40" s="4" t="str">
        <f t="shared" si="15"/>
        <v>F:\Libros Compras y Ventas\2023\202304\TXT\Nombre de cliente 39\COMVEN LID\2023\04\</v>
      </c>
      <c r="P40" s="4" t="str">
        <f t="shared" si="21"/>
        <v>04/2023</v>
      </c>
      <c r="Q40" s="2" t="str">
        <f t="shared" si="22"/>
        <v>Abril 2023</v>
      </c>
      <c r="R40" s="2" t="str">
        <f t="shared" si="23"/>
        <v>202304</v>
      </c>
      <c r="S40" s="2" t="str">
        <f t="shared" si="24"/>
        <v>0  - 202304 - 30000000000 - Nombre de cliente 39</v>
      </c>
      <c r="T40" s="2" t="str">
        <f t="shared" si="16"/>
        <v>0 - 30000000000 - LIV - 202304 - Nombre de cliente 39 CBTE SOS.txt</v>
      </c>
      <c r="U40" s="2" t="str">
        <f t="shared" si="25"/>
        <v>0 - 30000000000 - LIV - 202304 - Nombre de cliente 39 Alicuota SOS.txt</v>
      </c>
      <c r="V40" s="2" t="str">
        <f t="shared" si="17"/>
        <v>0 - 30000000000 - LIC - 202304 - Nombre de cliente 39 CBTE SOS.txt</v>
      </c>
      <c r="W40" s="2" t="str">
        <f t="shared" si="26"/>
        <v>0 - 30000000000 - LIC - 202304 - Nombre de cliente 39 Alicuota SOS.txt</v>
      </c>
      <c r="X40" s="4">
        <f t="shared" si="27"/>
        <v>40</v>
      </c>
      <c r="Y40" s="4">
        <f t="shared" si="28"/>
        <v>1</v>
      </c>
      <c r="Z40" s="4">
        <f t="shared" si="29"/>
        <v>1</v>
      </c>
      <c r="AA40" s="5" t="str">
        <f>IFERROR(VLOOKUP(TEXT(X40,"0"),[1]Control!$A:$E,2,0),"")</f>
        <v/>
      </c>
      <c r="AB40" s="5" t="str">
        <f>IFERROR(VLOOKUP(TEXT(X40,"0"),[1]Control!$A:$E,3,0),"")</f>
        <v/>
      </c>
      <c r="AC40" s="4" t="str">
        <f>IFERROR(VLOOKUP(TEXT(X40,"0"),[1]Control!$A:$E,4,0),"")</f>
        <v/>
      </c>
    </row>
    <row r="41" spans="1:29" x14ac:dyDescent="0.25">
      <c r="A41" s="4" t="str">
        <f t="shared" si="18"/>
        <v>0</v>
      </c>
      <c r="B41" t="str">
        <f t="shared" si="12"/>
        <v>Nombre de cliente 40</v>
      </c>
      <c r="C41">
        <v>20000000000</v>
      </c>
      <c r="D41" t="s">
        <v>26</v>
      </c>
      <c r="E41" t="str">
        <f t="shared" si="13"/>
        <v>Clave 40</v>
      </c>
      <c r="F41" s="3">
        <v>45017</v>
      </c>
      <c r="G41" s="3" t="s">
        <v>9</v>
      </c>
      <c r="H41" s="3"/>
      <c r="I41" t="s">
        <v>13</v>
      </c>
      <c r="K41" t="s">
        <v>35</v>
      </c>
      <c r="L41" t="str">
        <f t="shared" si="19"/>
        <v>F:\Libros Compras y Ventas\2023\202304\TXT</v>
      </c>
      <c r="M41" s="4" t="str">
        <f t="shared" si="20"/>
        <v>F:\Libros Compras y Ventas\2023\202304\TXT\Nombre de cliente 40\COMVEN LID\2023\04\</v>
      </c>
      <c r="N41" t="str">
        <f t="shared" si="14"/>
        <v>F:\Libros Compras y Ventas\2023\202304\TXT</v>
      </c>
      <c r="O41" s="4" t="str">
        <f t="shared" si="15"/>
        <v>F:\Libros Compras y Ventas\2023\202304\TXT\Nombre de cliente 40\COMVEN LID\2023\04\</v>
      </c>
      <c r="P41" s="4" t="str">
        <f t="shared" si="21"/>
        <v>04/2023</v>
      </c>
      <c r="Q41" s="2" t="str">
        <f t="shared" si="22"/>
        <v>Abril 2023</v>
      </c>
      <c r="R41" s="2" t="str">
        <f t="shared" si="23"/>
        <v>202304</v>
      </c>
      <c r="S41" s="2" t="str">
        <f t="shared" si="24"/>
        <v>0  - 202304 - 30000000000 - Nombre de cliente 40</v>
      </c>
      <c r="T41" s="2" t="str">
        <f t="shared" si="16"/>
        <v>0 - 30000000000 - LIV - 202304 - Nombre de cliente 40 CBTE SOS.txt</v>
      </c>
      <c r="U41" s="2" t="str">
        <f t="shared" si="25"/>
        <v>0 - 30000000000 - LIV - 202304 - Nombre de cliente 40 Alicuota SOS.txt</v>
      </c>
      <c r="V41" s="2" t="str">
        <f t="shared" si="17"/>
        <v>0 - 30000000000 - LIC - 202304 - Nombre de cliente 40 CBTE SOS.txt</v>
      </c>
      <c r="W41" s="2" t="str">
        <f t="shared" si="26"/>
        <v>0 - 30000000000 - LIC - 202304 - Nombre de cliente 40 Alicuota SOS.txt</v>
      </c>
      <c r="X41" s="4">
        <f t="shared" si="27"/>
        <v>41</v>
      </c>
      <c r="Y41" s="4">
        <f t="shared" si="28"/>
        <v>1</v>
      </c>
      <c r="Z41" s="4">
        <f t="shared" si="29"/>
        <v>1</v>
      </c>
      <c r="AA41" s="5" t="str">
        <f>IFERROR(VLOOKUP(TEXT(X41,"0"),[1]Control!$A:$E,2,0),"")</f>
        <v/>
      </c>
      <c r="AB41" s="5" t="str">
        <f>IFERROR(VLOOKUP(TEXT(X41,"0"),[1]Control!$A:$E,3,0),"")</f>
        <v/>
      </c>
      <c r="AC41" s="4" t="str">
        <f>IFERROR(VLOOKUP(TEXT(X41,"0"),[1]Control!$A:$E,4,0),"")</f>
        <v/>
      </c>
    </row>
    <row r="42" spans="1:29" x14ac:dyDescent="0.25">
      <c r="A42" s="4" t="str">
        <f t="shared" si="18"/>
        <v>0</v>
      </c>
      <c r="B42" t="str">
        <f t="shared" si="12"/>
        <v>Nombre de cliente 41</v>
      </c>
      <c r="C42">
        <v>20000000000</v>
      </c>
      <c r="D42" t="s">
        <v>26</v>
      </c>
      <c r="E42" t="str">
        <f t="shared" si="13"/>
        <v>Clave 41</v>
      </c>
      <c r="F42" s="3">
        <v>45017</v>
      </c>
      <c r="G42" s="3" t="s">
        <v>10</v>
      </c>
      <c r="H42" s="3" t="s">
        <v>31</v>
      </c>
      <c r="I42" t="s">
        <v>13</v>
      </c>
      <c r="K42" t="s">
        <v>35</v>
      </c>
      <c r="L42" t="str">
        <f t="shared" si="19"/>
        <v>F:\Libros Compras y Ventas\2023\202304\TXT</v>
      </c>
      <c r="M42" s="4" t="str">
        <f t="shared" si="20"/>
        <v>F:\Libros Compras y Ventas\2023\202304\TXT\Nombre de cliente 41\COMVEN LID\2023\04\</v>
      </c>
      <c r="N42" t="str">
        <f t="shared" si="14"/>
        <v>F:\Libros Compras y Ventas\2023\202304\TXT</v>
      </c>
      <c r="O42" s="4" t="str">
        <f t="shared" si="15"/>
        <v>F:\Libros Compras y Ventas\2023\202304\TXT\Nombre de cliente 41\COMVEN LID\2023\04\</v>
      </c>
      <c r="P42" s="4" t="str">
        <f t="shared" si="21"/>
        <v>04/2023</v>
      </c>
      <c r="Q42" s="2" t="str">
        <f t="shared" si="22"/>
        <v>Abril 2023</v>
      </c>
      <c r="R42" s="2" t="str">
        <f t="shared" si="23"/>
        <v>202304</v>
      </c>
      <c r="S42" s="2" t="str">
        <f t="shared" si="24"/>
        <v>0  - 202304 - 30000000000 - Nombre de cliente 41</v>
      </c>
      <c r="T42" s="2" t="str">
        <f t="shared" si="16"/>
        <v>0 - 30000000000 - LIV - 202304 - Nombre de cliente 41 CBTE SOS.txt</v>
      </c>
      <c r="U42" s="2" t="str">
        <f t="shared" si="25"/>
        <v>0 - 30000000000 - LIV - 202304 - Nombre de cliente 41 Alicuota SOS.txt</v>
      </c>
      <c r="V42" s="2" t="str">
        <f t="shared" si="17"/>
        <v>0 - 30000000000 - LIC - 202304 - Nombre de cliente 41 CBTE SOS.txt</v>
      </c>
      <c r="W42" s="2" t="str">
        <f t="shared" si="26"/>
        <v>0 - 30000000000 - LIC - 202304 - Nombre de cliente 41 Alicuota SOS.txt</v>
      </c>
      <c r="X42" s="4">
        <f t="shared" si="27"/>
        <v>42</v>
      </c>
      <c r="Y42" s="4">
        <f t="shared" si="28"/>
        <v>1</v>
      </c>
      <c r="Z42" s="4">
        <f t="shared" si="29"/>
        <v>1</v>
      </c>
      <c r="AA42" s="5" t="str">
        <f>IFERROR(VLOOKUP(TEXT(X42,"0"),[1]Control!$A:$E,2,0),"")</f>
        <v/>
      </c>
      <c r="AB42" s="5" t="str">
        <f>IFERROR(VLOOKUP(TEXT(X42,"0"),[1]Control!$A:$E,3,0),"")</f>
        <v/>
      </c>
      <c r="AC42" s="4" t="str">
        <f>IFERROR(VLOOKUP(TEXT(X42,"0"),[1]Control!$A:$E,4,0),"")</f>
        <v/>
      </c>
    </row>
    <row r="43" spans="1:29" x14ac:dyDescent="0.25">
      <c r="A43" s="4" t="str">
        <f t="shared" si="18"/>
        <v>0</v>
      </c>
      <c r="B43" t="str">
        <f t="shared" si="12"/>
        <v>Nombre de cliente 42</v>
      </c>
      <c r="C43">
        <v>20000000000</v>
      </c>
      <c r="D43" t="s">
        <v>26</v>
      </c>
      <c r="E43" t="str">
        <f t="shared" si="13"/>
        <v>Clave 42</v>
      </c>
      <c r="F43" s="3">
        <v>44986</v>
      </c>
      <c r="G43" s="3" t="s">
        <v>9</v>
      </c>
      <c r="H43" s="3"/>
      <c r="I43" t="s">
        <v>12</v>
      </c>
      <c r="K43" t="s">
        <v>35</v>
      </c>
      <c r="L43" t="str">
        <f t="shared" si="19"/>
        <v>F:\Libros Compras y Ventas\2023\202303\TXT</v>
      </c>
      <c r="M43" s="4" t="str">
        <f t="shared" si="20"/>
        <v>F:\Libros Compras y Ventas\2023\202303\TXT\Nombre de cliente 42\COMVEN LID\2023\03\</v>
      </c>
      <c r="N43" t="str">
        <f t="shared" si="14"/>
        <v>F:\Libros Compras y Ventas\2023\202303\TXT</v>
      </c>
      <c r="O43" s="4" t="str">
        <f t="shared" si="15"/>
        <v>F:\Libros Compras y Ventas\2023\202303\TXT\Nombre de cliente 42\COMVEN LID\2023\03\</v>
      </c>
      <c r="P43" s="4" t="str">
        <f t="shared" si="21"/>
        <v>03/2023</v>
      </c>
      <c r="Q43" s="2" t="str">
        <f t="shared" si="22"/>
        <v>Marzo 2023</v>
      </c>
      <c r="R43" s="2" t="str">
        <f t="shared" si="23"/>
        <v>202303</v>
      </c>
      <c r="S43" s="2" t="str">
        <f t="shared" si="24"/>
        <v>0  - 202303 - 30000000000 - Nombre de cliente 42</v>
      </c>
      <c r="T43" s="2" t="str">
        <f t="shared" si="16"/>
        <v>0 - 30000000000 - LIV - 202303 - Nombre de cliente 42 CBTE SOS.txt</v>
      </c>
      <c r="U43" s="2" t="str">
        <f t="shared" si="25"/>
        <v>0 - 30000000000 - LIV - 202303 - Nombre de cliente 42 Alicuota SOS.txt</v>
      </c>
      <c r="V43" s="2" t="str">
        <f t="shared" si="17"/>
        <v>0 - 30000000000 - LIC - 202303 - Nombre de cliente 42 CBTE SOS.txt</v>
      </c>
      <c r="W43" s="2" t="str">
        <f t="shared" si="26"/>
        <v>0 - 30000000000 - LIC - 202303 - Nombre de cliente 42 Alicuota SOS.txt</v>
      </c>
      <c r="X43" s="4">
        <f t="shared" si="27"/>
        <v>43</v>
      </c>
      <c r="Y43" s="4">
        <f t="shared" si="28"/>
        <v>1</v>
      </c>
      <c r="Z43" s="4">
        <f t="shared" si="29"/>
        <v>1</v>
      </c>
      <c r="AA43" s="5" t="str">
        <f>IFERROR(VLOOKUP(TEXT(X43,"0"),[1]Control!$A:$E,2,0),"")</f>
        <v/>
      </c>
      <c r="AB43" s="5" t="str">
        <f>IFERROR(VLOOKUP(TEXT(X43,"0"),[1]Control!$A:$E,3,0),"")</f>
        <v/>
      </c>
      <c r="AC43" s="4" t="str">
        <f>IFERROR(VLOOKUP(TEXT(X43,"0"),[1]Control!$A:$E,4,0),"")</f>
        <v/>
      </c>
    </row>
    <row r="44" spans="1:29" x14ac:dyDescent="0.25">
      <c r="A44" s="4" t="str">
        <f t="shared" si="18"/>
        <v>0</v>
      </c>
      <c r="B44" t="str">
        <f t="shared" si="12"/>
        <v>Nombre de cliente 43</v>
      </c>
      <c r="C44">
        <v>20000000000</v>
      </c>
      <c r="D44" t="s">
        <v>26</v>
      </c>
      <c r="E44" t="str">
        <f t="shared" si="13"/>
        <v>Clave 43</v>
      </c>
      <c r="F44" s="3">
        <v>44986</v>
      </c>
      <c r="G44" s="3" t="s">
        <v>9</v>
      </c>
      <c r="H44" s="3"/>
      <c r="I44" t="s">
        <v>12</v>
      </c>
      <c r="K44" t="s">
        <v>35</v>
      </c>
      <c r="L44" t="str">
        <f t="shared" si="19"/>
        <v>F:\Libros Compras y Ventas\2023\202303\TXT</v>
      </c>
      <c r="M44" s="4" t="str">
        <f t="shared" si="20"/>
        <v>F:\Libros Compras y Ventas\2023\202303\TXT\Nombre de cliente 43\COMVEN LID\2023\03\</v>
      </c>
      <c r="N44" t="str">
        <f t="shared" si="14"/>
        <v>F:\Libros Compras y Ventas\2023\202303\TXT</v>
      </c>
      <c r="O44" s="4" t="str">
        <f t="shared" si="15"/>
        <v>F:\Libros Compras y Ventas\2023\202303\TXT\Nombre de cliente 43\COMVEN LID\2023\03\</v>
      </c>
      <c r="P44" s="4" t="str">
        <f t="shared" si="21"/>
        <v>03/2023</v>
      </c>
      <c r="Q44" s="2" t="str">
        <f t="shared" si="22"/>
        <v>Marzo 2023</v>
      </c>
      <c r="R44" s="2" t="str">
        <f t="shared" si="23"/>
        <v>202303</v>
      </c>
      <c r="S44" s="2" t="str">
        <f t="shared" si="24"/>
        <v>0  - 202303 - 30000000000 - Nombre de cliente 43</v>
      </c>
      <c r="T44" s="2" t="str">
        <f t="shared" si="16"/>
        <v>0 - 30000000000 - LIV - 202303 - Nombre de cliente 43 CBTE SOS.txt</v>
      </c>
      <c r="U44" s="2" t="str">
        <f t="shared" si="25"/>
        <v>0 - 30000000000 - LIV - 202303 - Nombre de cliente 43 Alicuota SOS.txt</v>
      </c>
      <c r="V44" s="2" t="str">
        <f t="shared" si="17"/>
        <v>0 - 30000000000 - LIC - 202303 - Nombre de cliente 43 CBTE SOS.txt</v>
      </c>
      <c r="W44" s="2" t="str">
        <f t="shared" si="26"/>
        <v>0 - 30000000000 - LIC - 202303 - Nombre de cliente 43 Alicuota SOS.txt</v>
      </c>
      <c r="X44" s="4">
        <f t="shared" si="27"/>
        <v>44</v>
      </c>
      <c r="Y44" s="4">
        <f t="shared" si="28"/>
        <v>1</v>
      </c>
      <c r="Z44" s="4">
        <f t="shared" si="29"/>
        <v>1</v>
      </c>
      <c r="AA44" s="5" t="str">
        <f>IFERROR(VLOOKUP(TEXT(X44,"0"),[1]Control!$A:$E,2,0),"")</f>
        <v/>
      </c>
      <c r="AB44" s="5" t="str">
        <f>IFERROR(VLOOKUP(TEXT(X44,"0"),[1]Control!$A:$E,3,0),"")</f>
        <v/>
      </c>
      <c r="AC44" s="4" t="str">
        <f>IFERROR(VLOOKUP(TEXT(X44,"0"),[1]Control!$A:$E,4,0),"")</f>
        <v/>
      </c>
    </row>
    <row r="45" spans="1:29" x14ac:dyDescent="0.25">
      <c r="A45" s="4" t="str">
        <f t="shared" si="18"/>
        <v>0</v>
      </c>
      <c r="B45" t="str">
        <f t="shared" si="12"/>
        <v>Nombre de cliente 44</v>
      </c>
      <c r="C45">
        <v>20000000000</v>
      </c>
      <c r="D45" t="s">
        <v>26</v>
      </c>
      <c r="E45" t="str">
        <f t="shared" si="13"/>
        <v>Clave 44</v>
      </c>
      <c r="F45" s="3">
        <v>45017</v>
      </c>
      <c r="G45" s="3" t="s">
        <v>9</v>
      </c>
      <c r="H45" s="3"/>
      <c r="I45" t="s">
        <v>13</v>
      </c>
      <c r="K45" t="s">
        <v>35</v>
      </c>
      <c r="L45" t="str">
        <f t="shared" si="19"/>
        <v>F:\Libros Compras y Ventas\2023\202304\TXT</v>
      </c>
      <c r="M45" s="4" t="str">
        <f t="shared" si="20"/>
        <v>F:\Libros Compras y Ventas\2023\202304\TXT\Nombre de cliente 44\COMVEN LID\2023\04\</v>
      </c>
      <c r="N45" t="str">
        <f t="shared" si="14"/>
        <v>F:\Libros Compras y Ventas\2023\202304\TXT</v>
      </c>
      <c r="O45" s="4" t="str">
        <f t="shared" si="15"/>
        <v>F:\Libros Compras y Ventas\2023\202304\TXT\Nombre de cliente 44\COMVEN LID\2023\04\</v>
      </c>
      <c r="P45" s="4" t="str">
        <f t="shared" si="21"/>
        <v>04/2023</v>
      </c>
      <c r="Q45" s="2" t="str">
        <f t="shared" si="22"/>
        <v>Abril 2023</v>
      </c>
      <c r="R45" s="2" t="str">
        <f t="shared" si="23"/>
        <v>202304</v>
      </c>
      <c r="S45" s="2" t="str">
        <f t="shared" si="24"/>
        <v>0  - 202304 - 30000000000 - Nombre de cliente 44</v>
      </c>
      <c r="T45" s="2" t="str">
        <f t="shared" si="16"/>
        <v>0 - 30000000000 - LIV - 202304 - Nombre de cliente 44 CBTE SOS.txt</v>
      </c>
      <c r="U45" s="2" t="str">
        <f t="shared" si="25"/>
        <v>0 - 30000000000 - LIV - 202304 - Nombre de cliente 44 Alicuota SOS.txt</v>
      </c>
      <c r="V45" s="2" t="str">
        <f t="shared" si="17"/>
        <v>0 - 30000000000 - LIC - 202304 - Nombre de cliente 44 CBTE SOS.txt</v>
      </c>
      <c r="W45" s="2" t="str">
        <f t="shared" si="26"/>
        <v>0 - 30000000000 - LIC - 202304 - Nombre de cliente 44 Alicuota SOS.txt</v>
      </c>
      <c r="X45" s="4">
        <f t="shared" si="27"/>
        <v>45</v>
      </c>
      <c r="Y45" s="4">
        <f t="shared" si="28"/>
        <v>1</v>
      </c>
      <c r="Z45" s="4">
        <f t="shared" si="29"/>
        <v>1</v>
      </c>
      <c r="AA45" s="5" t="str">
        <f>IFERROR(VLOOKUP(TEXT(X45,"0"),[1]Control!$A:$E,2,0),"")</f>
        <v/>
      </c>
      <c r="AB45" s="5" t="str">
        <f>IFERROR(VLOOKUP(TEXT(X45,"0"),[1]Control!$A:$E,3,0),"")</f>
        <v/>
      </c>
      <c r="AC45" s="4" t="str">
        <f>IFERROR(VLOOKUP(TEXT(X45,"0"),[1]Control!$A:$E,4,0),"")</f>
        <v/>
      </c>
    </row>
    <row r="46" spans="1:29" x14ac:dyDescent="0.25">
      <c r="A46" s="4" t="str">
        <f t="shared" si="18"/>
        <v>0</v>
      </c>
      <c r="B46" t="str">
        <f t="shared" si="12"/>
        <v>Nombre de cliente 45</v>
      </c>
      <c r="C46">
        <v>20000000000</v>
      </c>
      <c r="D46" t="s">
        <v>26</v>
      </c>
      <c r="E46" t="str">
        <f t="shared" si="13"/>
        <v>Clave 45</v>
      </c>
      <c r="F46" s="3">
        <v>45017</v>
      </c>
      <c r="G46" s="3" t="s">
        <v>9</v>
      </c>
      <c r="H46" s="3"/>
      <c r="I46" t="s">
        <v>13</v>
      </c>
      <c r="K46" t="s">
        <v>35</v>
      </c>
      <c r="L46" t="str">
        <f t="shared" si="19"/>
        <v>F:\Libros Compras y Ventas\2023\202304\TXT</v>
      </c>
      <c r="M46" s="4" t="str">
        <f t="shared" si="20"/>
        <v>F:\Libros Compras y Ventas\2023\202304\TXT\Nombre de cliente 45\COMVEN LID\2023\04\</v>
      </c>
      <c r="N46" t="str">
        <f t="shared" si="14"/>
        <v>F:\Libros Compras y Ventas\2023\202304\TXT</v>
      </c>
      <c r="O46" s="4" t="str">
        <f t="shared" si="15"/>
        <v>F:\Libros Compras y Ventas\2023\202304\TXT\Nombre de cliente 45\COMVEN LID\2023\04\</v>
      </c>
      <c r="P46" s="4" t="str">
        <f t="shared" si="21"/>
        <v>04/2023</v>
      </c>
      <c r="Q46" s="2" t="str">
        <f t="shared" si="22"/>
        <v>Abril 2023</v>
      </c>
      <c r="R46" s="2" t="str">
        <f t="shared" si="23"/>
        <v>202304</v>
      </c>
      <c r="S46" s="2" t="str">
        <f t="shared" si="24"/>
        <v>0  - 202304 - 30000000000 - Nombre de cliente 45</v>
      </c>
      <c r="T46" s="2" t="str">
        <f t="shared" si="16"/>
        <v>0 - 30000000000 - LIV - 202304 - Nombre de cliente 45 CBTE SOS.txt</v>
      </c>
      <c r="U46" s="2" t="str">
        <f t="shared" si="25"/>
        <v>0 - 30000000000 - LIV - 202304 - Nombre de cliente 45 Alicuota SOS.txt</v>
      </c>
      <c r="V46" s="2" t="str">
        <f t="shared" si="17"/>
        <v>0 - 30000000000 - LIC - 202304 - Nombre de cliente 45 CBTE SOS.txt</v>
      </c>
      <c r="W46" s="2" t="str">
        <f t="shared" si="26"/>
        <v>0 - 30000000000 - LIC - 202304 - Nombre de cliente 45 Alicuota SOS.txt</v>
      </c>
      <c r="X46" s="4">
        <f t="shared" si="27"/>
        <v>46</v>
      </c>
      <c r="Y46" s="4">
        <f t="shared" si="28"/>
        <v>1</v>
      </c>
      <c r="Z46" s="4">
        <f t="shared" si="29"/>
        <v>1</v>
      </c>
      <c r="AA46" s="5" t="str">
        <f>IFERROR(VLOOKUP(TEXT(X46,"0"),[1]Control!$A:$E,2,0),"")</f>
        <v/>
      </c>
      <c r="AB46" s="5" t="str">
        <f>IFERROR(VLOOKUP(TEXT(X46,"0"),[1]Control!$A:$E,3,0),"")</f>
        <v/>
      </c>
      <c r="AC46" s="4" t="str">
        <f>IFERROR(VLOOKUP(TEXT(X46,"0"),[1]Control!$A:$E,4,0),"")</f>
        <v/>
      </c>
    </row>
    <row r="47" spans="1:29" x14ac:dyDescent="0.25">
      <c r="A47" s="4" t="str">
        <f t="shared" si="18"/>
        <v>0</v>
      </c>
      <c r="B47" t="str">
        <f t="shared" si="12"/>
        <v>Nombre de cliente 46</v>
      </c>
      <c r="C47">
        <v>20000000000</v>
      </c>
      <c r="D47" t="s">
        <v>26</v>
      </c>
      <c r="E47" t="str">
        <f t="shared" si="13"/>
        <v>Clave 46</v>
      </c>
      <c r="F47" s="3">
        <v>44986</v>
      </c>
      <c r="G47" s="3" t="s">
        <v>9</v>
      </c>
      <c r="H47" s="3"/>
      <c r="I47" t="s">
        <v>12</v>
      </c>
      <c r="K47" t="s">
        <v>35</v>
      </c>
      <c r="L47" t="str">
        <f t="shared" si="19"/>
        <v>F:\Libros Compras y Ventas\2023\202303\TXT</v>
      </c>
      <c r="M47" s="4" t="str">
        <f t="shared" si="20"/>
        <v>F:\Libros Compras y Ventas\2023\202303\TXT\Nombre de cliente 46\COMVEN LID\2023\03\</v>
      </c>
      <c r="N47" t="str">
        <f t="shared" si="14"/>
        <v>F:\Libros Compras y Ventas\2023\202303\TXT</v>
      </c>
      <c r="O47" s="4" t="str">
        <f t="shared" si="15"/>
        <v>F:\Libros Compras y Ventas\2023\202303\TXT\Nombre de cliente 46\COMVEN LID\2023\03\</v>
      </c>
      <c r="P47" s="4" t="str">
        <f t="shared" si="21"/>
        <v>03/2023</v>
      </c>
      <c r="Q47" s="2" t="str">
        <f t="shared" si="22"/>
        <v>Marzo 2023</v>
      </c>
      <c r="R47" s="2" t="str">
        <f t="shared" si="23"/>
        <v>202303</v>
      </c>
      <c r="S47" s="2" t="str">
        <f t="shared" si="24"/>
        <v>0  - 202303 - 30000000000 - Nombre de cliente 46</v>
      </c>
      <c r="T47" s="2" t="str">
        <f t="shared" si="16"/>
        <v>0 - 30000000000 - LIV - 202303 - Nombre de cliente 46 CBTE SOS.txt</v>
      </c>
      <c r="U47" s="2" t="str">
        <f t="shared" si="25"/>
        <v>0 - 30000000000 - LIV - 202303 - Nombre de cliente 46 Alicuota SOS.txt</v>
      </c>
      <c r="V47" s="2" t="str">
        <f t="shared" si="17"/>
        <v>0 - 30000000000 - LIC - 202303 - Nombre de cliente 46 CBTE SOS.txt</v>
      </c>
      <c r="W47" s="2" t="str">
        <f t="shared" si="26"/>
        <v>0 - 30000000000 - LIC - 202303 - Nombre de cliente 46 Alicuota SOS.txt</v>
      </c>
      <c r="X47" s="4">
        <f t="shared" si="27"/>
        <v>47</v>
      </c>
      <c r="Y47" s="4">
        <f t="shared" si="28"/>
        <v>1</v>
      </c>
      <c r="Z47" s="4">
        <f t="shared" si="29"/>
        <v>1</v>
      </c>
      <c r="AA47" s="5" t="str">
        <f>IFERROR(VLOOKUP(TEXT(X47,"0"),[1]Control!$A:$E,2,0),"")</f>
        <v/>
      </c>
      <c r="AB47" s="5" t="str">
        <f>IFERROR(VLOOKUP(TEXT(X47,"0"),[1]Control!$A:$E,3,0),"")</f>
        <v/>
      </c>
      <c r="AC47" s="4" t="str">
        <f>IFERROR(VLOOKUP(TEXT(X47,"0"),[1]Control!$A:$E,4,0),"")</f>
        <v/>
      </c>
    </row>
    <row r="48" spans="1:29" x14ac:dyDescent="0.25">
      <c r="A48" s="4" t="str">
        <f t="shared" si="18"/>
        <v>0</v>
      </c>
      <c r="B48" t="str">
        <f t="shared" si="12"/>
        <v>Nombre de cliente 47</v>
      </c>
      <c r="C48">
        <v>20000000000</v>
      </c>
      <c r="D48" t="s">
        <v>26</v>
      </c>
      <c r="E48" t="str">
        <f t="shared" si="13"/>
        <v>Clave 47</v>
      </c>
      <c r="F48" s="3">
        <v>45017</v>
      </c>
      <c r="G48" s="3" t="s">
        <v>9</v>
      </c>
      <c r="H48" s="3"/>
      <c r="I48" t="s">
        <v>13</v>
      </c>
      <c r="K48" t="s">
        <v>35</v>
      </c>
      <c r="L48" t="str">
        <f t="shared" si="19"/>
        <v>F:\Libros Compras y Ventas\2023\202304\TXT</v>
      </c>
      <c r="M48" s="4" t="str">
        <f t="shared" si="20"/>
        <v>F:\Libros Compras y Ventas\2023\202304\TXT\Nombre de cliente 47\COMVEN LID\2023\04\</v>
      </c>
      <c r="N48" t="str">
        <f t="shared" si="14"/>
        <v>F:\Libros Compras y Ventas\2023\202304\TXT</v>
      </c>
      <c r="O48" s="4" t="str">
        <f t="shared" si="15"/>
        <v>F:\Libros Compras y Ventas\2023\202304\TXT\Nombre de cliente 47\COMVEN LID\2023\04\</v>
      </c>
      <c r="P48" s="4" t="str">
        <f t="shared" si="21"/>
        <v>04/2023</v>
      </c>
      <c r="Q48" s="2" t="str">
        <f t="shared" si="22"/>
        <v>Abril 2023</v>
      </c>
      <c r="R48" s="2" t="str">
        <f t="shared" si="23"/>
        <v>202304</v>
      </c>
      <c r="S48" s="2" t="str">
        <f t="shared" si="24"/>
        <v>0  - 202304 - 30000000000 - Nombre de cliente 47</v>
      </c>
      <c r="T48" s="2" t="str">
        <f t="shared" si="16"/>
        <v>0 - 30000000000 - LIV - 202304 - Nombre de cliente 47 CBTE SOS.txt</v>
      </c>
      <c r="U48" s="2" t="str">
        <f t="shared" si="25"/>
        <v>0 - 30000000000 - LIV - 202304 - Nombre de cliente 47 Alicuota SOS.txt</v>
      </c>
      <c r="V48" s="2" t="str">
        <f t="shared" si="17"/>
        <v>0 - 30000000000 - LIC - 202304 - Nombre de cliente 47 CBTE SOS.txt</v>
      </c>
      <c r="W48" s="2" t="str">
        <f t="shared" si="26"/>
        <v>0 - 30000000000 - LIC - 202304 - Nombre de cliente 47 Alicuota SOS.txt</v>
      </c>
      <c r="X48" s="4">
        <f t="shared" si="27"/>
        <v>48</v>
      </c>
      <c r="Y48" s="4">
        <f t="shared" si="28"/>
        <v>1</v>
      </c>
      <c r="Z48" s="4">
        <f t="shared" si="29"/>
        <v>1</v>
      </c>
      <c r="AA48" s="5" t="str">
        <f>IFERROR(VLOOKUP(TEXT(X48,"0"),[1]Control!$A:$E,2,0),"")</f>
        <v/>
      </c>
      <c r="AB48" s="5" t="str">
        <f>IFERROR(VLOOKUP(TEXT(X48,"0"),[1]Control!$A:$E,3,0),"")</f>
        <v/>
      </c>
      <c r="AC48" s="4" t="str">
        <f>IFERROR(VLOOKUP(TEXT(X48,"0"),[1]Control!$A:$E,4,0),"")</f>
        <v/>
      </c>
    </row>
    <row r="49" spans="1:29" x14ac:dyDescent="0.25">
      <c r="A49" s="4" t="str">
        <f t="shared" si="18"/>
        <v>0</v>
      </c>
      <c r="B49" t="str">
        <f t="shared" si="12"/>
        <v>Nombre de cliente 48</v>
      </c>
      <c r="C49">
        <v>20000000000</v>
      </c>
      <c r="D49" t="s">
        <v>26</v>
      </c>
      <c r="E49" t="str">
        <f t="shared" si="13"/>
        <v>Clave 48</v>
      </c>
      <c r="F49" s="3">
        <v>45017</v>
      </c>
      <c r="G49" s="3" t="s">
        <v>9</v>
      </c>
      <c r="H49" s="3"/>
      <c r="I49" t="s">
        <v>13</v>
      </c>
      <c r="K49" t="s">
        <v>35</v>
      </c>
      <c r="L49" t="str">
        <f t="shared" si="19"/>
        <v>F:\Libros Compras y Ventas\2023\202304\TXT</v>
      </c>
      <c r="M49" s="4" t="str">
        <f t="shared" si="20"/>
        <v>F:\Libros Compras y Ventas\2023\202304\TXT\Nombre de cliente 48\COMVEN LID\2023\04\</v>
      </c>
      <c r="N49" t="str">
        <f t="shared" si="14"/>
        <v>F:\Libros Compras y Ventas\2023\202304\TXT</v>
      </c>
      <c r="O49" s="4" t="str">
        <f t="shared" si="15"/>
        <v>F:\Libros Compras y Ventas\2023\202304\TXT\Nombre de cliente 48\COMVEN LID\2023\04\</v>
      </c>
      <c r="P49" s="4" t="str">
        <f t="shared" si="21"/>
        <v>04/2023</v>
      </c>
      <c r="Q49" s="2" t="str">
        <f t="shared" si="22"/>
        <v>Abril 2023</v>
      </c>
      <c r="R49" s="2" t="str">
        <f t="shared" si="23"/>
        <v>202304</v>
      </c>
      <c r="S49" s="2" t="str">
        <f t="shared" si="24"/>
        <v>0  - 202304 - 30000000000 - Nombre de cliente 48</v>
      </c>
      <c r="T49" s="2" t="str">
        <f t="shared" si="16"/>
        <v>0 - 30000000000 - LIV - 202304 - Nombre de cliente 48 CBTE SOS.txt</v>
      </c>
      <c r="U49" s="2" t="str">
        <f t="shared" si="25"/>
        <v>0 - 30000000000 - LIV - 202304 - Nombre de cliente 48 Alicuota SOS.txt</v>
      </c>
      <c r="V49" s="2" t="str">
        <f t="shared" si="17"/>
        <v>0 - 30000000000 - LIC - 202304 - Nombre de cliente 48 CBTE SOS.txt</v>
      </c>
      <c r="W49" s="2" t="str">
        <f t="shared" si="26"/>
        <v>0 - 30000000000 - LIC - 202304 - Nombre de cliente 48 Alicuota SOS.txt</v>
      </c>
      <c r="X49" s="4">
        <f t="shared" si="27"/>
        <v>49</v>
      </c>
      <c r="Y49" s="4">
        <f t="shared" si="28"/>
        <v>1</v>
      </c>
      <c r="Z49" s="4">
        <f t="shared" si="29"/>
        <v>1</v>
      </c>
      <c r="AA49" s="5" t="str">
        <f>IFERROR(VLOOKUP(TEXT(X49,"0"),[1]Control!$A:$E,2,0),"")</f>
        <v/>
      </c>
      <c r="AB49" s="5" t="str">
        <f>IFERROR(VLOOKUP(TEXT(X49,"0"),[1]Control!$A:$E,3,0),"")</f>
        <v/>
      </c>
      <c r="AC49" s="4" t="str">
        <f>IFERROR(VLOOKUP(TEXT(X49,"0"),[1]Control!$A:$E,4,0),"")</f>
        <v/>
      </c>
    </row>
    <row r="50" spans="1:29" x14ac:dyDescent="0.25">
      <c r="A50" s="4" t="str">
        <f t="shared" si="18"/>
        <v>0</v>
      </c>
      <c r="B50" t="str">
        <f t="shared" si="12"/>
        <v>Nombre de cliente 49</v>
      </c>
      <c r="C50">
        <v>20000000000</v>
      </c>
      <c r="D50" t="s">
        <v>26</v>
      </c>
      <c r="E50" t="str">
        <f t="shared" si="13"/>
        <v>Clave 49</v>
      </c>
      <c r="F50" s="3">
        <v>44986</v>
      </c>
      <c r="G50" s="3" t="s">
        <v>9</v>
      </c>
      <c r="H50" s="3"/>
      <c r="I50" t="s">
        <v>12</v>
      </c>
      <c r="K50" t="s">
        <v>35</v>
      </c>
      <c r="L50" t="str">
        <f t="shared" si="19"/>
        <v>F:\Libros Compras y Ventas\2023\202303\TXT</v>
      </c>
      <c r="M50" s="4" t="str">
        <f t="shared" si="20"/>
        <v>F:\Libros Compras y Ventas\2023\202303\TXT\Nombre de cliente 49\COMVEN LID\2023\03\</v>
      </c>
      <c r="N50" t="str">
        <f t="shared" si="14"/>
        <v>F:\Libros Compras y Ventas\2023\202303\TXT</v>
      </c>
      <c r="O50" s="4" t="str">
        <f t="shared" si="15"/>
        <v>F:\Libros Compras y Ventas\2023\202303\TXT\Nombre de cliente 49\COMVEN LID\2023\03\</v>
      </c>
      <c r="P50" s="4" t="str">
        <f t="shared" si="21"/>
        <v>03/2023</v>
      </c>
      <c r="Q50" s="2" t="str">
        <f t="shared" si="22"/>
        <v>Marzo 2023</v>
      </c>
      <c r="R50" s="2" t="str">
        <f t="shared" si="23"/>
        <v>202303</v>
      </c>
      <c r="S50" s="2" t="str">
        <f t="shared" si="24"/>
        <v>0  - 202303 - 30000000000 - Nombre de cliente 49</v>
      </c>
      <c r="T50" s="2" t="str">
        <f t="shared" si="16"/>
        <v>0 - 30000000000 - LIV - 202303 - Nombre de cliente 49 CBTE SOS.txt</v>
      </c>
      <c r="U50" s="2" t="str">
        <f t="shared" si="25"/>
        <v>0 - 30000000000 - LIV - 202303 - Nombre de cliente 49 Alicuota SOS.txt</v>
      </c>
      <c r="V50" s="2" t="str">
        <f t="shared" si="17"/>
        <v>0 - 30000000000 - LIC - 202303 - Nombre de cliente 49 CBTE SOS.txt</v>
      </c>
      <c r="W50" s="2" t="str">
        <f t="shared" si="26"/>
        <v>0 - 30000000000 - LIC - 202303 - Nombre de cliente 49 Alicuota SOS.txt</v>
      </c>
      <c r="X50" s="4">
        <f t="shared" si="27"/>
        <v>50</v>
      </c>
      <c r="Y50" s="4">
        <f t="shared" si="28"/>
        <v>1</v>
      </c>
      <c r="Z50" s="4">
        <f t="shared" si="29"/>
        <v>1</v>
      </c>
      <c r="AA50" s="5" t="str">
        <f>IFERROR(VLOOKUP(TEXT(X50,"0"),[1]Control!$A:$E,2,0),"")</f>
        <v/>
      </c>
      <c r="AB50" s="5" t="str">
        <f>IFERROR(VLOOKUP(TEXT(X50,"0"),[1]Control!$A:$E,3,0),"")</f>
        <v/>
      </c>
      <c r="AC50" s="4" t="str">
        <f>IFERROR(VLOOKUP(TEXT(X50,"0"),[1]Control!$A:$E,4,0),"")</f>
        <v/>
      </c>
    </row>
    <row r="51" spans="1:29" x14ac:dyDescent="0.25">
      <c r="A51" s="4" t="str">
        <f t="shared" si="18"/>
        <v>0</v>
      </c>
      <c r="B51" t="str">
        <f t="shared" si="12"/>
        <v>Nombre de cliente 50</v>
      </c>
      <c r="C51">
        <v>20000000000</v>
      </c>
      <c r="D51" t="s">
        <v>26</v>
      </c>
      <c r="E51" t="str">
        <f t="shared" si="13"/>
        <v>Clave 50</v>
      </c>
      <c r="F51" s="3">
        <v>44986</v>
      </c>
      <c r="G51" s="3" t="s">
        <v>9</v>
      </c>
      <c r="H51" s="3"/>
      <c r="I51" t="s">
        <v>12</v>
      </c>
      <c r="K51" t="s">
        <v>35</v>
      </c>
      <c r="L51" t="str">
        <f t="shared" si="19"/>
        <v>F:\Libros Compras y Ventas\2023\202303\TXT</v>
      </c>
      <c r="M51" s="4" t="str">
        <f t="shared" si="20"/>
        <v>F:\Libros Compras y Ventas\2023\202303\TXT\Nombre de cliente 50\COMVEN LID\2023\03\</v>
      </c>
      <c r="N51" t="str">
        <f t="shared" si="14"/>
        <v>F:\Libros Compras y Ventas\2023\202303\TXT</v>
      </c>
      <c r="O51" s="4" t="str">
        <f t="shared" si="15"/>
        <v>F:\Libros Compras y Ventas\2023\202303\TXT\Nombre de cliente 50\COMVEN LID\2023\03\</v>
      </c>
      <c r="P51" s="4" t="str">
        <f t="shared" si="21"/>
        <v>03/2023</v>
      </c>
      <c r="Q51" s="2" t="str">
        <f t="shared" si="22"/>
        <v>Marzo 2023</v>
      </c>
      <c r="R51" s="2" t="str">
        <f t="shared" si="23"/>
        <v>202303</v>
      </c>
      <c r="S51" s="2" t="str">
        <f t="shared" si="24"/>
        <v>0  - 202303 - 30000000000 - Nombre de cliente 50</v>
      </c>
      <c r="T51" s="2" t="str">
        <f t="shared" si="16"/>
        <v>0 - 30000000000 - LIV - 202303 - Nombre de cliente 50 CBTE SOS.txt</v>
      </c>
      <c r="U51" s="2" t="str">
        <f t="shared" si="25"/>
        <v>0 - 30000000000 - LIV - 202303 - Nombre de cliente 50 Alicuota SOS.txt</v>
      </c>
      <c r="V51" s="2" t="str">
        <f t="shared" si="17"/>
        <v>0 - 30000000000 - LIC - 202303 - Nombre de cliente 50 CBTE SOS.txt</v>
      </c>
      <c r="W51" s="2" t="str">
        <f t="shared" si="26"/>
        <v>0 - 30000000000 - LIC - 202303 - Nombre de cliente 50 Alicuota SOS.txt</v>
      </c>
      <c r="X51" s="4">
        <f t="shared" si="27"/>
        <v>51</v>
      </c>
      <c r="Y51" s="4">
        <f t="shared" si="28"/>
        <v>1</v>
      </c>
      <c r="Z51" s="4">
        <f t="shared" si="29"/>
        <v>1</v>
      </c>
      <c r="AA51" s="5" t="str">
        <f>IFERROR(VLOOKUP(TEXT(X51,"0"),[1]Control!$A:$E,2,0),"")</f>
        <v/>
      </c>
      <c r="AB51" s="5" t="str">
        <f>IFERROR(VLOOKUP(TEXT(X51,"0"),[1]Control!$A:$E,3,0),"")</f>
        <v/>
      </c>
      <c r="AC51" s="4" t="str">
        <f>IFERROR(VLOOKUP(TEXT(X51,"0"),[1]Control!$A:$E,4,0),"")</f>
        <v/>
      </c>
    </row>
    <row r="52" spans="1:29" x14ac:dyDescent="0.25">
      <c r="A52" s="4" t="str">
        <f t="shared" si="18"/>
        <v>0</v>
      </c>
      <c r="B52" t="str">
        <f t="shared" si="12"/>
        <v>Nombre de cliente 51</v>
      </c>
      <c r="C52">
        <v>20000000000</v>
      </c>
      <c r="D52" t="s">
        <v>26</v>
      </c>
      <c r="E52" t="str">
        <f t="shared" si="13"/>
        <v>Clave 51</v>
      </c>
      <c r="F52" s="3">
        <v>44986</v>
      </c>
      <c r="G52" s="3" t="s">
        <v>9</v>
      </c>
      <c r="H52" s="3"/>
      <c r="I52" t="s">
        <v>12</v>
      </c>
      <c r="K52" t="s">
        <v>35</v>
      </c>
      <c r="L52" t="str">
        <f t="shared" si="19"/>
        <v>F:\Libros Compras y Ventas\2023\202303\TXT</v>
      </c>
      <c r="M52" s="4" t="str">
        <f t="shared" si="20"/>
        <v>F:\Libros Compras y Ventas\2023\202303\TXT\Nombre de cliente 51\COMVEN LID\2023\03\</v>
      </c>
      <c r="N52" t="str">
        <f t="shared" si="14"/>
        <v>F:\Libros Compras y Ventas\2023\202303\TXT</v>
      </c>
      <c r="O52" s="4" t="str">
        <f t="shared" si="15"/>
        <v>F:\Libros Compras y Ventas\2023\202303\TXT\Nombre de cliente 51\COMVEN LID\2023\03\</v>
      </c>
      <c r="P52" s="4" t="str">
        <f t="shared" si="21"/>
        <v>03/2023</v>
      </c>
      <c r="Q52" s="2" t="str">
        <f t="shared" si="22"/>
        <v>Marzo 2023</v>
      </c>
      <c r="R52" s="2" t="str">
        <f t="shared" si="23"/>
        <v>202303</v>
      </c>
      <c r="S52" s="2" t="str">
        <f t="shared" si="24"/>
        <v>0  - 202303 - 30000000000 - Nombre de cliente 51</v>
      </c>
      <c r="T52" s="2" t="str">
        <f t="shared" si="16"/>
        <v>0 - 30000000000 - LIV - 202303 - Nombre de cliente 51 CBTE SOS.txt</v>
      </c>
      <c r="U52" s="2" t="str">
        <f t="shared" si="25"/>
        <v>0 - 30000000000 - LIV - 202303 - Nombre de cliente 51 Alicuota SOS.txt</v>
      </c>
      <c r="V52" s="2" t="str">
        <f t="shared" si="17"/>
        <v>0 - 30000000000 - LIC - 202303 - Nombre de cliente 51 CBTE SOS.txt</v>
      </c>
      <c r="W52" s="2" t="str">
        <f t="shared" si="26"/>
        <v>0 - 30000000000 - LIC - 202303 - Nombre de cliente 51 Alicuota SOS.txt</v>
      </c>
      <c r="X52" s="4">
        <f t="shared" si="27"/>
        <v>52</v>
      </c>
      <c r="Y52" s="4">
        <f t="shared" si="28"/>
        <v>1</v>
      </c>
      <c r="Z52" s="4">
        <f t="shared" si="29"/>
        <v>1</v>
      </c>
      <c r="AA52" s="5" t="str">
        <f>IFERROR(VLOOKUP(TEXT(X52,"0"),[1]Control!$A:$E,2,0),"")</f>
        <v/>
      </c>
      <c r="AB52" s="5" t="str">
        <f>IFERROR(VLOOKUP(TEXT(X52,"0"),[1]Control!$A:$E,3,0),"")</f>
        <v/>
      </c>
      <c r="AC52" s="4" t="str">
        <f>IFERROR(VLOOKUP(TEXT(X52,"0"),[1]Control!$A:$E,4,0),"")</f>
        <v/>
      </c>
    </row>
    <row r="53" spans="1:29" x14ac:dyDescent="0.25">
      <c r="A53" s="4" t="str">
        <f t="shared" si="18"/>
        <v>0</v>
      </c>
      <c r="B53" t="str">
        <f t="shared" si="12"/>
        <v>Nombre de cliente 52</v>
      </c>
      <c r="C53">
        <v>20000000000</v>
      </c>
      <c r="D53" t="s">
        <v>26</v>
      </c>
      <c r="E53" t="str">
        <f t="shared" si="13"/>
        <v>Clave 52</v>
      </c>
      <c r="F53" s="3">
        <v>45017</v>
      </c>
      <c r="G53" s="3" t="s">
        <v>9</v>
      </c>
      <c r="H53" s="3"/>
      <c r="I53" t="s">
        <v>13</v>
      </c>
      <c r="K53" t="s">
        <v>35</v>
      </c>
      <c r="L53" t="str">
        <f t="shared" si="19"/>
        <v>F:\Libros Compras y Ventas\2023\202304\TXT</v>
      </c>
      <c r="M53" s="4" t="str">
        <f t="shared" si="20"/>
        <v>F:\Libros Compras y Ventas\2023\202304\TXT\Nombre de cliente 52\COMVEN LID\2023\04\</v>
      </c>
      <c r="N53" t="str">
        <f t="shared" si="14"/>
        <v>F:\Libros Compras y Ventas\2023\202304\TXT</v>
      </c>
      <c r="O53" s="4" t="str">
        <f t="shared" si="15"/>
        <v>F:\Libros Compras y Ventas\2023\202304\TXT\Nombre de cliente 52\COMVEN LID\2023\04\</v>
      </c>
      <c r="P53" s="4" t="str">
        <f t="shared" si="21"/>
        <v>04/2023</v>
      </c>
      <c r="Q53" s="2" t="str">
        <f t="shared" si="22"/>
        <v>Abril 2023</v>
      </c>
      <c r="R53" s="2" t="str">
        <f t="shared" si="23"/>
        <v>202304</v>
      </c>
      <c r="S53" s="2" t="str">
        <f t="shared" si="24"/>
        <v>0  - 202304 - 30000000000 - Nombre de cliente 52</v>
      </c>
      <c r="T53" s="2" t="str">
        <f t="shared" si="16"/>
        <v>0 - 30000000000 - LIV - 202304 - Nombre de cliente 52 CBTE SOS.txt</v>
      </c>
      <c r="U53" s="2" t="str">
        <f t="shared" si="25"/>
        <v>0 - 30000000000 - LIV - 202304 - Nombre de cliente 52 Alicuota SOS.txt</v>
      </c>
      <c r="V53" s="2" t="str">
        <f t="shared" si="17"/>
        <v>0 - 30000000000 - LIC - 202304 - Nombre de cliente 52 CBTE SOS.txt</v>
      </c>
      <c r="W53" s="2" t="str">
        <f t="shared" si="26"/>
        <v>0 - 30000000000 - LIC - 202304 - Nombre de cliente 52 Alicuota SOS.txt</v>
      </c>
      <c r="X53" s="4">
        <f t="shared" si="27"/>
        <v>53</v>
      </c>
      <c r="Y53" s="4">
        <f t="shared" si="28"/>
        <v>1</v>
      </c>
      <c r="Z53" s="4">
        <f t="shared" si="29"/>
        <v>1</v>
      </c>
      <c r="AA53" s="5" t="str">
        <f>IFERROR(VLOOKUP(TEXT(X53,"0"),[1]Control!$A:$E,2,0),"")</f>
        <v/>
      </c>
      <c r="AB53" s="5" t="str">
        <f>IFERROR(VLOOKUP(TEXT(X53,"0"),[1]Control!$A:$E,3,0),"")</f>
        <v/>
      </c>
      <c r="AC53" s="4" t="str">
        <f>IFERROR(VLOOKUP(TEXT(X53,"0"),[1]Control!$A:$E,4,0),"")</f>
        <v/>
      </c>
    </row>
    <row r="54" spans="1:29" x14ac:dyDescent="0.25">
      <c r="A54" s="4" t="str">
        <f t="shared" si="18"/>
        <v>0</v>
      </c>
      <c r="B54" t="str">
        <f t="shared" si="12"/>
        <v>Nombre de cliente 53</v>
      </c>
      <c r="C54">
        <v>20000000000</v>
      </c>
      <c r="D54" t="s">
        <v>26</v>
      </c>
      <c r="E54" t="str">
        <f t="shared" si="13"/>
        <v>Clave 53</v>
      </c>
      <c r="F54" s="3">
        <v>44986</v>
      </c>
      <c r="G54" s="3" t="s">
        <v>9</v>
      </c>
      <c r="H54" s="3"/>
      <c r="I54" t="s">
        <v>12</v>
      </c>
      <c r="K54" t="s">
        <v>35</v>
      </c>
      <c r="L54" t="str">
        <f t="shared" si="19"/>
        <v>F:\Libros Compras y Ventas\2023\202303\TXT</v>
      </c>
      <c r="M54" s="4" t="str">
        <f t="shared" si="20"/>
        <v>F:\Libros Compras y Ventas\2023\202303\TXT\Nombre de cliente 53\COMVEN LID\2023\03\</v>
      </c>
      <c r="N54" t="str">
        <f t="shared" si="14"/>
        <v>F:\Libros Compras y Ventas\2023\202303\TXT</v>
      </c>
      <c r="O54" s="4" t="str">
        <f t="shared" si="15"/>
        <v>F:\Libros Compras y Ventas\2023\202303\TXT\Nombre de cliente 53\COMVEN LID\2023\03\</v>
      </c>
      <c r="P54" s="4" t="str">
        <f t="shared" si="21"/>
        <v>03/2023</v>
      </c>
      <c r="Q54" s="2" t="str">
        <f t="shared" si="22"/>
        <v>Marzo 2023</v>
      </c>
      <c r="R54" s="2" t="str">
        <f t="shared" si="23"/>
        <v>202303</v>
      </c>
      <c r="S54" s="2" t="str">
        <f t="shared" si="24"/>
        <v>0  - 202303 - 30000000000 - Nombre de cliente 53</v>
      </c>
      <c r="T54" s="2" t="str">
        <f t="shared" si="16"/>
        <v>0 - 30000000000 - LIV - 202303 - Nombre de cliente 53 CBTE SOS.txt</v>
      </c>
      <c r="U54" s="2" t="str">
        <f t="shared" si="25"/>
        <v>0 - 30000000000 - LIV - 202303 - Nombre de cliente 53 Alicuota SOS.txt</v>
      </c>
      <c r="V54" s="2" t="str">
        <f t="shared" si="17"/>
        <v>0 - 30000000000 - LIC - 202303 - Nombre de cliente 53 CBTE SOS.txt</v>
      </c>
      <c r="W54" s="2" t="str">
        <f t="shared" si="26"/>
        <v>0 - 30000000000 - LIC - 202303 - Nombre de cliente 53 Alicuota SOS.txt</v>
      </c>
      <c r="X54" s="4">
        <f t="shared" si="27"/>
        <v>54</v>
      </c>
      <c r="Y54" s="4">
        <f t="shared" si="28"/>
        <v>1</v>
      </c>
      <c r="Z54" s="4">
        <f t="shared" si="29"/>
        <v>1</v>
      </c>
      <c r="AA54" s="5" t="str">
        <f>IFERROR(VLOOKUP(TEXT(X54,"0"),[1]Control!$A:$E,2,0),"")</f>
        <v/>
      </c>
      <c r="AB54" s="5" t="str">
        <f>IFERROR(VLOOKUP(TEXT(X54,"0"),[1]Control!$A:$E,3,0),"")</f>
        <v/>
      </c>
      <c r="AC54" s="4" t="str">
        <f>IFERROR(VLOOKUP(TEXT(X54,"0"),[1]Control!$A:$E,4,0),"")</f>
        <v/>
      </c>
    </row>
    <row r="55" spans="1:29" x14ac:dyDescent="0.25">
      <c r="A55" s="4" t="str">
        <f t="shared" si="18"/>
        <v>0</v>
      </c>
      <c r="B55" t="str">
        <f t="shared" si="12"/>
        <v>Nombre de cliente 54</v>
      </c>
      <c r="C55">
        <v>20000000000</v>
      </c>
      <c r="D55" t="s">
        <v>26</v>
      </c>
      <c r="E55" t="str">
        <f t="shared" si="13"/>
        <v>Clave 54</v>
      </c>
      <c r="F55" s="3">
        <v>45017</v>
      </c>
      <c r="G55" s="3" t="s">
        <v>10</v>
      </c>
      <c r="H55" s="3" t="s">
        <v>31</v>
      </c>
      <c r="I55" t="s">
        <v>13</v>
      </c>
      <c r="K55" t="s">
        <v>35</v>
      </c>
      <c r="L55" t="str">
        <f t="shared" si="19"/>
        <v>F:\Libros Compras y Ventas\2023\202304\TXT</v>
      </c>
      <c r="M55" s="4" t="str">
        <f t="shared" si="20"/>
        <v>F:\Libros Compras y Ventas\2023\202304\TXT\Nombre de cliente 54\COMVEN LID\2023\04\</v>
      </c>
      <c r="N55" t="str">
        <f t="shared" si="14"/>
        <v>F:\Libros Compras y Ventas\2023\202304\TXT</v>
      </c>
      <c r="O55" s="4" t="str">
        <f t="shared" si="15"/>
        <v>F:\Libros Compras y Ventas\2023\202304\TXT\Nombre de cliente 54\COMVEN LID\2023\04\</v>
      </c>
      <c r="P55" s="4" t="str">
        <f t="shared" si="21"/>
        <v>04/2023</v>
      </c>
      <c r="Q55" s="2" t="str">
        <f t="shared" si="22"/>
        <v>Abril 2023</v>
      </c>
      <c r="R55" s="2" t="str">
        <f t="shared" si="23"/>
        <v>202304</v>
      </c>
      <c r="S55" s="2" t="str">
        <f t="shared" si="24"/>
        <v>0  - 202304 - 30000000000 - Nombre de cliente 54</v>
      </c>
      <c r="T55" s="2" t="str">
        <f t="shared" si="16"/>
        <v>0 - 30000000000 - LIV - 202304 - Nombre de cliente 54 CBTE SOS.txt</v>
      </c>
      <c r="U55" s="2" t="str">
        <f t="shared" si="25"/>
        <v>0 - 30000000000 - LIV - 202304 - Nombre de cliente 54 Alicuota SOS.txt</v>
      </c>
      <c r="V55" s="2" t="str">
        <f t="shared" si="17"/>
        <v>0 - 30000000000 - LIC - 202304 - Nombre de cliente 54 CBTE SOS.txt</v>
      </c>
      <c r="W55" s="2" t="str">
        <f t="shared" si="26"/>
        <v>0 - 30000000000 - LIC - 202304 - Nombre de cliente 54 Alicuota SOS.txt</v>
      </c>
      <c r="X55" s="4">
        <f t="shared" si="27"/>
        <v>55</v>
      </c>
      <c r="Y55" s="4">
        <f t="shared" si="28"/>
        <v>1</v>
      </c>
      <c r="Z55" s="4">
        <f t="shared" si="29"/>
        <v>1</v>
      </c>
      <c r="AA55" s="5" t="str">
        <f>IFERROR(VLOOKUP(TEXT(X55,"0"),[1]Control!$A:$E,2,0),"")</f>
        <v/>
      </c>
      <c r="AB55" s="5" t="str">
        <f>IFERROR(VLOOKUP(TEXT(X55,"0"),[1]Control!$A:$E,3,0),"")</f>
        <v/>
      </c>
      <c r="AC55" s="4" t="str">
        <f>IFERROR(VLOOKUP(TEXT(X55,"0"),[1]Control!$A:$E,4,0),"")</f>
        <v/>
      </c>
    </row>
    <row r="56" spans="1:29" x14ac:dyDescent="0.25">
      <c r="A56" s="4" t="str">
        <f t="shared" si="18"/>
        <v>0</v>
      </c>
      <c r="B56" t="str">
        <f t="shared" si="12"/>
        <v>Nombre de cliente 55</v>
      </c>
      <c r="C56">
        <v>20000000000</v>
      </c>
      <c r="D56" t="s">
        <v>26</v>
      </c>
      <c r="E56" t="str">
        <f t="shared" si="13"/>
        <v>Clave 55</v>
      </c>
      <c r="F56" s="3">
        <v>44986</v>
      </c>
      <c r="G56" s="3" t="s">
        <v>9</v>
      </c>
      <c r="H56" s="3"/>
      <c r="I56" t="s">
        <v>12</v>
      </c>
      <c r="K56" t="s">
        <v>35</v>
      </c>
      <c r="L56" t="str">
        <f t="shared" si="19"/>
        <v>F:\Libros Compras y Ventas\2023\202303\TXT</v>
      </c>
      <c r="M56" s="4" t="str">
        <f t="shared" si="20"/>
        <v>F:\Libros Compras y Ventas\2023\202303\TXT\Nombre de cliente 55\COMVEN LID\2023\03\</v>
      </c>
      <c r="N56" t="str">
        <f t="shared" si="14"/>
        <v>F:\Libros Compras y Ventas\2023\202303\TXT</v>
      </c>
      <c r="O56" s="4" t="str">
        <f t="shared" si="15"/>
        <v>F:\Libros Compras y Ventas\2023\202303\TXT\Nombre de cliente 55\COMVEN LID\2023\03\</v>
      </c>
      <c r="P56" s="4" t="str">
        <f t="shared" si="21"/>
        <v>03/2023</v>
      </c>
      <c r="Q56" s="2" t="str">
        <f t="shared" si="22"/>
        <v>Marzo 2023</v>
      </c>
      <c r="R56" s="2" t="str">
        <f t="shared" si="23"/>
        <v>202303</v>
      </c>
      <c r="S56" s="2" t="str">
        <f t="shared" si="24"/>
        <v>0  - 202303 - 30000000000 - Nombre de cliente 55</v>
      </c>
      <c r="T56" s="2" t="str">
        <f t="shared" si="16"/>
        <v>0 - 30000000000 - LIV - 202303 - Nombre de cliente 55 CBTE SOS.txt</v>
      </c>
      <c r="U56" s="2" t="str">
        <f t="shared" si="25"/>
        <v>0 - 30000000000 - LIV - 202303 - Nombre de cliente 55 Alicuota SOS.txt</v>
      </c>
      <c r="V56" s="2" t="str">
        <f t="shared" si="17"/>
        <v>0 - 30000000000 - LIC - 202303 - Nombre de cliente 55 CBTE SOS.txt</v>
      </c>
      <c r="W56" s="2" t="str">
        <f t="shared" si="26"/>
        <v>0 - 30000000000 - LIC - 202303 - Nombre de cliente 55 Alicuota SOS.txt</v>
      </c>
      <c r="X56" s="4">
        <f t="shared" si="27"/>
        <v>56</v>
      </c>
      <c r="Y56" s="4">
        <f t="shared" si="28"/>
        <v>1</v>
      </c>
      <c r="Z56" s="4">
        <f t="shared" si="29"/>
        <v>1</v>
      </c>
      <c r="AA56" s="5" t="str">
        <f>IFERROR(VLOOKUP(TEXT(X56,"0"),[1]Control!$A:$E,2,0),"")</f>
        <v/>
      </c>
      <c r="AB56" s="5" t="str">
        <f>IFERROR(VLOOKUP(TEXT(X56,"0"),[1]Control!$A:$E,3,0),"")</f>
        <v/>
      </c>
      <c r="AC56" s="4" t="str">
        <f>IFERROR(VLOOKUP(TEXT(X56,"0"),[1]Control!$A:$E,4,0),"")</f>
        <v/>
      </c>
    </row>
    <row r="57" spans="1:29" x14ac:dyDescent="0.25">
      <c r="A57" s="4" t="str">
        <f t="shared" si="18"/>
        <v>0</v>
      </c>
      <c r="B57" t="str">
        <f t="shared" si="12"/>
        <v>Nombre de cliente 56</v>
      </c>
      <c r="C57">
        <v>20000000000</v>
      </c>
      <c r="D57" t="s">
        <v>26</v>
      </c>
      <c r="E57" t="str">
        <f t="shared" si="13"/>
        <v>Clave 56</v>
      </c>
      <c r="F57" s="3">
        <v>44986</v>
      </c>
      <c r="G57" s="3" t="s">
        <v>9</v>
      </c>
      <c r="H57" s="3"/>
      <c r="I57" t="s">
        <v>12</v>
      </c>
      <c r="K57" t="s">
        <v>35</v>
      </c>
      <c r="L57" t="str">
        <f t="shared" si="19"/>
        <v>F:\Libros Compras y Ventas\2023\202303\TXT</v>
      </c>
      <c r="M57" s="4" t="str">
        <f t="shared" si="20"/>
        <v>F:\Libros Compras y Ventas\2023\202303\TXT\Nombre de cliente 56\COMVEN LID\2023\03\</v>
      </c>
      <c r="N57" t="str">
        <f t="shared" si="14"/>
        <v>F:\Libros Compras y Ventas\2023\202303\TXT</v>
      </c>
      <c r="O57" s="4" t="str">
        <f t="shared" si="15"/>
        <v>F:\Libros Compras y Ventas\2023\202303\TXT\Nombre de cliente 56\COMVEN LID\2023\03\</v>
      </c>
      <c r="P57" s="4" t="str">
        <f t="shared" si="21"/>
        <v>03/2023</v>
      </c>
      <c r="Q57" s="2" t="str">
        <f t="shared" si="22"/>
        <v>Marzo 2023</v>
      </c>
      <c r="R57" s="2" t="str">
        <f t="shared" si="23"/>
        <v>202303</v>
      </c>
      <c r="S57" s="2" t="str">
        <f t="shared" si="24"/>
        <v>0  - 202303 - 30000000000 - Nombre de cliente 56</v>
      </c>
      <c r="T57" s="2" t="str">
        <f t="shared" si="16"/>
        <v>0 - 30000000000 - LIV - 202303 - Nombre de cliente 56 CBTE SOS.txt</v>
      </c>
      <c r="U57" s="2" t="str">
        <f t="shared" si="25"/>
        <v>0 - 30000000000 - LIV - 202303 - Nombre de cliente 56 Alicuota SOS.txt</v>
      </c>
      <c r="V57" s="2" t="str">
        <f t="shared" si="17"/>
        <v>0 - 30000000000 - LIC - 202303 - Nombre de cliente 56 CBTE SOS.txt</v>
      </c>
      <c r="W57" s="2" t="str">
        <f t="shared" si="26"/>
        <v>0 - 30000000000 - LIC - 202303 - Nombre de cliente 56 Alicuota SOS.txt</v>
      </c>
      <c r="X57" s="4">
        <f t="shared" si="27"/>
        <v>57</v>
      </c>
      <c r="Y57" s="4">
        <f t="shared" si="28"/>
        <v>1</v>
      </c>
      <c r="Z57" s="4">
        <f t="shared" si="29"/>
        <v>1</v>
      </c>
      <c r="AA57" s="5" t="str">
        <f>IFERROR(VLOOKUP(TEXT(X57,"0"),[1]Control!$A:$E,2,0),"")</f>
        <v/>
      </c>
      <c r="AB57" s="5" t="str">
        <f>IFERROR(VLOOKUP(TEXT(X57,"0"),[1]Control!$A:$E,3,0),"")</f>
        <v/>
      </c>
      <c r="AC57" s="4" t="str">
        <f>IFERROR(VLOOKUP(TEXT(X57,"0"),[1]Control!$A:$E,4,0),"")</f>
        <v/>
      </c>
    </row>
    <row r="58" spans="1:29" x14ac:dyDescent="0.25">
      <c r="A58" s="4" t="str">
        <f t="shared" si="18"/>
        <v>0</v>
      </c>
      <c r="B58" t="str">
        <f t="shared" si="12"/>
        <v>Nombre de cliente 57</v>
      </c>
      <c r="C58">
        <v>20000000000</v>
      </c>
      <c r="D58" t="s">
        <v>26</v>
      </c>
      <c r="E58" t="str">
        <f t="shared" si="13"/>
        <v>Clave 57</v>
      </c>
      <c r="F58" s="3">
        <v>44986</v>
      </c>
      <c r="G58" s="3" t="s">
        <v>9</v>
      </c>
      <c r="H58" s="3"/>
      <c r="I58" t="s">
        <v>12</v>
      </c>
      <c r="K58" t="s">
        <v>35</v>
      </c>
      <c r="L58" t="str">
        <f t="shared" si="19"/>
        <v>F:\Libros Compras y Ventas\2023\202303\TXT</v>
      </c>
      <c r="M58" s="4" t="str">
        <f t="shared" si="20"/>
        <v>F:\Libros Compras y Ventas\2023\202303\TXT\Nombre de cliente 57\COMVEN LID\2023\03\</v>
      </c>
      <c r="N58" t="str">
        <f t="shared" si="14"/>
        <v>F:\Libros Compras y Ventas\2023\202303\TXT</v>
      </c>
      <c r="O58" s="4" t="str">
        <f t="shared" si="15"/>
        <v>F:\Libros Compras y Ventas\2023\202303\TXT\Nombre de cliente 57\COMVEN LID\2023\03\</v>
      </c>
      <c r="P58" s="4" t="str">
        <f t="shared" si="21"/>
        <v>03/2023</v>
      </c>
      <c r="Q58" s="2" t="str">
        <f t="shared" si="22"/>
        <v>Marzo 2023</v>
      </c>
      <c r="R58" s="2" t="str">
        <f t="shared" si="23"/>
        <v>202303</v>
      </c>
      <c r="S58" s="2" t="str">
        <f t="shared" si="24"/>
        <v>0  - 202303 - 30000000000 - Nombre de cliente 57</v>
      </c>
      <c r="T58" s="2" t="str">
        <f t="shared" si="16"/>
        <v>0 - 30000000000 - LIV - 202303 - Nombre de cliente 57 CBTE SOS.txt</v>
      </c>
      <c r="U58" s="2" t="str">
        <f t="shared" si="25"/>
        <v>0 - 30000000000 - LIV - 202303 - Nombre de cliente 57 Alicuota SOS.txt</v>
      </c>
      <c r="V58" s="2" t="str">
        <f t="shared" si="17"/>
        <v>0 - 30000000000 - LIC - 202303 - Nombre de cliente 57 CBTE SOS.txt</v>
      </c>
      <c r="W58" s="2" t="str">
        <f t="shared" si="26"/>
        <v>0 - 30000000000 - LIC - 202303 - Nombre de cliente 57 Alicuota SOS.txt</v>
      </c>
      <c r="X58" s="4">
        <f t="shared" si="27"/>
        <v>58</v>
      </c>
      <c r="Y58" s="4">
        <f t="shared" si="28"/>
        <v>1</v>
      </c>
      <c r="Z58" s="4">
        <f t="shared" si="29"/>
        <v>1</v>
      </c>
      <c r="AA58" s="5" t="str">
        <f>IFERROR(VLOOKUP(TEXT(X58,"0"),[1]Control!$A:$E,2,0),"")</f>
        <v/>
      </c>
      <c r="AB58" s="5" t="str">
        <f>IFERROR(VLOOKUP(TEXT(X58,"0"),[1]Control!$A:$E,3,0),"")</f>
        <v/>
      </c>
      <c r="AC58" s="4" t="str">
        <f>IFERROR(VLOOKUP(TEXT(X58,"0"),[1]Control!$A:$E,4,0),"")</f>
        <v/>
      </c>
    </row>
    <row r="59" spans="1:29" x14ac:dyDescent="0.25">
      <c r="A59" s="4" t="str">
        <f t="shared" si="18"/>
        <v>0</v>
      </c>
      <c r="B59" t="str">
        <f t="shared" si="12"/>
        <v>Nombre de cliente 58</v>
      </c>
      <c r="C59">
        <v>20000000000</v>
      </c>
      <c r="D59" t="s">
        <v>26</v>
      </c>
      <c r="E59" t="str">
        <f t="shared" si="13"/>
        <v>Clave 58</v>
      </c>
      <c r="F59" s="3">
        <v>44986</v>
      </c>
      <c r="G59" s="3" t="s">
        <v>9</v>
      </c>
      <c r="H59" s="3"/>
      <c r="I59" t="s">
        <v>12</v>
      </c>
      <c r="K59" t="s">
        <v>35</v>
      </c>
      <c r="L59" t="str">
        <f t="shared" si="19"/>
        <v>F:\Libros Compras y Ventas\2023\202303\TXT</v>
      </c>
      <c r="M59" s="4" t="str">
        <f t="shared" si="20"/>
        <v>F:\Libros Compras y Ventas\2023\202303\TXT\Nombre de cliente 58\COMVEN LID\2023\03\</v>
      </c>
      <c r="N59" t="str">
        <f t="shared" si="14"/>
        <v>F:\Libros Compras y Ventas\2023\202303\TXT</v>
      </c>
      <c r="O59" s="4" t="str">
        <f t="shared" si="15"/>
        <v>F:\Libros Compras y Ventas\2023\202303\TXT\Nombre de cliente 58\COMVEN LID\2023\03\</v>
      </c>
      <c r="P59" s="4" t="str">
        <f t="shared" si="21"/>
        <v>03/2023</v>
      </c>
      <c r="Q59" s="2" t="str">
        <f t="shared" si="22"/>
        <v>Marzo 2023</v>
      </c>
      <c r="R59" s="2" t="str">
        <f t="shared" si="23"/>
        <v>202303</v>
      </c>
      <c r="S59" s="2" t="str">
        <f t="shared" si="24"/>
        <v>0  - 202303 - 30000000000 - Nombre de cliente 58</v>
      </c>
      <c r="T59" s="2" t="str">
        <f t="shared" si="16"/>
        <v>0 - 30000000000 - LIV - 202303 - Nombre de cliente 58 CBTE SOS.txt</v>
      </c>
      <c r="U59" s="2" t="str">
        <f t="shared" si="25"/>
        <v>0 - 30000000000 - LIV - 202303 - Nombre de cliente 58 Alicuota SOS.txt</v>
      </c>
      <c r="V59" s="2" t="str">
        <f t="shared" si="17"/>
        <v>0 - 30000000000 - LIC - 202303 - Nombre de cliente 58 CBTE SOS.txt</v>
      </c>
      <c r="W59" s="2" t="str">
        <f t="shared" si="26"/>
        <v>0 - 30000000000 - LIC - 202303 - Nombre de cliente 58 Alicuota SOS.txt</v>
      </c>
      <c r="X59" s="4">
        <f t="shared" si="27"/>
        <v>59</v>
      </c>
      <c r="Y59" s="4">
        <f t="shared" si="28"/>
        <v>1</v>
      </c>
      <c r="Z59" s="4">
        <f t="shared" si="29"/>
        <v>1</v>
      </c>
      <c r="AA59" s="5" t="str">
        <f>IFERROR(VLOOKUP(TEXT(X59,"0"),[1]Control!$A:$E,2,0),"")</f>
        <v/>
      </c>
      <c r="AB59" s="5" t="str">
        <f>IFERROR(VLOOKUP(TEXT(X59,"0"),[1]Control!$A:$E,3,0),"")</f>
        <v/>
      </c>
      <c r="AC59" s="4" t="str">
        <f>IFERROR(VLOOKUP(TEXT(X59,"0"),[1]Control!$A:$E,4,0),"")</f>
        <v/>
      </c>
    </row>
    <row r="60" spans="1:29" x14ac:dyDescent="0.25">
      <c r="A60" s="4" t="str">
        <f t="shared" si="18"/>
        <v>0</v>
      </c>
      <c r="B60" t="str">
        <f t="shared" si="12"/>
        <v>Nombre de cliente 59</v>
      </c>
      <c r="C60">
        <v>20000000000</v>
      </c>
      <c r="D60" t="s">
        <v>26</v>
      </c>
      <c r="E60" t="str">
        <f t="shared" si="13"/>
        <v>Clave 59</v>
      </c>
      <c r="F60" s="3">
        <v>45017</v>
      </c>
      <c r="G60" s="3" t="s">
        <v>9</v>
      </c>
      <c r="H60" s="3"/>
      <c r="I60" t="s">
        <v>13</v>
      </c>
      <c r="K60" t="s">
        <v>35</v>
      </c>
      <c r="L60" t="str">
        <f t="shared" si="19"/>
        <v>F:\Libros Compras y Ventas\2023\202304\TXT</v>
      </c>
      <c r="M60" s="4" t="str">
        <f t="shared" si="20"/>
        <v>F:\Libros Compras y Ventas\2023\202304\TXT\Nombre de cliente 59\COMVEN LID\2023\04\</v>
      </c>
      <c r="N60" t="str">
        <f t="shared" si="14"/>
        <v>F:\Libros Compras y Ventas\2023\202304\TXT</v>
      </c>
      <c r="O60" s="4" t="str">
        <f t="shared" si="15"/>
        <v>F:\Libros Compras y Ventas\2023\202304\TXT\Nombre de cliente 59\COMVEN LID\2023\04\</v>
      </c>
      <c r="P60" s="4" t="str">
        <f t="shared" si="21"/>
        <v>04/2023</v>
      </c>
      <c r="Q60" s="2" t="str">
        <f t="shared" si="22"/>
        <v>Abril 2023</v>
      </c>
      <c r="R60" s="2" t="str">
        <f t="shared" si="23"/>
        <v>202304</v>
      </c>
      <c r="S60" s="2" t="str">
        <f t="shared" si="24"/>
        <v>0  - 202304 - 30000000000 - Nombre de cliente 59</v>
      </c>
      <c r="T60" s="2" t="str">
        <f t="shared" si="16"/>
        <v>0 - 30000000000 - LIV - 202304 - Nombre de cliente 59 CBTE SOS.txt</v>
      </c>
      <c r="U60" s="2" t="str">
        <f t="shared" si="25"/>
        <v>0 - 30000000000 - LIV - 202304 - Nombre de cliente 59 Alicuota SOS.txt</v>
      </c>
      <c r="V60" s="2" t="str">
        <f t="shared" si="17"/>
        <v>0 - 30000000000 - LIC - 202304 - Nombre de cliente 59 CBTE SOS.txt</v>
      </c>
      <c r="W60" s="2" t="str">
        <f t="shared" si="26"/>
        <v>0 - 30000000000 - LIC - 202304 - Nombre de cliente 59 Alicuota SOS.txt</v>
      </c>
      <c r="X60" s="4">
        <f t="shared" si="27"/>
        <v>60</v>
      </c>
      <c r="Y60" s="4">
        <f t="shared" si="28"/>
        <v>1</v>
      </c>
      <c r="Z60" s="4">
        <f t="shared" si="29"/>
        <v>1</v>
      </c>
      <c r="AA60" s="5" t="str">
        <f>IFERROR(VLOOKUP(TEXT(X60,"0"),[1]Control!$A:$E,2,0),"")</f>
        <v/>
      </c>
      <c r="AB60" s="5" t="str">
        <f>IFERROR(VLOOKUP(TEXT(X60,"0"),[1]Control!$A:$E,3,0),"")</f>
        <v/>
      </c>
      <c r="AC60" s="4" t="str">
        <f>IFERROR(VLOOKUP(TEXT(X60,"0"),[1]Control!$A:$E,4,0),"")</f>
        <v/>
      </c>
    </row>
    <row r="61" spans="1:29" x14ac:dyDescent="0.25">
      <c r="A61" s="4" t="str">
        <f t="shared" si="18"/>
        <v>0</v>
      </c>
      <c r="B61" t="str">
        <f t="shared" si="12"/>
        <v>Nombre de cliente 60</v>
      </c>
      <c r="C61">
        <v>20000000000</v>
      </c>
      <c r="D61" t="s">
        <v>26</v>
      </c>
      <c r="E61" t="str">
        <f t="shared" si="13"/>
        <v>Clave 60</v>
      </c>
      <c r="F61" s="3">
        <v>44986</v>
      </c>
      <c r="G61" s="3" t="s">
        <v>9</v>
      </c>
      <c r="H61" s="3"/>
      <c r="I61" t="s">
        <v>12</v>
      </c>
      <c r="K61" t="s">
        <v>35</v>
      </c>
      <c r="L61" t="str">
        <f t="shared" si="19"/>
        <v>F:\Libros Compras y Ventas\2023\202303\TXT</v>
      </c>
      <c r="M61" s="4" t="str">
        <f t="shared" si="20"/>
        <v>F:\Libros Compras y Ventas\2023\202303\TXT\Nombre de cliente 60\COMVEN LID\2023\03\</v>
      </c>
      <c r="N61" t="str">
        <f t="shared" si="14"/>
        <v>F:\Libros Compras y Ventas\2023\202303\TXT</v>
      </c>
      <c r="O61" s="4" t="str">
        <f t="shared" si="15"/>
        <v>F:\Libros Compras y Ventas\2023\202303\TXT\Nombre de cliente 60\COMVEN LID\2023\03\</v>
      </c>
      <c r="P61" s="4" t="str">
        <f t="shared" si="21"/>
        <v>03/2023</v>
      </c>
      <c r="Q61" s="2" t="str">
        <f t="shared" si="22"/>
        <v>Marzo 2023</v>
      </c>
      <c r="R61" s="2" t="str">
        <f t="shared" si="23"/>
        <v>202303</v>
      </c>
      <c r="S61" s="2" t="str">
        <f t="shared" si="24"/>
        <v>0  - 202303 - 30000000000 - Nombre de cliente 60</v>
      </c>
      <c r="T61" s="2" t="str">
        <f t="shared" si="16"/>
        <v>0 - 30000000000 - LIV - 202303 - Nombre de cliente 60 CBTE SOS.txt</v>
      </c>
      <c r="U61" s="2" t="str">
        <f t="shared" si="25"/>
        <v>0 - 30000000000 - LIV - 202303 - Nombre de cliente 60 Alicuota SOS.txt</v>
      </c>
      <c r="V61" s="2" t="str">
        <f t="shared" si="17"/>
        <v>0 - 30000000000 - LIC - 202303 - Nombre de cliente 60 CBTE SOS.txt</v>
      </c>
      <c r="W61" s="2" t="str">
        <f t="shared" si="26"/>
        <v>0 - 30000000000 - LIC - 202303 - Nombre de cliente 60 Alicuota SOS.txt</v>
      </c>
      <c r="X61" s="4">
        <f t="shared" si="27"/>
        <v>61</v>
      </c>
      <c r="Y61" s="4">
        <f t="shared" si="28"/>
        <v>1</v>
      </c>
      <c r="Z61" s="4">
        <f t="shared" si="29"/>
        <v>1</v>
      </c>
      <c r="AA61" s="5" t="str">
        <f>IFERROR(VLOOKUP(TEXT(X61,"0"),[1]Control!$A:$E,2,0),"")</f>
        <v/>
      </c>
      <c r="AB61" s="5" t="str">
        <f>IFERROR(VLOOKUP(TEXT(X61,"0"),[1]Control!$A:$E,3,0),"")</f>
        <v/>
      </c>
      <c r="AC61" s="4" t="str">
        <f>IFERROR(VLOOKUP(TEXT(X61,"0"),[1]Control!$A:$E,4,0),"")</f>
        <v/>
      </c>
    </row>
    <row r="62" spans="1:29" x14ac:dyDescent="0.25">
      <c r="A62" s="4" t="str">
        <f t="shared" si="18"/>
        <v>0</v>
      </c>
      <c r="B62" t="str">
        <f t="shared" si="12"/>
        <v>Nombre de cliente 61</v>
      </c>
      <c r="C62">
        <v>20000000000</v>
      </c>
      <c r="D62" t="s">
        <v>26</v>
      </c>
      <c r="E62" t="str">
        <f t="shared" si="13"/>
        <v>Clave 61</v>
      </c>
      <c r="F62" s="3">
        <v>45017</v>
      </c>
      <c r="G62" s="3" t="s">
        <v>9</v>
      </c>
      <c r="H62" s="3"/>
      <c r="I62" t="s">
        <v>13</v>
      </c>
      <c r="K62" t="s">
        <v>35</v>
      </c>
      <c r="L62" t="str">
        <f t="shared" si="19"/>
        <v>F:\Libros Compras y Ventas\2023\202304\TXT</v>
      </c>
      <c r="M62" s="4" t="str">
        <f t="shared" si="20"/>
        <v>F:\Libros Compras y Ventas\2023\202304\TXT\Nombre de cliente 61\COMVEN LID\2023\04\</v>
      </c>
      <c r="N62" t="str">
        <f t="shared" si="14"/>
        <v>F:\Libros Compras y Ventas\2023\202304\TXT</v>
      </c>
      <c r="O62" s="4" t="str">
        <f t="shared" si="15"/>
        <v>F:\Libros Compras y Ventas\2023\202304\TXT\Nombre de cliente 61\COMVEN LID\2023\04\</v>
      </c>
      <c r="P62" s="4" t="str">
        <f t="shared" si="21"/>
        <v>04/2023</v>
      </c>
      <c r="Q62" s="2" t="str">
        <f t="shared" si="22"/>
        <v>Abril 2023</v>
      </c>
      <c r="R62" s="2" t="str">
        <f t="shared" si="23"/>
        <v>202304</v>
      </c>
      <c r="S62" s="2" t="str">
        <f t="shared" si="24"/>
        <v>0  - 202304 - 30000000000 - Nombre de cliente 61</v>
      </c>
      <c r="T62" s="2" t="str">
        <f t="shared" si="16"/>
        <v>0 - 30000000000 - LIV - 202304 - Nombre de cliente 61 CBTE SOS.txt</v>
      </c>
      <c r="U62" s="2" t="str">
        <f t="shared" si="25"/>
        <v>0 - 30000000000 - LIV - 202304 - Nombre de cliente 61 Alicuota SOS.txt</v>
      </c>
      <c r="V62" s="2" t="str">
        <f t="shared" si="17"/>
        <v>0 - 30000000000 - LIC - 202304 - Nombre de cliente 61 CBTE SOS.txt</v>
      </c>
      <c r="W62" s="2" t="str">
        <f t="shared" si="26"/>
        <v>0 - 30000000000 - LIC - 202304 - Nombre de cliente 61 Alicuota SOS.txt</v>
      </c>
      <c r="X62" s="4">
        <f t="shared" si="27"/>
        <v>62</v>
      </c>
      <c r="Y62" s="4">
        <f t="shared" si="28"/>
        <v>1</v>
      </c>
      <c r="Z62" s="4">
        <f t="shared" si="29"/>
        <v>1</v>
      </c>
      <c r="AA62" s="5" t="str">
        <f>IFERROR(VLOOKUP(TEXT(X62,"0"),[1]Control!$A:$E,2,0),"")</f>
        <v/>
      </c>
      <c r="AB62" s="5" t="str">
        <f>IFERROR(VLOOKUP(TEXT(X62,"0"),[1]Control!$A:$E,3,0),"")</f>
        <v/>
      </c>
      <c r="AC62" s="4" t="str">
        <f>IFERROR(VLOOKUP(TEXT(X62,"0"),[1]Control!$A:$E,4,0),"")</f>
        <v/>
      </c>
    </row>
    <row r="63" spans="1:29" x14ac:dyDescent="0.25">
      <c r="A63" s="4" t="str">
        <f t="shared" si="18"/>
        <v>0</v>
      </c>
      <c r="B63" t="str">
        <f t="shared" si="12"/>
        <v>Nombre de cliente 62</v>
      </c>
      <c r="C63">
        <v>20000000000</v>
      </c>
      <c r="D63" t="s">
        <v>26</v>
      </c>
      <c r="E63" t="str">
        <f t="shared" si="13"/>
        <v>Clave 62</v>
      </c>
      <c r="F63" s="3">
        <v>45017</v>
      </c>
      <c r="G63" s="3" t="s">
        <v>9</v>
      </c>
      <c r="H63" s="3"/>
      <c r="I63" t="s">
        <v>13</v>
      </c>
      <c r="K63" t="s">
        <v>35</v>
      </c>
      <c r="L63" t="str">
        <f t="shared" si="19"/>
        <v>F:\Libros Compras y Ventas\2023\202304\TXT</v>
      </c>
      <c r="M63" s="4" t="str">
        <f t="shared" si="20"/>
        <v>F:\Libros Compras y Ventas\2023\202304\TXT\Nombre de cliente 62\COMVEN LID\2023\04\</v>
      </c>
      <c r="N63" t="str">
        <f t="shared" si="14"/>
        <v>F:\Libros Compras y Ventas\2023\202304\TXT</v>
      </c>
      <c r="O63" s="4" t="str">
        <f t="shared" si="15"/>
        <v>F:\Libros Compras y Ventas\2023\202304\TXT\Nombre de cliente 62\COMVEN LID\2023\04\</v>
      </c>
      <c r="P63" s="4" t="str">
        <f t="shared" si="21"/>
        <v>04/2023</v>
      </c>
      <c r="Q63" s="2" t="str">
        <f t="shared" si="22"/>
        <v>Abril 2023</v>
      </c>
      <c r="R63" s="2" t="str">
        <f t="shared" si="23"/>
        <v>202304</v>
      </c>
      <c r="S63" s="2" t="str">
        <f t="shared" si="24"/>
        <v>0  - 202304 - 30000000000 - Nombre de cliente 62</v>
      </c>
      <c r="T63" s="2" t="str">
        <f t="shared" si="16"/>
        <v>0 - 30000000000 - LIV - 202304 - Nombre de cliente 62 CBTE SOS.txt</v>
      </c>
      <c r="U63" s="2" t="str">
        <f t="shared" si="25"/>
        <v>0 - 30000000000 - LIV - 202304 - Nombre de cliente 62 Alicuota SOS.txt</v>
      </c>
      <c r="V63" s="2" t="str">
        <f t="shared" si="17"/>
        <v>0 - 30000000000 - LIC - 202304 - Nombre de cliente 62 CBTE SOS.txt</v>
      </c>
      <c r="W63" s="2" t="str">
        <f t="shared" si="26"/>
        <v>0 - 30000000000 - LIC - 202304 - Nombre de cliente 62 Alicuota SOS.txt</v>
      </c>
      <c r="X63" s="4">
        <f t="shared" si="27"/>
        <v>63</v>
      </c>
      <c r="Y63" s="4">
        <f t="shared" si="28"/>
        <v>1</v>
      </c>
      <c r="Z63" s="4">
        <f t="shared" si="29"/>
        <v>0</v>
      </c>
      <c r="AA63" s="5" t="str">
        <f>IFERROR(VLOOKUP(TEXT(X63,"0"),[1]Control!$A:$E,2,0),"")</f>
        <v/>
      </c>
      <c r="AB63" s="5" t="str">
        <f>IFERROR(VLOOKUP(TEXT(X63,"0"),[1]Control!$A:$E,3,0),"")</f>
        <v/>
      </c>
      <c r="AC63" s="4" t="str">
        <f>IFERROR(VLOOKUP(TEXT(X63,"0"),[1]Control!$A:$E,4,0),"")</f>
        <v/>
      </c>
    </row>
  </sheetData>
  <autoFilter ref="A1:AC63" xr:uid="{6FBF04AE-FC2A-4C65-BCBC-63B3810A467E}"/>
  <dataValidations count="1">
    <dataValidation type="list" allowBlank="1" showInputMessage="1" showErrorMessage="1" sqref="K2:K63" xr:uid="{6CE4DAED-40B5-47FB-9CCC-618D1B1D7EB9}">
      <formula1>"SI,NO"</formula1>
    </dataValidation>
  </dataValidations>
  <pageMargins left="0.7" right="0.7" top="0.75" bottom="0.75" header="0.3" footer="0.3"/>
  <pageSetup paperSize="9" orientation="portrait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Bustos</dc:creator>
  <cp:lastModifiedBy>BUSTOS AGUSTIN</cp:lastModifiedBy>
  <dcterms:created xsi:type="dcterms:W3CDTF">2015-06-05T18:19:34Z</dcterms:created>
  <dcterms:modified xsi:type="dcterms:W3CDTF">2023-11-27T13:36:53Z</dcterms:modified>
</cp:coreProperties>
</file>