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Proyectos Uipath\Descarga-y-Carga-COMVEN-LID\"/>
    </mc:Choice>
  </mc:AlternateContent>
  <xr:revisionPtr revIDLastSave="0" documentId="13_ncr:1_{69429415-6B11-4F6D-AA52-82DFCC99E3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Listado!$A$1:$W$69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9" i="1" l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69" i="1"/>
  <c r="M69" i="1" s="1"/>
  <c r="B68" i="1"/>
  <c r="M68" i="1" s="1"/>
  <c r="B67" i="1"/>
  <c r="M67" i="1" s="1"/>
  <c r="B66" i="1"/>
  <c r="B65" i="1"/>
  <c r="M65" i="1" s="1"/>
  <c r="B64" i="1"/>
  <c r="M64" i="1" s="1"/>
  <c r="B63" i="1"/>
  <c r="M63" i="1" s="1"/>
  <c r="B62" i="1"/>
  <c r="M62" i="1" s="1"/>
  <c r="B61" i="1"/>
  <c r="B60" i="1"/>
  <c r="M60" i="1" s="1"/>
  <c r="B59" i="1"/>
  <c r="M59" i="1" s="1"/>
  <c r="B58" i="1"/>
  <c r="M58" i="1" s="1"/>
  <c r="B57" i="1"/>
  <c r="M57" i="1" s="1"/>
  <c r="B56" i="1"/>
  <c r="M56" i="1" s="1"/>
  <c r="B55" i="1"/>
  <c r="M55" i="1" s="1"/>
  <c r="B54" i="1"/>
  <c r="B53" i="1"/>
  <c r="B52" i="1"/>
  <c r="B51" i="1"/>
  <c r="M51" i="1" s="1"/>
  <c r="B50" i="1"/>
  <c r="M50" i="1" s="1"/>
  <c r="B49" i="1"/>
  <c r="M49" i="1" s="1"/>
  <c r="B48" i="1"/>
  <c r="M48" i="1" s="1"/>
  <c r="B47" i="1"/>
  <c r="M47" i="1" s="1"/>
  <c r="B46" i="1"/>
  <c r="M46" i="1" s="1"/>
  <c r="B45" i="1"/>
  <c r="M45" i="1" s="1"/>
  <c r="B44" i="1"/>
  <c r="M44" i="1" s="1"/>
  <c r="B43" i="1"/>
  <c r="B42" i="1"/>
  <c r="B41" i="1"/>
  <c r="B40" i="1"/>
  <c r="B39" i="1"/>
  <c r="M39" i="1" s="1"/>
  <c r="B38" i="1"/>
  <c r="M38" i="1" s="1"/>
  <c r="B37" i="1"/>
  <c r="M37" i="1" s="1"/>
  <c r="B36" i="1"/>
  <c r="M36" i="1" s="1"/>
  <c r="B35" i="1"/>
  <c r="B34" i="1"/>
  <c r="M34" i="1" s="1"/>
  <c r="B33" i="1"/>
  <c r="M33" i="1" s="1"/>
  <c r="B32" i="1"/>
  <c r="M32" i="1" s="1"/>
  <c r="B31" i="1"/>
  <c r="B30" i="1"/>
  <c r="B29" i="1"/>
  <c r="M29" i="1" s="1"/>
  <c r="B28" i="1"/>
  <c r="M28" i="1" s="1"/>
  <c r="B27" i="1"/>
  <c r="M27" i="1" s="1"/>
  <c r="B26" i="1"/>
  <c r="M26" i="1" s="1"/>
  <c r="B25" i="1"/>
  <c r="M25" i="1" s="1"/>
  <c r="B24" i="1"/>
  <c r="M24" i="1" s="1"/>
  <c r="B23" i="1"/>
  <c r="M23" i="1" s="1"/>
  <c r="B22" i="1"/>
  <c r="M22" i="1" s="1"/>
  <c r="B21" i="1"/>
  <c r="M21" i="1" s="1"/>
  <c r="B20" i="1"/>
  <c r="M20" i="1" s="1"/>
  <c r="B19" i="1"/>
  <c r="M19" i="1" s="1"/>
  <c r="B18" i="1"/>
  <c r="M18" i="1" s="1"/>
  <c r="B17" i="1"/>
  <c r="B16" i="1"/>
  <c r="M16" i="1" s="1"/>
  <c r="B15" i="1"/>
  <c r="M15" i="1" s="1"/>
  <c r="B14" i="1"/>
  <c r="M14" i="1" s="1"/>
  <c r="B13" i="1"/>
  <c r="B12" i="1"/>
  <c r="M12" i="1" s="1"/>
  <c r="B11" i="1"/>
  <c r="M11" i="1" s="1"/>
  <c r="B10" i="1"/>
  <c r="M10" i="1" s="1"/>
  <c r="B9" i="1"/>
  <c r="M9" i="1" s="1"/>
  <c r="B8" i="1"/>
  <c r="M8" i="1" s="1"/>
  <c r="B7" i="1"/>
  <c r="M7" i="1" s="1"/>
  <c r="B6" i="1"/>
  <c r="M6" i="1" s="1"/>
  <c r="B5" i="1"/>
  <c r="B4" i="1"/>
  <c r="B3" i="1"/>
  <c r="M3" i="1" s="1"/>
  <c r="B2" i="1"/>
  <c r="M2" i="1" s="1"/>
  <c r="M66" i="1"/>
  <c r="M61" i="1"/>
  <c r="M54" i="1"/>
  <c r="M53" i="1"/>
  <c r="M52" i="1"/>
  <c r="M43" i="1"/>
  <c r="M42" i="1"/>
  <c r="M41" i="1"/>
  <c r="M40" i="1"/>
  <c r="M35" i="1"/>
  <c r="M31" i="1"/>
  <c r="M30" i="1"/>
  <c r="M17" i="1"/>
  <c r="M13" i="1"/>
  <c r="M5" i="1"/>
  <c r="M4" i="1"/>
  <c r="V69" i="1"/>
  <c r="U69" i="1"/>
  <c r="V68" i="1"/>
  <c r="U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2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2" i="1"/>
  <c r="V3" i="1"/>
  <c r="U3" i="1"/>
  <c r="W69" i="1" l="1"/>
  <c r="W68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53" i="1"/>
  <c r="W2" i="1" l="1"/>
  <c r="W66" i="1"/>
  <c r="W65" i="1"/>
  <c r="W30" i="1"/>
  <c r="W29" i="1"/>
  <c r="W18" i="1"/>
  <c r="W17" i="1"/>
  <c r="W6" i="1"/>
  <c r="W5" i="1"/>
  <c r="W54" i="1" l="1"/>
  <c r="W41" i="1"/>
  <c r="W53" i="1"/>
  <c r="W42" i="1"/>
  <c r="W27" i="1"/>
  <c r="W39" i="1"/>
  <c r="W51" i="1"/>
  <c r="W63" i="1"/>
  <c r="W9" i="1"/>
  <c r="W21" i="1"/>
  <c r="W33" i="1"/>
  <c r="W35" i="1"/>
  <c r="W13" i="1"/>
  <c r="W25" i="1"/>
  <c r="W37" i="1"/>
  <c r="W49" i="1"/>
  <c r="W61" i="1"/>
  <c r="W4" i="1"/>
  <c r="W16" i="1"/>
  <c r="W28" i="1"/>
  <c r="W40" i="1"/>
  <c r="W52" i="1"/>
  <c r="W10" i="1"/>
  <c r="W22" i="1"/>
  <c r="W34" i="1"/>
  <c r="W46" i="1"/>
  <c r="W58" i="1"/>
  <c r="W11" i="1"/>
  <c r="W23" i="1"/>
  <c r="W47" i="1"/>
  <c r="W59" i="1"/>
  <c r="W12" i="1"/>
  <c r="W24" i="1"/>
  <c r="W36" i="1"/>
  <c r="W48" i="1"/>
  <c r="W60" i="1"/>
  <c r="W3" i="1"/>
  <c r="W15" i="1"/>
  <c r="W64" i="1"/>
  <c r="W7" i="1"/>
  <c r="W19" i="1"/>
  <c r="W31" i="1"/>
  <c r="W43" i="1"/>
  <c r="W55" i="1"/>
  <c r="W67" i="1"/>
  <c r="W8" i="1"/>
  <c r="W20" i="1"/>
  <c r="W32" i="1"/>
  <c r="W44" i="1"/>
  <c r="W56" i="1"/>
  <c r="W45" i="1"/>
  <c r="W57" i="1"/>
  <c r="W14" i="1"/>
  <c r="W26" i="1"/>
  <c r="W38" i="1"/>
  <c r="W50" i="1"/>
  <c r="W62" i="1"/>
  <c r="A62" i="1"/>
  <c r="N62" i="1" s="1"/>
  <c r="S62" i="1"/>
  <c r="P62" i="1" s="1"/>
  <c r="R62" i="1"/>
  <c r="R60" i="1" l="1"/>
  <c r="R4" i="1"/>
  <c r="R3" i="1"/>
  <c r="R15" i="1"/>
  <c r="R26" i="1"/>
  <c r="R51" i="1"/>
  <c r="R36" i="1"/>
  <c r="R7" i="1"/>
  <c r="R25" i="1"/>
  <c r="R34" i="1"/>
  <c r="R10" i="1"/>
  <c r="R2" i="1"/>
  <c r="R50" i="1"/>
  <c r="R61" i="1"/>
  <c r="R47" i="1"/>
  <c r="R66" i="1"/>
  <c r="R39" i="1"/>
  <c r="R67" i="1"/>
  <c r="R12" i="1"/>
  <c r="R42" i="1"/>
  <c r="R46" i="1"/>
  <c r="R45" i="1"/>
  <c r="R49" i="1"/>
  <c r="R22" i="1"/>
  <c r="R33" i="1"/>
  <c r="R27" i="1"/>
  <c r="R68" i="1"/>
  <c r="R48" i="1"/>
  <c r="R53" i="1"/>
  <c r="R23" i="1"/>
  <c r="R35" i="1"/>
  <c r="R9" i="1"/>
  <c r="R8" i="1"/>
  <c r="R29" i="1"/>
  <c r="R13" i="1"/>
  <c r="R63" i="1"/>
  <c r="R44" i="1"/>
  <c r="R16" i="1"/>
  <c r="R18" i="1"/>
  <c r="R65" i="1"/>
  <c r="R41" i="1"/>
  <c r="R21" i="1"/>
  <c r="R56" i="1"/>
  <c r="R6" i="1"/>
  <c r="R54" i="1"/>
  <c r="R17" i="1"/>
  <c r="R11" i="1"/>
  <c r="R28" i="1"/>
  <c r="R40" i="1"/>
  <c r="R59" i="1"/>
  <c r="R43" i="1"/>
  <c r="R19" i="1"/>
  <c r="R31" i="1"/>
  <c r="R64" i="1"/>
  <c r="R37" i="1"/>
  <c r="R57" i="1"/>
  <c r="R69" i="1"/>
  <c r="R14" i="1"/>
  <c r="R30" i="1"/>
  <c r="R58" i="1"/>
  <c r="R52" i="1"/>
  <c r="R24" i="1"/>
  <c r="R5" i="1"/>
  <c r="R32" i="1"/>
  <c r="R38" i="1"/>
  <c r="R55" i="1"/>
  <c r="A60" i="1" l="1"/>
  <c r="N60" i="1" s="1"/>
  <c r="A30" i="1"/>
  <c r="N30" i="1" s="1"/>
  <c r="A31" i="1"/>
  <c r="N31" i="1" s="1"/>
  <c r="A28" i="1"/>
  <c r="N28" i="1" s="1"/>
  <c r="A45" i="1"/>
  <c r="N45" i="1" s="1"/>
  <c r="A29" i="1"/>
  <c r="N29" i="1" s="1"/>
  <c r="A46" i="1"/>
  <c r="N46" i="1" s="1"/>
  <c r="A5" i="1"/>
  <c r="N5" i="1" s="1"/>
  <c r="A6" i="1"/>
  <c r="N6" i="1" s="1"/>
  <c r="A38" i="1"/>
  <c r="N38" i="1" s="1"/>
  <c r="A39" i="1"/>
  <c r="N39" i="1" s="1"/>
  <c r="A53" i="1"/>
  <c r="N53" i="1" s="1"/>
  <c r="A16" i="1"/>
  <c r="N16" i="1" s="1"/>
  <c r="A17" i="1"/>
  <c r="N17" i="1" s="1"/>
  <c r="A66" i="1"/>
  <c r="N66" i="1" s="1"/>
  <c r="A41" i="1"/>
  <c r="N41" i="1" s="1"/>
  <c r="A49" i="1"/>
  <c r="N49" i="1" s="1"/>
  <c r="A50" i="1"/>
  <c r="N50" i="1" s="1"/>
  <c r="A43" i="1"/>
  <c r="N43" i="1" s="1"/>
  <c r="A26" i="1"/>
  <c r="N26" i="1" s="1"/>
  <c r="A27" i="1"/>
  <c r="N27" i="1" s="1"/>
  <c r="A13" i="1"/>
  <c r="N13" i="1" s="1"/>
  <c r="A11" i="1"/>
  <c r="N11" i="1" s="1"/>
  <c r="A14" i="1"/>
  <c r="N14" i="1" s="1"/>
  <c r="A9" i="1"/>
  <c r="N9" i="1" s="1"/>
  <c r="A10" i="1"/>
  <c r="N10" i="1" s="1"/>
  <c r="A22" i="1"/>
  <c r="N22" i="1" s="1"/>
  <c r="A15" i="1"/>
  <c r="N15" i="1" s="1"/>
  <c r="S43" i="1" l="1"/>
  <c r="P43" i="1" s="1"/>
  <c r="S60" i="1"/>
  <c r="P60" i="1" s="1"/>
  <c r="S41" i="1"/>
  <c r="P41" i="1" s="1"/>
  <c r="S47" i="1" l="1"/>
  <c r="P47" i="1" s="1"/>
  <c r="S18" i="1"/>
  <c r="P18" i="1" s="1"/>
  <c r="S33" i="1"/>
  <c r="P33" i="1" s="1"/>
  <c r="S42" i="1"/>
  <c r="P42" i="1" s="1"/>
  <c r="S30" i="1"/>
  <c r="P30" i="1" s="1"/>
  <c r="S31" i="1"/>
  <c r="P31" i="1" s="1"/>
  <c r="S22" i="1"/>
  <c r="P22" i="1" s="1"/>
  <c r="S50" i="1"/>
  <c r="P50" i="1" s="1"/>
  <c r="S29" i="1"/>
  <c r="P29" i="1" s="1"/>
  <c r="S64" i="1"/>
  <c r="P64" i="1" s="1"/>
  <c r="S58" i="1"/>
  <c r="P58" i="1" s="1"/>
  <c r="S35" i="1"/>
  <c r="P35" i="1" s="1"/>
  <c r="S32" i="1"/>
  <c r="P32" i="1" s="1"/>
  <c r="S28" i="1"/>
  <c r="P28" i="1" s="1"/>
  <c r="S6" i="1"/>
  <c r="P6" i="1" s="1"/>
  <c r="S4" i="1"/>
  <c r="P4" i="1" s="1"/>
  <c r="S54" i="1"/>
  <c r="P54" i="1" s="1"/>
  <c r="S65" i="1"/>
  <c r="P65" i="1" s="1"/>
  <c r="S40" i="1"/>
  <c r="P40" i="1" s="1"/>
  <c r="S24" i="1"/>
  <c r="P24" i="1" s="1"/>
  <c r="S37" i="1"/>
  <c r="P37" i="1" s="1"/>
  <c r="S34" i="1"/>
  <c r="P34" i="1" s="1"/>
  <c r="S8" i="1"/>
  <c r="P8" i="1" s="1"/>
  <c r="S3" i="1"/>
  <c r="P3" i="1" s="1"/>
  <c r="S66" i="1"/>
  <c r="P66" i="1" s="1"/>
  <c r="D4" i="1"/>
  <c r="D3" i="1"/>
  <c r="D2" i="1"/>
  <c r="A8" i="1" l="1"/>
  <c r="N8" i="1" s="1"/>
  <c r="A36" i="1"/>
  <c r="N36" i="1" s="1"/>
  <c r="A51" i="1"/>
  <c r="N51" i="1" s="1"/>
  <c r="A48" i="1"/>
  <c r="N48" i="1" s="1"/>
  <c r="A37" i="1"/>
  <c r="N37" i="1" s="1"/>
  <c r="A18" i="1"/>
  <c r="N18" i="1" s="1"/>
  <c r="A55" i="1"/>
  <c r="N55" i="1" s="1"/>
  <c r="A44" i="1"/>
  <c r="N44" i="1" s="1"/>
  <c r="A24" i="1"/>
  <c r="N24" i="1" s="1"/>
  <c r="A47" i="1"/>
  <c r="N47" i="1" s="1"/>
  <c r="A52" i="1"/>
  <c r="N52" i="1" s="1"/>
  <c r="A19" i="1"/>
  <c r="N19" i="1" s="1"/>
  <c r="A67" i="1"/>
  <c r="N67" i="1" s="1"/>
  <c r="A40" i="1"/>
  <c r="N40" i="1" s="1"/>
  <c r="A69" i="1"/>
  <c r="N69" i="1" s="1"/>
  <c r="A25" i="1"/>
  <c r="N25" i="1" s="1"/>
  <c r="A59" i="1"/>
  <c r="N59" i="1" s="1"/>
  <c r="A54" i="1"/>
  <c r="N54" i="1" s="1"/>
  <c r="A64" i="1"/>
  <c r="N64" i="1" s="1"/>
  <c r="A56" i="1"/>
  <c r="N56" i="1" s="1"/>
  <c r="A61" i="1"/>
  <c r="N61" i="1" s="1"/>
  <c r="A2" i="1"/>
  <c r="N2" i="1" s="1"/>
  <c r="A4" i="1"/>
  <c r="N4" i="1" s="1"/>
  <c r="A3" i="1"/>
  <c r="N3" i="1" s="1"/>
  <c r="A42" i="1"/>
  <c r="N42" i="1" s="1"/>
  <c r="A34" i="1"/>
  <c r="N34" i="1" s="1"/>
  <c r="A65" i="1"/>
  <c r="N65" i="1" s="1"/>
  <c r="A23" i="1"/>
  <c r="N23" i="1" s="1"/>
  <c r="A20" i="1"/>
  <c r="N20" i="1" s="1"/>
  <c r="A21" i="1"/>
  <c r="N21" i="1" s="1"/>
  <c r="A57" i="1"/>
  <c r="N57" i="1" s="1"/>
  <c r="A32" i="1"/>
  <c r="N32" i="1" s="1"/>
  <c r="A12" i="1"/>
  <c r="N12" i="1" s="1"/>
  <c r="A68" i="1"/>
  <c r="N68" i="1" s="1"/>
  <c r="A35" i="1"/>
  <c r="N35" i="1" s="1"/>
  <c r="A33" i="1"/>
  <c r="N33" i="1" s="1"/>
  <c r="A7" i="1"/>
  <c r="N7" i="1" s="1"/>
  <c r="A63" i="1"/>
  <c r="N63" i="1" s="1"/>
  <c r="A58" i="1"/>
  <c r="N58" i="1" s="1"/>
  <c r="S63" i="1" l="1"/>
  <c r="P63" i="1" s="1"/>
  <c r="S12" i="1"/>
  <c r="P12" i="1" s="1"/>
  <c r="S26" i="1"/>
  <c r="P26" i="1" s="1"/>
  <c r="S16" i="1"/>
  <c r="P16" i="1" s="1"/>
  <c r="S56" i="1"/>
  <c r="P56" i="1" s="1"/>
  <c r="S49" i="1"/>
  <c r="P49" i="1" s="1"/>
  <c r="S9" i="1"/>
  <c r="P9" i="1" s="1"/>
  <c r="S13" i="1"/>
  <c r="P13" i="1" s="1"/>
  <c r="S14" i="1"/>
  <c r="P14" i="1" s="1"/>
  <c r="S46" i="1"/>
  <c r="P46" i="1" s="1"/>
  <c r="S53" i="1"/>
  <c r="P53" i="1" s="1"/>
  <c r="S45" i="1"/>
  <c r="P45" i="1" s="1"/>
  <c r="S23" i="1"/>
  <c r="P23" i="1" s="1"/>
  <c r="S19" i="1"/>
  <c r="P19" i="1" s="1"/>
  <c r="S15" i="1"/>
  <c r="P15" i="1" s="1"/>
  <c r="S5" i="1"/>
  <c r="P5" i="1" s="1"/>
  <c r="S68" i="1"/>
  <c r="P68" i="1" s="1"/>
  <c r="S48" i="1"/>
  <c r="P48" i="1" s="1"/>
  <c r="S21" i="1"/>
  <c r="P21" i="1" s="1"/>
  <c r="S39" i="1"/>
  <c r="P39" i="1" s="1"/>
  <c r="S25" i="1"/>
  <c r="P25" i="1" s="1"/>
  <c r="S27" i="1"/>
  <c r="P27" i="1" s="1"/>
  <c r="S17" i="1"/>
  <c r="P17" i="1" s="1"/>
  <c r="S2" i="1"/>
  <c r="P2" i="1" s="1"/>
  <c r="S59" i="1"/>
  <c r="P59" i="1" s="1"/>
  <c r="S57" i="1"/>
  <c r="P57" i="1" s="1"/>
  <c r="S67" i="1"/>
  <c r="P67" i="1" s="1"/>
  <c r="S44" i="1"/>
  <c r="P44" i="1" s="1"/>
  <c r="S38" i="1"/>
  <c r="P38" i="1" s="1"/>
  <c r="S52" i="1"/>
  <c r="P52" i="1" s="1"/>
  <c r="S69" i="1"/>
  <c r="P69" i="1" s="1"/>
  <c r="S11" i="1"/>
  <c r="P11" i="1" s="1"/>
  <c r="S7" i="1"/>
  <c r="P7" i="1" s="1"/>
  <c r="S61" i="1"/>
  <c r="P61" i="1" s="1"/>
  <c r="S10" i="1"/>
  <c r="P10" i="1" s="1"/>
  <c r="S55" i="1"/>
  <c r="P55" i="1" s="1"/>
  <c r="S51" i="1"/>
  <c r="P51" i="1" s="1"/>
  <c r="S36" i="1"/>
  <c r="P36" i="1" s="1"/>
  <c r="S20" i="1"/>
  <c r="P20" i="1" s="1"/>
  <c r="R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C1" authorId="0" shapeId="0" xr:uid="{B83C71F4-7DFB-4D6E-A68D-718E9545B753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CUIT para ingresar a AFIP </t>
        </r>
      </text>
    </comment>
    <comment ref="D1" authorId="0" shapeId="0" xr:uid="{A391B06F-092E-45E6-96C6-54074C56D409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CUIT del representado </t>
        </r>
      </text>
    </comment>
    <comment ref="L1" authorId="0" shapeId="0" xr:uid="{5B0CD823-D670-4561-A2F7-4A5ADE4AE1E9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Directorio raiz donde se desea guardar el archivo.
El directorio va completo desde el disco inicial sin el último backslash.
Ej: C:\Users\Agustin Bustos\Desktop\TEST</t>
        </r>
      </text>
    </comment>
    <comment ref="M1" authorId="0" shapeId="0" xr:uid="{DDAEFDDC-6163-46DA-83AB-7765946D8B4A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Directorio completo donde se desea guardar el archivo, se utiliza como base la ubicación raíz y el resto se concatena con otros datos de los clientes </t>
        </r>
      </text>
    </comment>
  </commentList>
</comments>
</file>

<file path=xl/sharedStrings.xml><?xml version="1.0" encoding="utf-8"?>
<sst xmlns="http://schemas.openxmlformats.org/spreadsheetml/2006/main" count="377" uniqueCount="31">
  <si>
    <t>Nro</t>
  </si>
  <si>
    <t>Cliente</t>
  </si>
  <si>
    <t>CLAVE</t>
  </si>
  <si>
    <t>Desde (No Formula)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</si>
  <si>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</si>
  <si>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</si>
  <si>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</si>
  <si>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</si>
  <si>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</si>
  <si>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</si>
  <si>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</si>
  <si>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</si>
  <si>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</si>
  <si>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</si>
  <si>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Ubicación</t>
  </si>
  <si>
    <t>Raiz</t>
  </si>
  <si>
    <t>CSV</t>
  </si>
  <si>
    <t>30-00000000-0</t>
  </si>
  <si>
    <t>C:\Users\Agustin Bustos\Desktop\TEST</t>
  </si>
  <si>
    <t>CF</t>
  </si>
  <si>
    <t>Tipo</t>
  </si>
  <si>
    <t>Por Comprobante</t>
  </si>
  <si>
    <t>RI</t>
  </si>
  <si>
    <t>Global</t>
  </si>
  <si>
    <t>M</t>
  </si>
  <si>
    <t>AAAAMM</t>
  </si>
  <si>
    <t>Periodo AFIP</t>
  </si>
  <si>
    <t>NG/E</t>
  </si>
  <si>
    <t>si</t>
  </si>
  <si>
    <t>ST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</si>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</sst>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Descarga%20COMVEN%20LID\Control.xlsx" TargetMode="External"/><Relationship Id="rId1" Type="http://schemas.openxmlformats.org/officeDocument/2006/relationships/externalLinkPath" Target="Contro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apeles%20de%20trabajo\1.%20CLAVES%20FISCALES\CLAVES%20FISCALES%20AFIP.xlsx" TargetMode="External"/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A1" t="str">
            <v>Fila</v>
          </cell>
          <cell r="B1" t="str">
            <v>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MelissaH1104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Anamaria2022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Jcmayol2022</v>
          </cell>
        </row>
        <row r="77">
          <cell r="J77">
            <v>20203383666</v>
          </cell>
          <cell r="K77">
            <v>20203383666</v>
          </cell>
          <cell r="L77" t="str">
            <v>Rmayol2022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PEnsaanibal208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Peugenia275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Gabriela2023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Monicaszy11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Ricardo103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  <row r="123">
          <cell r="J123">
            <v>27142090959</v>
          </cell>
          <cell r="K123">
            <v>27142090959</v>
          </cell>
          <cell r="L123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6" width="14.5703125" customWidth="1"/>
    <col min="7" max="7" width="16.5703125" customWidth="1"/>
    <col min="8" max="8" width="6.85546875" customWidth="1"/>
    <col min="9" max="10" width="14.5703125" customWidth="1"/>
    <col min="11" max="11" width="5.28515625" bestFit="1" customWidth="1"/>
    <col min="12" max="13" width="14.5703125" customWidth="1"/>
    <col min="14" max="15" width="16.5703125" customWidth="1"/>
    <col min="17" max="17" width="15" customWidth="1"/>
    <col min="18" max="18" width="16" bestFit="1" customWidth="1"/>
    <col min="19" max="20" width="11.85546875" bestFit="1" customWidth="1"/>
  </cols>
  <sheetData>
    <row r="1" spans="1:23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  <c r="G1" s="1" t="s">
        <v>19</v>
      </c>
      <c r="H1" s="1" t="s">
        <v>27</v>
      </c>
      <c r="I1" s="1" t="s">
        <v>20</v>
      </c>
      <c r="J1" s="1" t="s">
        <v>4</v>
      </c>
      <c r="K1" s="1" t="s">
        <v>29</v>
      </c>
      <c r="L1" s="1" t="s">
        <v>15</v>
      </c>
      <c r="M1" s="1" t="s">
        <v>14</v>
      </c>
      <c r="N1" s="1" t="s">
        <v>16</v>
      </c>
      <c r="O1" s="1" t="s">
        <v>25</v>
      </c>
      <c r="P1" s="1" t="s">
        <v>5</v>
      </c>
      <c r="Q1" s="1" t="s">
        <v>6</v>
      </c>
      <c r="R1" s="1" t="s">
        <v>9</v>
      </c>
      <c r="S1" s="1" t="s">
        <v>10</v>
      </c>
      <c r="T1" s="1" t="s">
        <v>26</v>
      </c>
      <c r="U1" s="1" t="s">
        <v>11</v>
      </c>
      <c r="V1" s="1" t="s">
        <v>12</v>
      </c>
      <c r="W1" s="1" t="s">
        <v>13</v>
      </c>
    </row>
    <row r="2" spans="1:23" x14ac:dyDescent="0.25">
      <c r="A2" s="4" t="str">
        <f t="shared" ref="A2:A33" si="0">RIGHT(D2,1)</f>
        <v>0</v>
      </c>
      <c r="B2" t="str">
        <f>"Cliente "&amp;ROW()</f>
        <v>Cliente 2</v>
      </c>
      <c r="C2">
        <v>20000000000</v>
      </c>
      <c r="D2" t="str">
        <f>TEXT(C2,"00-00000000-0")</f>
        <v>20-00000000-0</v>
      </c>
      <c r="E2" t="str">
        <f>"Clave "&amp;ROW()</f>
        <v>Clave 2</v>
      </c>
      <c r="F2" s="3">
        <v>44986</v>
      </c>
      <c r="G2" s="3" t="s">
        <v>21</v>
      </c>
      <c r="H2" s="3" t="s">
        <v>28</v>
      </c>
      <c r="I2" t="s">
        <v>22</v>
      </c>
      <c r="J2" s="3"/>
      <c r="K2" s="3" t="s">
        <v>30</v>
      </c>
      <c r="L2" s="3" t="s">
        <v>18</v>
      </c>
      <c r="M2" s="2" t="str">
        <f>CONCATENATE(L2,"\",B2,"\","COMVEN LID","\",YEAR(F2),"\",TEXT(MONTH(F2),"00"),"\")</f>
        <v>C:\Users\Agustin Bustos\Desktop\TEST\Cliente 2\COMVEN LID\2023\03\</v>
      </c>
      <c r="N2" s="2" t="str">
        <f>CONCATENATE(TEXT(A2,"0"),"  - ",O2," - ",SUBSTITUTE(D2,"-","")," - ",B2)</f>
        <v>0  - 202303 - 20000000000 - Cliente 2</v>
      </c>
      <c r="O2" s="2" t="str">
        <f>YEAR(F2)&amp;TEXT(MONTH(F2),"00")</f>
        <v>202303</v>
      </c>
      <c r="P2" s="5" t="str">
        <f>IFERROR(VLOOKUP(S2,[1]Control!$A:$B,2,0),"")</f>
        <v/>
      </c>
      <c r="Q2" s="4" t="e">
        <f>VLOOKUP(C2,[2]Hoja1!$J:$L,3,0)</f>
        <v>#N/A</v>
      </c>
      <c r="R2" s="5" t="e">
        <f t="shared" ref="R2:R33" si="1">IF(EXACT(Q2,E2),"ü","x")</f>
        <v>#N/A</v>
      </c>
      <c r="S2" s="4">
        <f t="shared" ref="S2:S33" si="2">ROW(A2)</f>
        <v>2</v>
      </c>
      <c r="T2" s="4" t="str">
        <f>TEXT(MONTH(F2),"00")&amp;"/"&amp;YEAR(F2)</f>
        <v>03/2023</v>
      </c>
      <c r="U2" s="4">
        <f t="shared" ref="U2:U33" si="3">IF(C2=C1,1,0)</f>
        <v>0</v>
      </c>
      <c r="V2" s="4">
        <f t="shared" ref="V2:V33" si="4">IF(C2=C3,1,0)</f>
        <v>1</v>
      </c>
      <c r="W2" s="4">
        <f t="shared" ref="W2:W33" si="5">SUM(U2:V2)</f>
        <v>1</v>
      </c>
    </row>
    <row r="3" spans="1:23" x14ac:dyDescent="0.25">
      <c r="A3" s="4" t="str">
        <f t="shared" si="0"/>
        <v>0</v>
      </c>
      <c r="B3" t="str">
        <f t="shared" ref="B3:B66" si="6">"Cliente "&amp;ROW()</f>
        <v>Cliente 3</v>
      </c>
      <c r="C3">
        <v>20000000000</v>
      </c>
      <c r="D3" t="str">
        <f>TEXT(C3,"00-00000000-0")</f>
        <v>20-00000000-0</v>
      </c>
      <c r="E3" t="str">
        <f t="shared" ref="E3:E66" si="7">"Clave "&amp;ROW()</f>
        <v>Clave 3</v>
      </c>
      <c r="F3" s="3">
        <v>44986</v>
      </c>
      <c r="G3" s="3" t="s">
        <v>23</v>
      </c>
      <c r="H3" s="3" t="s">
        <v>28</v>
      </c>
      <c r="I3" t="s">
        <v>22</v>
      </c>
      <c r="J3" s="3"/>
      <c r="K3" s="3" t="s">
        <v>30</v>
      </c>
      <c r="L3" s="3" t="s">
        <v>18</v>
      </c>
      <c r="M3" s="2" t="str">
        <f t="shared" ref="M3:M66" si="8">CONCATENATE(L3,"\",B3,"\","COMVEN LID","\",YEAR(F3),"\",TEXT(MONTH(F3),"00"),"\")</f>
        <v>C:\Users\Agustin Bustos\Desktop\TEST\Cliente 3\COMVEN LID\2023\03\</v>
      </c>
      <c r="N3" s="2" t="str">
        <f t="shared" ref="N3:N66" si="9">CONCATENATE(TEXT(A3,"0"),"  - ",O3," - ",SUBSTITUTE(D3,"-","")," - ",B3)</f>
        <v>0  - 202303 - 20000000000 - Cliente 3</v>
      </c>
      <c r="O3" s="2" t="str">
        <f t="shared" ref="O3:O66" si="10">YEAR(F3)&amp;TEXT(MONTH(F3),"00")</f>
        <v>202303</v>
      </c>
      <c r="P3" s="5" t="str">
        <f>IFERROR(VLOOKUP(S3,[1]Control!$A:$B,2,0),"")</f>
        <v/>
      </c>
      <c r="Q3" s="4" t="e">
        <f>VLOOKUP(C3,[2]Hoja1!$J:$L,3,0)</f>
        <v>#N/A</v>
      </c>
      <c r="R3" s="5" t="e">
        <f t="shared" si="1"/>
        <v>#N/A</v>
      </c>
      <c r="S3" s="4">
        <f t="shared" si="2"/>
        <v>3</v>
      </c>
      <c r="T3" s="4" t="str">
        <f t="shared" ref="T3:T66" si="11">TEXT(MONTH(F3),"00")&amp;"/"&amp;YEAR(F3)</f>
        <v>03/2023</v>
      </c>
      <c r="U3" s="4">
        <f t="shared" si="3"/>
        <v>1</v>
      </c>
      <c r="V3" s="4">
        <f t="shared" si="4"/>
        <v>1</v>
      </c>
      <c r="W3" s="4">
        <f t="shared" si="5"/>
        <v>2</v>
      </c>
    </row>
    <row r="4" spans="1:23" x14ac:dyDescent="0.25">
      <c r="A4" s="4" t="str">
        <f t="shared" si="0"/>
        <v>0</v>
      </c>
      <c r="B4" t="str">
        <f t="shared" si="6"/>
        <v>Cliente 4</v>
      </c>
      <c r="C4">
        <v>20000000000</v>
      </c>
      <c r="D4" t="str">
        <f>TEXT(C4,"00-00000000-0")</f>
        <v>20-00000000-0</v>
      </c>
      <c r="E4" t="str">
        <f t="shared" si="7"/>
        <v>Clave 4</v>
      </c>
      <c r="F4" s="3">
        <v>44986</v>
      </c>
      <c r="G4" s="3" t="s">
        <v>23</v>
      </c>
      <c r="H4" s="3" t="s">
        <v>28</v>
      </c>
      <c r="I4" t="s">
        <v>22</v>
      </c>
      <c r="J4" s="3"/>
      <c r="K4" s="3" t="s">
        <v>30</v>
      </c>
      <c r="L4" s="3" t="s">
        <v>18</v>
      </c>
      <c r="M4" s="2" t="str">
        <f t="shared" si="8"/>
        <v>C:\Users\Agustin Bustos\Desktop\TEST\Cliente 4\COMVEN LID\2023\03\</v>
      </c>
      <c r="N4" s="2" t="str">
        <f t="shared" si="9"/>
        <v>0  - 202303 - 20000000000 - Cliente 4</v>
      </c>
      <c r="O4" s="2" t="str">
        <f t="shared" si="10"/>
        <v>202303</v>
      </c>
      <c r="P4" s="5" t="str">
        <f>IFERROR(VLOOKUP(S4,[1]Control!$A:$B,2,0),"")</f>
        <v/>
      </c>
      <c r="Q4" s="4" t="e">
        <f>VLOOKUP(C4,[2]Hoja1!$J:$L,3,0)</f>
        <v>#N/A</v>
      </c>
      <c r="R4" s="5" t="e">
        <f t="shared" si="1"/>
        <v>#N/A</v>
      </c>
      <c r="S4" s="4">
        <f t="shared" si="2"/>
        <v>4</v>
      </c>
      <c r="T4" s="4" t="str">
        <f t="shared" si="11"/>
        <v>03/2023</v>
      </c>
      <c r="U4" s="4">
        <f t="shared" si="3"/>
        <v>1</v>
      </c>
      <c r="V4" s="4">
        <f t="shared" si="4"/>
        <v>1</v>
      </c>
      <c r="W4" s="4">
        <f t="shared" si="5"/>
        <v>2</v>
      </c>
    </row>
    <row r="5" spans="1:23" x14ac:dyDescent="0.25">
      <c r="A5" s="4" t="str">
        <f t="shared" si="0"/>
        <v>0</v>
      </c>
      <c r="B5" t="str">
        <f t="shared" si="6"/>
        <v>Cliente 5</v>
      </c>
      <c r="C5">
        <v>20000000000</v>
      </c>
      <c r="D5" t="s">
        <v>17</v>
      </c>
      <c r="E5" t="str">
        <f t="shared" si="7"/>
        <v>Clave 5</v>
      </c>
      <c r="F5" s="3">
        <v>44986</v>
      </c>
      <c r="G5" s="3" t="s">
        <v>21</v>
      </c>
      <c r="H5" s="3" t="s">
        <v>28</v>
      </c>
      <c r="I5" t="s">
        <v>22</v>
      </c>
      <c r="J5" s="3"/>
      <c r="K5" s="3" t="s">
        <v>30</v>
      </c>
      <c r="L5" s="3" t="s">
        <v>18</v>
      </c>
      <c r="M5" s="2" t="str">
        <f t="shared" si="8"/>
        <v>C:\Users\Agustin Bustos\Desktop\TEST\Cliente 5\COMVEN LID\2023\03\</v>
      </c>
      <c r="N5" s="2" t="str">
        <f t="shared" si="9"/>
        <v>0  - 202303 - 30000000000 - Cliente 5</v>
      </c>
      <c r="O5" s="2" t="str">
        <f t="shared" si="10"/>
        <v>202303</v>
      </c>
      <c r="P5" s="5" t="str">
        <f>IFERROR(VLOOKUP(S5,[1]Control!$A:$B,2,0),"")</f>
        <v/>
      </c>
      <c r="Q5" s="4" t="e">
        <f>VLOOKUP(C5,[2]Hoja1!$J:$L,3,0)</f>
        <v>#N/A</v>
      </c>
      <c r="R5" s="5" t="e">
        <f t="shared" si="1"/>
        <v>#N/A</v>
      </c>
      <c r="S5" s="4">
        <f t="shared" si="2"/>
        <v>5</v>
      </c>
      <c r="T5" s="4" t="str">
        <f t="shared" si="11"/>
        <v>03/2023</v>
      </c>
      <c r="U5" s="4">
        <f t="shared" si="3"/>
        <v>1</v>
      </c>
      <c r="V5" s="4">
        <f t="shared" si="4"/>
        <v>1</v>
      </c>
      <c r="W5" s="4">
        <f t="shared" si="5"/>
        <v>2</v>
      </c>
    </row>
    <row r="6" spans="1:23" x14ac:dyDescent="0.25">
      <c r="A6" s="4" t="str">
        <f t="shared" si="0"/>
        <v>0</v>
      </c>
      <c r="B6" t="str">
        <f t="shared" si="6"/>
        <v>Cliente 6</v>
      </c>
      <c r="C6">
        <v>20000000000</v>
      </c>
      <c r="D6" t="s">
        <v>17</v>
      </c>
      <c r="E6" t="str">
        <f t="shared" si="7"/>
        <v>Clave 6</v>
      </c>
      <c r="F6" s="3">
        <v>44986</v>
      </c>
      <c r="G6" s="3" t="s">
        <v>21</v>
      </c>
      <c r="H6" s="3"/>
      <c r="I6" t="s">
        <v>22</v>
      </c>
      <c r="J6" s="3"/>
      <c r="K6" s="3" t="s">
        <v>30</v>
      </c>
      <c r="L6" s="3" t="s">
        <v>18</v>
      </c>
      <c r="M6" s="2" t="str">
        <f t="shared" si="8"/>
        <v>C:\Users\Agustin Bustos\Desktop\TEST\Cliente 6\COMVEN LID\2023\03\</v>
      </c>
      <c r="N6" s="2" t="str">
        <f t="shared" si="9"/>
        <v>0  - 202303 - 30000000000 - Cliente 6</v>
      </c>
      <c r="O6" s="2" t="str">
        <f t="shared" si="10"/>
        <v>202303</v>
      </c>
      <c r="P6" s="5" t="str">
        <f>IFERROR(VLOOKUP(S6,[1]Control!$A:$B,2,0),"")</f>
        <v/>
      </c>
      <c r="Q6" s="4" t="e">
        <f>VLOOKUP(C6,[2]Hoja1!$J:$L,3,0)</f>
        <v>#N/A</v>
      </c>
      <c r="R6" s="5" t="e">
        <f t="shared" si="1"/>
        <v>#N/A</v>
      </c>
      <c r="S6" s="4">
        <f t="shared" si="2"/>
        <v>6</v>
      </c>
      <c r="T6" s="4" t="str">
        <f t="shared" si="11"/>
        <v>03/2023</v>
      </c>
      <c r="U6" s="4">
        <f t="shared" si="3"/>
        <v>1</v>
      </c>
      <c r="V6" s="4">
        <f t="shared" si="4"/>
        <v>1</v>
      </c>
      <c r="W6" s="4">
        <f t="shared" si="5"/>
        <v>2</v>
      </c>
    </row>
    <row r="7" spans="1:23" x14ac:dyDescent="0.25">
      <c r="A7" s="4" t="str">
        <f t="shared" si="0"/>
        <v>0</v>
      </c>
      <c r="B7" t="str">
        <f t="shared" si="6"/>
        <v>Cliente 7</v>
      </c>
      <c r="C7">
        <v>20000000000</v>
      </c>
      <c r="D7" t="s">
        <v>17</v>
      </c>
      <c r="E7" t="str">
        <f t="shared" si="7"/>
        <v>Clave 7</v>
      </c>
      <c r="F7" s="3">
        <v>44986</v>
      </c>
      <c r="G7" s="3" t="s">
        <v>21</v>
      </c>
      <c r="H7" s="3"/>
      <c r="I7" t="s">
        <v>24</v>
      </c>
      <c r="J7" s="3"/>
      <c r="K7" s="3" t="s">
        <v>30</v>
      </c>
      <c r="L7" s="3" t="s">
        <v>18</v>
      </c>
      <c r="M7" s="2" t="str">
        <f t="shared" si="8"/>
        <v>C:\Users\Agustin Bustos\Desktop\TEST\Cliente 7\COMVEN LID\2023\03\</v>
      </c>
      <c r="N7" s="2" t="str">
        <f t="shared" si="9"/>
        <v>0  - 202303 - 30000000000 - Cliente 7</v>
      </c>
      <c r="O7" s="2" t="str">
        <f t="shared" si="10"/>
        <v>202303</v>
      </c>
      <c r="P7" s="5" t="str">
        <f>IFERROR(VLOOKUP(S7,[1]Control!$A:$B,2,0),"")</f>
        <v/>
      </c>
      <c r="Q7" s="4" t="e">
        <f>VLOOKUP(C7,[2]Hoja1!$J:$L,3,0)</f>
        <v>#N/A</v>
      </c>
      <c r="R7" s="5" t="e">
        <f t="shared" si="1"/>
        <v>#N/A</v>
      </c>
      <c r="S7" s="4">
        <f t="shared" si="2"/>
        <v>7</v>
      </c>
      <c r="T7" s="4" t="str">
        <f t="shared" si="11"/>
        <v>03/2023</v>
      </c>
      <c r="U7" s="4">
        <f t="shared" si="3"/>
        <v>1</v>
      </c>
      <c r="V7" s="4">
        <f t="shared" si="4"/>
        <v>1</v>
      </c>
      <c r="W7" s="4">
        <f t="shared" si="5"/>
        <v>2</v>
      </c>
    </row>
    <row r="8" spans="1:23" x14ac:dyDescent="0.25">
      <c r="A8" s="4" t="str">
        <f t="shared" si="0"/>
        <v>0</v>
      </c>
      <c r="B8" t="str">
        <f t="shared" si="6"/>
        <v>Cliente 8</v>
      </c>
      <c r="C8">
        <v>20000000000</v>
      </c>
      <c r="D8" t="s">
        <v>17</v>
      </c>
      <c r="E8" t="str">
        <f t="shared" si="7"/>
        <v>Clave 8</v>
      </c>
      <c r="F8" s="3">
        <v>44986</v>
      </c>
      <c r="G8" s="3" t="s">
        <v>23</v>
      </c>
      <c r="H8" s="3" t="s">
        <v>28</v>
      </c>
      <c r="I8" t="s">
        <v>22</v>
      </c>
      <c r="J8" s="3"/>
      <c r="K8" s="3" t="s">
        <v>30</v>
      </c>
      <c r="L8" s="3" t="s">
        <v>18</v>
      </c>
      <c r="M8" s="2" t="str">
        <f t="shared" si="8"/>
        <v>C:\Users\Agustin Bustos\Desktop\TEST\Cliente 8\COMVEN LID\2023\03\</v>
      </c>
      <c r="N8" s="2" t="str">
        <f t="shared" si="9"/>
        <v>0  - 202303 - 30000000000 - Cliente 8</v>
      </c>
      <c r="O8" s="2" t="str">
        <f t="shared" si="10"/>
        <v>202303</v>
      </c>
      <c r="P8" s="5" t="str">
        <f>IFERROR(VLOOKUP(S8,[1]Control!$A:$B,2,0),"")</f>
        <v/>
      </c>
      <c r="Q8" s="4" t="e">
        <f>VLOOKUP(C8,[2]Hoja1!$J:$L,3,0)</f>
        <v>#N/A</v>
      </c>
      <c r="R8" s="5" t="e">
        <f t="shared" si="1"/>
        <v>#N/A</v>
      </c>
      <c r="S8" s="4">
        <f t="shared" si="2"/>
        <v>8</v>
      </c>
      <c r="T8" s="4" t="str">
        <f t="shared" si="11"/>
        <v>03/2023</v>
      </c>
      <c r="U8" s="4">
        <f t="shared" si="3"/>
        <v>1</v>
      </c>
      <c r="V8" s="4">
        <f t="shared" si="4"/>
        <v>1</v>
      </c>
      <c r="W8" s="4">
        <f t="shared" si="5"/>
        <v>2</v>
      </c>
    </row>
    <row r="9" spans="1:23" x14ac:dyDescent="0.25">
      <c r="A9" s="4" t="str">
        <f t="shared" si="0"/>
        <v>0</v>
      </c>
      <c r="B9" t="str">
        <f t="shared" si="6"/>
        <v>Cliente 9</v>
      </c>
      <c r="C9">
        <v>20000000000</v>
      </c>
      <c r="D9" t="s">
        <v>17</v>
      </c>
      <c r="E9" t="str">
        <f t="shared" si="7"/>
        <v>Clave 9</v>
      </c>
      <c r="F9" s="3">
        <v>44986</v>
      </c>
      <c r="G9" s="3" t="s">
        <v>23</v>
      </c>
      <c r="H9" s="3" t="s">
        <v>28</v>
      </c>
      <c r="I9" t="s">
        <v>22</v>
      </c>
      <c r="J9" s="3"/>
      <c r="K9" s="3" t="s">
        <v>30</v>
      </c>
      <c r="L9" s="3" t="s">
        <v>18</v>
      </c>
      <c r="M9" s="2" t="str">
        <f t="shared" si="8"/>
        <v>C:\Users\Agustin Bustos\Desktop\TEST\Cliente 9\COMVEN LID\2023\03\</v>
      </c>
      <c r="N9" s="2" t="str">
        <f t="shared" si="9"/>
        <v>0  - 202303 - 30000000000 - Cliente 9</v>
      </c>
      <c r="O9" s="2" t="str">
        <f t="shared" si="10"/>
        <v>202303</v>
      </c>
      <c r="P9" s="5" t="str">
        <f>IFERROR(VLOOKUP(S9,[1]Control!$A:$B,2,0),"")</f>
        <v/>
      </c>
      <c r="Q9" s="4" t="e">
        <f>VLOOKUP(C9,[2]Hoja1!$J:$L,3,0)</f>
        <v>#N/A</v>
      </c>
      <c r="R9" s="5" t="e">
        <f t="shared" si="1"/>
        <v>#N/A</v>
      </c>
      <c r="S9" s="4">
        <f t="shared" si="2"/>
        <v>9</v>
      </c>
      <c r="T9" s="4" t="str">
        <f t="shared" si="11"/>
        <v>03/2023</v>
      </c>
      <c r="U9" s="4">
        <f t="shared" si="3"/>
        <v>1</v>
      </c>
      <c r="V9" s="4">
        <f t="shared" si="4"/>
        <v>1</v>
      </c>
      <c r="W9" s="4">
        <f t="shared" si="5"/>
        <v>2</v>
      </c>
    </row>
    <row r="10" spans="1:23" x14ac:dyDescent="0.25">
      <c r="A10" s="4" t="str">
        <f t="shared" si="0"/>
        <v>0</v>
      </c>
      <c r="B10" t="str">
        <f t="shared" si="6"/>
        <v>Cliente 10</v>
      </c>
      <c r="C10">
        <v>20000000000</v>
      </c>
      <c r="D10" t="s">
        <v>17</v>
      </c>
      <c r="E10" t="str">
        <f t="shared" si="7"/>
        <v>Clave 10</v>
      </c>
      <c r="F10" s="3">
        <v>44986</v>
      </c>
      <c r="G10" s="3" t="s">
        <v>21</v>
      </c>
      <c r="H10" s="3"/>
      <c r="I10" t="s">
        <v>24</v>
      </c>
      <c r="J10" s="3"/>
      <c r="K10" s="3" t="s">
        <v>30</v>
      </c>
      <c r="L10" s="3" t="s">
        <v>18</v>
      </c>
      <c r="M10" s="2" t="str">
        <f t="shared" si="8"/>
        <v>C:\Users\Agustin Bustos\Desktop\TEST\Cliente 10\COMVEN LID\2023\03\</v>
      </c>
      <c r="N10" s="2" t="str">
        <f t="shared" si="9"/>
        <v>0  - 202303 - 30000000000 - Cliente 10</v>
      </c>
      <c r="O10" s="2" t="str">
        <f t="shared" si="10"/>
        <v>202303</v>
      </c>
      <c r="P10" s="5" t="str">
        <f>IFERROR(VLOOKUP(S10,[1]Control!$A:$B,2,0),"")</f>
        <v/>
      </c>
      <c r="Q10" s="4" t="e">
        <f>VLOOKUP(C10,[2]Hoja1!$J:$L,3,0)</f>
        <v>#N/A</v>
      </c>
      <c r="R10" s="5" t="e">
        <f t="shared" si="1"/>
        <v>#N/A</v>
      </c>
      <c r="S10" s="4">
        <f t="shared" si="2"/>
        <v>10</v>
      </c>
      <c r="T10" s="4" t="str">
        <f t="shared" si="11"/>
        <v>03/2023</v>
      </c>
      <c r="U10" s="4">
        <f t="shared" si="3"/>
        <v>1</v>
      </c>
      <c r="V10" s="4">
        <f t="shared" si="4"/>
        <v>1</v>
      </c>
      <c r="W10" s="4">
        <f t="shared" si="5"/>
        <v>2</v>
      </c>
    </row>
    <row r="11" spans="1:23" x14ac:dyDescent="0.25">
      <c r="A11" s="4" t="str">
        <f t="shared" si="0"/>
        <v>0</v>
      </c>
      <c r="B11" t="str">
        <f t="shared" si="6"/>
        <v>Cliente 11</v>
      </c>
      <c r="C11">
        <v>20000000000</v>
      </c>
      <c r="D11" t="s">
        <v>17</v>
      </c>
      <c r="E11" t="str">
        <f t="shared" si="7"/>
        <v>Clave 11</v>
      </c>
      <c r="F11" s="3">
        <v>44986</v>
      </c>
      <c r="G11" s="3" t="s">
        <v>21</v>
      </c>
      <c r="H11" s="3"/>
      <c r="I11" t="s">
        <v>22</v>
      </c>
      <c r="J11" s="3"/>
      <c r="K11" s="3" t="s">
        <v>30</v>
      </c>
      <c r="L11" s="3" t="s">
        <v>18</v>
      </c>
      <c r="M11" s="2" t="str">
        <f t="shared" si="8"/>
        <v>C:\Users\Agustin Bustos\Desktop\TEST\Cliente 11\COMVEN LID\2023\03\</v>
      </c>
      <c r="N11" s="2" t="str">
        <f t="shared" si="9"/>
        <v>0  - 202303 - 30000000000 - Cliente 11</v>
      </c>
      <c r="O11" s="2" t="str">
        <f t="shared" si="10"/>
        <v>202303</v>
      </c>
      <c r="P11" s="5" t="str">
        <f>IFERROR(VLOOKUP(S11,[1]Control!$A:$B,2,0),"")</f>
        <v/>
      </c>
      <c r="Q11" s="4" t="e">
        <f>VLOOKUP(C11,[2]Hoja1!$J:$L,3,0)</f>
        <v>#N/A</v>
      </c>
      <c r="R11" s="5" t="e">
        <f t="shared" si="1"/>
        <v>#N/A</v>
      </c>
      <c r="S11" s="4">
        <f t="shared" si="2"/>
        <v>11</v>
      </c>
      <c r="T11" s="4" t="str">
        <f t="shared" si="11"/>
        <v>03/2023</v>
      </c>
      <c r="U11" s="4">
        <f t="shared" si="3"/>
        <v>1</v>
      </c>
      <c r="V11" s="4">
        <f t="shared" si="4"/>
        <v>1</v>
      </c>
      <c r="W11" s="4">
        <f t="shared" si="5"/>
        <v>2</v>
      </c>
    </row>
    <row r="12" spans="1:23" x14ac:dyDescent="0.25">
      <c r="A12" s="4" t="str">
        <f t="shared" si="0"/>
        <v>0</v>
      </c>
      <c r="B12" t="str">
        <f t="shared" si="6"/>
        <v>Cliente 12</v>
      </c>
      <c r="C12">
        <v>20000000000</v>
      </c>
      <c r="D12" t="s">
        <v>17</v>
      </c>
      <c r="E12" t="str">
        <f t="shared" si="7"/>
        <v>Clave 12</v>
      </c>
      <c r="F12" s="3">
        <v>44986</v>
      </c>
      <c r="G12" s="3" t="s">
        <v>21</v>
      </c>
      <c r="H12" s="3"/>
      <c r="I12" t="s">
        <v>22</v>
      </c>
      <c r="J12" s="3"/>
      <c r="K12" s="3" t="s">
        <v>30</v>
      </c>
      <c r="L12" s="3" t="s">
        <v>18</v>
      </c>
      <c r="M12" s="2" t="str">
        <f t="shared" si="8"/>
        <v>C:\Users\Agustin Bustos\Desktop\TEST\Cliente 12\COMVEN LID\2023\03\</v>
      </c>
      <c r="N12" s="2" t="str">
        <f t="shared" si="9"/>
        <v>0  - 202303 - 30000000000 - Cliente 12</v>
      </c>
      <c r="O12" s="2" t="str">
        <f t="shared" si="10"/>
        <v>202303</v>
      </c>
      <c r="P12" s="5" t="str">
        <f>IFERROR(VLOOKUP(S12,[1]Control!$A:$B,2,0),"")</f>
        <v/>
      </c>
      <c r="Q12" s="4" t="e">
        <f>VLOOKUP(C12,[2]Hoja1!$J:$L,3,0)</f>
        <v>#N/A</v>
      </c>
      <c r="R12" s="5" t="e">
        <f t="shared" si="1"/>
        <v>#N/A</v>
      </c>
      <c r="S12" s="4">
        <f t="shared" si="2"/>
        <v>12</v>
      </c>
      <c r="T12" s="4" t="str">
        <f t="shared" si="11"/>
        <v>03/2023</v>
      </c>
      <c r="U12" s="4">
        <f t="shared" si="3"/>
        <v>1</v>
      </c>
      <c r="V12" s="4">
        <f t="shared" si="4"/>
        <v>1</v>
      </c>
      <c r="W12" s="4">
        <f t="shared" si="5"/>
        <v>2</v>
      </c>
    </row>
    <row r="13" spans="1:23" x14ac:dyDescent="0.25">
      <c r="A13" s="4" t="str">
        <f t="shared" si="0"/>
        <v>0</v>
      </c>
      <c r="B13" t="str">
        <f t="shared" si="6"/>
        <v>Cliente 13</v>
      </c>
      <c r="C13">
        <v>20000000000</v>
      </c>
      <c r="D13" t="s">
        <v>17</v>
      </c>
      <c r="E13" t="str">
        <f t="shared" si="7"/>
        <v>Clave 13</v>
      </c>
      <c r="F13" s="3">
        <v>44986</v>
      </c>
      <c r="G13" s="3" t="s">
        <v>21</v>
      </c>
      <c r="H13" s="3"/>
      <c r="I13" t="s">
        <v>22</v>
      </c>
      <c r="J13" s="3"/>
      <c r="K13" s="3" t="s">
        <v>30</v>
      </c>
      <c r="L13" s="3" t="s">
        <v>18</v>
      </c>
      <c r="M13" s="2" t="str">
        <f t="shared" si="8"/>
        <v>C:\Users\Agustin Bustos\Desktop\TEST\Cliente 13\COMVEN LID\2023\03\</v>
      </c>
      <c r="N13" s="2" t="str">
        <f t="shared" si="9"/>
        <v>0  - 202303 - 30000000000 - Cliente 13</v>
      </c>
      <c r="O13" s="2" t="str">
        <f t="shared" si="10"/>
        <v>202303</v>
      </c>
      <c r="P13" s="5" t="str">
        <f>IFERROR(VLOOKUP(S13,[1]Control!$A:$B,2,0),"")</f>
        <v/>
      </c>
      <c r="Q13" s="4" t="e">
        <f>VLOOKUP(C13,[2]Hoja1!$J:$L,3,0)</f>
        <v>#N/A</v>
      </c>
      <c r="R13" s="5" t="e">
        <f t="shared" si="1"/>
        <v>#N/A</v>
      </c>
      <c r="S13" s="4">
        <f t="shared" si="2"/>
        <v>13</v>
      </c>
      <c r="T13" s="4" t="str">
        <f t="shared" si="11"/>
        <v>03/2023</v>
      </c>
      <c r="U13" s="4">
        <f t="shared" si="3"/>
        <v>1</v>
      </c>
      <c r="V13" s="4">
        <f t="shared" si="4"/>
        <v>1</v>
      </c>
      <c r="W13" s="4">
        <f t="shared" si="5"/>
        <v>2</v>
      </c>
    </row>
    <row r="14" spans="1:23" x14ac:dyDescent="0.25">
      <c r="A14" s="4" t="str">
        <f t="shared" si="0"/>
        <v>0</v>
      </c>
      <c r="B14" t="str">
        <f t="shared" si="6"/>
        <v>Cliente 14</v>
      </c>
      <c r="C14">
        <v>20000000000</v>
      </c>
      <c r="D14" t="s">
        <v>17</v>
      </c>
      <c r="E14" t="str">
        <f t="shared" si="7"/>
        <v>Clave 14</v>
      </c>
      <c r="F14" s="3">
        <v>44986</v>
      </c>
      <c r="G14" s="3" t="s">
        <v>23</v>
      </c>
      <c r="H14" s="3" t="s">
        <v>28</v>
      </c>
      <c r="I14" t="s">
        <v>22</v>
      </c>
      <c r="J14" s="3"/>
      <c r="K14" s="3" t="s">
        <v>30</v>
      </c>
      <c r="L14" s="3" t="s">
        <v>18</v>
      </c>
      <c r="M14" s="2" t="str">
        <f t="shared" si="8"/>
        <v>C:\Users\Agustin Bustos\Desktop\TEST\Cliente 14\COMVEN LID\2023\03\</v>
      </c>
      <c r="N14" s="2" t="str">
        <f t="shared" si="9"/>
        <v>0  - 202303 - 30000000000 - Cliente 14</v>
      </c>
      <c r="O14" s="2" t="str">
        <f t="shared" si="10"/>
        <v>202303</v>
      </c>
      <c r="P14" s="5" t="str">
        <f>IFERROR(VLOOKUP(S14,[1]Control!$A:$B,2,0),"")</f>
        <v/>
      </c>
      <c r="Q14" s="4" t="e">
        <f>VLOOKUP(C14,[2]Hoja1!$J:$L,3,0)</f>
        <v>#N/A</v>
      </c>
      <c r="R14" s="5" t="e">
        <f t="shared" si="1"/>
        <v>#N/A</v>
      </c>
      <c r="S14" s="4">
        <f t="shared" si="2"/>
        <v>14</v>
      </c>
      <c r="T14" s="4" t="str">
        <f t="shared" si="11"/>
        <v>03/2023</v>
      </c>
      <c r="U14" s="4">
        <f t="shared" si="3"/>
        <v>1</v>
      </c>
      <c r="V14" s="4">
        <f t="shared" si="4"/>
        <v>1</v>
      </c>
      <c r="W14" s="4">
        <f t="shared" si="5"/>
        <v>2</v>
      </c>
    </row>
    <row r="15" spans="1:23" x14ac:dyDescent="0.25">
      <c r="A15" s="4" t="str">
        <f t="shared" si="0"/>
        <v>0</v>
      </c>
      <c r="B15" t="str">
        <f t="shared" si="6"/>
        <v>Cliente 15</v>
      </c>
      <c r="C15">
        <v>20000000000</v>
      </c>
      <c r="D15" t="s">
        <v>17</v>
      </c>
      <c r="E15" t="str">
        <f t="shared" si="7"/>
        <v>Clave 15</v>
      </c>
      <c r="F15" s="3">
        <v>44986</v>
      </c>
      <c r="G15" s="3" t="s">
        <v>21</v>
      </c>
      <c r="H15" s="3"/>
      <c r="I15" t="s">
        <v>24</v>
      </c>
      <c r="J15" s="3"/>
      <c r="K15" s="3" t="s">
        <v>30</v>
      </c>
      <c r="L15" s="3" t="s">
        <v>18</v>
      </c>
      <c r="M15" s="2" t="str">
        <f t="shared" si="8"/>
        <v>C:\Users\Agustin Bustos\Desktop\TEST\Cliente 15\COMVEN LID\2023\03\</v>
      </c>
      <c r="N15" s="2" t="str">
        <f t="shared" si="9"/>
        <v>0  - 202303 - 30000000000 - Cliente 15</v>
      </c>
      <c r="O15" s="2" t="str">
        <f t="shared" si="10"/>
        <v>202303</v>
      </c>
      <c r="P15" s="5" t="str">
        <f>IFERROR(VLOOKUP(S15,[1]Control!$A:$B,2,0),"")</f>
        <v/>
      </c>
      <c r="Q15" s="4" t="e">
        <f>VLOOKUP(C15,[2]Hoja1!$J:$L,3,0)</f>
        <v>#N/A</v>
      </c>
      <c r="R15" s="5" t="e">
        <f t="shared" si="1"/>
        <v>#N/A</v>
      </c>
      <c r="S15" s="4">
        <f t="shared" si="2"/>
        <v>15</v>
      </c>
      <c r="T15" s="4" t="str">
        <f t="shared" si="11"/>
        <v>03/2023</v>
      </c>
      <c r="U15" s="4">
        <f t="shared" si="3"/>
        <v>1</v>
      </c>
      <c r="V15" s="4">
        <f t="shared" si="4"/>
        <v>1</v>
      </c>
      <c r="W15" s="4">
        <f t="shared" si="5"/>
        <v>2</v>
      </c>
    </row>
    <row r="16" spans="1:23" x14ac:dyDescent="0.25">
      <c r="A16" s="4" t="str">
        <f t="shared" si="0"/>
        <v>0</v>
      </c>
      <c r="B16" t="str">
        <f t="shared" si="6"/>
        <v>Cliente 16</v>
      </c>
      <c r="C16">
        <v>20000000000</v>
      </c>
      <c r="D16" t="s">
        <v>17</v>
      </c>
      <c r="E16" t="str">
        <f t="shared" si="7"/>
        <v>Clave 16</v>
      </c>
      <c r="F16" s="3">
        <v>44986</v>
      </c>
      <c r="G16" s="3" t="s">
        <v>23</v>
      </c>
      <c r="H16" s="3" t="s">
        <v>28</v>
      </c>
      <c r="I16" t="s">
        <v>22</v>
      </c>
      <c r="J16" s="3"/>
      <c r="K16" s="3" t="s">
        <v>30</v>
      </c>
      <c r="L16" s="3" t="s">
        <v>18</v>
      </c>
      <c r="M16" s="2" t="str">
        <f t="shared" si="8"/>
        <v>C:\Users\Agustin Bustos\Desktop\TEST\Cliente 16\COMVEN LID\2023\03\</v>
      </c>
      <c r="N16" s="2" t="str">
        <f t="shared" si="9"/>
        <v>0  - 202303 - 30000000000 - Cliente 16</v>
      </c>
      <c r="O16" s="2" t="str">
        <f t="shared" si="10"/>
        <v>202303</v>
      </c>
      <c r="P16" s="5" t="str">
        <f>IFERROR(VLOOKUP(S16,[1]Control!$A:$B,2,0),"")</f>
        <v/>
      </c>
      <c r="Q16" s="4" t="e">
        <f>VLOOKUP(C16,[2]Hoja1!$J:$L,3,0)</f>
        <v>#N/A</v>
      </c>
      <c r="R16" s="5" t="e">
        <f t="shared" si="1"/>
        <v>#N/A</v>
      </c>
      <c r="S16" s="4">
        <f t="shared" si="2"/>
        <v>16</v>
      </c>
      <c r="T16" s="4" t="str">
        <f t="shared" si="11"/>
        <v>03/2023</v>
      </c>
      <c r="U16" s="4">
        <f t="shared" si="3"/>
        <v>1</v>
      </c>
      <c r="V16" s="4">
        <f t="shared" si="4"/>
        <v>1</v>
      </c>
      <c r="W16" s="4">
        <f t="shared" si="5"/>
        <v>2</v>
      </c>
    </row>
    <row r="17" spans="1:23" x14ac:dyDescent="0.25">
      <c r="A17" s="4" t="str">
        <f t="shared" si="0"/>
        <v>0</v>
      </c>
      <c r="B17" t="str">
        <f t="shared" si="6"/>
        <v>Cliente 17</v>
      </c>
      <c r="C17">
        <v>20000000000</v>
      </c>
      <c r="D17" t="s">
        <v>17</v>
      </c>
      <c r="E17" t="str">
        <f t="shared" si="7"/>
        <v>Clave 17</v>
      </c>
      <c r="F17" s="3">
        <v>44986</v>
      </c>
      <c r="G17" s="3" t="s">
        <v>23</v>
      </c>
      <c r="H17" s="3" t="s">
        <v>28</v>
      </c>
      <c r="I17" t="s">
        <v>22</v>
      </c>
      <c r="J17" s="3"/>
      <c r="K17" s="3" t="s">
        <v>30</v>
      </c>
      <c r="L17" s="3" t="s">
        <v>18</v>
      </c>
      <c r="M17" s="2" t="str">
        <f t="shared" si="8"/>
        <v>C:\Users\Agustin Bustos\Desktop\TEST\Cliente 17\COMVEN LID\2023\03\</v>
      </c>
      <c r="N17" s="2" t="str">
        <f t="shared" si="9"/>
        <v>0  - 202303 - 30000000000 - Cliente 17</v>
      </c>
      <c r="O17" s="2" t="str">
        <f t="shared" si="10"/>
        <v>202303</v>
      </c>
      <c r="P17" s="5" t="str">
        <f>IFERROR(VLOOKUP(S17,[1]Control!$A:$B,2,0),"")</f>
        <v/>
      </c>
      <c r="Q17" s="4" t="e">
        <f>VLOOKUP(C17,[2]Hoja1!$J:$L,3,0)</f>
        <v>#N/A</v>
      </c>
      <c r="R17" s="5" t="e">
        <f t="shared" si="1"/>
        <v>#N/A</v>
      </c>
      <c r="S17" s="4">
        <f t="shared" si="2"/>
        <v>17</v>
      </c>
      <c r="T17" s="4" t="str">
        <f t="shared" si="11"/>
        <v>03/2023</v>
      </c>
      <c r="U17" s="4">
        <f t="shared" si="3"/>
        <v>1</v>
      </c>
      <c r="V17" s="4">
        <f t="shared" si="4"/>
        <v>1</v>
      </c>
      <c r="W17" s="4">
        <f t="shared" si="5"/>
        <v>2</v>
      </c>
    </row>
    <row r="18" spans="1:23" x14ac:dyDescent="0.25">
      <c r="A18" s="4" t="str">
        <f t="shared" si="0"/>
        <v>0</v>
      </c>
      <c r="B18" t="str">
        <f t="shared" si="6"/>
        <v>Cliente 18</v>
      </c>
      <c r="C18">
        <v>20000000000</v>
      </c>
      <c r="D18" t="s">
        <v>17</v>
      </c>
      <c r="E18" t="str">
        <f t="shared" si="7"/>
        <v>Clave 18</v>
      </c>
      <c r="F18" s="3">
        <v>44986</v>
      </c>
      <c r="G18" s="3" t="s">
        <v>21</v>
      </c>
      <c r="H18" s="3"/>
      <c r="I18" t="s">
        <v>24</v>
      </c>
      <c r="J18" s="3"/>
      <c r="K18" s="3" t="s">
        <v>30</v>
      </c>
      <c r="L18" s="3" t="s">
        <v>18</v>
      </c>
      <c r="M18" s="2" t="str">
        <f t="shared" si="8"/>
        <v>C:\Users\Agustin Bustos\Desktop\TEST\Cliente 18\COMVEN LID\2023\03\</v>
      </c>
      <c r="N18" s="2" t="str">
        <f t="shared" si="9"/>
        <v>0  - 202303 - 30000000000 - Cliente 18</v>
      </c>
      <c r="O18" s="2" t="str">
        <f t="shared" si="10"/>
        <v>202303</v>
      </c>
      <c r="P18" s="5" t="str">
        <f>IFERROR(VLOOKUP(S18,[1]Control!$A:$B,2,0),"")</f>
        <v/>
      </c>
      <c r="Q18" s="4" t="e">
        <f>VLOOKUP(C18,[2]Hoja1!$J:$L,3,0)</f>
        <v>#N/A</v>
      </c>
      <c r="R18" s="5" t="e">
        <f t="shared" si="1"/>
        <v>#N/A</v>
      </c>
      <c r="S18" s="4">
        <f t="shared" si="2"/>
        <v>18</v>
      </c>
      <c r="T18" s="4" t="str">
        <f t="shared" si="11"/>
        <v>03/2023</v>
      </c>
      <c r="U18" s="4">
        <f t="shared" si="3"/>
        <v>1</v>
      </c>
      <c r="V18" s="4">
        <f t="shared" si="4"/>
        <v>1</v>
      </c>
      <c r="W18" s="4">
        <f t="shared" si="5"/>
        <v>2</v>
      </c>
    </row>
    <row r="19" spans="1:23" x14ac:dyDescent="0.25">
      <c r="A19" s="4" t="str">
        <f t="shared" si="0"/>
        <v>0</v>
      </c>
      <c r="B19" t="str">
        <f t="shared" si="6"/>
        <v>Cliente 19</v>
      </c>
      <c r="C19">
        <v>20000000000</v>
      </c>
      <c r="D19" t="s">
        <v>17</v>
      </c>
      <c r="E19" t="str">
        <f t="shared" si="7"/>
        <v>Clave 19</v>
      </c>
      <c r="F19" s="3">
        <v>44986</v>
      </c>
      <c r="G19" s="3" t="s">
        <v>21</v>
      </c>
      <c r="H19" s="3"/>
      <c r="I19" t="s">
        <v>22</v>
      </c>
      <c r="J19" s="3"/>
      <c r="K19" s="3" t="s">
        <v>30</v>
      </c>
      <c r="L19" s="3" t="s">
        <v>18</v>
      </c>
      <c r="M19" s="2" t="str">
        <f t="shared" si="8"/>
        <v>C:\Users\Agustin Bustos\Desktop\TEST\Cliente 19\COMVEN LID\2023\03\</v>
      </c>
      <c r="N19" s="2" t="str">
        <f t="shared" si="9"/>
        <v>0  - 202303 - 30000000000 - Cliente 19</v>
      </c>
      <c r="O19" s="2" t="str">
        <f t="shared" si="10"/>
        <v>202303</v>
      </c>
      <c r="P19" s="5" t="str">
        <f>IFERROR(VLOOKUP(S19,[1]Control!$A:$B,2,0),"")</f>
        <v/>
      </c>
      <c r="Q19" s="4" t="e">
        <f>VLOOKUP(C19,[2]Hoja1!$J:$L,3,0)</f>
        <v>#N/A</v>
      </c>
      <c r="R19" s="5" t="e">
        <f t="shared" si="1"/>
        <v>#N/A</v>
      </c>
      <c r="S19" s="4">
        <f t="shared" si="2"/>
        <v>19</v>
      </c>
      <c r="T19" s="4" t="str">
        <f t="shared" si="11"/>
        <v>03/2023</v>
      </c>
      <c r="U19" s="4">
        <f t="shared" si="3"/>
        <v>1</v>
      </c>
      <c r="V19" s="4">
        <f t="shared" si="4"/>
        <v>1</v>
      </c>
      <c r="W19" s="4">
        <f t="shared" si="5"/>
        <v>2</v>
      </c>
    </row>
    <row r="20" spans="1:23" x14ac:dyDescent="0.25">
      <c r="A20" s="4" t="str">
        <f t="shared" si="0"/>
        <v>0</v>
      </c>
      <c r="B20" t="str">
        <f t="shared" si="6"/>
        <v>Cliente 20</v>
      </c>
      <c r="C20">
        <v>20000000000</v>
      </c>
      <c r="D20" t="s">
        <v>17</v>
      </c>
      <c r="E20" t="str">
        <f t="shared" si="7"/>
        <v>Clave 20</v>
      </c>
      <c r="F20" s="3">
        <v>44986</v>
      </c>
      <c r="G20" s="3" t="s">
        <v>21</v>
      </c>
      <c r="H20" s="3"/>
      <c r="I20" t="s">
        <v>24</v>
      </c>
      <c r="J20" s="3"/>
      <c r="K20" s="3" t="s">
        <v>30</v>
      </c>
      <c r="L20" s="3" t="s">
        <v>18</v>
      </c>
      <c r="M20" s="2" t="str">
        <f t="shared" si="8"/>
        <v>C:\Users\Agustin Bustos\Desktop\TEST\Cliente 20\COMVEN LID\2023\03\</v>
      </c>
      <c r="N20" s="2" t="str">
        <f t="shared" si="9"/>
        <v>0  - 202303 - 30000000000 - Cliente 20</v>
      </c>
      <c r="O20" s="2" t="str">
        <f t="shared" si="10"/>
        <v>202303</v>
      </c>
      <c r="P20" s="5" t="str">
        <f>IFERROR(VLOOKUP(S20,[1]Control!$A:$B,2,0),"")</f>
        <v/>
      </c>
      <c r="Q20" s="4" t="e">
        <f>VLOOKUP(C20,[2]Hoja1!$J:$L,3,0)</f>
        <v>#N/A</v>
      </c>
      <c r="R20" s="5" t="e">
        <f t="shared" si="1"/>
        <v>#N/A</v>
      </c>
      <c r="S20" s="4">
        <f t="shared" si="2"/>
        <v>20</v>
      </c>
      <c r="T20" s="4" t="str">
        <f t="shared" si="11"/>
        <v>03/2023</v>
      </c>
      <c r="U20" s="4">
        <f t="shared" si="3"/>
        <v>1</v>
      </c>
      <c r="V20" s="4">
        <f t="shared" si="4"/>
        <v>1</v>
      </c>
      <c r="W20" s="4">
        <f t="shared" si="5"/>
        <v>2</v>
      </c>
    </row>
    <row r="21" spans="1:23" x14ac:dyDescent="0.25">
      <c r="A21" s="4" t="str">
        <f t="shared" si="0"/>
        <v>0</v>
      </c>
      <c r="B21" t="str">
        <f t="shared" si="6"/>
        <v>Cliente 21</v>
      </c>
      <c r="C21">
        <v>20000000000</v>
      </c>
      <c r="D21" t="s">
        <v>17</v>
      </c>
      <c r="E21" t="str">
        <f t="shared" si="7"/>
        <v>Clave 21</v>
      </c>
      <c r="F21" s="3">
        <v>44986</v>
      </c>
      <c r="G21" s="3" t="s">
        <v>21</v>
      </c>
      <c r="H21" s="3"/>
      <c r="I21" t="s">
        <v>24</v>
      </c>
      <c r="J21" s="3"/>
      <c r="K21" s="3" t="s">
        <v>30</v>
      </c>
      <c r="L21" s="3" t="s">
        <v>18</v>
      </c>
      <c r="M21" s="2" t="str">
        <f t="shared" si="8"/>
        <v>C:\Users\Agustin Bustos\Desktop\TEST\Cliente 21\COMVEN LID\2023\03\</v>
      </c>
      <c r="N21" s="2" t="str">
        <f t="shared" si="9"/>
        <v>0  - 202303 - 30000000000 - Cliente 21</v>
      </c>
      <c r="O21" s="2" t="str">
        <f t="shared" si="10"/>
        <v>202303</v>
      </c>
      <c r="P21" s="5" t="str">
        <f>IFERROR(VLOOKUP(S21,[1]Control!$A:$B,2,0),"")</f>
        <v/>
      </c>
      <c r="Q21" s="4" t="e">
        <f>VLOOKUP(C21,[2]Hoja1!$J:$L,3,0)</f>
        <v>#N/A</v>
      </c>
      <c r="R21" s="5" t="e">
        <f t="shared" si="1"/>
        <v>#N/A</v>
      </c>
      <c r="S21" s="4">
        <f t="shared" si="2"/>
        <v>21</v>
      </c>
      <c r="T21" s="4" t="str">
        <f t="shared" si="11"/>
        <v>03/2023</v>
      </c>
      <c r="U21" s="4">
        <f t="shared" si="3"/>
        <v>1</v>
      </c>
      <c r="V21" s="4">
        <f t="shared" si="4"/>
        <v>1</v>
      </c>
      <c r="W21" s="4">
        <f t="shared" si="5"/>
        <v>2</v>
      </c>
    </row>
    <row r="22" spans="1:23" x14ac:dyDescent="0.25">
      <c r="A22" s="4" t="str">
        <f t="shared" si="0"/>
        <v>0</v>
      </c>
      <c r="B22" t="str">
        <f t="shared" si="6"/>
        <v>Cliente 22</v>
      </c>
      <c r="C22">
        <v>20000000000</v>
      </c>
      <c r="D22" t="s">
        <v>17</v>
      </c>
      <c r="E22" t="str">
        <f t="shared" si="7"/>
        <v>Clave 22</v>
      </c>
      <c r="F22" s="3">
        <v>44986</v>
      </c>
      <c r="G22" s="3" t="s">
        <v>23</v>
      </c>
      <c r="H22" s="3" t="s">
        <v>28</v>
      </c>
      <c r="I22" t="s">
        <v>22</v>
      </c>
      <c r="J22" s="3"/>
      <c r="K22" s="3" t="s">
        <v>30</v>
      </c>
      <c r="L22" s="3" t="s">
        <v>18</v>
      </c>
      <c r="M22" s="2" t="str">
        <f t="shared" si="8"/>
        <v>C:\Users\Agustin Bustos\Desktop\TEST\Cliente 22\COMVEN LID\2023\03\</v>
      </c>
      <c r="N22" s="2" t="str">
        <f t="shared" si="9"/>
        <v>0  - 202303 - 30000000000 - Cliente 22</v>
      </c>
      <c r="O22" s="2" t="str">
        <f t="shared" si="10"/>
        <v>202303</v>
      </c>
      <c r="P22" s="5" t="str">
        <f>IFERROR(VLOOKUP(S22,[1]Control!$A:$B,2,0),"")</f>
        <v/>
      </c>
      <c r="Q22" s="4" t="e">
        <f>VLOOKUP(C22,[2]Hoja1!$J:$L,3,0)</f>
        <v>#N/A</v>
      </c>
      <c r="R22" s="5" t="e">
        <f t="shared" si="1"/>
        <v>#N/A</v>
      </c>
      <c r="S22" s="4">
        <f t="shared" si="2"/>
        <v>22</v>
      </c>
      <c r="T22" s="4" t="str">
        <f t="shared" si="11"/>
        <v>03/2023</v>
      </c>
      <c r="U22" s="4">
        <f t="shared" si="3"/>
        <v>1</v>
      </c>
      <c r="V22" s="4">
        <f t="shared" si="4"/>
        <v>1</v>
      </c>
      <c r="W22" s="4">
        <f t="shared" si="5"/>
        <v>2</v>
      </c>
    </row>
    <row r="23" spans="1:23" x14ac:dyDescent="0.25">
      <c r="A23" s="4" t="str">
        <f t="shared" si="0"/>
        <v>0</v>
      </c>
      <c r="B23" t="str">
        <f t="shared" si="6"/>
        <v>Cliente 23</v>
      </c>
      <c r="C23">
        <v>20000000000</v>
      </c>
      <c r="D23" t="s">
        <v>17</v>
      </c>
      <c r="E23" t="str">
        <f t="shared" si="7"/>
        <v>Clave 23</v>
      </c>
      <c r="F23" s="3">
        <v>44986</v>
      </c>
      <c r="G23" s="3" t="s">
        <v>23</v>
      </c>
      <c r="H23" s="3" t="s">
        <v>28</v>
      </c>
      <c r="I23" t="s">
        <v>22</v>
      </c>
      <c r="J23" s="3"/>
      <c r="K23" s="3" t="s">
        <v>30</v>
      </c>
      <c r="L23" s="3" t="s">
        <v>18</v>
      </c>
      <c r="M23" s="2" t="str">
        <f t="shared" si="8"/>
        <v>C:\Users\Agustin Bustos\Desktop\TEST\Cliente 23\COMVEN LID\2023\03\</v>
      </c>
      <c r="N23" s="2" t="str">
        <f t="shared" si="9"/>
        <v>0  - 202303 - 30000000000 - Cliente 23</v>
      </c>
      <c r="O23" s="2" t="str">
        <f t="shared" si="10"/>
        <v>202303</v>
      </c>
      <c r="P23" s="5" t="str">
        <f>IFERROR(VLOOKUP(S23,[1]Control!$A:$B,2,0),"")</f>
        <v/>
      </c>
      <c r="Q23" s="4" t="e">
        <f>VLOOKUP(C23,[2]Hoja1!$J:$L,3,0)</f>
        <v>#N/A</v>
      </c>
      <c r="R23" s="5" t="e">
        <f t="shared" si="1"/>
        <v>#N/A</v>
      </c>
      <c r="S23" s="4">
        <f t="shared" si="2"/>
        <v>23</v>
      </c>
      <c r="T23" s="4" t="str">
        <f t="shared" si="11"/>
        <v>03/2023</v>
      </c>
      <c r="U23" s="4">
        <f t="shared" si="3"/>
        <v>1</v>
      </c>
      <c r="V23" s="4">
        <f t="shared" si="4"/>
        <v>1</v>
      </c>
      <c r="W23" s="4">
        <f t="shared" si="5"/>
        <v>2</v>
      </c>
    </row>
    <row r="24" spans="1:23" x14ac:dyDescent="0.25">
      <c r="A24" s="4" t="str">
        <f t="shared" si="0"/>
        <v>0</v>
      </c>
      <c r="B24" t="str">
        <f t="shared" si="6"/>
        <v>Cliente 24</v>
      </c>
      <c r="C24">
        <v>20000000000</v>
      </c>
      <c r="D24" t="s">
        <v>17</v>
      </c>
      <c r="E24" t="str">
        <f t="shared" si="7"/>
        <v>Clave 24</v>
      </c>
      <c r="F24" s="3">
        <v>44986</v>
      </c>
      <c r="G24" s="3" t="s">
        <v>23</v>
      </c>
      <c r="H24" s="3" t="s">
        <v>28</v>
      </c>
      <c r="I24" t="s">
        <v>22</v>
      </c>
      <c r="J24" s="3"/>
      <c r="K24" s="3" t="s">
        <v>30</v>
      </c>
      <c r="L24" s="3" t="s">
        <v>18</v>
      </c>
      <c r="M24" s="2" t="str">
        <f t="shared" si="8"/>
        <v>C:\Users\Agustin Bustos\Desktop\TEST\Cliente 24\COMVEN LID\2023\03\</v>
      </c>
      <c r="N24" s="2" t="str">
        <f t="shared" si="9"/>
        <v>0  - 202303 - 30000000000 - Cliente 24</v>
      </c>
      <c r="O24" s="2" t="str">
        <f t="shared" si="10"/>
        <v>202303</v>
      </c>
      <c r="P24" s="5" t="str">
        <f>IFERROR(VLOOKUP(S24,[1]Control!$A:$B,2,0),"")</f>
        <v/>
      </c>
      <c r="Q24" s="4" t="e">
        <f>VLOOKUP(C24,[2]Hoja1!$J:$L,3,0)</f>
        <v>#N/A</v>
      </c>
      <c r="R24" s="5" t="e">
        <f t="shared" si="1"/>
        <v>#N/A</v>
      </c>
      <c r="S24" s="4">
        <f t="shared" si="2"/>
        <v>24</v>
      </c>
      <c r="T24" s="4" t="str">
        <f t="shared" si="11"/>
        <v>03/2023</v>
      </c>
      <c r="U24" s="4">
        <f t="shared" si="3"/>
        <v>1</v>
      </c>
      <c r="V24" s="4">
        <f t="shared" si="4"/>
        <v>1</v>
      </c>
      <c r="W24" s="4">
        <f t="shared" si="5"/>
        <v>2</v>
      </c>
    </row>
    <row r="25" spans="1:23" x14ac:dyDescent="0.25">
      <c r="A25" s="4" t="str">
        <f t="shared" si="0"/>
        <v>0</v>
      </c>
      <c r="B25" t="str">
        <f t="shared" si="6"/>
        <v>Cliente 25</v>
      </c>
      <c r="C25">
        <v>20000000000</v>
      </c>
      <c r="D25" t="s">
        <v>17</v>
      </c>
      <c r="E25" t="str">
        <f t="shared" si="7"/>
        <v>Clave 25</v>
      </c>
      <c r="F25" s="3">
        <v>44986</v>
      </c>
      <c r="G25" s="3" t="s">
        <v>21</v>
      </c>
      <c r="H25" s="3"/>
      <c r="I25" t="s">
        <v>22</v>
      </c>
      <c r="J25" s="3"/>
      <c r="K25" s="3" t="s">
        <v>30</v>
      </c>
      <c r="L25" s="3" t="s">
        <v>18</v>
      </c>
      <c r="M25" s="2" t="str">
        <f t="shared" si="8"/>
        <v>C:\Users\Agustin Bustos\Desktop\TEST\Cliente 25\COMVEN LID\2023\03\</v>
      </c>
      <c r="N25" s="2" t="str">
        <f t="shared" si="9"/>
        <v>0  - 202303 - 30000000000 - Cliente 25</v>
      </c>
      <c r="O25" s="2" t="str">
        <f t="shared" si="10"/>
        <v>202303</v>
      </c>
      <c r="P25" s="5" t="str">
        <f>IFERROR(VLOOKUP(S25,[1]Control!$A:$B,2,0),"")</f>
        <v/>
      </c>
      <c r="Q25" s="4" t="e">
        <f>VLOOKUP(C25,[2]Hoja1!$J:$L,3,0)</f>
        <v>#N/A</v>
      </c>
      <c r="R25" s="5" t="e">
        <f t="shared" si="1"/>
        <v>#N/A</v>
      </c>
      <c r="S25" s="4">
        <f t="shared" si="2"/>
        <v>25</v>
      </c>
      <c r="T25" s="4" t="str">
        <f t="shared" si="11"/>
        <v>03/2023</v>
      </c>
      <c r="U25" s="4">
        <f t="shared" si="3"/>
        <v>1</v>
      </c>
      <c r="V25" s="4">
        <f t="shared" si="4"/>
        <v>1</v>
      </c>
      <c r="W25" s="4">
        <f t="shared" si="5"/>
        <v>2</v>
      </c>
    </row>
    <row r="26" spans="1:23" x14ac:dyDescent="0.25">
      <c r="A26" s="4" t="str">
        <f t="shared" si="0"/>
        <v>0</v>
      </c>
      <c r="B26" t="str">
        <f t="shared" si="6"/>
        <v>Cliente 26</v>
      </c>
      <c r="C26">
        <v>20000000000</v>
      </c>
      <c r="D26" t="s">
        <v>17</v>
      </c>
      <c r="E26" t="str">
        <f t="shared" si="7"/>
        <v>Clave 26</v>
      </c>
      <c r="F26" s="3">
        <v>44986</v>
      </c>
      <c r="G26" s="3" t="s">
        <v>21</v>
      </c>
      <c r="H26" s="3"/>
      <c r="I26" t="s">
        <v>22</v>
      </c>
      <c r="J26" s="3"/>
      <c r="K26" s="3" t="s">
        <v>30</v>
      </c>
      <c r="L26" s="3" t="s">
        <v>18</v>
      </c>
      <c r="M26" s="2" t="str">
        <f t="shared" si="8"/>
        <v>C:\Users\Agustin Bustos\Desktop\TEST\Cliente 26\COMVEN LID\2023\03\</v>
      </c>
      <c r="N26" s="2" t="str">
        <f t="shared" si="9"/>
        <v>0  - 202303 - 30000000000 - Cliente 26</v>
      </c>
      <c r="O26" s="2" t="str">
        <f t="shared" si="10"/>
        <v>202303</v>
      </c>
      <c r="P26" s="5" t="str">
        <f>IFERROR(VLOOKUP(S26,[1]Control!$A:$B,2,0),"")</f>
        <v/>
      </c>
      <c r="Q26" s="4" t="e">
        <f>VLOOKUP(C26,[2]Hoja1!$J:$L,3,0)</f>
        <v>#N/A</v>
      </c>
      <c r="R26" s="5" t="e">
        <f t="shared" si="1"/>
        <v>#N/A</v>
      </c>
      <c r="S26" s="4">
        <f t="shared" si="2"/>
        <v>26</v>
      </c>
      <c r="T26" s="4" t="str">
        <f t="shared" si="11"/>
        <v>03/2023</v>
      </c>
      <c r="U26" s="4">
        <f t="shared" si="3"/>
        <v>1</v>
      </c>
      <c r="V26" s="4">
        <f t="shared" si="4"/>
        <v>1</v>
      </c>
      <c r="W26" s="4">
        <f t="shared" si="5"/>
        <v>2</v>
      </c>
    </row>
    <row r="27" spans="1:23" x14ac:dyDescent="0.25">
      <c r="A27" s="4" t="str">
        <f t="shared" si="0"/>
        <v>0</v>
      </c>
      <c r="B27" t="str">
        <f t="shared" si="6"/>
        <v>Cliente 27</v>
      </c>
      <c r="C27">
        <v>20000000000</v>
      </c>
      <c r="D27" t="s">
        <v>17</v>
      </c>
      <c r="E27" t="str">
        <f t="shared" si="7"/>
        <v>Clave 27</v>
      </c>
      <c r="F27" s="3">
        <v>44986</v>
      </c>
      <c r="G27" s="3" t="s">
        <v>21</v>
      </c>
      <c r="H27" s="3"/>
      <c r="I27" t="s">
        <v>22</v>
      </c>
      <c r="J27" s="3"/>
      <c r="K27" s="3" t="s">
        <v>30</v>
      </c>
      <c r="L27" s="3" t="s">
        <v>18</v>
      </c>
      <c r="M27" s="2" t="str">
        <f t="shared" si="8"/>
        <v>C:\Users\Agustin Bustos\Desktop\TEST\Cliente 27\COMVEN LID\2023\03\</v>
      </c>
      <c r="N27" s="2" t="str">
        <f t="shared" si="9"/>
        <v>0  - 202303 - 30000000000 - Cliente 27</v>
      </c>
      <c r="O27" s="2" t="str">
        <f t="shared" si="10"/>
        <v>202303</v>
      </c>
      <c r="P27" s="5" t="str">
        <f>IFERROR(VLOOKUP(S27,[1]Control!$A:$B,2,0),"")</f>
        <v/>
      </c>
      <c r="Q27" s="4" t="e">
        <f>VLOOKUP(C27,[2]Hoja1!$J:$L,3,0)</f>
        <v>#N/A</v>
      </c>
      <c r="R27" s="5" t="e">
        <f t="shared" si="1"/>
        <v>#N/A</v>
      </c>
      <c r="S27" s="4">
        <f t="shared" si="2"/>
        <v>27</v>
      </c>
      <c r="T27" s="4" t="str">
        <f t="shared" si="11"/>
        <v>03/2023</v>
      </c>
      <c r="U27" s="4">
        <f t="shared" si="3"/>
        <v>1</v>
      </c>
      <c r="V27" s="4">
        <f t="shared" si="4"/>
        <v>1</v>
      </c>
      <c r="W27" s="4">
        <f t="shared" si="5"/>
        <v>2</v>
      </c>
    </row>
    <row r="28" spans="1:23" x14ac:dyDescent="0.25">
      <c r="A28" s="4" t="str">
        <f t="shared" si="0"/>
        <v>0</v>
      </c>
      <c r="B28" t="str">
        <f t="shared" si="6"/>
        <v>Cliente 28</v>
      </c>
      <c r="C28">
        <v>20000000000</v>
      </c>
      <c r="D28" t="s">
        <v>17</v>
      </c>
      <c r="E28" t="str">
        <f t="shared" si="7"/>
        <v>Clave 28</v>
      </c>
      <c r="F28" s="3">
        <v>44986</v>
      </c>
      <c r="G28" s="3" t="s">
        <v>23</v>
      </c>
      <c r="H28" s="3" t="s">
        <v>28</v>
      </c>
      <c r="I28" t="s">
        <v>22</v>
      </c>
      <c r="J28" s="3"/>
      <c r="K28" s="3" t="s">
        <v>30</v>
      </c>
      <c r="L28" s="3" t="s">
        <v>18</v>
      </c>
      <c r="M28" s="2" t="str">
        <f t="shared" si="8"/>
        <v>C:\Users\Agustin Bustos\Desktop\TEST\Cliente 28\COMVEN LID\2023\03\</v>
      </c>
      <c r="N28" s="2" t="str">
        <f t="shared" si="9"/>
        <v>0  - 202303 - 30000000000 - Cliente 28</v>
      </c>
      <c r="O28" s="2" t="str">
        <f t="shared" si="10"/>
        <v>202303</v>
      </c>
      <c r="P28" s="5" t="str">
        <f>IFERROR(VLOOKUP(S28,[1]Control!$A:$B,2,0),"")</f>
        <v/>
      </c>
      <c r="Q28" s="4" t="e">
        <f>VLOOKUP(C28,[2]Hoja1!$J:$L,3,0)</f>
        <v>#N/A</v>
      </c>
      <c r="R28" s="5" t="e">
        <f t="shared" si="1"/>
        <v>#N/A</v>
      </c>
      <c r="S28" s="4">
        <f t="shared" si="2"/>
        <v>28</v>
      </c>
      <c r="T28" s="4" t="str">
        <f t="shared" si="11"/>
        <v>03/2023</v>
      </c>
      <c r="U28" s="4">
        <f t="shared" si="3"/>
        <v>1</v>
      </c>
      <c r="V28" s="4">
        <f t="shared" si="4"/>
        <v>1</v>
      </c>
      <c r="W28" s="4">
        <f t="shared" si="5"/>
        <v>2</v>
      </c>
    </row>
    <row r="29" spans="1:23" x14ac:dyDescent="0.25">
      <c r="A29" s="4" t="str">
        <f t="shared" si="0"/>
        <v>0</v>
      </c>
      <c r="B29" t="str">
        <f t="shared" si="6"/>
        <v>Cliente 29</v>
      </c>
      <c r="C29">
        <v>20000000000</v>
      </c>
      <c r="D29" t="s">
        <v>17</v>
      </c>
      <c r="E29" t="str">
        <f t="shared" si="7"/>
        <v>Clave 29</v>
      </c>
      <c r="F29" s="3">
        <v>44986</v>
      </c>
      <c r="G29" s="3" t="s">
        <v>21</v>
      </c>
      <c r="H29" s="3"/>
      <c r="I29" t="s">
        <v>22</v>
      </c>
      <c r="J29" s="3"/>
      <c r="K29" s="3" t="s">
        <v>30</v>
      </c>
      <c r="L29" s="3" t="s">
        <v>18</v>
      </c>
      <c r="M29" s="2" t="str">
        <f t="shared" si="8"/>
        <v>C:\Users\Agustin Bustos\Desktop\TEST\Cliente 29\COMVEN LID\2023\03\</v>
      </c>
      <c r="N29" s="2" t="str">
        <f t="shared" si="9"/>
        <v>0  - 202303 - 30000000000 - Cliente 29</v>
      </c>
      <c r="O29" s="2" t="str">
        <f t="shared" si="10"/>
        <v>202303</v>
      </c>
      <c r="P29" s="5" t="str">
        <f>IFERROR(VLOOKUP(S29,[1]Control!$A:$B,2,0),"")</f>
        <v/>
      </c>
      <c r="Q29" s="4" t="e">
        <f>VLOOKUP(C29,[2]Hoja1!$J:$L,3,0)</f>
        <v>#N/A</v>
      </c>
      <c r="R29" s="5" t="e">
        <f t="shared" si="1"/>
        <v>#N/A</v>
      </c>
      <c r="S29" s="4">
        <f t="shared" si="2"/>
        <v>29</v>
      </c>
      <c r="T29" s="4" t="str">
        <f t="shared" si="11"/>
        <v>03/2023</v>
      </c>
      <c r="U29" s="4">
        <f t="shared" si="3"/>
        <v>1</v>
      </c>
      <c r="V29" s="4">
        <f t="shared" si="4"/>
        <v>1</v>
      </c>
      <c r="W29" s="4">
        <f t="shared" si="5"/>
        <v>2</v>
      </c>
    </row>
    <row r="30" spans="1:23" x14ac:dyDescent="0.25">
      <c r="A30" s="4" t="str">
        <f t="shared" si="0"/>
        <v>0</v>
      </c>
      <c r="B30" t="str">
        <f t="shared" si="6"/>
        <v>Cliente 30</v>
      </c>
      <c r="C30">
        <v>20000000000</v>
      </c>
      <c r="D30" t="s">
        <v>17</v>
      </c>
      <c r="E30" t="str">
        <f t="shared" si="7"/>
        <v>Clave 30</v>
      </c>
      <c r="F30" s="3">
        <v>44986</v>
      </c>
      <c r="G30" s="3" t="s">
        <v>21</v>
      </c>
      <c r="H30" s="3"/>
      <c r="I30" t="s">
        <v>24</v>
      </c>
      <c r="J30" s="3"/>
      <c r="K30" s="3" t="s">
        <v>30</v>
      </c>
      <c r="L30" s="3" t="s">
        <v>18</v>
      </c>
      <c r="M30" s="2" t="str">
        <f t="shared" si="8"/>
        <v>C:\Users\Agustin Bustos\Desktop\TEST\Cliente 30\COMVEN LID\2023\03\</v>
      </c>
      <c r="N30" s="2" t="str">
        <f t="shared" si="9"/>
        <v>0  - 202303 - 30000000000 - Cliente 30</v>
      </c>
      <c r="O30" s="2" t="str">
        <f t="shared" si="10"/>
        <v>202303</v>
      </c>
      <c r="P30" s="5" t="str">
        <f>IFERROR(VLOOKUP(S30,[1]Control!$A:$B,2,0),"")</f>
        <v/>
      </c>
      <c r="Q30" s="4" t="e">
        <f>VLOOKUP(C30,[2]Hoja1!$J:$L,3,0)</f>
        <v>#N/A</v>
      </c>
      <c r="R30" s="5" t="e">
        <f t="shared" si="1"/>
        <v>#N/A</v>
      </c>
      <c r="S30" s="4">
        <f t="shared" si="2"/>
        <v>30</v>
      </c>
      <c r="T30" s="4" t="str">
        <f t="shared" si="11"/>
        <v>03/2023</v>
      </c>
      <c r="U30" s="4">
        <f t="shared" si="3"/>
        <v>1</v>
      </c>
      <c r="V30" s="4">
        <f t="shared" si="4"/>
        <v>1</v>
      </c>
      <c r="W30" s="4">
        <f t="shared" si="5"/>
        <v>2</v>
      </c>
    </row>
    <row r="31" spans="1:23" x14ac:dyDescent="0.25">
      <c r="A31" s="4" t="str">
        <f t="shared" si="0"/>
        <v>0</v>
      </c>
      <c r="B31" t="str">
        <f t="shared" si="6"/>
        <v>Cliente 31</v>
      </c>
      <c r="C31">
        <v>20000000000</v>
      </c>
      <c r="D31" t="s">
        <v>17</v>
      </c>
      <c r="E31" t="str">
        <f t="shared" si="7"/>
        <v>Clave 31</v>
      </c>
      <c r="F31" s="3">
        <v>44986</v>
      </c>
      <c r="G31" s="3" t="s">
        <v>21</v>
      </c>
      <c r="H31" s="3"/>
      <c r="I31" t="s">
        <v>22</v>
      </c>
      <c r="J31" s="3"/>
      <c r="K31" s="3" t="s">
        <v>30</v>
      </c>
      <c r="L31" s="3" t="s">
        <v>18</v>
      </c>
      <c r="M31" s="2" t="str">
        <f t="shared" si="8"/>
        <v>C:\Users\Agustin Bustos\Desktop\TEST\Cliente 31\COMVEN LID\2023\03\</v>
      </c>
      <c r="N31" s="2" t="str">
        <f t="shared" si="9"/>
        <v>0  - 202303 - 30000000000 - Cliente 31</v>
      </c>
      <c r="O31" s="2" t="str">
        <f t="shared" si="10"/>
        <v>202303</v>
      </c>
      <c r="P31" s="5" t="str">
        <f>IFERROR(VLOOKUP(S31,[1]Control!$A:$B,2,0),"")</f>
        <v/>
      </c>
      <c r="Q31" s="4" t="e">
        <f>VLOOKUP(C31,[2]Hoja1!$J:$L,3,0)</f>
        <v>#N/A</v>
      </c>
      <c r="R31" s="5" t="e">
        <f t="shared" si="1"/>
        <v>#N/A</v>
      </c>
      <c r="S31" s="4">
        <f t="shared" si="2"/>
        <v>31</v>
      </c>
      <c r="T31" s="4" t="str">
        <f t="shared" si="11"/>
        <v>03/2023</v>
      </c>
      <c r="U31" s="4">
        <f t="shared" si="3"/>
        <v>1</v>
      </c>
      <c r="V31" s="4">
        <f t="shared" si="4"/>
        <v>1</v>
      </c>
      <c r="W31" s="4">
        <f t="shared" si="5"/>
        <v>2</v>
      </c>
    </row>
    <row r="32" spans="1:23" x14ac:dyDescent="0.25">
      <c r="A32" s="4" t="str">
        <f t="shared" si="0"/>
        <v>0</v>
      </c>
      <c r="B32" t="str">
        <f t="shared" si="6"/>
        <v>Cliente 32</v>
      </c>
      <c r="C32">
        <v>20000000000</v>
      </c>
      <c r="D32" t="s">
        <v>17</v>
      </c>
      <c r="E32" t="str">
        <f t="shared" si="7"/>
        <v>Clave 32</v>
      </c>
      <c r="F32" s="3">
        <v>44986</v>
      </c>
      <c r="G32" s="3" t="s">
        <v>21</v>
      </c>
      <c r="H32" s="3"/>
      <c r="I32" t="s">
        <v>24</v>
      </c>
      <c r="J32" s="3"/>
      <c r="K32" s="3" t="s">
        <v>30</v>
      </c>
      <c r="L32" s="3" t="s">
        <v>18</v>
      </c>
      <c r="M32" s="2" t="str">
        <f t="shared" si="8"/>
        <v>C:\Users\Agustin Bustos\Desktop\TEST\Cliente 32\COMVEN LID\2023\03\</v>
      </c>
      <c r="N32" s="2" t="str">
        <f t="shared" si="9"/>
        <v>0  - 202303 - 30000000000 - Cliente 32</v>
      </c>
      <c r="O32" s="2" t="str">
        <f t="shared" si="10"/>
        <v>202303</v>
      </c>
      <c r="P32" s="5" t="str">
        <f>IFERROR(VLOOKUP(S32,[1]Control!$A:$B,2,0),"")</f>
        <v/>
      </c>
      <c r="Q32" s="4" t="e">
        <f>VLOOKUP(C32,[2]Hoja1!$J:$L,3,0)</f>
        <v>#N/A</v>
      </c>
      <c r="R32" s="5" t="e">
        <f t="shared" si="1"/>
        <v>#N/A</v>
      </c>
      <c r="S32" s="4">
        <f t="shared" si="2"/>
        <v>32</v>
      </c>
      <c r="T32" s="4" t="str">
        <f t="shared" si="11"/>
        <v>03/2023</v>
      </c>
      <c r="U32" s="4">
        <f t="shared" si="3"/>
        <v>1</v>
      </c>
      <c r="V32" s="4">
        <f t="shared" si="4"/>
        <v>1</v>
      </c>
      <c r="W32" s="4">
        <f t="shared" si="5"/>
        <v>2</v>
      </c>
    </row>
    <row r="33" spans="1:23" x14ac:dyDescent="0.25">
      <c r="A33" s="4" t="str">
        <f t="shared" si="0"/>
        <v>0</v>
      </c>
      <c r="B33" t="str">
        <f t="shared" si="6"/>
        <v>Cliente 33</v>
      </c>
      <c r="C33">
        <v>20000000000</v>
      </c>
      <c r="D33" t="s">
        <v>17</v>
      </c>
      <c r="E33" t="str">
        <f t="shared" si="7"/>
        <v>Clave 33</v>
      </c>
      <c r="F33" s="3">
        <v>44986</v>
      </c>
      <c r="G33" s="3" t="s">
        <v>21</v>
      </c>
      <c r="H33" s="3"/>
      <c r="I33" t="s">
        <v>22</v>
      </c>
      <c r="J33" s="3"/>
      <c r="K33" s="3" t="s">
        <v>30</v>
      </c>
      <c r="L33" s="3" t="s">
        <v>18</v>
      </c>
      <c r="M33" s="2" t="str">
        <f t="shared" si="8"/>
        <v>C:\Users\Agustin Bustos\Desktop\TEST\Cliente 33\COMVEN LID\2023\03\</v>
      </c>
      <c r="N33" s="2" t="str">
        <f t="shared" si="9"/>
        <v>0  - 202303 - 30000000000 - Cliente 33</v>
      </c>
      <c r="O33" s="2" t="str">
        <f t="shared" si="10"/>
        <v>202303</v>
      </c>
      <c r="P33" s="5" t="str">
        <f>IFERROR(VLOOKUP(S33,[1]Control!$A:$B,2,0),"")</f>
        <v/>
      </c>
      <c r="Q33" s="4" t="e">
        <f>VLOOKUP(C33,[2]Hoja1!$J:$L,3,0)</f>
        <v>#N/A</v>
      </c>
      <c r="R33" s="5" t="e">
        <f t="shared" si="1"/>
        <v>#N/A</v>
      </c>
      <c r="S33" s="4">
        <f t="shared" si="2"/>
        <v>33</v>
      </c>
      <c r="T33" s="4" t="str">
        <f t="shared" si="11"/>
        <v>03/2023</v>
      </c>
      <c r="U33" s="4">
        <f t="shared" si="3"/>
        <v>1</v>
      </c>
      <c r="V33" s="4">
        <f t="shared" si="4"/>
        <v>1</v>
      </c>
      <c r="W33" s="4">
        <f t="shared" si="5"/>
        <v>2</v>
      </c>
    </row>
    <row r="34" spans="1:23" x14ac:dyDescent="0.25">
      <c r="A34" s="4" t="str">
        <f t="shared" ref="A34:A69" si="12">RIGHT(D34,1)</f>
        <v>0</v>
      </c>
      <c r="B34" t="str">
        <f t="shared" si="6"/>
        <v>Cliente 34</v>
      </c>
      <c r="C34">
        <v>20000000000</v>
      </c>
      <c r="D34" t="s">
        <v>17</v>
      </c>
      <c r="E34" t="str">
        <f t="shared" si="7"/>
        <v>Clave 34</v>
      </c>
      <c r="F34" s="3">
        <v>44986</v>
      </c>
      <c r="G34" s="3" t="s">
        <v>21</v>
      </c>
      <c r="H34" s="3"/>
      <c r="I34" t="s">
        <v>24</v>
      </c>
      <c r="J34" s="3"/>
      <c r="K34" s="3" t="s">
        <v>30</v>
      </c>
      <c r="L34" s="3" t="s">
        <v>18</v>
      </c>
      <c r="M34" s="2" t="str">
        <f t="shared" si="8"/>
        <v>C:\Users\Agustin Bustos\Desktop\TEST\Cliente 34\COMVEN LID\2023\03\</v>
      </c>
      <c r="N34" s="2" t="str">
        <f t="shared" si="9"/>
        <v>0  - 202303 - 30000000000 - Cliente 34</v>
      </c>
      <c r="O34" s="2" t="str">
        <f t="shared" si="10"/>
        <v>202303</v>
      </c>
      <c r="P34" s="5" t="str">
        <f>IFERROR(VLOOKUP(S34,[1]Control!$A:$B,2,0),"")</f>
        <v/>
      </c>
      <c r="Q34" s="4" t="e">
        <f>VLOOKUP(C34,[2]Hoja1!$J:$L,3,0)</f>
        <v>#N/A</v>
      </c>
      <c r="R34" s="5" t="e">
        <f t="shared" ref="R34:R65" si="13">IF(EXACT(Q34,E34),"ü","x")</f>
        <v>#N/A</v>
      </c>
      <c r="S34" s="4">
        <f t="shared" ref="S34:S69" si="14">ROW(A34)</f>
        <v>34</v>
      </c>
      <c r="T34" s="4" t="str">
        <f t="shared" si="11"/>
        <v>03/2023</v>
      </c>
      <c r="U34" s="4">
        <f t="shared" ref="U34:U69" si="15">IF(C34=C33,1,0)</f>
        <v>1</v>
      </c>
      <c r="V34" s="4">
        <f t="shared" ref="V34:V69" si="16">IF(C34=C35,1,0)</f>
        <v>1</v>
      </c>
      <c r="W34" s="4">
        <f t="shared" ref="W34:W65" si="17">SUM(U34:V34)</f>
        <v>2</v>
      </c>
    </row>
    <row r="35" spans="1:23" x14ac:dyDescent="0.25">
      <c r="A35" s="4" t="str">
        <f t="shared" si="12"/>
        <v>0</v>
      </c>
      <c r="B35" t="str">
        <f t="shared" si="6"/>
        <v>Cliente 35</v>
      </c>
      <c r="C35">
        <v>20000000000</v>
      </c>
      <c r="D35" t="s">
        <v>17</v>
      </c>
      <c r="E35" t="str">
        <f t="shared" si="7"/>
        <v>Clave 35</v>
      </c>
      <c r="F35" s="3">
        <v>44986</v>
      </c>
      <c r="G35" s="3" t="s">
        <v>21</v>
      </c>
      <c r="H35" s="3"/>
      <c r="I35" t="s">
        <v>22</v>
      </c>
      <c r="J35" s="3"/>
      <c r="K35" s="3" t="s">
        <v>30</v>
      </c>
      <c r="L35" s="3" t="s">
        <v>18</v>
      </c>
      <c r="M35" s="2" t="str">
        <f t="shared" si="8"/>
        <v>C:\Users\Agustin Bustos\Desktop\TEST\Cliente 35\COMVEN LID\2023\03\</v>
      </c>
      <c r="N35" s="2" t="str">
        <f t="shared" si="9"/>
        <v>0  - 202303 - 30000000000 - Cliente 35</v>
      </c>
      <c r="O35" s="2" t="str">
        <f t="shared" si="10"/>
        <v>202303</v>
      </c>
      <c r="P35" s="5" t="str">
        <f>IFERROR(VLOOKUP(S35,[1]Control!$A:$B,2,0),"")</f>
        <v/>
      </c>
      <c r="Q35" s="4" t="e">
        <f>VLOOKUP(C35,[2]Hoja1!$J:$L,3,0)</f>
        <v>#N/A</v>
      </c>
      <c r="R35" s="5" t="e">
        <f t="shared" si="13"/>
        <v>#N/A</v>
      </c>
      <c r="S35" s="4">
        <f t="shared" si="14"/>
        <v>35</v>
      </c>
      <c r="T35" s="4" t="str">
        <f t="shared" si="11"/>
        <v>03/2023</v>
      </c>
      <c r="U35" s="4">
        <f t="shared" si="15"/>
        <v>1</v>
      </c>
      <c r="V35" s="4">
        <f t="shared" si="16"/>
        <v>1</v>
      </c>
      <c r="W35" s="4">
        <f t="shared" si="17"/>
        <v>2</v>
      </c>
    </row>
    <row r="36" spans="1:23" x14ac:dyDescent="0.25">
      <c r="A36" s="4" t="str">
        <f t="shared" si="12"/>
        <v>0</v>
      </c>
      <c r="B36" t="str">
        <f t="shared" si="6"/>
        <v>Cliente 36</v>
      </c>
      <c r="C36">
        <v>20000000000</v>
      </c>
      <c r="D36" t="s">
        <v>17</v>
      </c>
      <c r="E36" t="str">
        <f t="shared" si="7"/>
        <v>Clave 36</v>
      </c>
      <c r="F36" s="3">
        <v>44986</v>
      </c>
      <c r="G36" s="3" t="s">
        <v>23</v>
      </c>
      <c r="H36" s="3" t="s">
        <v>28</v>
      </c>
      <c r="I36" t="s">
        <v>22</v>
      </c>
      <c r="J36" s="3"/>
      <c r="K36" s="3" t="s">
        <v>30</v>
      </c>
      <c r="L36" s="3" t="s">
        <v>18</v>
      </c>
      <c r="M36" s="2" t="str">
        <f t="shared" si="8"/>
        <v>C:\Users\Agustin Bustos\Desktop\TEST\Cliente 36\COMVEN LID\2023\03\</v>
      </c>
      <c r="N36" s="2" t="str">
        <f t="shared" si="9"/>
        <v>0  - 202303 - 30000000000 - Cliente 36</v>
      </c>
      <c r="O36" s="2" t="str">
        <f t="shared" si="10"/>
        <v>202303</v>
      </c>
      <c r="P36" s="5" t="str">
        <f>IFERROR(VLOOKUP(S36,[1]Control!$A:$B,2,0),"")</f>
        <v/>
      </c>
      <c r="Q36" s="4" t="e">
        <f>VLOOKUP(C36,[2]Hoja1!$J:$L,3,0)</f>
        <v>#N/A</v>
      </c>
      <c r="R36" s="5" t="e">
        <f t="shared" si="13"/>
        <v>#N/A</v>
      </c>
      <c r="S36" s="4">
        <f t="shared" si="14"/>
        <v>36</v>
      </c>
      <c r="T36" s="4" t="str">
        <f t="shared" si="11"/>
        <v>03/2023</v>
      </c>
      <c r="U36" s="4">
        <f t="shared" si="15"/>
        <v>1</v>
      </c>
      <c r="V36" s="4">
        <f t="shared" si="16"/>
        <v>1</v>
      </c>
      <c r="W36" s="4">
        <f t="shared" si="17"/>
        <v>2</v>
      </c>
    </row>
    <row r="37" spans="1:23" x14ac:dyDescent="0.25">
      <c r="A37" s="4" t="str">
        <f t="shared" si="12"/>
        <v>0</v>
      </c>
      <c r="B37" t="str">
        <f t="shared" si="6"/>
        <v>Cliente 37</v>
      </c>
      <c r="C37">
        <v>20000000000</v>
      </c>
      <c r="D37" t="s">
        <v>17</v>
      </c>
      <c r="E37" t="str">
        <f t="shared" si="7"/>
        <v>Clave 37</v>
      </c>
      <c r="F37" s="3">
        <v>44986</v>
      </c>
      <c r="G37" s="3" t="s">
        <v>21</v>
      </c>
      <c r="H37" s="3"/>
      <c r="I37" t="s">
        <v>22</v>
      </c>
      <c r="J37" s="3"/>
      <c r="K37" s="3" t="s">
        <v>30</v>
      </c>
      <c r="L37" s="3" t="s">
        <v>18</v>
      </c>
      <c r="M37" s="2" t="str">
        <f t="shared" si="8"/>
        <v>C:\Users\Agustin Bustos\Desktop\TEST\Cliente 37\COMVEN LID\2023\03\</v>
      </c>
      <c r="N37" s="2" t="str">
        <f t="shared" si="9"/>
        <v>0  - 202303 - 30000000000 - Cliente 37</v>
      </c>
      <c r="O37" s="2" t="str">
        <f t="shared" si="10"/>
        <v>202303</v>
      </c>
      <c r="P37" s="5" t="str">
        <f>IFERROR(VLOOKUP(S37,[1]Control!$A:$B,2,0),"")</f>
        <v/>
      </c>
      <c r="Q37" s="4" t="e">
        <f>VLOOKUP(C37,[2]Hoja1!$J:$L,3,0)</f>
        <v>#N/A</v>
      </c>
      <c r="R37" s="5" t="e">
        <f t="shared" si="13"/>
        <v>#N/A</v>
      </c>
      <c r="S37" s="4">
        <f t="shared" si="14"/>
        <v>37</v>
      </c>
      <c r="T37" s="4" t="str">
        <f t="shared" si="11"/>
        <v>03/2023</v>
      </c>
      <c r="U37" s="4">
        <f t="shared" si="15"/>
        <v>1</v>
      </c>
      <c r="V37" s="4">
        <f t="shared" si="16"/>
        <v>1</v>
      </c>
      <c r="W37" s="4">
        <f t="shared" si="17"/>
        <v>2</v>
      </c>
    </row>
    <row r="38" spans="1:23" x14ac:dyDescent="0.25">
      <c r="A38" s="4" t="str">
        <f t="shared" si="12"/>
        <v>0</v>
      </c>
      <c r="B38" t="str">
        <f t="shared" si="6"/>
        <v>Cliente 38</v>
      </c>
      <c r="C38">
        <v>20000000000</v>
      </c>
      <c r="D38" t="s">
        <v>17</v>
      </c>
      <c r="E38" t="str">
        <f t="shared" si="7"/>
        <v>Clave 38</v>
      </c>
      <c r="F38" s="3">
        <v>44986</v>
      </c>
      <c r="G38" s="3" t="s">
        <v>21</v>
      </c>
      <c r="H38" s="3"/>
      <c r="I38" t="s">
        <v>22</v>
      </c>
      <c r="J38" s="3"/>
      <c r="K38" s="3" t="s">
        <v>30</v>
      </c>
      <c r="L38" s="3" t="s">
        <v>18</v>
      </c>
      <c r="M38" s="2" t="str">
        <f t="shared" si="8"/>
        <v>C:\Users\Agustin Bustos\Desktop\TEST\Cliente 38\COMVEN LID\2023\03\</v>
      </c>
      <c r="N38" s="2" t="str">
        <f t="shared" si="9"/>
        <v>0  - 202303 - 30000000000 - Cliente 38</v>
      </c>
      <c r="O38" s="2" t="str">
        <f t="shared" si="10"/>
        <v>202303</v>
      </c>
      <c r="P38" s="5" t="str">
        <f>IFERROR(VLOOKUP(S38,[1]Control!$A:$B,2,0),"")</f>
        <v/>
      </c>
      <c r="Q38" s="4" t="e">
        <f>VLOOKUP(C38,[2]Hoja1!$J:$L,3,0)</f>
        <v>#N/A</v>
      </c>
      <c r="R38" s="5" t="e">
        <f t="shared" si="13"/>
        <v>#N/A</v>
      </c>
      <c r="S38" s="4">
        <f t="shared" si="14"/>
        <v>38</v>
      </c>
      <c r="T38" s="4" t="str">
        <f t="shared" si="11"/>
        <v>03/2023</v>
      </c>
      <c r="U38" s="4">
        <f t="shared" si="15"/>
        <v>1</v>
      </c>
      <c r="V38" s="4">
        <f t="shared" si="16"/>
        <v>1</v>
      </c>
      <c r="W38" s="4">
        <f t="shared" si="17"/>
        <v>2</v>
      </c>
    </row>
    <row r="39" spans="1:23" x14ac:dyDescent="0.25">
      <c r="A39" s="4" t="str">
        <f t="shared" si="12"/>
        <v>0</v>
      </c>
      <c r="B39" t="str">
        <f t="shared" si="6"/>
        <v>Cliente 39</v>
      </c>
      <c r="C39">
        <v>20000000000</v>
      </c>
      <c r="D39" t="s">
        <v>17</v>
      </c>
      <c r="E39" t="str">
        <f t="shared" si="7"/>
        <v>Clave 39</v>
      </c>
      <c r="F39" s="3">
        <v>44986</v>
      </c>
      <c r="G39" s="3" t="s">
        <v>23</v>
      </c>
      <c r="H39" s="3" t="s">
        <v>28</v>
      </c>
      <c r="I39" t="s">
        <v>22</v>
      </c>
      <c r="J39" s="3"/>
      <c r="K39" s="3" t="s">
        <v>30</v>
      </c>
      <c r="L39" s="3" t="s">
        <v>18</v>
      </c>
      <c r="M39" s="2" t="str">
        <f t="shared" si="8"/>
        <v>C:\Users\Agustin Bustos\Desktop\TEST\Cliente 39\COMVEN LID\2023\03\</v>
      </c>
      <c r="N39" s="2" t="str">
        <f t="shared" si="9"/>
        <v>0  - 202303 - 30000000000 - Cliente 39</v>
      </c>
      <c r="O39" s="2" t="str">
        <f t="shared" si="10"/>
        <v>202303</v>
      </c>
      <c r="P39" s="5" t="str">
        <f>IFERROR(VLOOKUP(S39,[1]Control!$A:$B,2,0),"")</f>
        <v/>
      </c>
      <c r="Q39" s="4" t="e">
        <f>VLOOKUP(C39,[2]Hoja1!$J:$L,3,0)</f>
        <v>#N/A</v>
      </c>
      <c r="R39" s="5" t="e">
        <f t="shared" si="13"/>
        <v>#N/A</v>
      </c>
      <c r="S39" s="4">
        <f t="shared" si="14"/>
        <v>39</v>
      </c>
      <c r="T39" s="4" t="str">
        <f t="shared" si="11"/>
        <v>03/2023</v>
      </c>
      <c r="U39" s="4">
        <f t="shared" si="15"/>
        <v>1</v>
      </c>
      <c r="V39" s="4">
        <f t="shared" si="16"/>
        <v>1</v>
      </c>
      <c r="W39" s="4">
        <f t="shared" si="17"/>
        <v>2</v>
      </c>
    </row>
    <row r="40" spans="1:23" x14ac:dyDescent="0.25">
      <c r="A40" s="4" t="str">
        <f t="shared" si="12"/>
        <v>0</v>
      </c>
      <c r="B40" t="str">
        <f t="shared" si="6"/>
        <v>Cliente 40</v>
      </c>
      <c r="C40">
        <v>20000000000</v>
      </c>
      <c r="D40" t="s">
        <v>17</v>
      </c>
      <c r="E40" t="str">
        <f t="shared" si="7"/>
        <v>Clave 40</v>
      </c>
      <c r="F40" s="3">
        <v>44986</v>
      </c>
      <c r="G40" s="3" t="s">
        <v>21</v>
      </c>
      <c r="H40" s="3"/>
      <c r="I40" t="s">
        <v>22</v>
      </c>
      <c r="J40" s="3"/>
      <c r="K40" s="3" t="s">
        <v>30</v>
      </c>
      <c r="L40" s="3" t="s">
        <v>18</v>
      </c>
      <c r="M40" s="2" t="str">
        <f t="shared" si="8"/>
        <v>C:\Users\Agustin Bustos\Desktop\TEST\Cliente 40\COMVEN LID\2023\03\</v>
      </c>
      <c r="N40" s="2" t="str">
        <f t="shared" si="9"/>
        <v>0  - 202303 - 30000000000 - Cliente 40</v>
      </c>
      <c r="O40" s="2" t="str">
        <f t="shared" si="10"/>
        <v>202303</v>
      </c>
      <c r="P40" s="5" t="str">
        <f>IFERROR(VLOOKUP(S40,[1]Control!$A:$B,2,0),"")</f>
        <v/>
      </c>
      <c r="Q40" s="4" t="e">
        <f>VLOOKUP(C40,[2]Hoja1!$J:$L,3,0)</f>
        <v>#N/A</v>
      </c>
      <c r="R40" s="5" t="e">
        <f t="shared" si="13"/>
        <v>#N/A</v>
      </c>
      <c r="S40" s="4">
        <f t="shared" si="14"/>
        <v>40</v>
      </c>
      <c r="T40" s="4" t="str">
        <f t="shared" si="11"/>
        <v>03/2023</v>
      </c>
      <c r="U40" s="4">
        <f t="shared" si="15"/>
        <v>1</v>
      </c>
      <c r="V40" s="4">
        <f t="shared" si="16"/>
        <v>1</v>
      </c>
      <c r="W40" s="4">
        <f t="shared" si="17"/>
        <v>2</v>
      </c>
    </row>
    <row r="41" spans="1:23" x14ac:dyDescent="0.25">
      <c r="A41" s="4" t="str">
        <f t="shared" si="12"/>
        <v>0</v>
      </c>
      <c r="B41" t="str">
        <f t="shared" si="6"/>
        <v>Cliente 41</v>
      </c>
      <c r="C41">
        <v>20000000000</v>
      </c>
      <c r="D41" t="s">
        <v>17</v>
      </c>
      <c r="E41" t="str">
        <f t="shared" si="7"/>
        <v>Clave 41</v>
      </c>
      <c r="F41" s="3">
        <v>44986</v>
      </c>
      <c r="G41" s="3" t="s">
        <v>21</v>
      </c>
      <c r="H41" s="3"/>
      <c r="I41" t="s">
        <v>22</v>
      </c>
      <c r="J41" s="3"/>
      <c r="K41" s="3" t="s">
        <v>30</v>
      </c>
      <c r="L41" s="3" t="s">
        <v>18</v>
      </c>
      <c r="M41" s="2" t="str">
        <f t="shared" si="8"/>
        <v>C:\Users\Agustin Bustos\Desktop\TEST\Cliente 41\COMVEN LID\2023\03\</v>
      </c>
      <c r="N41" s="2" t="str">
        <f t="shared" si="9"/>
        <v>0  - 202303 - 30000000000 - Cliente 41</v>
      </c>
      <c r="O41" s="2" t="str">
        <f t="shared" si="10"/>
        <v>202303</v>
      </c>
      <c r="P41" s="5" t="str">
        <f>IFERROR(VLOOKUP(S41,[1]Control!$A:$B,2,0),"")</f>
        <v/>
      </c>
      <c r="Q41" s="4" t="e">
        <f>VLOOKUP(C41,[2]Hoja1!$J:$L,3,0)</f>
        <v>#N/A</v>
      </c>
      <c r="R41" s="5" t="e">
        <f t="shared" si="13"/>
        <v>#N/A</v>
      </c>
      <c r="S41" s="4">
        <f t="shared" si="14"/>
        <v>41</v>
      </c>
      <c r="T41" s="4" t="str">
        <f t="shared" si="11"/>
        <v>03/2023</v>
      </c>
      <c r="U41" s="4">
        <f t="shared" si="15"/>
        <v>1</v>
      </c>
      <c r="V41" s="4">
        <f t="shared" si="16"/>
        <v>1</v>
      </c>
      <c r="W41" s="4">
        <f t="shared" si="17"/>
        <v>2</v>
      </c>
    </row>
    <row r="42" spans="1:23" x14ac:dyDescent="0.25">
      <c r="A42" s="4" t="str">
        <f t="shared" si="12"/>
        <v>0</v>
      </c>
      <c r="B42" t="str">
        <f t="shared" si="6"/>
        <v>Cliente 42</v>
      </c>
      <c r="C42">
        <v>20000000000</v>
      </c>
      <c r="D42" t="s">
        <v>17</v>
      </c>
      <c r="E42" t="str">
        <f t="shared" si="7"/>
        <v>Clave 42</v>
      </c>
      <c r="F42" s="3">
        <v>44986</v>
      </c>
      <c r="G42" s="3" t="s">
        <v>23</v>
      </c>
      <c r="H42" s="3" t="s">
        <v>28</v>
      </c>
      <c r="I42" t="s">
        <v>22</v>
      </c>
      <c r="J42" s="3"/>
      <c r="K42" s="3" t="s">
        <v>30</v>
      </c>
      <c r="L42" s="3" t="s">
        <v>18</v>
      </c>
      <c r="M42" s="2" t="str">
        <f t="shared" si="8"/>
        <v>C:\Users\Agustin Bustos\Desktop\TEST\Cliente 42\COMVEN LID\2023\03\</v>
      </c>
      <c r="N42" s="2" t="str">
        <f t="shared" si="9"/>
        <v>0  - 202303 - 30000000000 - Cliente 42</v>
      </c>
      <c r="O42" s="2" t="str">
        <f t="shared" si="10"/>
        <v>202303</v>
      </c>
      <c r="P42" s="5" t="str">
        <f>IFERROR(VLOOKUP(S42,[1]Control!$A:$B,2,0),"")</f>
        <v/>
      </c>
      <c r="Q42" s="4" t="e">
        <f>VLOOKUP(C42,[2]Hoja1!$J:$L,3,0)</f>
        <v>#N/A</v>
      </c>
      <c r="R42" s="5" t="e">
        <f t="shared" si="13"/>
        <v>#N/A</v>
      </c>
      <c r="S42" s="4">
        <f t="shared" si="14"/>
        <v>42</v>
      </c>
      <c r="T42" s="4" t="str">
        <f t="shared" si="11"/>
        <v>03/2023</v>
      </c>
      <c r="U42" s="4">
        <f t="shared" si="15"/>
        <v>1</v>
      </c>
      <c r="V42" s="4">
        <f t="shared" si="16"/>
        <v>1</v>
      </c>
      <c r="W42" s="4">
        <f t="shared" si="17"/>
        <v>2</v>
      </c>
    </row>
    <row r="43" spans="1:23" x14ac:dyDescent="0.25">
      <c r="A43" s="4" t="str">
        <f t="shared" si="12"/>
        <v>0</v>
      </c>
      <c r="B43" t="str">
        <f t="shared" si="6"/>
        <v>Cliente 43</v>
      </c>
      <c r="C43">
        <v>20000000000</v>
      </c>
      <c r="D43" t="s">
        <v>17</v>
      </c>
      <c r="E43" t="str">
        <f t="shared" si="7"/>
        <v>Clave 43</v>
      </c>
      <c r="F43" s="3">
        <v>44986</v>
      </c>
      <c r="G43" s="3" t="s">
        <v>21</v>
      </c>
      <c r="H43" s="3"/>
      <c r="I43" t="s">
        <v>24</v>
      </c>
      <c r="J43" s="3"/>
      <c r="K43" s="3" t="s">
        <v>30</v>
      </c>
      <c r="L43" s="3" t="s">
        <v>18</v>
      </c>
      <c r="M43" s="2" t="str">
        <f t="shared" si="8"/>
        <v>C:\Users\Agustin Bustos\Desktop\TEST\Cliente 43\COMVEN LID\2023\03\</v>
      </c>
      <c r="N43" s="2" t="str">
        <f t="shared" si="9"/>
        <v>0  - 202303 - 30000000000 - Cliente 43</v>
      </c>
      <c r="O43" s="2" t="str">
        <f t="shared" si="10"/>
        <v>202303</v>
      </c>
      <c r="P43" s="5" t="str">
        <f>IFERROR(VLOOKUP(S43,[1]Control!$A:$B,2,0),"")</f>
        <v/>
      </c>
      <c r="Q43" s="4" t="e">
        <f>VLOOKUP(C43,[2]Hoja1!$J:$L,3,0)</f>
        <v>#N/A</v>
      </c>
      <c r="R43" s="5" t="e">
        <f t="shared" si="13"/>
        <v>#N/A</v>
      </c>
      <c r="S43" s="4">
        <f t="shared" si="14"/>
        <v>43</v>
      </c>
      <c r="T43" s="4" t="str">
        <f t="shared" si="11"/>
        <v>03/2023</v>
      </c>
      <c r="U43" s="4">
        <f t="shared" si="15"/>
        <v>1</v>
      </c>
      <c r="V43" s="4">
        <f t="shared" si="16"/>
        <v>1</v>
      </c>
      <c r="W43" s="4">
        <f t="shared" si="17"/>
        <v>2</v>
      </c>
    </row>
    <row r="44" spans="1:23" x14ac:dyDescent="0.25">
      <c r="A44" s="4" t="str">
        <f t="shared" si="12"/>
        <v>0</v>
      </c>
      <c r="B44" t="str">
        <f t="shared" si="6"/>
        <v>Cliente 44</v>
      </c>
      <c r="C44">
        <v>20000000000</v>
      </c>
      <c r="D44" t="s">
        <v>17</v>
      </c>
      <c r="E44" t="str">
        <f t="shared" si="7"/>
        <v>Clave 44</v>
      </c>
      <c r="F44" s="3">
        <v>44986</v>
      </c>
      <c r="G44" s="3" t="s">
        <v>21</v>
      </c>
      <c r="H44" s="3"/>
      <c r="I44" t="s">
        <v>24</v>
      </c>
      <c r="J44" s="3"/>
      <c r="K44" s="3" t="s">
        <v>30</v>
      </c>
      <c r="L44" s="3" t="s">
        <v>18</v>
      </c>
      <c r="M44" s="2" t="str">
        <f t="shared" si="8"/>
        <v>C:\Users\Agustin Bustos\Desktop\TEST\Cliente 44\COMVEN LID\2023\03\</v>
      </c>
      <c r="N44" s="2" t="str">
        <f t="shared" si="9"/>
        <v>0  - 202303 - 30000000000 - Cliente 44</v>
      </c>
      <c r="O44" s="2" t="str">
        <f t="shared" si="10"/>
        <v>202303</v>
      </c>
      <c r="P44" s="5" t="str">
        <f>IFERROR(VLOOKUP(S44,[1]Control!$A:$B,2,0),"")</f>
        <v/>
      </c>
      <c r="Q44" s="4" t="e">
        <f>VLOOKUP(C44,[2]Hoja1!$J:$L,3,0)</f>
        <v>#N/A</v>
      </c>
      <c r="R44" s="5" t="e">
        <f t="shared" si="13"/>
        <v>#N/A</v>
      </c>
      <c r="S44" s="4">
        <f t="shared" si="14"/>
        <v>44</v>
      </c>
      <c r="T44" s="4" t="str">
        <f t="shared" si="11"/>
        <v>03/2023</v>
      </c>
      <c r="U44" s="4">
        <f t="shared" si="15"/>
        <v>1</v>
      </c>
      <c r="V44" s="4">
        <f t="shared" si="16"/>
        <v>1</v>
      </c>
      <c r="W44" s="4">
        <f t="shared" si="17"/>
        <v>2</v>
      </c>
    </row>
    <row r="45" spans="1:23" x14ac:dyDescent="0.25">
      <c r="A45" s="4" t="str">
        <f t="shared" si="12"/>
        <v>0</v>
      </c>
      <c r="B45" t="str">
        <f t="shared" si="6"/>
        <v>Cliente 45</v>
      </c>
      <c r="C45">
        <v>20000000000</v>
      </c>
      <c r="D45" t="s">
        <v>17</v>
      </c>
      <c r="E45" t="str">
        <f t="shared" si="7"/>
        <v>Clave 45</v>
      </c>
      <c r="F45" s="3">
        <v>44986</v>
      </c>
      <c r="G45" s="3" t="s">
        <v>21</v>
      </c>
      <c r="H45" s="3"/>
      <c r="I45" t="s">
        <v>22</v>
      </c>
      <c r="J45" s="3"/>
      <c r="K45" s="3" t="s">
        <v>30</v>
      </c>
      <c r="L45" s="3" t="s">
        <v>18</v>
      </c>
      <c r="M45" s="2" t="str">
        <f t="shared" si="8"/>
        <v>C:\Users\Agustin Bustos\Desktop\TEST\Cliente 45\COMVEN LID\2023\03\</v>
      </c>
      <c r="N45" s="2" t="str">
        <f t="shared" si="9"/>
        <v>0  - 202303 - 30000000000 - Cliente 45</v>
      </c>
      <c r="O45" s="2" t="str">
        <f t="shared" si="10"/>
        <v>202303</v>
      </c>
      <c r="P45" s="5" t="str">
        <f>IFERROR(VLOOKUP(S45,[1]Control!$A:$B,2,0),"")</f>
        <v/>
      </c>
      <c r="Q45" s="4" t="e">
        <f>VLOOKUP(C45,[2]Hoja1!$J:$L,3,0)</f>
        <v>#N/A</v>
      </c>
      <c r="R45" s="5" t="e">
        <f t="shared" si="13"/>
        <v>#N/A</v>
      </c>
      <c r="S45" s="4">
        <f t="shared" si="14"/>
        <v>45</v>
      </c>
      <c r="T45" s="4" t="str">
        <f t="shared" si="11"/>
        <v>03/2023</v>
      </c>
      <c r="U45" s="4">
        <f t="shared" si="15"/>
        <v>1</v>
      </c>
      <c r="V45" s="4">
        <f t="shared" si="16"/>
        <v>1</v>
      </c>
      <c r="W45" s="4">
        <f t="shared" si="17"/>
        <v>2</v>
      </c>
    </row>
    <row r="46" spans="1:23" x14ac:dyDescent="0.25">
      <c r="A46" s="4" t="str">
        <f t="shared" si="12"/>
        <v>0</v>
      </c>
      <c r="B46" t="str">
        <f t="shared" si="6"/>
        <v>Cliente 46</v>
      </c>
      <c r="C46">
        <v>20000000000</v>
      </c>
      <c r="D46" t="s">
        <v>17</v>
      </c>
      <c r="E46" t="str">
        <f t="shared" si="7"/>
        <v>Clave 46</v>
      </c>
      <c r="F46" s="3">
        <v>44986</v>
      </c>
      <c r="G46" s="3" t="s">
        <v>21</v>
      </c>
      <c r="H46" s="3"/>
      <c r="I46" t="s">
        <v>22</v>
      </c>
      <c r="J46" s="3"/>
      <c r="K46" s="3" t="s">
        <v>30</v>
      </c>
      <c r="L46" s="3" t="s">
        <v>18</v>
      </c>
      <c r="M46" s="2" t="str">
        <f t="shared" si="8"/>
        <v>C:\Users\Agustin Bustos\Desktop\TEST\Cliente 46\COMVEN LID\2023\03\</v>
      </c>
      <c r="N46" s="2" t="str">
        <f t="shared" si="9"/>
        <v>0  - 202303 - 30000000000 - Cliente 46</v>
      </c>
      <c r="O46" s="2" t="str">
        <f t="shared" si="10"/>
        <v>202303</v>
      </c>
      <c r="P46" s="5" t="str">
        <f>IFERROR(VLOOKUP(S46,[1]Control!$A:$B,2,0),"")</f>
        <v/>
      </c>
      <c r="Q46" s="4" t="e">
        <f>VLOOKUP(C46,[2]Hoja1!$J:$L,3,0)</f>
        <v>#N/A</v>
      </c>
      <c r="R46" s="5" t="e">
        <f t="shared" si="13"/>
        <v>#N/A</v>
      </c>
      <c r="S46" s="4">
        <f t="shared" si="14"/>
        <v>46</v>
      </c>
      <c r="T46" s="4" t="str">
        <f t="shared" si="11"/>
        <v>03/2023</v>
      </c>
      <c r="U46" s="4">
        <f t="shared" si="15"/>
        <v>1</v>
      </c>
      <c r="V46" s="4">
        <f t="shared" si="16"/>
        <v>1</v>
      </c>
      <c r="W46" s="4">
        <f t="shared" si="17"/>
        <v>2</v>
      </c>
    </row>
    <row r="47" spans="1:23" x14ac:dyDescent="0.25">
      <c r="A47" s="4" t="str">
        <f t="shared" si="12"/>
        <v>0</v>
      </c>
      <c r="B47" t="str">
        <f t="shared" si="6"/>
        <v>Cliente 47</v>
      </c>
      <c r="C47">
        <v>20000000000</v>
      </c>
      <c r="D47" t="s">
        <v>17</v>
      </c>
      <c r="E47" t="str">
        <f t="shared" si="7"/>
        <v>Clave 47</v>
      </c>
      <c r="F47" s="3">
        <v>44986</v>
      </c>
      <c r="G47" s="3" t="s">
        <v>21</v>
      </c>
      <c r="H47" s="3"/>
      <c r="I47" t="s">
        <v>24</v>
      </c>
      <c r="J47" s="3"/>
      <c r="K47" s="3" t="s">
        <v>30</v>
      </c>
      <c r="L47" s="3" t="s">
        <v>18</v>
      </c>
      <c r="M47" s="2" t="str">
        <f t="shared" si="8"/>
        <v>C:\Users\Agustin Bustos\Desktop\TEST\Cliente 47\COMVEN LID\2023\03\</v>
      </c>
      <c r="N47" s="2" t="str">
        <f t="shared" si="9"/>
        <v>0  - 202303 - 30000000000 - Cliente 47</v>
      </c>
      <c r="O47" s="2" t="str">
        <f t="shared" si="10"/>
        <v>202303</v>
      </c>
      <c r="P47" s="5" t="str">
        <f>IFERROR(VLOOKUP(S47,[1]Control!$A:$B,2,0),"")</f>
        <v/>
      </c>
      <c r="Q47" s="4" t="e">
        <f>VLOOKUP(C47,[2]Hoja1!$J:$L,3,0)</f>
        <v>#N/A</v>
      </c>
      <c r="R47" s="5" t="e">
        <f t="shared" si="13"/>
        <v>#N/A</v>
      </c>
      <c r="S47" s="4">
        <f t="shared" si="14"/>
        <v>47</v>
      </c>
      <c r="T47" s="4" t="str">
        <f t="shared" si="11"/>
        <v>03/2023</v>
      </c>
      <c r="U47" s="4">
        <f t="shared" si="15"/>
        <v>1</v>
      </c>
      <c r="V47" s="4">
        <f t="shared" si="16"/>
        <v>1</v>
      </c>
      <c r="W47" s="4">
        <f t="shared" si="17"/>
        <v>2</v>
      </c>
    </row>
    <row r="48" spans="1:23" x14ac:dyDescent="0.25">
      <c r="A48" s="4" t="str">
        <f t="shared" si="12"/>
        <v>0</v>
      </c>
      <c r="B48" t="str">
        <f t="shared" si="6"/>
        <v>Cliente 48</v>
      </c>
      <c r="C48">
        <v>20000000000</v>
      </c>
      <c r="D48" t="s">
        <v>17</v>
      </c>
      <c r="E48" t="str">
        <f t="shared" si="7"/>
        <v>Clave 48</v>
      </c>
      <c r="F48" s="3">
        <v>44986</v>
      </c>
      <c r="G48" s="3" t="s">
        <v>21</v>
      </c>
      <c r="H48" s="3"/>
      <c r="I48" t="s">
        <v>22</v>
      </c>
      <c r="J48" s="3"/>
      <c r="K48" s="3" t="s">
        <v>30</v>
      </c>
      <c r="L48" s="3" t="s">
        <v>18</v>
      </c>
      <c r="M48" s="2" t="str">
        <f t="shared" si="8"/>
        <v>C:\Users\Agustin Bustos\Desktop\TEST\Cliente 48\COMVEN LID\2023\03\</v>
      </c>
      <c r="N48" s="2" t="str">
        <f t="shared" si="9"/>
        <v>0  - 202303 - 30000000000 - Cliente 48</v>
      </c>
      <c r="O48" s="2" t="str">
        <f t="shared" si="10"/>
        <v>202303</v>
      </c>
      <c r="P48" s="5" t="str">
        <f>IFERROR(VLOOKUP(S48,[1]Control!$A:$B,2,0),"")</f>
        <v/>
      </c>
      <c r="Q48" s="4" t="e">
        <f>VLOOKUP(C48,[2]Hoja1!$J:$L,3,0)</f>
        <v>#N/A</v>
      </c>
      <c r="R48" s="5" t="e">
        <f t="shared" si="13"/>
        <v>#N/A</v>
      </c>
      <c r="S48" s="4">
        <f t="shared" si="14"/>
        <v>48</v>
      </c>
      <c r="T48" s="4" t="str">
        <f t="shared" si="11"/>
        <v>03/2023</v>
      </c>
      <c r="U48" s="4">
        <f t="shared" si="15"/>
        <v>1</v>
      </c>
      <c r="V48" s="4">
        <f t="shared" si="16"/>
        <v>1</v>
      </c>
      <c r="W48" s="4">
        <f t="shared" si="17"/>
        <v>2</v>
      </c>
    </row>
    <row r="49" spans="1:23" x14ac:dyDescent="0.25">
      <c r="A49" s="4" t="str">
        <f t="shared" si="12"/>
        <v>0</v>
      </c>
      <c r="B49" t="str">
        <f t="shared" si="6"/>
        <v>Cliente 49</v>
      </c>
      <c r="C49">
        <v>20000000000</v>
      </c>
      <c r="D49" t="s">
        <v>17</v>
      </c>
      <c r="E49" t="str">
        <f t="shared" si="7"/>
        <v>Clave 49</v>
      </c>
      <c r="F49" s="3">
        <v>44986</v>
      </c>
      <c r="G49" s="3" t="s">
        <v>21</v>
      </c>
      <c r="H49" s="3"/>
      <c r="I49" t="s">
        <v>22</v>
      </c>
      <c r="J49" s="3"/>
      <c r="K49" s="3" t="s">
        <v>30</v>
      </c>
      <c r="L49" s="3" t="s">
        <v>18</v>
      </c>
      <c r="M49" s="2" t="str">
        <f t="shared" si="8"/>
        <v>C:\Users\Agustin Bustos\Desktop\TEST\Cliente 49\COMVEN LID\2023\03\</v>
      </c>
      <c r="N49" s="2" t="str">
        <f t="shared" si="9"/>
        <v>0  - 202303 - 30000000000 - Cliente 49</v>
      </c>
      <c r="O49" s="2" t="str">
        <f t="shared" si="10"/>
        <v>202303</v>
      </c>
      <c r="P49" s="5" t="str">
        <f>IFERROR(VLOOKUP(S49,[1]Control!$A:$B,2,0),"")</f>
        <v/>
      </c>
      <c r="Q49" s="4" t="e">
        <f>VLOOKUP(C49,[2]Hoja1!$J:$L,3,0)</f>
        <v>#N/A</v>
      </c>
      <c r="R49" s="5" t="e">
        <f t="shared" si="13"/>
        <v>#N/A</v>
      </c>
      <c r="S49" s="4">
        <f t="shared" si="14"/>
        <v>49</v>
      </c>
      <c r="T49" s="4" t="str">
        <f t="shared" si="11"/>
        <v>03/2023</v>
      </c>
      <c r="U49" s="4">
        <f t="shared" si="15"/>
        <v>1</v>
      </c>
      <c r="V49" s="4">
        <f t="shared" si="16"/>
        <v>1</v>
      </c>
      <c r="W49" s="4">
        <f t="shared" si="17"/>
        <v>2</v>
      </c>
    </row>
    <row r="50" spans="1:23" x14ac:dyDescent="0.25">
      <c r="A50" s="4" t="str">
        <f t="shared" si="12"/>
        <v>0</v>
      </c>
      <c r="B50" t="str">
        <f t="shared" si="6"/>
        <v>Cliente 50</v>
      </c>
      <c r="C50">
        <v>20000000000</v>
      </c>
      <c r="D50" t="s">
        <v>17</v>
      </c>
      <c r="E50" t="str">
        <f t="shared" si="7"/>
        <v>Clave 50</v>
      </c>
      <c r="F50" s="3">
        <v>44986</v>
      </c>
      <c r="G50" s="3" t="s">
        <v>21</v>
      </c>
      <c r="H50" s="3"/>
      <c r="I50" t="s">
        <v>24</v>
      </c>
      <c r="J50" s="3"/>
      <c r="K50" s="3" t="s">
        <v>30</v>
      </c>
      <c r="L50" s="3" t="s">
        <v>18</v>
      </c>
      <c r="M50" s="2" t="str">
        <f t="shared" si="8"/>
        <v>C:\Users\Agustin Bustos\Desktop\TEST\Cliente 50\COMVEN LID\2023\03\</v>
      </c>
      <c r="N50" s="2" t="str">
        <f t="shared" si="9"/>
        <v>0  - 202303 - 30000000000 - Cliente 50</v>
      </c>
      <c r="O50" s="2" t="str">
        <f t="shared" si="10"/>
        <v>202303</v>
      </c>
      <c r="P50" s="5" t="str">
        <f>IFERROR(VLOOKUP(S50,[1]Control!$A:$B,2,0),"")</f>
        <v/>
      </c>
      <c r="Q50" s="4" t="e">
        <f>VLOOKUP(C50,[2]Hoja1!$J:$L,3,0)</f>
        <v>#N/A</v>
      </c>
      <c r="R50" s="5" t="e">
        <f t="shared" si="13"/>
        <v>#N/A</v>
      </c>
      <c r="S50" s="4">
        <f t="shared" si="14"/>
        <v>50</v>
      </c>
      <c r="T50" s="4" t="str">
        <f t="shared" si="11"/>
        <v>03/2023</v>
      </c>
      <c r="U50" s="4">
        <f t="shared" si="15"/>
        <v>1</v>
      </c>
      <c r="V50" s="4">
        <f t="shared" si="16"/>
        <v>1</v>
      </c>
      <c r="W50" s="4">
        <f t="shared" si="17"/>
        <v>2</v>
      </c>
    </row>
    <row r="51" spans="1:23" x14ac:dyDescent="0.25">
      <c r="A51" s="4" t="str">
        <f t="shared" si="12"/>
        <v>0</v>
      </c>
      <c r="B51" t="str">
        <f t="shared" si="6"/>
        <v>Cliente 51</v>
      </c>
      <c r="C51">
        <v>20000000000</v>
      </c>
      <c r="D51" t="s">
        <v>17</v>
      </c>
      <c r="E51" t="str">
        <f t="shared" si="7"/>
        <v>Clave 51</v>
      </c>
      <c r="F51" s="3">
        <v>44986</v>
      </c>
      <c r="G51" s="3" t="s">
        <v>21</v>
      </c>
      <c r="H51" s="3"/>
      <c r="I51" t="s">
        <v>24</v>
      </c>
      <c r="J51" s="3"/>
      <c r="K51" s="3" t="s">
        <v>30</v>
      </c>
      <c r="L51" s="3" t="s">
        <v>18</v>
      </c>
      <c r="M51" s="2" t="str">
        <f t="shared" si="8"/>
        <v>C:\Users\Agustin Bustos\Desktop\TEST\Cliente 51\COMVEN LID\2023\03\</v>
      </c>
      <c r="N51" s="2" t="str">
        <f t="shared" si="9"/>
        <v>0  - 202303 - 30000000000 - Cliente 51</v>
      </c>
      <c r="O51" s="2" t="str">
        <f t="shared" si="10"/>
        <v>202303</v>
      </c>
      <c r="P51" s="5" t="str">
        <f>IFERROR(VLOOKUP(S51,[1]Control!$A:$B,2,0),"")</f>
        <v/>
      </c>
      <c r="Q51" s="4" t="e">
        <f>VLOOKUP(C51,[2]Hoja1!$J:$L,3,0)</f>
        <v>#N/A</v>
      </c>
      <c r="R51" s="5" t="e">
        <f t="shared" si="13"/>
        <v>#N/A</v>
      </c>
      <c r="S51" s="4">
        <f t="shared" si="14"/>
        <v>51</v>
      </c>
      <c r="T51" s="4" t="str">
        <f t="shared" si="11"/>
        <v>03/2023</v>
      </c>
      <c r="U51" s="4">
        <f t="shared" si="15"/>
        <v>1</v>
      </c>
      <c r="V51" s="4">
        <f t="shared" si="16"/>
        <v>1</v>
      </c>
      <c r="W51" s="4">
        <f t="shared" si="17"/>
        <v>2</v>
      </c>
    </row>
    <row r="52" spans="1:23" x14ac:dyDescent="0.25">
      <c r="A52" s="4" t="str">
        <f t="shared" si="12"/>
        <v>0</v>
      </c>
      <c r="B52" t="str">
        <f t="shared" si="6"/>
        <v>Cliente 52</v>
      </c>
      <c r="C52">
        <v>20000000000</v>
      </c>
      <c r="D52" t="s">
        <v>17</v>
      </c>
      <c r="E52" t="str">
        <f t="shared" si="7"/>
        <v>Clave 52</v>
      </c>
      <c r="F52" s="3">
        <v>44986</v>
      </c>
      <c r="G52" s="3" t="s">
        <v>21</v>
      </c>
      <c r="H52" s="3"/>
      <c r="I52" t="s">
        <v>24</v>
      </c>
      <c r="J52" s="3"/>
      <c r="K52" s="3" t="s">
        <v>30</v>
      </c>
      <c r="L52" s="3" t="s">
        <v>18</v>
      </c>
      <c r="M52" s="2" t="str">
        <f t="shared" si="8"/>
        <v>C:\Users\Agustin Bustos\Desktop\TEST\Cliente 52\COMVEN LID\2023\03\</v>
      </c>
      <c r="N52" s="2" t="str">
        <f t="shared" si="9"/>
        <v>0  - 202303 - 30000000000 - Cliente 52</v>
      </c>
      <c r="O52" s="2" t="str">
        <f t="shared" si="10"/>
        <v>202303</v>
      </c>
      <c r="P52" s="5" t="str">
        <f>IFERROR(VLOOKUP(S52,[1]Control!$A:$B,2,0),"")</f>
        <v/>
      </c>
      <c r="Q52" s="4" t="e">
        <f>VLOOKUP(C52,[2]Hoja1!$J:$L,3,0)</f>
        <v>#N/A</v>
      </c>
      <c r="R52" s="5" t="e">
        <f t="shared" si="13"/>
        <v>#N/A</v>
      </c>
      <c r="S52" s="4">
        <f t="shared" si="14"/>
        <v>52</v>
      </c>
      <c r="T52" s="4" t="str">
        <f t="shared" si="11"/>
        <v>03/2023</v>
      </c>
      <c r="U52" s="4">
        <f t="shared" si="15"/>
        <v>1</v>
      </c>
      <c r="V52" s="4">
        <f t="shared" si="16"/>
        <v>1</v>
      </c>
      <c r="W52" s="4">
        <f t="shared" si="17"/>
        <v>2</v>
      </c>
    </row>
    <row r="53" spans="1:23" x14ac:dyDescent="0.25">
      <c r="A53" s="4" t="str">
        <f t="shared" si="12"/>
        <v>0</v>
      </c>
      <c r="B53" t="str">
        <f t="shared" si="6"/>
        <v>Cliente 53</v>
      </c>
      <c r="C53">
        <v>20000000000</v>
      </c>
      <c r="D53" t="s">
        <v>17</v>
      </c>
      <c r="E53" t="str">
        <f t="shared" si="7"/>
        <v>Clave 53</v>
      </c>
      <c r="F53" s="3">
        <v>44986</v>
      </c>
      <c r="G53" s="3" t="s">
        <v>21</v>
      </c>
      <c r="H53" s="3"/>
      <c r="I53" t="s">
        <v>22</v>
      </c>
      <c r="J53" s="3"/>
      <c r="K53" s="3" t="s">
        <v>30</v>
      </c>
      <c r="L53" s="3" t="s">
        <v>18</v>
      </c>
      <c r="M53" s="2" t="str">
        <f t="shared" si="8"/>
        <v>C:\Users\Agustin Bustos\Desktop\TEST\Cliente 53\COMVEN LID\2023\03\</v>
      </c>
      <c r="N53" s="2" t="str">
        <f t="shared" si="9"/>
        <v>0  - 202303 - 30000000000 - Cliente 53</v>
      </c>
      <c r="O53" s="2" t="str">
        <f t="shared" si="10"/>
        <v>202303</v>
      </c>
      <c r="P53" s="5" t="str">
        <f>IFERROR(VLOOKUP(S53,[1]Control!$A:$B,2,0),"")</f>
        <v/>
      </c>
      <c r="Q53" s="4" t="e">
        <f>VLOOKUP(C53,[2]Hoja1!$J:$L,3,0)</f>
        <v>#N/A</v>
      </c>
      <c r="R53" s="5" t="e">
        <f t="shared" si="13"/>
        <v>#N/A</v>
      </c>
      <c r="S53" s="4">
        <f t="shared" si="14"/>
        <v>53</v>
      </c>
      <c r="T53" s="4" t="str">
        <f t="shared" si="11"/>
        <v>03/2023</v>
      </c>
      <c r="U53" s="4">
        <f t="shared" si="15"/>
        <v>1</v>
      </c>
      <c r="V53" s="4">
        <f t="shared" si="16"/>
        <v>1</v>
      </c>
      <c r="W53" s="4">
        <f t="shared" si="17"/>
        <v>2</v>
      </c>
    </row>
    <row r="54" spans="1:23" x14ac:dyDescent="0.25">
      <c r="A54" s="4" t="str">
        <f t="shared" si="12"/>
        <v>0</v>
      </c>
      <c r="B54" t="str">
        <f t="shared" si="6"/>
        <v>Cliente 54</v>
      </c>
      <c r="C54">
        <v>20000000000</v>
      </c>
      <c r="D54" t="s">
        <v>17</v>
      </c>
      <c r="E54" t="str">
        <f t="shared" si="7"/>
        <v>Clave 54</v>
      </c>
      <c r="F54" s="3">
        <v>44986</v>
      </c>
      <c r="G54" s="3" t="s">
        <v>21</v>
      </c>
      <c r="H54" s="3"/>
      <c r="I54" t="s">
        <v>24</v>
      </c>
      <c r="J54" s="3"/>
      <c r="K54" s="3" t="s">
        <v>30</v>
      </c>
      <c r="L54" s="3" t="s">
        <v>18</v>
      </c>
      <c r="M54" s="2" t="str">
        <f t="shared" si="8"/>
        <v>C:\Users\Agustin Bustos\Desktop\TEST\Cliente 54\COMVEN LID\2023\03\</v>
      </c>
      <c r="N54" s="2" t="str">
        <f t="shared" si="9"/>
        <v>0  - 202303 - 30000000000 - Cliente 54</v>
      </c>
      <c r="O54" s="2" t="str">
        <f t="shared" si="10"/>
        <v>202303</v>
      </c>
      <c r="P54" s="5" t="str">
        <f>IFERROR(VLOOKUP(S54,[1]Control!$A:$B,2,0),"")</f>
        <v/>
      </c>
      <c r="Q54" s="4" t="e">
        <f>VLOOKUP(C54,[2]Hoja1!$J:$L,3,0)</f>
        <v>#N/A</v>
      </c>
      <c r="R54" s="5" t="e">
        <f t="shared" si="13"/>
        <v>#N/A</v>
      </c>
      <c r="S54" s="4">
        <f t="shared" si="14"/>
        <v>54</v>
      </c>
      <c r="T54" s="4" t="str">
        <f t="shared" si="11"/>
        <v>03/2023</v>
      </c>
      <c r="U54" s="4">
        <f t="shared" si="15"/>
        <v>1</v>
      </c>
      <c r="V54" s="4">
        <f t="shared" si="16"/>
        <v>1</v>
      </c>
      <c r="W54" s="4">
        <f t="shared" si="17"/>
        <v>2</v>
      </c>
    </row>
    <row r="55" spans="1:23" x14ac:dyDescent="0.25">
      <c r="A55" s="4" t="str">
        <f t="shared" si="12"/>
        <v>0</v>
      </c>
      <c r="B55" t="str">
        <f t="shared" si="6"/>
        <v>Cliente 55</v>
      </c>
      <c r="C55">
        <v>20000000000</v>
      </c>
      <c r="D55" t="s">
        <v>17</v>
      </c>
      <c r="E55" t="str">
        <f t="shared" si="7"/>
        <v>Clave 55</v>
      </c>
      <c r="F55" s="3">
        <v>44986</v>
      </c>
      <c r="G55" s="3" t="s">
        <v>23</v>
      </c>
      <c r="H55" s="3" t="s">
        <v>28</v>
      </c>
      <c r="I55" t="s">
        <v>22</v>
      </c>
      <c r="J55" s="3"/>
      <c r="K55" s="3" t="s">
        <v>30</v>
      </c>
      <c r="L55" s="3" t="s">
        <v>18</v>
      </c>
      <c r="M55" s="2" t="str">
        <f t="shared" si="8"/>
        <v>C:\Users\Agustin Bustos\Desktop\TEST\Cliente 55\COMVEN LID\2023\03\</v>
      </c>
      <c r="N55" s="2" t="str">
        <f t="shared" si="9"/>
        <v>0  - 202303 - 30000000000 - Cliente 55</v>
      </c>
      <c r="O55" s="2" t="str">
        <f t="shared" si="10"/>
        <v>202303</v>
      </c>
      <c r="P55" s="5" t="str">
        <f>IFERROR(VLOOKUP(S55,[1]Control!$A:$B,2,0),"")</f>
        <v/>
      </c>
      <c r="Q55" s="4" t="e">
        <f>VLOOKUP(C55,[2]Hoja1!$J:$L,3,0)</f>
        <v>#N/A</v>
      </c>
      <c r="R55" s="5" t="e">
        <f t="shared" si="13"/>
        <v>#N/A</v>
      </c>
      <c r="S55" s="4">
        <f t="shared" si="14"/>
        <v>55</v>
      </c>
      <c r="T55" s="4" t="str">
        <f t="shared" si="11"/>
        <v>03/2023</v>
      </c>
      <c r="U55" s="4">
        <f t="shared" si="15"/>
        <v>1</v>
      </c>
      <c r="V55" s="4">
        <f t="shared" si="16"/>
        <v>1</v>
      </c>
      <c r="W55" s="4">
        <f t="shared" si="17"/>
        <v>2</v>
      </c>
    </row>
    <row r="56" spans="1:23" x14ac:dyDescent="0.25">
      <c r="A56" s="4" t="str">
        <f t="shared" si="12"/>
        <v>0</v>
      </c>
      <c r="B56" t="str">
        <f t="shared" si="6"/>
        <v>Cliente 56</v>
      </c>
      <c r="C56">
        <v>20000000000</v>
      </c>
      <c r="D56" t="s">
        <v>17</v>
      </c>
      <c r="E56" t="str">
        <f t="shared" si="7"/>
        <v>Clave 56</v>
      </c>
      <c r="F56" s="3">
        <v>44986</v>
      </c>
      <c r="G56" s="3" t="s">
        <v>21</v>
      </c>
      <c r="H56" s="3"/>
      <c r="I56" t="s">
        <v>24</v>
      </c>
      <c r="J56" s="3"/>
      <c r="K56" s="3" t="s">
        <v>30</v>
      </c>
      <c r="L56" s="3" t="s">
        <v>18</v>
      </c>
      <c r="M56" s="2" t="str">
        <f t="shared" si="8"/>
        <v>C:\Users\Agustin Bustos\Desktop\TEST\Cliente 56\COMVEN LID\2023\03\</v>
      </c>
      <c r="N56" s="2" t="str">
        <f t="shared" si="9"/>
        <v>0  - 202303 - 30000000000 - Cliente 56</v>
      </c>
      <c r="O56" s="2" t="str">
        <f t="shared" si="10"/>
        <v>202303</v>
      </c>
      <c r="P56" s="5" t="str">
        <f>IFERROR(VLOOKUP(S56,[1]Control!$A:$B,2,0),"")</f>
        <v/>
      </c>
      <c r="Q56" s="4" t="e">
        <f>VLOOKUP(C56,[2]Hoja1!$J:$L,3,0)</f>
        <v>#N/A</v>
      </c>
      <c r="R56" s="5" t="e">
        <f t="shared" si="13"/>
        <v>#N/A</v>
      </c>
      <c r="S56" s="4">
        <f t="shared" si="14"/>
        <v>56</v>
      </c>
      <c r="T56" s="4" t="str">
        <f t="shared" si="11"/>
        <v>03/2023</v>
      </c>
      <c r="U56" s="4">
        <f t="shared" si="15"/>
        <v>1</v>
      </c>
      <c r="V56" s="4">
        <f t="shared" si="16"/>
        <v>1</v>
      </c>
      <c r="W56" s="4">
        <f t="shared" si="17"/>
        <v>2</v>
      </c>
    </row>
    <row r="57" spans="1:23" x14ac:dyDescent="0.25">
      <c r="A57" s="4" t="str">
        <f t="shared" si="12"/>
        <v>0</v>
      </c>
      <c r="B57" t="str">
        <f t="shared" si="6"/>
        <v>Cliente 57</v>
      </c>
      <c r="C57">
        <v>20000000000</v>
      </c>
      <c r="D57" t="s">
        <v>17</v>
      </c>
      <c r="E57" t="str">
        <f t="shared" si="7"/>
        <v>Clave 57</v>
      </c>
      <c r="F57" s="3">
        <v>44986</v>
      </c>
      <c r="G57" s="3" t="s">
        <v>21</v>
      </c>
      <c r="H57" s="3"/>
      <c r="I57" t="s">
        <v>24</v>
      </c>
      <c r="J57" s="3"/>
      <c r="K57" s="3" t="s">
        <v>30</v>
      </c>
      <c r="L57" s="3" t="s">
        <v>18</v>
      </c>
      <c r="M57" s="2" t="str">
        <f t="shared" si="8"/>
        <v>C:\Users\Agustin Bustos\Desktop\TEST\Cliente 57\COMVEN LID\2023\03\</v>
      </c>
      <c r="N57" s="2" t="str">
        <f t="shared" si="9"/>
        <v>0  - 202303 - 30000000000 - Cliente 57</v>
      </c>
      <c r="O57" s="2" t="str">
        <f t="shared" si="10"/>
        <v>202303</v>
      </c>
      <c r="P57" s="5" t="str">
        <f>IFERROR(VLOOKUP(S57,[1]Control!$A:$B,2,0),"")</f>
        <v/>
      </c>
      <c r="Q57" s="4" t="e">
        <f>VLOOKUP(C57,[2]Hoja1!$J:$L,3,0)</f>
        <v>#N/A</v>
      </c>
      <c r="R57" s="5" t="e">
        <f t="shared" si="13"/>
        <v>#N/A</v>
      </c>
      <c r="S57" s="4">
        <f t="shared" si="14"/>
        <v>57</v>
      </c>
      <c r="T57" s="4" t="str">
        <f t="shared" si="11"/>
        <v>03/2023</v>
      </c>
      <c r="U57" s="4">
        <f t="shared" si="15"/>
        <v>1</v>
      </c>
      <c r="V57" s="4">
        <f t="shared" si="16"/>
        <v>1</v>
      </c>
      <c r="W57" s="4">
        <f t="shared" si="17"/>
        <v>2</v>
      </c>
    </row>
    <row r="58" spans="1:23" x14ac:dyDescent="0.25">
      <c r="A58" s="4" t="str">
        <f t="shared" si="12"/>
        <v>0</v>
      </c>
      <c r="B58" t="str">
        <f t="shared" si="6"/>
        <v>Cliente 58</v>
      </c>
      <c r="C58">
        <v>20000000000</v>
      </c>
      <c r="D58" t="s">
        <v>17</v>
      </c>
      <c r="E58" t="str">
        <f t="shared" si="7"/>
        <v>Clave 58</v>
      </c>
      <c r="F58" s="3">
        <v>44986</v>
      </c>
      <c r="G58" s="3" t="s">
        <v>21</v>
      </c>
      <c r="H58" s="3"/>
      <c r="I58" t="s">
        <v>24</v>
      </c>
      <c r="J58" s="3"/>
      <c r="K58" s="3" t="s">
        <v>30</v>
      </c>
      <c r="L58" s="3" t="s">
        <v>18</v>
      </c>
      <c r="M58" s="2" t="str">
        <f t="shared" si="8"/>
        <v>C:\Users\Agustin Bustos\Desktop\TEST\Cliente 58\COMVEN LID\2023\03\</v>
      </c>
      <c r="N58" s="2" t="str">
        <f t="shared" si="9"/>
        <v>0  - 202303 - 30000000000 - Cliente 58</v>
      </c>
      <c r="O58" s="2" t="str">
        <f t="shared" si="10"/>
        <v>202303</v>
      </c>
      <c r="P58" s="5" t="str">
        <f>IFERROR(VLOOKUP(S58,[1]Control!$A:$B,2,0),"")</f>
        <v/>
      </c>
      <c r="Q58" s="4" t="e">
        <f>VLOOKUP(C58,[2]Hoja1!$J:$L,3,0)</f>
        <v>#N/A</v>
      </c>
      <c r="R58" s="5" t="e">
        <f t="shared" si="13"/>
        <v>#N/A</v>
      </c>
      <c r="S58" s="4">
        <f t="shared" si="14"/>
        <v>58</v>
      </c>
      <c r="T58" s="4" t="str">
        <f t="shared" si="11"/>
        <v>03/2023</v>
      </c>
      <c r="U58" s="4">
        <f t="shared" si="15"/>
        <v>1</v>
      </c>
      <c r="V58" s="4">
        <f t="shared" si="16"/>
        <v>1</v>
      </c>
      <c r="W58" s="4">
        <f t="shared" si="17"/>
        <v>2</v>
      </c>
    </row>
    <row r="59" spans="1:23" x14ac:dyDescent="0.25">
      <c r="A59" s="4" t="str">
        <f t="shared" si="12"/>
        <v>0</v>
      </c>
      <c r="B59" t="str">
        <f t="shared" si="6"/>
        <v>Cliente 59</v>
      </c>
      <c r="C59">
        <v>20000000000</v>
      </c>
      <c r="D59" t="s">
        <v>17</v>
      </c>
      <c r="E59" t="str">
        <f t="shared" si="7"/>
        <v>Clave 59</v>
      </c>
      <c r="F59" s="3">
        <v>44986</v>
      </c>
      <c r="G59" s="3" t="s">
        <v>21</v>
      </c>
      <c r="H59" s="3"/>
      <c r="I59" t="s">
        <v>24</v>
      </c>
      <c r="J59" s="3"/>
      <c r="K59" s="3" t="s">
        <v>30</v>
      </c>
      <c r="L59" s="3" t="s">
        <v>18</v>
      </c>
      <c r="M59" s="2" t="str">
        <f t="shared" si="8"/>
        <v>C:\Users\Agustin Bustos\Desktop\TEST\Cliente 59\COMVEN LID\2023\03\</v>
      </c>
      <c r="N59" s="2" t="str">
        <f t="shared" si="9"/>
        <v>0  - 202303 - 30000000000 - Cliente 59</v>
      </c>
      <c r="O59" s="2" t="str">
        <f t="shared" si="10"/>
        <v>202303</v>
      </c>
      <c r="P59" s="5" t="str">
        <f>IFERROR(VLOOKUP(S59,[1]Control!$A:$B,2,0),"")</f>
        <v/>
      </c>
      <c r="Q59" s="4" t="e">
        <f>VLOOKUP(C59,[2]Hoja1!$J:$L,3,0)</f>
        <v>#N/A</v>
      </c>
      <c r="R59" s="5" t="e">
        <f t="shared" si="13"/>
        <v>#N/A</v>
      </c>
      <c r="S59" s="4">
        <f t="shared" si="14"/>
        <v>59</v>
      </c>
      <c r="T59" s="4" t="str">
        <f t="shared" si="11"/>
        <v>03/2023</v>
      </c>
      <c r="U59" s="4">
        <f t="shared" si="15"/>
        <v>1</v>
      </c>
      <c r="V59" s="4">
        <f t="shared" si="16"/>
        <v>1</v>
      </c>
      <c r="W59" s="4">
        <f t="shared" si="17"/>
        <v>2</v>
      </c>
    </row>
    <row r="60" spans="1:23" x14ac:dyDescent="0.25">
      <c r="A60" s="4" t="str">
        <f t="shared" si="12"/>
        <v>0</v>
      </c>
      <c r="B60" t="str">
        <f t="shared" si="6"/>
        <v>Cliente 60</v>
      </c>
      <c r="C60">
        <v>20000000000</v>
      </c>
      <c r="D60" t="s">
        <v>17</v>
      </c>
      <c r="E60" t="str">
        <f t="shared" si="7"/>
        <v>Clave 60</v>
      </c>
      <c r="F60" s="3">
        <v>44986</v>
      </c>
      <c r="G60" s="3" t="s">
        <v>21</v>
      </c>
      <c r="H60" s="3"/>
      <c r="I60" t="s">
        <v>22</v>
      </c>
      <c r="J60" s="3"/>
      <c r="K60" s="3" t="s">
        <v>30</v>
      </c>
      <c r="L60" s="3" t="s">
        <v>18</v>
      </c>
      <c r="M60" s="2" t="str">
        <f t="shared" si="8"/>
        <v>C:\Users\Agustin Bustos\Desktop\TEST\Cliente 60\COMVEN LID\2023\03\</v>
      </c>
      <c r="N60" s="2" t="str">
        <f t="shared" si="9"/>
        <v>0  - 202303 - 30000000000 - Cliente 60</v>
      </c>
      <c r="O60" s="2" t="str">
        <f t="shared" si="10"/>
        <v>202303</v>
      </c>
      <c r="P60" s="5" t="str">
        <f>IFERROR(VLOOKUP(S60,[1]Control!$A:$B,2,0),"")</f>
        <v/>
      </c>
      <c r="Q60" s="4" t="e">
        <f>VLOOKUP(C60,[2]Hoja1!$J:$L,3,0)</f>
        <v>#N/A</v>
      </c>
      <c r="R60" s="5" t="e">
        <f t="shared" si="13"/>
        <v>#N/A</v>
      </c>
      <c r="S60" s="4">
        <f t="shared" si="14"/>
        <v>60</v>
      </c>
      <c r="T60" s="4" t="str">
        <f t="shared" si="11"/>
        <v>03/2023</v>
      </c>
      <c r="U60" s="4">
        <f t="shared" si="15"/>
        <v>1</v>
      </c>
      <c r="V60" s="4">
        <f t="shared" si="16"/>
        <v>1</v>
      </c>
      <c r="W60" s="4">
        <f t="shared" si="17"/>
        <v>2</v>
      </c>
    </row>
    <row r="61" spans="1:23" x14ac:dyDescent="0.25">
      <c r="A61" s="4" t="str">
        <f t="shared" si="12"/>
        <v>0</v>
      </c>
      <c r="B61" t="str">
        <f t="shared" si="6"/>
        <v>Cliente 61</v>
      </c>
      <c r="C61">
        <v>20000000000</v>
      </c>
      <c r="D61" t="s">
        <v>17</v>
      </c>
      <c r="E61" t="str">
        <f t="shared" si="7"/>
        <v>Clave 61</v>
      </c>
      <c r="F61" s="3">
        <v>44986</v>
      </c>
      <c r="G61" s="3" t="s">
        <v>21</v>
      </c>
      <c r="H61" s="3"/>
      <c r="I61" t="s">
        <v>24</v>
      </c>
      <c r="J61" s="3"/>
      <c r="K61" s="3" t="s">
        <v>30</v>
      </c>
      <c r="L61" s="3" t="s">
        <v>18</v>
      </c>
      <c r="M61" s="2" t="str">
        <f t="shared" si="8"/>
        <v>C:\Users\Agustin Bustos\Desktop\TEST\Cliente 61\COMVEN LID\2023\03\</v>
      </c>
      <c r="N61" s="2" t="str">
        <f t="shared" si="9"/>
        <v>0  - 202303 - 30000000000 - Cliente 61</v>
      </c>
      <c r="O61" s="2" t="str">
        <f t="shared" si="10"/>
        <v>202303</v>
      </c>
      <c r="P61" s="5" t="str">
        <f>IFERROR(VLOOKUP(S61,[1]Control!$A:$B,2,0),"")</f>
        <v/>
      </c>
      <c r="Q61" s="4" t="e">
        <f>VLOOKUP(C61,[2]Hoja1!$J:$L,3,0)</f>
        <v>#N/A</v>
      </c>
      <c r="R61" s="5" t="e">
        <f t="shared" si="13"/>
        <v>#N/A</v>
      </c>
      <c r="S61" s="4">
        <f t="shared" si="14"/>
        <v>61</v>
      </c>
      <c r="T61" s="4" t="str">
        <f t="shared" si="11"/>
        <v>03/2023</v>
      </c>
      <c r="U61" s="4">
        <f t="shared" si="15"/>
        <v>1</v>
      </c>
      <c r="V61" s="4">
        <f t="shared" si="16"/>
        <v>1</v>
      </c>
      <c r="W61" s="4">
        <f t="shared" si="17"/>
        <v>2</v>
      </c>
    </row>
    <row r="62" spans="1:23" x14ac:dyDescent="0.25">
      <c r="A62" s="4" t="str">
        <f t="shared" si="12"/>
        <v>0</v>
      </c>
      <c r="B62" t="str">
        <f t="shared" si="6"/>
        <v>Cliente 62</v>
      </c>
      <c r="C62">
        <v>20000000000</v>
      </c>
      <c r="D62" t="s">
        <v>17</v>
      </c>
      <c r="E62" t="str">
        <f t="shared" si="7"/>
        <v>Clave 62</v>
      </c>
      <c r="F62" s="3">
        <v>44986</v>
      </c>
      <c r="G62" s="3" t="s">
        <v>21</v>
      </c>
      <c r="H62" s="3"/>
      <c r="I62" t="s">
        <v>22</v>
      </c>
      <c r="J62" s="3"/>
      <c r="K62" s="3" t="s">
        <v>30</v>
      </c>
      <c r="L62" s="3" t="s">
        <v>18</v>
      </c>
      <c r="M62" s="2" t="str">
        <f t="shared" si="8"/>
        <v>C:\Users\Agustin Bustos\Desktop\TEST\Cliente 62\COMVEN LID\2023\03\</v>
      </c>
      <c r="N62" s="2" t="str">
        <f t="shared" si="9"/>
        <v>0  - 202303 - 30000000000 - Cliente 62</v>
      </c>
      <c r="O62" s="2" t="str">
        <f t="shared" si="10"/>
        <v>202303</v>
      </c>
      <c r="P62" s="5" t="str">
        <f>IFERROR(VLOOKUP(S62,[1]Control!$A:$B,2,0),"")</f>
        <v/>
      </c>
      <c r="Q62" s="4" t="e">
        <f>VLOOKUP(C62,[2]Hoja1!$J:$L,3,0)</f>
        <v>#N/A</v>
      </c>
      <c r="R62" s="5" t="e">
        <f t="shared" si="13"/>
        <v>#N/A</v>
      </c>
      <c r="S62" s="4">
        <f t="shared" si="14"/>
        <v>62</v>
      </c>
      <c r="T62" s="4" t="str">
        <f t="shared" si="11"/>
        <v>03/2023</v>
      </c>
      <c r="U62" s="4">
        <f t="shared" si="15"/>
        <v>1</v>
      </c>
      <c r="V62" s="4">
        <f t="shared" si="16"/>
        <v>1</v>
      </c>
      <c r="W62" s="4">
        <f t="shared" si="17"/>
        <v>2</v>
      </c>
    </row>
    <row r="63" spans="1:23" x14ac:dyDescent="0.25">
      <c r="A63" s="4" t="str">
        <f t="shared" si="12"/>
        <v>0</v>
      </c>
      <c r="B63" t="str">
        <f t="shared" si="6"/>
        <v>Cliente 63</v>
      </c>
      <c r="C63">
        <v>20000000000</v>
      </c>
      <c r="D63" t="s">
        <v>17</v>
      </c>
      <c r="E63" t="str">
        <f t="shared" si="7"/>
        <v>Clave 63</v>
      </c>
      <c r="F63" s="3">
        <v>44986</v>
      </c>
      <c r="G63" s="3" t="s">
        <v>21</v>
      </c>
      <c r="H63" s="3"/>
      <c r="I63" t="s">
        <v>22</v>
      </c>
      <c r="J63" s="3"/>
      <c r="K63" s="3" t="s">
        <v>30</v>
      </c>
      <c r="L63" s="3" t="s">
        <v>18</v>
      </c>
      <c r="M63" s="2" t="str">
        <f t="shared" si="8"/>
        <v>C:\Users\Agustin Bustos\Desktop\TEST\Cliente 63\COMVEN LID\2023\03\</v>
      </c>
      <c r="N63" s="2" t="str">
        <f t="shared" si="9"/>
        <v>0  - 202303 - 30000000000 - Cliente 63</v>
      </c>
      <c r="O63" s="2" t="str">
        <f t="shared" si="10"/>
        <v>202303</v>
      </c>
      <c r="P63" s="5" t="str">
        <f>IFERROR(VLOOKUP(S63,[1]Control!$A:$B,2,0),"")</f>
        <v/>
      </c>
      <c r="Q63" s="4" t="e">
        <f>VLOOKUP(C63,[2]Hoja1!$J:$L,3,0)</f>
        <v>#N/A</v>
      </c>
      <c r="R63" s="5" t="e">
        <f t="shared" si="13"/>
        <v>#N/A</v>
      </c>
      <c r="S63" s="4">
        <f t="shared" si="14"/>
        <v>63</v>
      </c>
      <c r="T63" s="4" t="str">
        <f t="shared" si="11"/>
        <v>03/2023</v>
      </c>
      <c r="U63" s="4">
        <f t="shared" si="15"/>
        <v>1</v>
      </c>
      <c r="V63" s="4">
        <f t="shared" si="16"/>
        <v>1</v>
      </c>
      <c r="W63" s="4">
        <f t="shared" si="17"/>
        <v>2</v>
      </c>
    </row>
    <row r="64" spans="1:23" x14ac:dyDescent="0.25">
      <c r="A64" s="4" t="str">
        <f t="shared" si="12"/>
        <v>0</v>
      </c>
      <c r="B64" t="str">
        <f t="shared" si="6"/>
        <v>Cliente 64</v>
      </c>
      <c r="C64">
        <v>20000000000</v>
      </c>
      <c r="D64" t="s">
        <v>17</v>
      </c>
      <c r="E64" t="str">
        <f t="shared" si="7"/>
        <v>Clave 64</v>
      </c>
      <c r="F64" s="3">
        <v>44986</v>
      </c>
      <c r="G64" s="3" t="s">
        <v>21</v>
      </c>
      <c r="H64" s="3"/>
      <c r="I64" t="s">
        <v>22</v>
      </c>
      <c r="J64" s="3"/>
      <c r="K64" s="3" t="s">
        <v>30</v>
      </c>
      <c r="L64" s="3" t="s">
        <v>18</v>
      </c>
      <c r="M64" s="2" t="str">
        <f t="shared" si="8"/>
        <v>C:\Users\Agustin Bustos\Desktop\TEST\Cliente 64\COMVEN LID\2023\03\</v>
      </c>
      <c r="N64" s="2" t="str">
        <f t="shared" si="9"/>
        <v>0  - 202303 - 30000000000 - Cliente 64</v>
      </c>
      <c r="O64" s="2" t="str">
        <f t="shared" si="10"/>
        <v>202303</v>
      </c>
      <c r="P64" s="5" t="str">
        <f>IFERROR(VLOOKUP(S64,[1]Control!$A:$B,2,0),"")</f>
        <v/>
      </c>
      <c r="Q64" s="4" t="e">
        <f>VLOOKUP(C64,[2]Hoja1!$J:$L,3,0)</f>
        <v>#N/A</v>
      </c>
      <c r="R64" s="5" t="e">
        <f t="shared" si="13"/>
        <v>#N/A</v>
      </c>
      <c r="S64" s="4">
        <f t="shared" si="14"/>
        <v>64</v>
      </c>
      <c r="T64" s="4" t="str">
        <f t="shared" si="11"/>
        <v>03/2023</v>
      </c>
      <c r="U64" s="4">
        <f t="shared" si="15"/>
        <v>1</v>
      </c>
      <c r="V64" s="4">
        <f t="shared" si="16"/>
        <v>1</v>
      </c>
      <c r="W64" s="4">
        <f t="shared" si="17"/>
        <v>2</v>
      </c>
    </row>
    <row r="65" spans="1:23" x14ac:dyDescent="0.25">
      <c r="A65" s="4" t="str">
        <f t="shared" si="12"/>
        <v>0</v>
      </c>
      <c r="B65" t="str">
        <f t="shared" si="6"/>
        <v>Cliente 65</v>
      </c>
      <c r="C65">
        <v>20000000000</v>
      </c>
      <c r="D65" t="s">
        <v>17</v>
      </c>
      <c r="E65" t="str">
        <f t="shared" si="7"/>
        <v>Clave 65</v>
      </c>
      <c r="F65" s="3">
        <v>44986</v>
      </c>
      <c r="G65" s="3" t="s">
        <v>21</v>
      </c>
      <c r="H65" s="3"/>
      <c r="I65" t="s">
        <v>22</v>
      </c>
      <c r="J65" s="3"/>
      <c r="K65" s="3" t="s">
        <v>30</v>
      </c>
      <c r="L65" s="3" t="s">
        <v>18</v>
      </c>
      <c r="M65" s="2" t="str">
        <f t="shared" si="8"/>
        <v>C:\Users\Agustin Bustos\Desktop\TEST\Cliente 65\COMVEN LID\2023\03\</v>
      </c>
      <c r="N65" s="2" t="str">
        <f t="shared" si="9"/>
        <v>0  - 202303 - 30000000000 - Cliente 65</v>
      </c>
      <c r="O65" s="2" t="str">
        <f t="shared" si="10"/>
        <v>202303</v>
      </c>
      <c r="P65" s="5" t="str">
        <f>IFERROR(VLOOKUP(S65,[1]Control!$A:$B,2,0),"")</f>
        <v/>
      </c>
      <c r="Q65" s="4" t="e">
        <f>VLOOKUP(C65,[2]Hoja1!$J:$L,3,0)</f>
        <v>#N/A</v>
      </c>
      <c r="R65" s="5" t="e">
        <f t="shared" si="13"/>
        <v>#N/A</v>
      </c>
      <c r="S65" s="4">
        <f t="shared" si="14"/>
        <v>65</v>
      </c>
      <c r="T65" s="4" t="str">
        <f t="shared" si="11"/>
        <v>03/2023</v>
      </c>
      <c r="U65" s="4">
        <f t="shared" si="15"/>
        <v>1</v>
      </c>
      <c r="V65" s="4">
        <f t="shared" si="16"/>
        <v>1</v>
      </c>
      <c r="W65" s="4">
        <f t="shared" si="17"/>
        <v>2</v>
      </c>
    </row>
    <row r="66" spans="1:23" x14ac:dyDescent="0.25">
      <c r="A66" s="4" t="str">
        <f t="shared" si="12"/>
        <v>0</v>
      </c>
      <c r="B66" t="str">
        <f t="shared" si="6"/>
        <v>Cliente 66</v>
      </c>
      <c r="C66">
        <v>20000000000</v>
      </c>
      <c r="D66" t="s">
        <v>17</v>
      </c>
      <c r="E66" t="str">
        <f t="shared" si="7"/>
        <v>Clave 66</v>
      </c>
      <c r="F66" s="3">
        <v>44986</v>
      </c>
      <c r="G66" s="3" t="s">
        <v>21</v>
      </c>
      <c r="H66" s="3"/>
      <c r="I66" t="s">
        <v>22</v>
      </c>
      <c r="J66" s="3"/>
      <c r="K66" s="3" t="s">
        <v>30</v>
      </c>
      <c r="L66" s="3" t="s">
        <v>18</v>
      </c>
      <c r="M66" s="2" t="str">
        <f t="shared" si="8"/>
        <v>C:\Users\Agustin Bustos\Desktop\TEST\Cliente 66\COMVEN LID\2023\03\</v>
      </c>
      <c r="N66" s="2" t="str">
        <f t="shared" si="9"/>
        <v>0  - 202303 - 30000000000 - Cliente 66</v>
      </c>
      <c r="O66" s="2" t="str">
        <f t="shared" si="10"/>
        <v>202303</v>
      </c>
      <c r="P66" s="5" t="str">
        <f>IFERROR(VLOOKUP(S66,[1]Control!$A:$B,2,0),"")</f>
        <v/>
      </c>
      <c r="Q66" s="4" t="e">
        <f>VLOOKUP(C66,[2]Hoja1!$J:$L,3,0)</f>
        <v>#N/A</v>
      </c>
      <c r="R66" s="5" t="e">
        <f t="shared" ref="R66:R69" si="18">IF(EXACT(Q66,E66),"ü","x")</f>
        <v>#N/A</v>
      </c>
      <c r="S66" s="4">
        <f t="shared" si="14"/>
        <v>66</v>
      </c>
      <c r="T66" s="4" t="str">
        <f t="shared" si="11"/>
        <v>03/2023</v>
      </c>
      <c r="U66" s="4">
        <f t="shared" si="15"/>
        <v>1</v>
      </c>
      <c r="V66" s="4">
        <f t="shared" si="16"/>
        <v>1</v>
      </c>
      <c r="W66" s="4">
        <f t="shared" ref="W66:W67" si="19">SUM(U66:V66)</f>
        <v>2</v>
      </c>
    </row>
    <row r="67" spans="1:23" x14ac:dyDescent="0.25">
      <c r="A67" s="4" t="str">
        <f t="shared" si="12"/>
        <v>0</v>
      </c>
      <c r="B67" t="str">
        <f t="shared" ref="B67:B69" si="20">"Cliente "&amp;ROW()</f>
        <v>Cliente 67</v>
      </c>
      <c r="C67">
        <v>20000000000</v>
      </c>
      <c r="D67" t="s">
        <v>17</v>
      </c>
      <c r="E67" t="str">
        <f t="shared" ref="E67:E69" si="21">"Clave "&amp;ROW()</f>
        <v>Clave 67</v>
      </c>
      <c r="F67" s="3">
        <v>44986</v>
      </c>
      <c r="G67" s="3" t="s">
        <v>21</v>
      </c>
      <c r="H67" s="3"/>
      <c r="I67" t="s">
        <v>22</v>
      </c>
      <c r="J67" s="3"/>
      <c r="K67" s="3" t="s">
        <v>30</v>
      </c>
      <c r="L67" s="3" t="s">
        <v>18</v>
      </c>
      <c r="M67" s="2" t="str">
        <f t="shared" ref="M67:M69" si="22">CONCATENATE(L67,"\",B67,"\","COMVEN LID","\",YEAR(F67),"\",TEXT(MONTH(F67),"00"),"\")</f>
        <v>C:\Users\Agustin Bustos\Desktop\TEST\Cliente 67\COMVEN LID\2023\03\</v>
      </c>
      <c r="N67" s="2" t="str">
        <f t="shared" ref="N67:N69" si="23">CONCATENATE(TEXT(A67,"0"),"  - ",O67," - ",SUBSTITUTE(D67,"-","")," - ",B67)</f>
        <v>0  - 202303 - 30000000000 - Cliente 67</v>
      </c>
      <c r="O67" s="2" t="str">
        <f t="shared" ref="O67:O69" si="24">YEAR(F67)&amp;TEXT(MONTH(F67),"00")</f>
        <v>202303</v>
      </c>
      <c r="P67" s="5" t="str">
        <f>IFERROR(VLOOKUP(S67,[1]Control!$A:$B,2,0),"")</f>
        <v/>
      </c>
      <c r="Q67" s="4" t="e">
        <f>VLOOKUP(C67,[2]Hoja1!$J:$L,3,0)</f>
        <v>#N/A</v>
      </c>
      <c r="R67" s="5" t="e">
        <f t="shared" si="18"/>
        <v>#N/A</v>
      </c>
      <c r="S67" s="4">
        <f t="shared" si="14"/>
        <v>67</v>
      </c>
      <c r="T67" s="4" t="str">
        <f t="shared" ref="T67:T69" si="25">TEXT(MONTH(F67),"00")&amp;"/"&amp;YEAR(F67)</f>
        <v>03/2023</v>
      </c>
      <c r="U67" s="4">
        <f t="shared" si="15"/>
        <v>1</v>
      </c>
      <c r="V67" s="4">
        <f t="shared" si="16"/>
        <v>1</v>
      </c>
      <c r="W67" s="4">
        <f t="shared" si="19"/>
        <v>2</v>
      </c>
    </row>
    <row r="68" spans="1:23" x14ac:dyDescent="0.25">
      <c r="A68" s="4" t="str">
        <f t="shared" si="12"/>
        <v>0</v>
      </c>
      <c r="B68" t="str">
        <f t="shared" si="20"/>
        <v>Cliente 68</v>
      </c>
      <c r="C68">
        <v>20000000000</v>
      </c>
      <c r="D68" t="s">
        <v>17</v>
      </c>
      <c r="E68" t="str">
        <f t="shared" si="21"/>
        <v>Clave 68</v>
      </c>
      <c r="F68" s="3">
        <v>44986</v>
      </c>
      <c r="G68" s="3" t="s">
        <v>21</v>
      </c>
      <c r="H68" s="3"/>
      <c r="I68" t="s">
        <v>22</v>
      </c>
      <c r="J68" s="3"/>
      <c r="K68" s="3" t="s">
        <v>30</v>
      </c>
      <c r="L68" s="3" t="s">
        <v>18</v>
      </c>
      <c r="M68" s="2" t="str">
        <f t="shared" si="22"/>
        <v>C:\Users\Agustin Bustos\Desktop\TEST\Cliente 68\COMVEN LID\2023\03\</v>
      </c>
      <c r="N68" s="2" t="str">
        <f t="shared" si="23"/>
        <v>0  - 202303 - 30000000000 - Cliente 68</v>
      </c>
      <c r="O68" s="2" t="str">
        <f t="shared" si="24"/>
        <v>202303</v>
      </c>
      <c r="P68" s="5" t="str">
        <f>IFERROR(VLOOKUP(S68,[1]Control!$A:$B,2,0),"")</f>
        <v/>
      </c>
      <c r="Q68" s="4" t="e">
        <f>VLOOKUP(C68,[2]Hoja1!$J:$L,3,0)</f>
        <v>#N/A</v>
      </c>
      <c r="R68" s="5" t="e">
        <f t="shared" si="18"/>
        <v>#N/A</v>
      </c>
      <c r="S68" s="4">
        <f t="shared" si="14"/>
        <v>68</v>
      </c>
      <c r="T68" s="4" t="str">
        <f t="shared" si="25"/>
        <v>03/2023</v>
      </c>
      <c r="U68" s="4">
        <f t="shared" si="15"/>
        <v>1</v>
      </c>
      <c r="V68" s="4">
        <f t="shared" si="16"/>
        <v>1</v>
      </c>
      <c r="W68" s="4">
        <f t="shared" ref="W68:W69" si="26">SUM(U68:V68)</f>
        <v>2</v>
      </c>
    </row>
    <row r="69" spans="1:23" x14ac:dyDescent="0.25">
      <c r="A69" s="4" t="str">
        <f t="shared" si="12"/>
        <v>0</v>
      </c>
      <c r="B69" t="str">
        <f t="shared" si="20"/>
        <v>Cliente 69</v>
      </c>
      <c r="C69">
        <v>20000000000</v>
      </c>
      <c r="D69" t="s">
        <v>17</v>
      </c>
      <c r="E69" t="str">
        <f t="shared" si="21"/>
        <v>Clave 69</v>
      </c>
      <c r="F69" s="3">
        <v>44986</v>
      </c>
      <c r="G69" s="3" t="s">
        <v>21</v>
      </c>
      <c r="H69" s="3"/>
      <c r="I69" t="s">
        <v>22</v>
      </c>
      <c r="J69" s="3"/>
      <c r="K69" s="3" t="s">
        <v>30</v>
      </c>
      <c r="L69" s="3" t="s">
        <v>18</v>
      </c>
      <c r="M69" s="2" t="str">
        <f t="shared" si="22"/>
        <v>C:\Users\Agustin Bustos\Desktop\TEST\Cliente 69\COMVEN LID\2023\03\</v>
      </c>
      <c r="N69" s="2" t="str">
        <f t="shared" si="23"/>
        <v>0  - 202303 - 30000000000 - Cliente 69</v>
      </c>
      <c r="O69" s="2" t="str">
        <f t="shared" si="24"/>
        <v>202303</v>
      </c>
      <c r="P69" s="5" t="str">
        <f>IFERROR(VLOOKUP(S69,[1]Control!$A:$B,2,0),"")</f>
        <v/>
      </c>
      <c r="Q69" s="4" t="e">
        <f>VLOOKUP(C69,[2]Hoja1!$J:$L,3,0)</f>
        <v>#N/A</v>
      </c>
      <c r="R69" s="5" t="e">
        <f t="shared" si="18"/>
        <v>#N/A</v>
      </c>
      <c r="S69" s="4">
        <f t="shared" si="14"/>
        <v>69</v>
      </c>
      <c r="T69" s="4" t="str">
        <f t="shared" si="25"/>
        <v>03/2023</v>
      </c>
      <c r="U69" s="4">
        <f t="shared" si="15"/>
        <v>1</v>
      </c>
      <c r="V69" s="4">
        <f t="shared" si="16"/>
        <v>0</v>
      </c>
      <c r="W69" s="4">
        <f t="shared" si="26"/>
        <v>1</v>
      </c>
    </row>
  </sheetData>
  <autoFilter ref="A1:W69" xr:uid="{00000000-0001-0000-0000-000000000000}"/>
  <sortState xmlns:xlrd2="http://schemas.microsoft.com/office/spreadsheetml/2017/richdata2" ref="A2:T69">
    <sortCondition ref="A2:A69"/>
    <sortCondition ref="D2:D69"/>
  </sortState>
  <dataValidations count="1">
    <dataValidation type="list" showInputMessage="1" showErrorMessage="1" sqref="K2:K69" xr:uid="{DAAE80F0-65F5-4597-A251-C2509A017A54}">
      <formula1>"SI,NO"</formula1>
    </dataValidation>
  </dataValidations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BUSTOS AGUSTIN</cp:lastModifiedBy>
  <dcterms:created xsi:type="dcterms:W3CDTF">2015-06-05T18:19:34Z</dcterms:created>
  <dcterms:modified xsi:type="dcterms:W3CDTF">2023-11-27T13:33:47Z</dcterms:modified>
</cp:coreProperties>
</file>