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s Uipath\RETPER-IIBB-AGIP-ARBA\"/>
    </mc:Choice>
  </mc:AlternateContent>
  <xr:revisionPtr revIDLastSave="0" documentId="13_ncr:1_{0D23F1D7-7B9E-4FE4-BB24-04C236914E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Clientes!$A$1:$W$14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S12" i="1"/>
  <c r="S11" i="1"/>
  <c r="S10" i="1"/>
  <c r="S9" i="1"/>
  <c r="S8" i="1"/>
  <c r="S7" i="1"/>
  <c r="S6" i="1"/>
  <c r="S5" i="1"/>
  <c r="R9" i="1"/>
  <c r="R8" i="1"/>
  <c r="R7" i="1"/>
  <c r="R6" i="1"/>
  <c r="P6" i="1"/>
  <c r="T6" i="1" s="1"/>
  <c r="Q6" i="1"/>
  <c r="O6" i="1" s="1"/>
  <c r="U6" i="1"/>
  <c r="V6" i="1" s="1"/>
  <c r="U14" i="1"/>
  <c r="V14" i="1" s="1"/>
  <c r="U13" i="1"/>
  <c r="V13" i="1" s="1"/>
  <c r="U12" i="1"/>
  <c r="W12" i="1" s="1"/>
  <c r="U11" i="1"/>
  <c r="V11" i="1" s="1"/>
  <c r="U10" i="1"/>
  <c r="W10" i="1" s="1"/>
  <c r="U9" i="1"/>
  <c r="V9" i="1" s="1"/>
  <c r="U8" i="1"/>
  <c r="V8" i="1" s="1"/>
  <c r="U7" i="1"/>
  <c r="W7" i="1" s="1"/>
  <c r="U5" i="1"/>
  <c r="V5" i="1" s="1"/>
  <c r="U4" i="1"/>
  <c r="W4" i="1" s="1"/>
  <c r="U3" i="1"/>
  <c r="V3" i="1" s="1"/>
  <c r="U2" i="1"/>
  <c r="V2" i="1" s="1"/>
  <c r="S14" i="1"/>
  <c r="S13" i="1"/>
  <c r="S4" i="1"/>
  <c r="S3" i="1"/>
  <c r="S2" i="1"/>
  <c r="R14" i="1"/>
  <c r="R13" i="1"/>
  <c r="R12" i="1"/>
  <c r="R11" i="1"/>
  <c r="R10" i="1"/>
  <c r="R5" i="1"/>
  <c r="R4" i="1"/>
  <c r="R3" i="1"/>
  <c r="R2" i="1"/>
  <c r="Q14" i="1"/>
  <c r="O14" i="1" s="1"/>
  <c r="P14" i="1"/>
  <c r="T14" i="1" s="1"/>
  <c r="Q13" i="1"/>
  <c r="O13" i="1" s="1"/>
  <c r="P13" i="1"/>
  <c r="T13" i="1" s="1"/>
  <c r="Q12" i="1"/>
  <c r="O12" i="1" s="1"/>
  <c r="P12" i="1"/>
  <c r="T12" i="1" s="1"/>
  <c r="Q4" i="1"/>
  <c r="O4" i="1" s="1"/>
  <c r="P4" i="1"/>
  <c r="M4" i="1" s="1"/>
  <c r="Q3" i="1"/>
  <c r="O3" i="1" s="1"/>
  <c r="P3" i="1"/>
  <c r="M3" i="1" s="1"/>
  <c r="Q8" i="1"/>
  <c r="O8" i="1" s="1"/>
  <c r="P8" i="1"/>
  <c r="M8" i="1" s="1"/>
  <c r="Q7" i="1"/>
  <c r="O7" i="1" s="1"/>
  <c r="P7" i="1"/>
  <c r="T7" i="1" s="1"/>
  <c r="Q11" i="1"/>
  <c r="O11" i="1" s="1"/>
  <c r="P11" i="1"/>
  <c r="T11" i="1" s="1"/>
  <c r="Q10" i="1"/>
  <c r="O10" i="1" s="1"/>
  <c r="P10" i="1"/>
  <c r="T10" i="1" s="1"/>
  <c r="Q2" i="1"/>
  <c r="O2" i="1" s="1"/>
  <c r="P2" i="1"/>
  <c r="M2" i="1" s="1"/>
  <c r="Q5" i="1"/>
  <c r="O5" i="1" s="1"/>
  <c r="P5" i="1"/>
  <c r="T5" i="1" s="1"/>
  <c r="Q9" i="1"/>
  <c r="O9" i="1" s="1"/>
  <c r="P9" i="1"/>
  <c r="M9" i="1" s="1"/>
  <c r="T3" i="1" l="1"/>
  <c r="T4" i="1"/>
  <c r="T8" i="1"/>
  <c r="T9" i="1"/>
  <c r="T2" i="1"/>
  <c r="L6" i="1"/>
  <c r="M10" i="1"/>
  <c r="M12" i="1"/>
  <c r="W14" i="1"/>
  <c r="W13" i="1"/>
  <c r="M7" i="1"/>
  <c r="M11" i="1"/>
  <c r="L7" i="1"/>
  <c r="M13" i="1"/>
  <c r="W6" i="1"/>
  <c r="L2" i="1"/>
  <c r="L8" i="1"/>
  <c r="L5" i="1"/>
  <c r="M5" i="1"/>
  <c r="M14" i="1"/>
  <c r="M6" i="1"/>
  <c r="L9" i="1"/>
  <c r="L4" i="1"/>
  <c r="L11" i="1"/>
  <c r="L3" i="1"/>
  <c r="L10" i="1"/>
  <c r="W3" i="1"/>
  <c r="V4" i="1"/>
  <c r="W5" i="1"/>
  <c r="V7" i="1"/>
  <c r="W8" i="1"/>
  <c r="V10" i="1"/>
  <c r="W11" i="1"/>
  <c r="V12" i="1"/>
  <c r="W9" i="1"/>
  <c r="W2" i="1"/>
  <c r="L12" i="1"/>
  <c r="L13" i="1"/>
  <c r="L14" i="1"/>
</calcChain>
</file>

<file path=xl/sharedStrings.xml><?xml version="1.0" encoding="utf-8"?>
<sst xmlns="http://schemas.openxmlformats.org/spreadsheetml/2006/main" count="91" uniqueCount="32">
  <si>
    <t>CLIENTES</t>
  </si>
  <si>
    <t>CUIT</t>
  </si>
  <si>
    <t>CLAVE AFIP</t>
  </si>
  <si>
    <t>CLAVE AGIP</t>
  </si>
  <si>
    <t>Representante de:</t>
  </si>
  <si>
    <t>Periodo</t>
  </si>
  <si>
    <t>Desde/Hasta</t>
  </si>
  <si>
    <t>Año</t>
  </si>
  <si>
    <t>Mes</t>
  </si>
  <si>
    <t>C:\Users\Agustin Bustos\Desktop\Test</t>
  </si>
  <si>
    <t>Carpeta ARBA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</si>
  <si>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</si>
  <si>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</si>
  <si>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</si>
  <si>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</si>
  <si>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</si>
  <si>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</si>
  <si>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</si>
  <si>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</si>
  <si>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</si>
  <si>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</si>
  <si>
    <t>Cliente 1</t>
  </si>
  <si>
    <t>Cliente 2</t>
  </si>
  <si>
    <t>Cliente 3</t>
  </si>
  <si>
    <t>Cliente 4</t>
  </si>
  <si>
    <t>Clave</t>
  </si>
  <si>
    <t>Representante SA</t>
  </si>
  <si>
    <t>ST</t>
  </si>
  <si>
    <t>SI</t>
  </si>
  <si>
    <t>TXT SIFERE</t>
  </si>
  <si>
    <t>NO</t>
  </si>
  <si>
    <t>CUIT 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</si>
</sst>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Normal="80" workbookViewId="0">
      <selection activeCell="D8" sqref="D8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21.28515625" style="1" customWidth="1"/>
    <col min="5" max="5" width="17.28515625" style="1" customWidth="1"/>
    <col min="6" max="6" width="14.5703125" style="1" customWidth="1"/>
    <col min="7" max="8" width="25.85546875" style="1" customWidth="1"/>
    <col min="9" max="13" width="19.7109375" style="1" customWidth="1"/>
    <col min="14" max="14" width="13" style="1" bestFit="1" customWidth="1"/>
    <col min="15" max="15" width="13.28515625" style="1" bestFit="1" customWidth="1"/>
    <col min="16" max="16384" width="11.42578125" style="1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31</v>
      </c>
      <c r="E1" s="8" t="s">
        <v>14</v>
      </c>
      <c r="F1" s="8" t="s">
        <v>3</v>
      </c>
      <c r="G1" s="8" t="s">
        <v>4</v>
      </c>
      <c r="H1" s="8" t="s">
        <v>20</v>
      </c>
      <c r="I1" s="8" t="s">
        <v>11</v>
      </c>
      <c r="J1" s="8" t="s">
        <v>27</v>
      </c>
      <c r="K1" s="8" t="s">
        <v>29</v>
      </c>
      <c r="L1" s="8" t="s">
        <v>10</v>
      </c>
      <c r="M1" s="8" t="s">
        <v>15</v>
      </c>
      <c r="N1" s="8" t="s">
        <v>5</v>
      </c>
      <c r="O1" s="8" t="s">
        <v>6</v>
      </c>
      <c r="P1" s="8" t="s">
        <v>7</v>
      </c>
      <c r="Q1" s="8" t="s">
        <v>8</v>
      </c>
      <c r="R1" s="8" t="s">
        <v>12</v>
      </c>
      <c r="S1" s="8" t="s">
        <v>13</v>
      </c>
      <c r="T1" s="8" t="s">
        <v>16</v>
      </c>
      <c r="U1" s="8" t="s">
        <v>17</v>
      </c>
      <c r="V1" s="8" t="s">
        <v>18</v>
      </c>
      <c r="W1" s="8" t="s">
        <v>19</v>
      </c>
    </row>
    <row r="2" spans="1:23" x14ac:dyDescent="0.25">
      <c r="A2" s="2" t="s">
        <v>21</v>
      </c>
      <c r="B2" s="5">
        <v>20000000000</v>
      </c>
      <c r="C2" s="6"/>
      <c r="D2" s="5">
        <v>30000000000</v>
      </c>
      <c r="E2" s="6"/>
      <c r="F2" s="4" t="s">
        <v>25</v>
      </c>
      <c r="G2" s="7" t="s">
        <v>26</v>
      </c>
      <c r="H2" s="7" t="str">
        <f>IF(G2="","",CONCATENATE(UPPER(G2)))</f>
        <v>REPRESENTANTE SA</v>
      </c>
      <c r="I2" s="10" t="s">
        <v>9</v>
      </c>
      <c r="J2" s="10" t="s">
        <v>28</v>
      </c>
      <c r="K2" s="10" t="s">
        <v>30</v>
      </c>
      <c r="L2" s="12" t="str">
        <f>I2&amp;"\"&amp;IF(G2="",A2,G2)&amp;"\RETPER\ARBA\"&amp;P2&amp;"\"&amp;TEXT(Q2,"00")&amp;"\"</f>
        <v>C:\Users\Agustin Bustos\Desktop\Test\Representante SA\RETPER\ARBA\2022\12\</v>
      </c>
      <c r="M2" s="12" t="str">
        <f>I2&amp;"\"&amp;IF(G2="",A2,G2)&amp;"\RETPER\AGIP\"&amp;P2&amp;"\"&amp;TEXT(Q2,"00")&amp;"\"</f>
        <v>C:\Users\Agustin Bustos\Desktop\Test\Representante SA\RETPER\AGIP\2022\12\</v>
      </c>
      <c r="N2" s="11">
        <v>44896</v>
      </c>
      <c r="O2" s="9" t="str">
        <f>TEXT(Q2,"00")&amp;"/"&amp;P2</f>
        <v>12/2022</v>
      </c>
      <c r="P2" s="9">
        <f t="shared" ref="P2:P11" si="0">YEAR(N2)</f>
        <v>2022</v>
      </c>
      <c r="Q2" s="9">
        <f t="shared" ref="Q2:Q11" si="1">MONTH(N2)</f>
        <v>12</v>
      </c>
      <c r="R2" s="9">
        <f>IF(B2=B1,0,1)</f>
        <v>1</v>
      </c>
      <c r="S2" s="9">
        <f>IF(B3=B2,0,1)</f>
        <v>0</v>
      </c>
      <c r="T2" s="9" t="str">
        <f>CONCATENATE(B2," - ",P2,TEXT(Q2,"00")," - ",IF(G2="",A2,G2))</f>
        <v>20000000000 - 202212 - Representante SA</v>
      </c>
      <c r="U2" s="9" t="str">
        <f>TEXT(ROW(A2),"0")</f>
        <v>2</v>
      </c>
      <c r="V2" s="9" t="str">
        <f>IFERROR(VLOOKUP(U2,[1]ARBA!$A:$B,2,0),"")</f>
        <v/>
      </c>
      <c r="W2" s="9" t="str">
        <f>IFERROR(VLOOKUP(U2,[1]AGIP!$A:$B,2,0),"")</f>
        <v/>
      </c>
    </row>
    <row r="3" spans="1:23" x14ac:dyDescent="0.25">
      <c r="A3" s="2" t="s">
        <v>21</v>
      </c>
      <c r="B3" s="5">
        <v>20000000000</v>
      </c>
      <c r="C3" s="6"/>
      <c r="D3" s="5">
        <v>30000000000</v>
      </c>
      <c r="E3" s="6"/>
      <c r="F3" s="4" t="s">
        <v>25</v>
      </c>
      <c r="G3" s="7" t="s">
        <v>26</v>
      </c>
      <c r="H3" s="7" t="str">
        <f t="shared" ref="H3:H14" si="2">IF(G3="","",CONCATENATE(UPPER(G3)))</f>
        <v>REPRESENTANTE SA</v>
      </c>
      <c r="I3" s="10" t="s">
        <v>9</v>
      </c>
      <c r="J3" s="10" t="s">
        <v>28</v>
      </c>
      <c r="K3" s="10" t="s">
        <v>30</v>
      </c>
      <c r="L3" s="12" t="str">
        <f t="shared" ref="L3:L14" si="3">I3&amp;"\"&amp;IF(G3="",A3,G3)&amp;"\RETPER\ARBA\"&amp;P3&amp;"\"&amp;TEXT(Q3,"00")&amp;"\"</f>
        <v>C:\Users\Agustin Bustos\Desktop\Test\Representante SA\RETPER\ARBA\2023\01\</v>
      </c>
      <c r="M3" s="12" t="str">
        <f t="shared" ref="M3:M14" si="4">I3&amp;"\"&amp;IF(G3="",A3,G3)&amp;"\RETPER\AGIP\"&amp;P3&amp;"\"&amp;TEXT(Q3,"00")&amp;"\"</f>
        <v>C:\Users\Agustin Bustos\Desktop\Test\Representante SA\RETPER\AGIP\2023\01\</v>
      </c>
      <c r="N3" s="11">
        <v>44927</v>
      </c>
      <c r="O3" s="9" t="str">
        <f t="shared" ref="O3:O14" si="5">TEXT(Q3,"00")&amp;"/"&amp;P3</f>
        <v>01/2023</v>
      </c>
      <c r="P3" s="9">
        <f t="shared" si="0"/>
        <v>2023</v>
      </c>
      <c r="Q3" s="9">
        <f t="shared" si="1"/>
        <v>1</v>
      </c>
      <c r="R3" s="9">
        <f t="shared" ref="R3:R14" si="6">IF(B3=B2,0,1)</f>
        <v>0</v>
      </c>
      <c r="S3" s="9">
        <f t="shared" ref="S3:S14" si="7">IF(B4=B3,0,1)</f>
        <v>0</v>
      </c>
      <c r="T3" s="9" t="str">
        <f t="shared" ref="T3:T14" si="8">CONCATENATE(B3," - ",P3,TEXT(Q3,"00")," - ",IF(G3="",A3,G3))</f>
        <v>20000000000 - 202301 - Representante SA</v>
      </c>
      <c r="U3" s="9" t="str">
        <f t="shared" ref="U3:U14" si="9">TEXT(ROW(A3),"0")</f>
        <v>3</v>
      </c>
      <c r="V3" s="9" t="str">
        <f>IFERROR(VLOOKUP(U3,[1]ARBA!$A:$B,2,0),"")</f>
        <v/>
      </c>
      <c r="W3" s="9" t="str">
        <f>IFERROR(VLOOKUP(U3,[1]AGIP!$A:$B,2,0),"")</f>
        <v/>
      </c>
    </row>
    <row r="4" spans="1:23" x14ac:dyDescent="0.25">
      <c r="A4" s="2" t="s">
        <v>21</v>
      </c>
      <c r="B4" s="5">
        <v>20000000000</v>
      </c>
      <c r="C4" s="6"/>
      <c r="D4" s="5">
        <v>30000000000</v>
      </c>
      <c r="E4" s="6"/>
      <c r="F4" s="4" t="s">
        <v>25</v>
      </c>
      <c r="G4" s="7" t="s">
        <v>26</v>
      </c>
      <c r="H4" s="7" t="str">
        <f t="shared" si="2"/>
        <v>REPRESENTANTE SA</v>
      </c>
      <c r="I4" s="10" t="s">
        <v>9</v>
      </c>
      <c r="J4" s="10" t="s">
        <v>28</v>
      </c>
      <c r="K4" s="10" t="s">
        <v>30</v>
      </c>
      <c r="L4" s="12" t="str">
        <f t="shared" si="3"/>
        <v>C:\Users\Agustin Bustos\Desktop\Test\Representante SA\RETPER\ARBA\2023\02\</v>
      </c>
      <c r="M4" s="12" t="str">
        <f t="shared" si="4"/>
        <v>C:\Users\Agustin Bustos\Desktop\Test\Representante SA\RETPER\AGIP\2023\02\</v>
      </c>
      <c r="N4" s="11">
        <v>44958</v>
      </c>
      <c r="O4" s="9" t="str">
        <f t="shared" si="5"/>
        <v>02/2023</v>
      </c>
      <c r="P4" s="9">
        <f t="shared" si="0"/>
        <v>2023</v>
      </c>
      <c r="Q4" s="9">
        <f t="shared" si="1"/>
        <v>2</v>
      </c>
      <c r="R4" s="9">
        <f t="shared" si="6"/>
        <v>0</v>
      </c>
      <c r="S4" s="9">
        <f t="shared" si="7"/>
        <v>0</v>
      </c>
      <c r="T4" s="9" t="str">
        <f t="shared" si="8"/>
        <v>20000000000 - 202302 - Representante SA</v>
      </c>
      <c r="U4" s="9" t="str">
        <f t="shared" si="9"/>
        <v>4</v>
      </c>
      <c r="V4" s="9" t="str">
        <f>IFERROR(VLOOKUP(U4,[1]ARBA!$A:$B,2,0),"")</f>
        <v/>
      </c>
      <c r="W4" s="9" t="str">
        <f>IFERROR(VLOOKUP(U4,[1]AGIP!$A:$B,2,0),"")</f>
        <v/>
      </c>
    </row>
    <row r="5" spans="1:23" x14ac:dyDescent="0.25">
      <c r="A5" s="2" t="s">
        <v>22</v>
      </c>
      <c r="B5" s="5">
        <v>20000000000</v>
      </c>
      <c r="C5" s="3"/>
      <c r="D5" s="5">
        <v>20000000000</v>
      </c>
      <c r="E5" s="4" t="s">
        <v>25</v>
      </c>
      <c r="F5" s="4"/>
      <c r="G5" s="2"/>
      <c r="H5" s="7" t="str">
        <f t="shared" si="2"/>
        <v/>
      </c>
      <c r="I5" s="10" t="s">
        <v>9</v>
      </c>
      <c r="J5" s="10" t="s">
        <v>28</v>
      </c>
      <c r="K5" s="10" t="s">
        <v>30</v>
      </c>
      <c r="L5" s="12" t="str">
        <f t="shared" si="3"/>
        <v>C:\Users\Agustin Bustos\Desktop\Test\Cliente 2\RETPER\ARBA\2022\12\</v>
      </c>
      <c r="M5" s="12" t="str">
        <f t="shared" si="4"/>
        <v>C:\Users\Agustin Bustos\Desktop\Test\Cliente 2\RETPER\AGIP\2022\12\</v>
      </c>
      <c r="N5" s="11">
        <v>44896</v>
      </c>
      <c r="O5" s="9" t="str">
        <f t="shared" si="5"/>
        <v>12/2022</v>
      </c>
      <c r="P5" s="9">
        <f t="shared" si="0"/>
        <v>2022</v>
      </c>
      <c r="Q5" s="9">
        <f t="shared" si="1"/>
        <v>12</v>
      </c>
      <c r="R5" s="9">
        <f t="shared" si="6"/>
        <v>0</v>
      </c>
      <c r="S5" s="9">
        <f t="shared" si="7"/>
        <v>0</v>
      </c>
      <c r="T5" s="9" t="str">
        <f t="shared" si="8"/>
        <v>20000000000 - 202212 - Cliente 2</v>
      </c>
      <c r="U5" s="9" t="str">
        <f t="shared" si="9"/>
        <v>5</v>
      </c>
      <c r="V5" s="9" t="str">
        <f>IFERROR(VLOOKUP(U5,[1]ARBA!$A:$B,2,0),"")</f>
        <v/>
      </c>
      <c r="W5" s="9" t="str">
        <f>IFERROR(VLOOKUP(U5,[1]AGIP!$A:$B,2,0),"")</f>
        <v/>
      </c>
    </row>
    <row r="6" spans="1:23" x14ac:dyDescent="0.25">
      <c r="A6" s="2" t="s">
        <v>22</v>
      </c>
      <c r="B6" s="5">
        <v>20000000000</v>
      </c>
      <c r="C6" s="3"/>
      <c r="D6" s="5">
        <v>20000000000</v>
      </c>
      <c r="E6" s="4" t="s">
        <v>25</v>
      </c>
      <c r="F6" s="4"/>
      <c r="G6" s="2"/>
      <c r="H6" s="7" t="str">
        <f t="shared" si="2"/>
        <v/>
      </c>
      <c r="I6" s="10" t="s">
        <v>9</v>
      </c>
      <c r="J6" s="10" t="s">
        <v>28</v>
      </c>
      <c r="K6" s="10" t="s">
        <v>30</v>
      </c>
      <c r="L6" s="12" t="str">
        <f t="shared" ref="L6" si="10">I6&amp;"\"&amp;IF(G6="",A6,G6)&amp;"\RETPER\ARBA\"&amp;P6&amp;"\"&amp;TEXT(Q6,"00")&amp;"\"</f>
        <v>C:\Users\Agustin Bustos\Desktop\Test\Cliente 2\RETPER\ARBA\2007\01\</v>
      </c>
      <c r="M6" s="12" t="str">
        <f t="shared" ref="M6" si="11">I6&amp;"\"&amp;IF(G6="",A6,G6)&amp;"\RETPER\AGIP\"&amp;P6&amp;"\"&amp;TEXT(Q6,"00")&amp;"\"</f>
        <v>C:\Users\Agustin Bustos\Desktop\Test\Cliente 2\RETPER\AGIP\2007\01\</v>
      </c>
      <c r="N6" s="11">
        <v>39083</v>
      </c>
      <c r="O6" s="9" t="str">
        <f t="shared" si="5"/>
        <v>01/2007</v>
      </c>
      <c r="P6" s="9">
        <f t="shared" ref="P6" si="12">YEAR(N6)</f>
        <v>2007</v>
      </c>
      <c r="Q6" s="9">
        <f t="shared" ref="Q6" si="13">MONTH(N6)</f>
        <v>1</v>
      </c>
      <c r="R6" s="9">
        <f t="shared" si="6"/>
        <v>0</v>
      </c>
      <c r="S6" s="9">
        <f t="shared" si="7"/>
        <v>0</v>
      </c>
      <c r="T6" s="9" t="str">
        <f t="shared" si="8"/>
        <v>20000000000 - 200701 - Cliente 2</v>
      </c>
      <c r="U6" s="9" t="str">
        <f t="shared" ref="U6" si="14">TEXT(ROW(A6),"0")</f>
        <v>6</v>
      </c>
      <c r="V6" s="9" t="str">
        <f>IFERROR(VLOOKUP(U6,[1]ARBA!$A:$B,2,0),"")</f>
        <v/>
      </c>
      <c r="W6" s="9" t="str">
        <f>IFERROR(VLOOKUP(U6,[1]AGIP!$A:$B,2,0),"")</f>
        <v/>
      </c>
    </row>
    <row r="7" spans="1:23" x14ac:dyDescent="0.25">
      <c r="A7" s="2" t="s">
        <v>22</v>
      </c>
      <c r="B7" s="5">
        <v>20000000000</v>
      </c>
      <c r="C7" s="3"/>
      <c r="D7" s="5">
        <v>20000000000</v>
      </c>
      <c r="E7" s="4" t="s">
        <v>25</v>
      </c>
      <c r="F7" s="4"/>
      <c r="G7" s="2"/>
      <c r="H7" s="7" t="str">
        <f t="shared" si="2"/>
        <v/>
      </c>
      <c r="I7" s="10" t="s">
        <v>9</v>
      </c>
      <c r="J7" s="10" t="s">
        <v>28</v>
      </c>
      <c r="K7" s="10" t="s">
        <v>30</v>
      </c>
      <c r="L7" s="12" t="str">
        <f t="shared" si="3"/>
        <v>C:\Users\Agustin Bustos\Desktop\Test\Cliente 2\RETPER\ARBA\2023\01\</v>
      </c>
      <c r="M7" s="12" t="str">
        <f t="shared" si="4"/>
        <v>C:\Users\Agustin Bustos\Desktop\Test\Cliente 2\RETPER\AGIP\2023\01\</v>
      </c>
      <c r="N7" s="11">
        <v>44927</v>
      </c>
      <c r="O7" s="9" t="str">
        <f t="shared" si="5"/>
        <v>01/2023</v>
      </c>
      <c r="P7" s="9">
        <f t="shared" si="0"/>
        <v>2023</v>
      </c>
      <c r="Q7" s="9">
        <f t="shared" si="1"/>
        <v>1</v>
      </c>
      <c r="R7" s="9">
        <f t="shared" si="6"/>
        <v>0</v>
      </c>
      <c r="S7" s="9">
        <f t="shared" si="7"/>
        <v>0</v>
      </c>
      <c r="T7" s="9" t="str">
        <f t="shared" si="8"/>
        <v>20000000000 - 202301 - Cliente 2</v>
      </c>
      <c r="U7" s="9" t="str">
        <f t="shared" si="9"/>
        <v>7</v>
      </c>
      <c r="V7" s="9" t="str">
        <f>IFERROR(VLOOKUP(U7,[1]ARBA!$A:$B,2,0),"")</f>
        <v/>
      </c>
      <c r="W7" s="9" t="str">
        <f>IFERROR(VLOOKUP(U7,[1]AGIP!$A:$B,2,0),"")</f>
        <v/>
      </c>
    </row>
    <row r="8" spans="1:23" x14ac:dyDescent="0.25">
      <c r="A8" s="2" t="s">
        <v>22</v>
      </c>
      <c r="B8" s="5">
        <v>20000000000</v>
      </c>
      <c r="C8" s="3"/>
      <c r="D8" s="5">
        <v>20000000000</v>
      </c>
      <c r="E8" s="4" t="s">
        <v>25</v>
      </c>
      <c r="F8" s="4"/>
      <c r="G8" s="2"/>
      <c r="H8" s="7" t="str">
        <f t="shared" si="2"/>
        <v/>
      </c>
      <c r="I8" s="10" t="s">
        <v>9</v>
      </c>
      <c r="J8" s="10" t="s">
        <v>28</v>
      </c>
      <c r="K8" s="10" t="s">
        <v>30</v>
      </c>
      <c r="L8" s="12" t="str">
        <f t="shared" si="3"/>
        <v>C:\Users\Agustin Bustos\Desktop\Test\Cliente 2\RETPER\ARBA\2023\02\</v>
      </c>
      <c r="M8" s="12" t="str">
        <f t="shared" si="4"/>
        <v>C:\Users\Agustin Bustos\Desktop\Test\Cliente 2\RETPER\AGIP\2023\02\</v>
      </c>
      <c r="N8" s="11">
        <v>44958</v>
      </c>
      <c r="O8" s="9" t="str">
        <f t="shared" si="5"/>
        <v>02/2023</v>
      </c>
      <c r="P8" s="9">
        <f t="shared" si="0"/>
        <v>2023</v>
      </c>
      <c r="Q8" s="9">
        <f t="shared" si="1"/>
        <v>2</v>
      </c>
      <c r="R8" s="9">
        <f t="shared" si="6"/>
        <v>0</v>
      </c>
      <c r="S8" s="9">
        <f t="shared" si="7"/>
        <v>0</v>
      </c>
      <c r="T8" s="9" t="str">
        <f t="shared" si="8"/>
        <v>20000000000 - 202302 - Cliente 2</v>
      </c>
      <c r="U8" s="9" t="str">
        <f t="shared" si="9"/>
        <v>8</v>
      </c>
      <c r="V8" s="9" t="str">
        <f>IFERROR(VLOOKUP(U8,[1]ARBA!$A:$B,2,0),"")</f>
        <v/>
      </c>
      <c r="W8" s="9" t="str">
        <f>IFERROR(VLOOKUP(U8,[1]AGIP!$A:$B,2,0),"")</f>
        <v/>
      </c>
    </row>
    <row r="9" spans="1:23" x14ac:dyDescent="0.25">
      <c r="A9" s="2" t="s">
        <v>23</v>
      </c>
      <c r="B9" s="5">
        <v>20000000000</v>
      </c>
      <c r="C9" s="3"/>
      <c r="D9" s="5">
        <v>20000000000</v>
      </c>
      <c r="E9" s="4"/>
      <c r="F9" s="4" t="s">
        <v>25</v>
      </c>
      <c r="G9" s="2"/>
      <c r="H9" s="7" t="str">
        <f t="shared" si="2"/>
        <v/>
      </c>
      <c r="I9" s="10" t="s">
        <v>9</v>
      </c>
      <c r="J9" s="10" t="s">
        <v>28</v>
      </c>
      <c r="K9" s="10" t="s">
        <v>30</v>
      </c>
      <c r="L9" s="12" t="str">
        <f t="shared" si="3"/>
        <v>C:\Users\Agustin Bustos\Desktop\Test\Cliente 3\RETPER\ARBA\2022\12\</v>
      </c>
      <c r="M9" s="12" t="str">
        <f t="shared" si="4"/>
        <v>C:\Users\Agustin Bustos\Desktop\Test\Cliente 3\RETPER\AGIP\2022\12\</v>
      </c>
      <c r="N9" s="11">
        <v>44896</v>
      </c>
      <c r="O9" s="9" t="str">
        <f t="shared" si="5"/>
        <v>12/2022</v>
      </c>
      <c r="P9" s="9">
        <f t="shared" si="0"/>
        <v>2022</v>
      </c>
      <c r="Q9" s="9">
        <f t="shared" si="1"/>
        <v>12</v>
      </c>
      <c r="R9" s="9">
        <f t="shared" si="6"/>
        <v>0</v>
      </c>
      <c r="S9" s="9">
        <f t="shared" si="7"/>
        <v>0</v>
      </c>
      <c r="T9" s="9" t="str">
        <f t="shared" si="8"/>
        <v>20000000000 - 202212 - Cliente 3</v>
      </c>
      <c r="U9" s="9" t="str">
        <f t="shared" si="9"/>
        <v>9</v>
      </c>
      <c r="V9" s="9" t="str">
        <f>IFERROR(VLOOKUP(U9,[1]ARBA!$A:$B,2,0),"")</f>
        <v/>
      </c>
      <c r="W9" s="9" t="str">
        <f>IFERROR(VLOOKUP(U9,[1]AGIP!$A:$B,2,0),"")</f>
        <v/>
      </c>
    </row>
    <row r="10" spans="1:23" x14ac:dyDescent="0.25">
      <c r="A10" s="2" t="s">
        <v>23</v>
      </c>
      <c r="B10" s="5">
        <v>20000000000</v>
      </c>
      <c r="C10" s="3"/>
      <c r="D10" s="5">
        <v>30000000000</v>
      </c>
      <c r="E10" s="4"/>
      <c r="F10" s="4" t="s">
        <v>25</v>
      </c>
      <c r="G10" s="2"/>
      <c r="H10" s="7" t="str">
        <f t="shared" si="2"/>
        <v/>
      </c>
      <c r="I10" s="10" t="s">
        <v>9</v>
      </c>
      <c r="J10" s="10" t="s">
        <v>28</v>
      </c>
      <c r="K10" s="10" t="s">
        <v>30</v>
      </c>
      <c r="L10" s="12" t="str">
        <f t="shared" si="3"/>
        <v>C:\Users\Agustin Bustos\Desktop\Test\Cliente 3\RETPER\ARBA\2023\01\</v>
      </c>
      <c r="M10" s="12" t="str">
        <f t="shared" si="4"/>
        <v>C:\Users\Agustin Bustos\Desktop\Test\Cliente 3\RETPER\AGIP\2023\01\</v>
      </c>
      <c r="N10" s="11">
        <v>44927</v>
      </c>
      <c r="O10" s="9" t="str">
        <f t="shared" si="5"/>
        <v>01/2023</v>
      </c>
      <c r="P10" s="9">
        <f t="shared" si="0"/>
        <v>2023</v>
      </c>
      <c r="Q10" s="9">
        <f t="shared" si="1"/>
        <v>1</v>
      </c>
      <c r="R10" s="9">
        <f t="shared" si="6"/>
        <v>0</v>
      </c>
      <c r="S10" s="9">
        <f t="shared" si="7"/>
        <v>0</v>
      </c>
      <c r="T10" s="9" t="str">
        <f t="shared" si="8"/>
        <v>20000000000 - 202301 - Cliente 3</v>
      </c>
      <c r="U10" s="9" t="str">
        <f t="shared" si="9"/>
        <v>10</v>
      </c>
      <c r="V10" s="9" t="str">
        <f>IFERROR(VLOOKUP(U10,[1]ARBA!$A:$B,2,0),"")</f>
        <v/>
      </c>
      <c r="W10" s="9" t="str">
        <f>IFERROR(VLOOKUP(U10,[1]AGIP!$A:$B,2,0),"")</f>
        <v/>
      </c>
    </row>
    <row r="11" spans="1:23" x14ac:dyDescent="0.25">
      <c r="A11" s="2" t="s">
        <v>23</v>
      </c>
      <c r="B11" s="5">
        <v>20000000000</v>
      </c>
      <c r="C11" s="3"/>
      <c r="D11" s="5">
        <v>30000000000</v>
      </c>
      <c r="E11" s="4"/>
      <c r="F11" s="4" t="s">
        <v>25</v>
      </c>
      <c r="G11" s="2"/>
      <c r="H11" s="7" t="str">
        <f t="shared" si="2"/>
        <v/>
      </c>
      <c r="I11" s="10" t="s">
        <v>9</v>
      </c>
      <c r="J11" s="10" t="s">
        <v>28</v>
      </c>
      <c r="K11" s="10" t="s">
        <v>30</v>
      </c>
      <c r="L11" s="12" t="str">
        <f t="shared" si="3"/>
        <v>C:\Users\Agustin Bustos\Desktop\Test\Cliente 3\RETPER\ARBA\2023\02\</v>
      </c>
      <c r="M11" s="12" t="str">
        <f t="shared" si="4"/>
        <v>C:\Users\Agustin Bustos\Desktop\Test\Cliente 3\RETPER\AGIP\2023\02\</v>
      </c>
      <c r="N11" s="11">
        <v>44958</v>
      </c>
      <c r="O11" s="9" t="str">
        <f t="shared" si="5"/>
        <v>02/2023</v>
      </c>
      <c r="P11" s="9">
        <f t="shared" si="0"/>
        <v>2023</v>
      </c>
      <c r="Q11" s="9">
        <f t="shared" si="1"/>
        <v>2</v>
      </c>
      <c r="R11" s="9">
        <f t="shared" si="6"/>
        <v>0</v>
      </c>
      <c r="S11" s="9">
        <f t="shared" si="7"/>
        <v>0</v>
      </c>
      <c r="T11" s="9" t="str">
        <f t="shared" si="8"/>
        <v>20000000000 - 202302 - Cliente 3</v>
      </c>
      <c r="U11" s="9" t="str">
        <f t="shared" si="9"/>
        <v>11</v>
      </c>
      <c r="V11" s="9" t="str">
        <f>IFERROR(VLOOKUP(U11,[1]ARBA!$A:$B,2,0),"")</f>
        <v/>
      </c>
      <c r="W11" s="9" t="str">
        <f>IFERROR(VLOOKUP(U11,[1]AGIP!$A:$B,2,0),"")</f>
        <v/>
      </c>
    </row>
    <row r="12" spans="1:23" x14ac:dyDescent="0.25">
      <c r="A12" s="2" t="s">
        <v>24</v>
      </c>
      <c r="B12" s="5">
        <v>20000000000</v>
      </c>
      <c r="C12" s="2"/>
      <c r="D12" s="5">
        <v>30000000000</v>
      </c>
      <c r="E12" s="2"/>
      <c r="F12" s="4" t="s">
        <v>25</v>
      </c>
      <c r="G12" s="2"/>
      <c r="H12" s="7" t="str">
        <f t="shared" si="2"/>
        <v/>
      </c>
      <c r="I12" s="10" t="s">
        <v>9</v>
      </c>
      <c r="J12" s="10" t="s">
        <v>28</v>
      </c>
      <c r="K12" s="10" t="s">
        <v>30</v>
      </c>
      <c r="L12" s="12" t="str">
        <f t="shared" si="3"/>
        <v>C:\Users\Agustin Bustos\Desktop\Test\Cliente 4\RETPER\ARBA\2022\12\</v>
      </c>
      <c r="M12" s="12" t="str">
        <f t="shared" si="4"/>
        <v>C:\Users\Agustin Bustos\Desktop\Test\Cliente 4\RETPER\AGIP\2022\12\</v>
      </c>
      <c r="N12" s="11">
        <v>44896</v>
      </c>
      <c r="O12" s="9" t="str">
        <f t="shared" si="5"/>
        <v>12/2022</v>
      </c>
      <c r="P12" s="9">
        <f t="shared" ref="P12:P14" si="15">YEAR(N12)</f>
        <v>2022</v>
      </c>
      <c r="Q12" s="9">
        <f t="shared" ref="Q12:Q14" si="16">MONTH(N12)</f>
        <v>12</v>
      </c>
      <c r="R12" s="9">
        <f t="shared" si="6"/>
        <v>0</v>
      </c>
      <c r="S12" s="9">
        <f t="shared" si="7"/>
        <v>0</v>
      </c>
      <c r="T12" s="9" t="str">
        <f t="shared" si="8"/>
        <v>20000000000 - 202212 - Cliente 4</v>
      </c>
      <c r="U12" s="9" t="str">
        <f t="shared" si="9"/>
        <v>12</v>
      </c>
      <c r="V12" s="9" t="str">
        <f>IFERROR(VLOOKUP(U12,[1]ARBA!$A:$B,2,0),"")</f>
        <v/>
      </c>
      <c r="W12" s="9" t="str">
        <f>IFERROR(VLOOKUP(U12,[1]AGIP!$A:$B,2,0),"")</f>
        <v/>
      </c>
    </row>
    <row r="13" spans="1:23" x14ac:dyDescent="0.25">
      <c r="A13" s="2" t="s">
        <v>24</v>
      </c>
      <c r="B13" s="5">
        <v>20000000000</v>
      </c>
      <c r="C13" s="2"/>
      <c r="D13" s="5">
        <v>30000000000</v>
      </c>
      <c r="E13" s="2"/>
      <c r="F13" s="4" t="s">
        <v>25</v>
      </c>
      <c r="G13" s="2"/>
      <c r="H13" s="7" t="str">
        <f t="shared" si="2"/>
        <v/>
      </c>
      <c r="I13" s="10" t="s">
        <v>9</v>
      </c>
      <c r="J13" s="10" t="s">
        <v>28</v>
      </c>
      <c r="K13" s="10" t="s">
        <v>30</v>
      </c>
      <c r="L13" s="12" t="str">
        <f t="shared" si="3"/>
        <v>C:\Users\Agustin Bustos\Desktop\Test\Cliente 4\RETPER\ARBA\2023\01\</v>
      </c>
      <c r="M13" s="12" t="str">
        <f t="shared" si="4"/>
        <v>C:\Users\Agustin Bustos\Desktop\Test\Cliente 4\RETPER\AGIP\2023\01\</v>
      </c>
      <c r="N13" s="11">
        <v>44927</v>
      </c>
      <c r="O13" s="9" t="str">
        <f t="shared" si="5"/>
        <v>01/2023</v>
      </c>
      <c r="P13" s="9">
        <f t="shared" si="15"/>
        <v>2023</v>
      </c>
      <c r="Q13" s="9">
        <f t="shared" si="16"/>
        <v>1</v>
      </c>
      <c r="R13" s="9">
        <f t="shared" si="6"/>
        <v>0</v>
      </c>
      <c r="S13" s="9">
        <f t="shared" si="7"/>
        <v>0</v>
      </c>
      <c r="T13" s="9" t="str">
        <f t="shared" si="8"/>
        <v>20000000000 - 202301 - Cliente 4</v>
      </c>
      <c r="U13" s="9" t="str">
        <f t="shared" si="9"/>
        <v>13</v>
      </c>
      <c r="V13" s="9" t="str">
        <f>IFERROR(VLOOKUP(U13,[1]ARBA!$A:$B,2,0),"")</f>
        <v/>
      </c>
      <c r="W13" s="9" t="str">
        <f>IFERROR(VLOOKUP(U13,[1]AGIP!$A:$B,2,0),"")</f>
        <v/>
      </c>
    </row>
    <row r="14" spans="1:23" x14ac:dyDescent="0.25">
      <c r="A14" s="2" t="s">
        <v>24</v>
      </c>
      <c r="B14" s="5">
        <v>20000000000</v>
      </c>
      <c r="C14" s="2"/>
      <c r="D14" s="5">
        <v>30000000000</v>
      </c>
      <c r="E14" s="2"/>
      <c r="F14" s="4" t="s">
        <v>25</v>
      </c>
      <c r="G14" s="2"/>
      <c r="H14" s="7" t="str">
        <f t="shared" si="2"/>
        <v/>
      </c>
      <c r="I14" s="10" t="s">
        <v>9</v>
      </c>
      <c r="J14" s="10" t="s">
        <v>28</v>
      </c>
      <c r="K14" s="10" t="s">
        <v>30</v>
      </c>
      <c r="L14" s="12" t="str">
        <f t="shared" si="3"/>
        <v>C:\Users\Agustin Bustos\Desktop\Test\Cliente 4\RETPER\ARBA\2023\02\</v>
      </c>
      <c r="M14" s="12" t="str">
        <f t="shared" si="4"/>
        <v>C:\Users\Agustin Bustos\Desktop\Test\Cliente 4\RETPER\AGIP\2023\02\</v>
      </c>
      <c r="N14" s="11">
        <v>44958</v>
      </c>
      <c r="O14" s="9" t="str">
        <f t="shared" si="5"/>
        <v>02/2023</v>
      </c>
      <c r="P14" s="9">
        <f t="shared" si="15"/>
        <v>2023</v>
      </c>
      <c r="Q14" s="9">
        <f t="shared" si="16"/>
        <v>2</v>
      </c>
      <c r="R14" s="9">
        <f t="shared" si="6"/>
        <v>0</v>
      </c>
      <c r="S14" s="9">
        <f t="shared" si="7"/>
        <v>1</v>
      </c>
      <c r="T14" s="9" t="str">
        <f t="shared" si="8"/>
        <v>20000000000 - 202302 - Cliente 4</v>
      </c>
      <c r="U14" s="9" t="str">
        <f t="shared" si="9"/>
        <v>14</v>
      </c>
      <c r="V14" s="9" t="str">
        <f>IFERROR(VLOOKUP(U14,[1]ARBA!$A:$B,2,0),"")</f>
        <v/>
      </c>
      <c r="W14" s="9" t="str">
        <f>IFERROR(VLOOKUP(U14,[1]AGIP!$A:$B,2,0),"")</f>
        <v/>
      </c>
    </row>
  </sheetData>
  <autoFilter ref="A1:W14" xr:uid="{00000000-0001-0000-0000-000000000000}"/>
  <sortState xmlns:xlrd2="http://schemas.microsoft.com/office/spreadsheetml/2017/richdata2" ref="A2:F4">
    <sortCondition ref="A2"/>
  </sortState>
  <dataValidations disablePrompts="1" count="1">
    <dataValidation type="list" showInputMessage="1" showErrorMessage="1" sqref="J2:K14" xr:uid="{16927795-E0AC-4AAA-87BF-385CFC41B068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BUSTOS AGUSTIN</cp:lastModifiedBy>
  <dcterms:created xsi:type="dcterms:W3CDTF">2023-03-24T13:18:17Z</dcterms:created>
  <dcterms:modified xsi:type="dcterms:W3CDTF">2024-02-09T16:05:21Z</dcterms:modified>
</cp:coreProperties>
</file>