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G:\My Excel Works and projects\Preparing financial statement\"/>
    </mc:Choice>
  </mc:AlternateContent>
  <xr:revisionPtr revIDLastSave="0" documentId="13_ncr:1_{9B234C83-AF22-46FA-A7D9-DD104044B323}" xr6:coauthVersionLast="47" xr6:coauthVersionMax="47" xr10:uidLastSave="{00000000-0000-0000-0000-000000000000}"/>
  <bookViews>
    <workbookView xWindow="-120" yWindow="-120" windowWidth="20730" windowHeight="11160" xr2:uid="{00000000-000D-0000-FFFF-FFFF00000000}"/>
  </bookViews>
  <sheets>
    <sheet name="Requirement" sheetId="7" r:id="rId1"/>
    <sheet name="Chart of accounts" sheetId="1" r:id="rId2"/>
    <sheet name="Ledger" sheetId="3" r:id="rId3"/>
    <sheet name="Journal Entries" sheetId="2" r:id="rId4"/>
    <sheet name="Trial Balance" sheetId="4" r:id="rId5"/>
    <sheet name="Income Statement" sheetId="5" r:id="rId6"/>
    <sheet name="Balance Sheet" sheetId="6" r:id="rId7"/>
  </sheets>
  <definedNames>
    <definedName name="_xlnm._FilterDatabase" localSheetId="4" hidden="1">'Trial Balance'!$E$3:$F$19</definedName>
    <definedName name="Slicer_Accounts">#N/A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28" i="6" l="1"/>
  <c r="D24" i="6"/>
  <c r="D23" i="6"/>
  <c r="E25" i="6" s="1"/>
  <c r="D12" i="6"/>
  <c r="D13" i="6"/>
  <c r="D14" i="6"/>
  <c r="D11" i="6"/>
  <c r="E7" i="6"/>
  <c r="E9" i="6" s="1"/>
  <c r="E18" i="4"/>
  <c r="F26" i="2"/>
  <c r="E17" i="4"/>
  <c r="E16" i="4"/>
  <c r="F32" i="2"/>
  <c r="E7" i="5"/>
  <c r="D15" i="5"/>
  <c r="D12" i="5"/>
  <c r="D14" i="5"/>
  <c r="D13" i="5"/>
  <c r="E6" i="5"/>
  <c r="E15" i="4"/>
  <c r="F15" i="4" s="1"/>
  <c r="E14" i="4"/>
  <c r="F14" i="4" s="1"/>
  <c r="F16" i="2"/>
  <c r="F14" i="2"/>
  <c r="E5" i="4"/>
  <c r="F5" i="4" s="1"/>
  <c r="E6" i="4"/>
  <c r="F6" i="4" s="1"/>
  <c r="E7" i="4"/>
  <c r="F7" i="4" s="1"/>
  <c r="E8" i="4"/>
  <c r="F8" i="4" s="1"/>
  <c r="E9" i="4"/>
  <c r="F9" i="4" s="1"/>
  <c r="E10" i="4"/>
  <c r="F10" i="4" s="1"/>
  <c r="E11" i="4"/>
  <c r="F11" i="4" s="1"/>
  <c r="E12" i="4"/>
  <c r="F12" i="4" s="1"/>
  <c r="E13" i="4"/>
  <c r="F13" i="4" s="1"/>
  <c r="E4" i="4"/>
  <c r="F4" i="4" s="1"/>
  <c r="A2" i="3"/>
  <c r="F30" i="2"/>
  <c r="F28" i="2"/>
  <c r="F24" i="2"/>
  <c r="F22" i="2"/>
  <c r="F20" i="2"/>
  <c r="F18" i="2"/>
  <c r="F12" i="2"/>
  <c r="F10" i="2"/>
  <c r="F8" i="2"/>
  <c r="F6" i="2"/>
  <c r="E15" i="6" l="1"/>
  <c r="E16" i="6" s="1"/>
  <c r="E16" i="5"/>
  <c r="E9" i="5"/>
  <c r="E17" i="5" l="1"/>
  <c r="E18" i="5" s="1"/>
  <c r="E19" i="5" s="1"/>
  <c r="D29" i="6" s="1"/>
  <c r="E30" i="6" s="1"/>
  <c r="E31" i="6" s="1"/>
</calcChain>
</file>

<file path=xl/sharedStrings.xml><?xml version="1.0" encoding="utf-8"?>
<sst xmlns="http://schemas.openxmlformats.org/spreadsheetml/2006/main" count="277" uniqueCount="114">
  <si>
    <t>Oikko Co-Operative Society Limited</t>
  </si>
  <si>
    <t>Chart Of Accounts</t>
  </si>
  <si>
    <t xml:space="preserve">For the Year 30 June 2024 </t>
  </si>
  <si>
    <t>Accounts Categories</t>
  </si>
  <si>
    <t>Assets</t>
  </si>
  <si>
    <t>Liabilities</t>
  </si>
  <si>
    <t>Equity</t>
  </si>
  <si>
    <t>Expenses</t>
  </si>
  <si>
    <t>Revenue</t>
  </si>
  <si>
    <t>Sub Accounts</t>
  </si>
  <si>
    <t>Non current Assets</t>
  </si>
  <si>
    <t>Non current Liabilities</t>
  </si>
  <si>
    <t>Current Assets</t>
  </si>
  <si>
    <t>Current Liabilities</t>
  </si>
  <si>
    <t>Label - Financial Statement</t>
  </si>
  <si>
    <t>Balance Sheet</t>
  </si>
  <si>
    <t>Income Statement</t>
  </si>
  <si>
    <t>Accounts</t>
  </si>
  <si>
    <t>Description</t>
  </si>
  <si>
    <t>Date</t>
  </si>
  <si>
    <t xml:space="preserve">Debit </t>
  </si>
  <si>
    <t>Credit</t>
  </si>
  <si>
    <t>Detail/ Narration</t>
  </si>
  <si>
    <t>Establish Business</t>
  </si>
  <si>
    <t>Cash</t>
  </si>
  <si>
    <t>Started Business with 5000000/ cash on 1st jul</t>
  </si>
  <si>
    <t>Deposited in Bank</t>
  </si>
  <si>
    <t>Bank</t>
  </si>
  <si>
    <t>Deposited 1500000 in Bank 2nd Jul</t>
  </si>
  <si>
    <t>Individual Accounts</t>
  </si>
  <si>
    <t>Inventory Purchased In credit</t>
  </si>
  <si>
    <t>Inventory</t>
  </si>
  <si>
    <t>Inventory purchased on credit from mega mart</t>
  </si>
  <si>
    <t>Mega mart - Vendor</t>
  </si>
  <si>
    <t>Inventory Purchased</t>
  </si>
  <si>
    <t>Inventory purchased from multi media on 7 July</t>
  </si>
  <si>
    <t>Mr Rehman - Customer</t>
  </si>
  <si>
    <t>Sold on credit</t>
  </si>
  <si>
    <t>Inventory sold to Mr Rehman on Credit on 10 July</t>
  </si>
  <si>
    <t>Sold on cash</t>
  </si>
  <si>
    <t>Inventory sold on cash in 14 July</t>
  </si>
  <si>
    <t>Office Supplies</t>
  </si>
  <si>
    <t>Expense incurred</t>
  </si>
  <si>
    <t>Expense incurred in office on 16 July</t>
  </si>
  <si>
    <t>Entertainment Expenses</t>
  </si>
  <si>
    <t>Entertainment expenses</t>
  </si>
  <si>
    <t>Entertainment expense incurred on 18 July</t>
  </si>
  <si>
    <t>Computer</t>
  </si>
  <si>
    <t>Salaries</t>
  </si>
  <si>
    <t>Sale</t>
  </si>
  <si>
    <t>Rent</t>
  </si>
  <si>
    <t>Salary Paid</t>
  </si>
  <si>
    <t>salary paid on 1st August</t>
  </si>
  <si>
    <t>Rent paid</t>
  </si>
  <si>
    <t>Rent paid on 2nd Aug</t>
  </si>
  <si>
    <t>Individual Accounts Label</t>
  </si>
  <si>
    <t>Grand Total</t>
  </si>
  <si>
    <t>1-Jul</t>
  </si>
  <si>
    <t>2-Jul</t>
  </si>
  <si>
    <t>5-Jul</t>
  </si>
  <si>
    <t>7-Jul</t>
  </si>
  <si>
    <t>10-Jul</t>
  </si>
  <si>
    <t>14-Jul</t>
  </si>
  <si>
    <t>16-Jul</t>
  </si>
  <si>
    <t>18-Jul</t>
  </si>
  <si>
    <t>1-Aug</t>
  </si>
  <si>
    <t>2-Aug</t>
  </si>
  <si>
    <t xml:space="preserve">Sum of Debit </t>
  </si>
  <si>
    <t>Sum of Credit</t>
  </si>
  <si>
    <t>Sum of Balance</t>
  </si>
  <si>
    <t>Leadger</t>
  </si>
  <si>
    <t>Trial Balance</t>
  </si>
  <si>
    <t>Label</t>
  </si>
  <si>
    <t>Amount (BDT)</t>
  </si>
  <si>
    <t>Amount(BDT)</t>
  </si>
  <si>
    <t>Gross Profit</t>
  </si>
  <si>
    <t>Operating Expenses</t>
  </si>
  <si>
    <t>Operating Profit</t>
  </si>
  <si>
    <t>Net Profit</t>
  </si>
  <si>
    <t>Inventory Adjustment</t>
  </si>
  <si>
    <t>Cost of goods sold</t>
  </si>
  <si>
    <t>Inventory cost adjusted</t>
  </si>
  <si>
    <t>8-Jul</t>
  </si>
  <si>
    <t>Tax 30%</t>
  </si>
  <si>
    <t>Tax adjustment</t>
  </si>
  <si>
    <t>Tax</t>
  </si>
  <si>
    <t>Govt</t>
  </si>
  <si>
    <t>tax adjusted based on income statement</t>
  </si>
  <si>
    <t>As at 30 June 2024</t>
  </si>
  <si>
    <t>Total Non Current Assets</t>
  </si>
  <si>
    <t>Total Current Assets</t>
  </si>
  <si>
    <t>Total Assets</t>
  </si>
  <si>
    <t>Liabilities and Equity</t>
  </si>
  <si>
    <t>Total Non current Liabilities</t>
  </si>
  <si>
    <t>Total Current Liabilities</t>
  </si>
  <si>
    <t>Total Equity</t>
  </si>
  <si>
    <t>Total Liabilities and Equity</t>
  </si>
  <si>
    <t>Computer purchase</t>
  </si>
  <si>
    <t>Computer purchase for office on 27 jul</t>
  </si>
  <si>
    <t>27-Jul</t>
  </si>
  <si>
    <t>12.Paid salary of 110,000 on 1st August 2023.</t>
  </si>
  <si>
    <t>13.Paid rent of 35,000 to Mr. Abbas on 2nd August 2023.</t>
  </si>
  <si>
    <t>14.Adjusted income tax of 177,000 on 2nd August 2023.</t>
  </si>
  <si>
    <t>11. Purchased computer for 250,000 on 27th July 2023.</t>
  </si>
  <si>
    <t>10. Incurred entertainment expenses of 70,000 on 18th July 2023.</t>
  </si>
  <si>
    <t>1. Started business with 5,000,000/- in Cash on 1st July 2023.</t>
  </si>
  <si>
    <t>5. Adjusted inventory cost of 250,000 on 8th July 2023.</t>
  </si>
  <si>
    <r>
      <t>2.</t>
    </r>
    <r>
      <rPr>
        <sz val="12"/>
        <color theme="1"/>
        <rFont val="Times New Roman"/>
        <family val="1"/>
      </rPr>
      <t> </t>
    </r>
    <r>
      <rPr>
        <sz val="12"/>
        <color theme="1"/>
        <rFont val="Calibri"/>
        <family val="2"/>
      </rPr>
      <t>Deposited 1,500,000/- in Bank on 2nd July 2023.</t>
    </r>
  </si>
  <si>
    <r>
      <t>3.</t>
    </r>
    <r>
      <rPr>
        <sz val="12"/>
        <color theme="1"/>
        <rFont val="Times New Roman"/>
        <family val="1"/>
      </rPr>
      <t> </t>
    </r>
    <r>
      <rPr>
        <sz val="12"/>
        <color theme="1"/>
        <rFont val="Calibri"/>
        <family val="2"/>
      </rPr>
      <t>Purchased inventory of 750,000 on credit from Mega Mart on 5th July 2023.</t>
    </r>
  </si>
  <si>
    <r>
      <t>4.</t>
    </r>
    <r>
      <rPr>
        <sz val="12"/>
        <color theme="1"/>
        <rFont val="Times New Roman"/>
        <family val="1"/>
      </rPr>
      <t> </t>
    </r>
    <r>
      <rPr>
        <sz val="12"/>
        <color theme="1"/>
        <rFont val="Calibri"/>
        <family val="2"/>
      </rPr>
      <t>Purchased inventory of 500,000 from Multi Media on 7th July 2023.</t>
    </r>
  </si>
  <si>
    <r>
      <t>6.</t>
    </r>
    <r>
      <rPr>
        <sz val="12"/>
        <color theme="1"/>
        <rFont val="Times New Roman"/>
        <family val="1"/>
      </rPr>
      <t> </t>
    </r>
    <r>
      <rPr>
        <sz val="12"/>
        <color theme="1"/>
        <rFont val="Calibri"/>
        <family val="2"/>
      </rPr>
      <t>Adjusted inventory cost of 200,000 on 8th July 2023.</t>
    </r>
  </si>
  <si>
    <r>
      <t>7.</t>
    </r>
    <r>
      <rPr>
        <sz val="12"/>
        <color theme="1"/>
        <rFont val="Times New Roman"/>
        <family val="1"/>
      </rPr>
      <t> </t>
    </r>
    <r>
      <rPr>
        <sz val="12"/>
        <color theme="1"/>
        <rFont val="Calibri"/>
        <family val="2"/>
      </rPr>
      <t>Sold inventory on credit to Mr. Rehman of 800,000 on 10th July 2023.</t>
    </r>
  </si>
  <si>
    <r>
      <t>8.</t>
    </r>
    <r>
      <rPr>
        <sz val="12"/>
        <color theme="1"/>
        <rFont val="Times New Roman"/>
        <family val="1"/>
      </rPr>
      <t> </t>
    </r>
    <r>
      <rPr>
        <sz val="12"/>
        <color theme="1"/>
        <rFont val="Calibri"/>
        <family val="2"/>
      </rPr>
      <t>Sold inventory on cash of 500,000 on 14th July 2023.</t>
    </r>
  </si>
  <si>
    <r>
      <t>9.</t>
    </r>
    <r>
      <rPr>
        <sz val="12"/>
        <color theme="1"/>
        <rFont val="Times New Roman"/>
        <family val="1"/>
      </rPr>
      <t xml:space="preserve">  </t>
    </r>
    <r>
      <rPr>
        <sz val="12"/>
        <color theme="1"/>
        <rFont val="Calibri"/>
        <family val="2"/>
      </rPr>
      <t>Incurred office expenses of 45,000 on 16th July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</si>
</sst>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1"/>
      <color theme="1"/>
      <name val="Calibri"/>
      <family val="2"/>
      <scheme val="minor"/>
    </font>
    <font>
      <sz val="11"/>
      <color theme="1"/>
      <name val="Calibri"/>
      <family val="2"/>
      <scheme val="minor"/>
    </font>
    <font>
      <b/>
      <sz val="11"/>
      <color theme="0"/>
      <name val="Calibri"/>
      <family val="2"/>
      <scheme val="minor"/>
    </font>
    <font>
      <sz val="16"/>
      <color theme="1"/>
      <name val="Calibri"/>
      <family val="2"/>
      <scheme val="minor"/>
    </font>
    <font>
      <i/>
      <sz val="16"/>
      <color theme="1"/>
      <name val="Calibri"/>
      <family val="2"/>
      <scheme val="minor"/>
    </font>
    <font>
      <i/>
      <sz val="12"/>
      <color theme="1"/>
      <name val="Calibri"/>
      <family val="2"/>
      <scheme val="minor"/>
    </font>
    <font>
      <b/>
      <i/>
      <u val="singleAccounting"/>
      <sz val="20"/>
      <color theme="1"/>
      <name val="Calibri"/>
      <family val="2"/>
      <scheme val="minor"/>
    </font>
    <font>
      <b/>
      <sz val="16"/>
      <color theme="0"/>
      <name val="Calibri"/>
      <family val="2"/>
      <scheme val="minor"/>
    </font>
    <font>
      <sz val="16"/>
      <color theme="0"/>
      <name val="Calibri"/>
      <family val="2"/>
      <scheme val="minor"/>
    </font>
    <font>
      <b/>
      <i/>
      <sz val="16"/>
      <color theme="1"/>
      <name val="Calibri"/>
      <family val="2"/>
      <scheme val="minor"/>
    </font>
    <font>
      <b/>
      <sz val="16"/>
      <color theme="1"/>
      <name val="Calibri"/>
      <family val="2"/>
      <scheme val="minor"/>
    </font>
    <font>
      <sz val="12"/>
      <color theme="1"/>
      <name val="Calibri"/>
      <family val="2"/>
      <scheme val="minor"/>
    </font>
    <font>
      <b/>
      <sz val="14"/>
      <color theme="1"/>
      <name val="Calibri"/>
      <family val="2"/>
      <scheme val="minor"/>
    </font>
    <font>
      <b/>
      <sz val="14"/>
      <color theme="0"/>
      <name val="Calibri"/>
      <family val="2"/>
      <scheme val="minor"/>
    </font>
    <font>
      <b/>
      <sz val="12"/>
      <color theme="1"/>
      <name val="Calibri"/>
      <family val="2"/>
      <scheme val="minor"/>
    </font>
    <font>
      <sz val="12"/>
      <color theme="8" tint="-0.249977111117893"/>
      <name val="Calibri"/>
      <family val="2"/>
      <scheme val="minor"/>
    </font>
    <font>
      <sz val="11"/>
      <color theme="8" tint="-0.249977111117893"/>
      <name val="Calibri"/>
      <family val="2"/>
      <scheme val="minor"/>
    </font>
    <font>
      <i/>
      <sz val="14"/>
      <color theme="1"/>
      <name val="Calibri"/>
      <family val="2"/>
      <scheme val="minor"/>
    </font>
    <font>
      <u val="singleAccounting"/>
      <sz val="14"/>
      <color theme="1"/>
      <name val="Calibri"/>
      <family val="2"/>
      <scheme val="minor"/>
    </font>
    <font>
      <b/>
      <i/>
      <sz val="18"/>
      <color theme="1"/>
      <name val="Calibri"/>
      <family val="2"/>
      <scheme val="minor"/>
    </font>
    <font>
      <sz val="12"/>
      <color theme="1"/>
      <name val="Times New Roman"/>
      <family val="1"/>
    </font>
    <font>
      <sz val="12"/>
      <color theme="1"/>
      <name val="Calibri"/>
      <family val="2"/>
    </font>
    <font>
      <sz val="14"/>
      <color theme="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right/>
      <top/>
      <bottom style="thick">
        <color theme="8" tint="-0.499984740745262"/>
      </bottom>
      <diagonal/>
    </border>
    <border>
      <left/>
      <right/>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3" fillId="0" borderId="0" xfId="0" applyFont="1"/>
    <xf numFmtId="0" fontId="0" fillId="0" borderId="0" xfId="0" applyBorder="1"/>
    <xf numFmtId="0" fontId="0" fillId="0" borderId="1" xfId="0" applyBorder="1"/>
    <xf numFmtId="0" fontId="4" fillId="0" borderId="0" xfId="0" applyFont="1"/>
    <xf numFmtId="0" fontId="5" fillId="0" borderId="1" xfId="0" applyFont="1" applyBorder="1"/>
    <xf numFmtId="0" fontId="2" fillId="2" borderId="0" xfId="0" applyFont="1" applyFill="1" applyBorder="1"/>
    <xf numFmtId="0" fontId="5" fillId="0" borderId="0" xfId="0" applyFont="1" applyBorder="1"/>
    <xf numFmtId="15" fontId="0" fillId="0" borderId="0" xfId="0" applyNumberFormat="1"/>
    <xf numFmtId="164" fontId="0" fillId="0" borderId="0" xfId="1" applyNumberFormat="1" applyFont="1"/>
    <xf numFmtId="164" fontId="0" fillId="0" borderId="0" xfId="1" applyNumberFormat="1" applyFont="1" applyBorder="1"/>
    <xf numFmtId="0" fontId="0" fillId="0" borderId="0" xfId="0" pivotButton="1"/>
    <xf numFmtId="3" fontId="0" fillId="0" borderId="0" xfId="0" applyNumberFormat="1"/>
    <xf numFmtId="0" fontId="6" fillId="0" borderId="0" xfId="0" applyFont="1"/>
    <xf numFmtId="0" fontId="8" fillId="0" borderId="0" xfId="0" applyFont="1" applyFill="1" applyBorder="1" applyAlignment="1"/>
    <xf numFmtId="0" fontId="9" fillId="0" borderId="0" xfId="0" applyFont="1"/>
    <xf numFmtId="0" fontId="10" fillId="0" borderId="0" xfId="0" applyFont="1"/>
    <xf numFmtId="0" fontId="0" fillId="3" borderId="0" xfId="0" applyFill="1"/>
    <xf numFmtId="0" fontId="11" fillId="0" borderId="0" xfId="0" applyFont="1"/>
    <xf numFmtId="0" fontId="2" fillId="2" borderId="0" xfId="0" applyFont="1" applyFill="1"/>
    <xf numFmtId="0" fontId="13" fillId="2" borderId="0" xfId="0" applyFont="1" applyFill="1"/>
    <xf numFmtId="0" fontId="13" fillId="2" borderId="0" xfId="0" applyFont="1" applyFill="1" applyAlignment="1">
      <alignment horizontal="center" vertical="center"/>
    </xf>
    <xf numFmtId="0" fontId="0" fillId="4" borderId="0" xfId="0" applyFill="1"/>
    <xf numFmtId="0" fontId="11" fillId="4" borderId="0" xfId="0" applyFont="1" applyFill="1"/>
    <xf numFmtId="0" fontId="12" fillId="4" borderId="0" xfId="0" applyFont="1" applyFill="1"/>
    <xf numFmtId="3" fontId="3" fillId="0" borderId="0" xfId="0" applyNumberFormat="1" applyFont="1"/>
    <xf numFmtId="3" fontId="0" fillId="0" borderId="1" xfId="0" applyNumberFormat="1" applyBorder="1"/>
    <xf numFmtId="3" fontId="13" fillId="2" borderId="0" xfId="0" applyNumberFormat="1" applyFont="1" applyFill="1" applyAlignment="1">
      <alignment horizontal="center" vertical="center"/>
    </xf>
    <xf numFmtId="3" fontId="0" fillId="4" borderId="0" xfId="0" applyNumberFormat="1" applyFill="1"/>
    <xf numFmtId="3" fontId="2" fillId="2" borderId="0" xfId="0" applyNumberFormat="1" applyFont="1" applyFill="1"/>
    <xf numFmtId="3" fontId="11" fillId="4" borderId="0" xfId="0" applyNumberFormat="1" applyFont="1" applyFill="1"/>
    <xf numFmtId="3" fontId="14" fillId="4" borderId="0" xfId="0" applyNumberFormat="1" applyFont="1" applyFill="1"/>
    <xf numFmtId="0" fontId="15" fillId="0" borderId="0" xfId="0" applyFont="1"/>
    <xf numFmtId="3" fontId="15" fillId="0" borderId="0" xfId="0" applyNumberFormat="1" applyFont="1"/>
    <xf numFmtId="37" fontId="15" fillId="0" borderId="0" xfId="0" applyNumberFormat="1" applyFont="1"/>
    <xf numFmtId="3" fontId="15" fillId="0" borderId="0" xfId="0" applyNumberFormat="1" applyFont="1" applyBorder="1"/>
    <xf numFmtId="3" fontId="15" fillId="0" borderId="2" xfId="0" applyNumberFormat="1" applyFont="1" applyBorder="1"/>
    <xf numFmtId="3" fontId="16" fillId="0" borderId="0" xfId="0" applyNumberFormat="1" applyFont="1"/>
    <xf numFmtId="0" fontId="16" fillId="0" borderId="0" xfId="0" applyFont="1"/>
    <xf numFmtId="0" fontId="17" fillId="0" borderId="1" xfId="0" applyFont="1" applyBorder="1"/>
    <xf numFmtId="0" fontId="18" fillId="0" borderId="0" xfId="0" applyFont="1"/>
    <xf numFmtId="0" fontId="11" fillId="4" borderId="2" xfId="0" applyFont="1" applyFill="1" applyBorder="1"/>
    <xf numFmtId="0" fontId="0" fillId="4" borderId="2" xfId="0" applyFill="1" applyBorder="1"/>
    <xf numFmtId="0" fontId="0" fillId="5" borderId="0" xfId="0" applyFill="1"/>
    <xf numFmtId="164" fontId="13" fillId="2" borderId="0" xfId="1" applyNumberFormat="1" applyFont="1" applyFill="1" applyAlignment="1">
      <alignment horizontal="center" vertical="center"/>
    </xf>
    <xf numFmtId="164" fontId="0" fillId="4" borderId="0" xfId="1" applyNumberFormat="1" applyFont="1" applyFill="1"/>
    <xf numFmtId="164" fontId="11" fillId="0" borderId="0" xfId="1" applyNumberFormat="1" applyFont="1"/>
    <xf numFmtId="164" fontId="11" fillId="4" borderId="2" xfId="1" applyNumberFormat="1" applyFont="1" applyFill="1" applyBorder="1"/>
    <xf numFmtId="164" fontId="11" fillId="4" borderId="0" xfId="1" applyNumberFormat="1" applyFont="1" applyFill="1"/>
    <xf numFmtId="164" fontId="11" fillId="0" borderId="3" xfId="1" applyNumberFormat="1" applyFont="1" applyBorder="1"/>
    <xf numFmtId="164" fontId="11" fillId="0" borderId="0" xfId="1" applyNumberFormat="1" applyFont="1" applyBorder="1"/>
    <xf numFmtId="164" fontId="11" fillId="0" borderId="2" xfId="1" applyNumberFormat="1" applyFont="1" applyBorder="1"/>
    <xf numFmtId="164" fontId="14" fillId="4" borderId="2" xfId="1" applyNumberFormat="1" applyFont="1" applyFill="1" applyBorder="1"/>
    <xf numFmtId="0" fontId="11" fillId="0" borderId="0" xfId="0" applyFont="1" applyFill="1"/>
    <xf numFmtId="164" fontId="12" fillId="4" borderId="0" xfId="1" applyNumberFormat="1" applyFont="1" applyFill="1"/>
    <xf numFmtId="164" fontId="12" fillId="4" borderId="2" xfId="1" applyNumberFormat="1" applyFont="1" applyFill="1" applyBorder="1"/>
    <xf numFmtId="3" fontId="0" fillId="0" borderId="2" xfId="0" applyNumberFormat="1" applyBorder="1"/>
    <xf numFmtId="0" fontId="19" fillId="0" borderId="0" xfId="0" applyFont="1"/>
    <xf numFmtId="164" fontId="0" fillId="0" borderId="0" xfId="0" applyNumberFormat="1"/>
    <xf numFmtId="0" fontId="7" fillId="2" borderId="0" xfId="0" applyFont="1" applyFill="1" applyAlignment="1">
      <alignment horizontal="center"/>
    </xf>
    <xf numFmtId="0" fontId="21" fillId="0" borderId="0" xfId="0" applyFont="1" applyAlignment="1">
      <alignment horizontal="left" vertical="center" indent="5"/>
    </xf>
    <xf numFmtId="0" fontId="22" fillId="0" borderId="0" xfId="0" applyFont="1"/>
  </cellXfs>
  <cellStyles count="2">
    <cellStyle name="Comma" xfId="1" builtinId="3"/>
    <cellStyle name="Normal" xfId="0" builtinId="0"/>
  </cellStyles>
  <dxfs count="42">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rgb="FF9C0006"/>
      </font>
      <fill>
        <patternFill>
          <bgColor rgb="FFFFC7CE"/>
        </patternFill>
      </fill>
    </dxf>
    <dxf>
      <font>
        <color rgb="FF9C0006"/>
      </font>
      <fill>
        <patternFill>
          <bgColor rgb="FFFFC7CE"/>
        </patternFill>
      </fill>
    </dxf>
    <dxf>
      <font>
        <color theme="8" tint="-0.249977111117893"/>
      </font>
    </dxf>
    <dxf>
      <numFmt numFmtId="164" formatCode="_(* #,##0_);_(* \(#,##0\);_(* &quot;-&quot;??_);_(@_)"/>
    </dxf>
    <dxf>
      <numFmt numFmtId="164" formatCode="_(* #,##0_);_(* \(#,##0\);_(* &quot;-&quot;??_);_(@_)"/>
    </dxf>
    <dxf>
      <border outline="0">
        <top style="thick">
          <color theme="8" tint="-0.499984740745262"/>
        </top>
      </border>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
      <font>
        <color theme="8" tint="-0.249977111117893"/>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533400</xdr:colOff>
      <xdr:row>1</xdr:row>
      <xdr:rowOff>123825</xdr:rowOff>
    </xdr:from>
    <xdr:to>
      <xdr:col>12</xdr:col>
      <xdr:colOff>247650</xdr:colOff>
      <xdr:row>4</xdr:row>
      <xdr:rowOff>180975</xdr:rowOff>
    </xdr:to>
    <xdr:sp macro="" textlink="">
      <xdr:nvSpPr>
        <xdr:cNvPr id="2" name="Rectangle: Rounded Corners 1">
          <a:extLst>
            <a:ext uri="{FF2B5EF4-FFF2-40B4-BE49-F238E27FC236}">
              <a16:creationId xmlns:a16="http://schemas.microsoft.com/office/drawing/2014/main" id="{789F4727-AC11-40CB-86C7-36275FAA5929}"/>
            </a:ext>
          </a:extLst>
        </xdr:cNvPr>
        <xdr:cNvSpPr/>
      </xdr:nvSpPr>
      <xdr:spPr>
        <a:xfrm>
          <a:off x="1752600" y="314325"/>
          <a:ext cx="6419850" cy="628650"/>
        </a:xfrm>
        <a:prstGeom prst="round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Oikko Co-Society</a:t>
          </a:r>
          <a:r>
            <a:rPr lang="en-US" sz="1600" b="1" baseline="0"/>
            <a:t> Limited-- Financial  Statement Preparation</a:t>
          </a:r>
          <a:endParaRPr lang="en-US" sz="1600" b="1"/>
        </a:p>
      </xdr:txBody>
    </xdr:sp>
    <xdr:clientData/>
  </xdr:twoCellAnchor>
  <xdr:twoCellAnchor>
    <xdr:from>
      <xdr:col>14</xdr:col>
      <xdr:colOff>38100</xdr:colOff>
      <xdr:row>1</xdr:row>
      <xdr:rowOff>104775</xdr:rowOff>
    </xdr:from>
    <xdr:to>
      <xdr:col>20</xdr:col>
      <xdr:colOff>190500</xdr:colOff>
      <xdr:row>4</xdr:row>
      <xdr:rowOff>161925</xdr:rowOff>
    </xdr:to>
    <xdr:sp macro="" textlink="">
      <xdr:nvSpPr>
        <xdr:cNvPr id="3" name="Rectangle: Rounded Corners 2">
          <a:extLst>
            <a:ext uri="{FF2B5EF4-FFF2-40B4-BE49-F238E27FC236}">
              <a16:creationId xmlns:a16="http://schemas.microsoft.com/office/drawing/2014/main" id="{69D06C9B-F9C5-4CCC-894D-3347BF87CEA9}"/>
            </a:ext>
          </a:extLst>
        </xdr:cNvPr>
        <xdr:cNvSpPr/>
      </xdr:nvSpPr>
      <xdr:spPr>
        <a:xfrm>
          <a:off x="7581900" y="295275"/>
          <a:ext cx="3810000" cy="628650"/>
        </a:xfrm>
        <a:prstGeom prst="round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Effective Accounting Process Workflow</a:t>
          </a:r>
        </a:p>
      </xdr:txBody>
    </xdr:sp>
    <xdr:clientData/>
  </xdr:twoCellAnchor>
  <xdr:twoCellAnchor>
    <xdr:from>
      <xdr:col>12</xdr:col>
      <xdr:colOff>447675</xdr:colOff>
      <xdr:row>2</xdr:row>
      <xdr:rowOff>85725</xdr:rowOff>
    </xdr:from>
    <xdr:to>
      <xdr:col>13</xdr:col>
      <xdr:colOff>466725</xdr:colOff>
      <xdr:row>4</xdr:row>
      <xdr:rowOff>66675</xdr:rowOff>
    </xdr:to>
    <xdr:sp macro="" textlink="">
      <xdr:nvSpPr>
        <xdr:cNvPr id="4" name="Arrow: Right 3">
          <a:extLst>
            <a:ext uri="{FF2B5EF4-FFF2-40B4-BE49-F238E27FC236}">
              <a16:creationId xmlns:a16="http://schemas.microsoft.com/office/drawing/2014/main" id="{F6E1635D-9DA6-4EB9-AE48-34B24252AEBC}"/>
            </a:ext>
          </a:extLst>
        </xdr:cNvPr>
        <xdr:cNvSpPr/>
      </xdr:nvSpPr>
      <xdr:spPr>
        <a:xfrm>
          <a:off x="6772275" y="466725"/>
          <a:ext cx="628650" cy="361950"/>
        </a:xfrm>
        <a:prstGeom prst="right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n>
              <a:noFill/>
            </a:ln>
          </a:endParaRPr>
        </a:p>
      </xdr:txBody>
    </xdr:sp>
    <xdr:clientData/>
  </xdr:twoCellAnchor>
  <xdr:twoCellAnchor>
    <xdr:from>
      <xdr:col>11</xdr:col>
      <xdr:colOff>523875</xdr:colOff>
      <xdr:row>5</xdr:row>
      <xdr:rowOff>95249</xdr:rowOff>
    </xdr:from>
    <xdr:to>
      <xdr:col>21</xdr:col>
      <xdr:colOff>428626</xdr:colOff>
      <xdr:row>22</xdr:row>
      <xdr:rowOff>190500</xdr:rowOff>
    </xdr:to>
    <xdr:sp macro="" textlink="">
      <xdr:nvSpPr>
        <xdr:cNvPr id="7169" name="Text Box 1">
          <a:extLst>
            <a:ext uri="{FF2B5EF4-FFF2-40B4-BE49-F238E27FC236}">
              <a16:creationId xmlns:a16="http://schemas.microsoft.com/office/drawing/2014/main" id="{BC99C834-F0A3-4C66-AB18-7B17DC8713BA}"/>
            </a:ext>
          </a:extLst>
        </xdr:cNvPr>
        <xdr:cNvSpPr txBox="1">
          <a:spLocks noChangeArrowheads="1"/>
        </xdr:cNvSpPr>
      </xdr:nvSpPr>
      <xdr:spPr bwMode="auto">
        <a:xfrm>
          <a:off x="6238875" y="1047749"/>
          <a:ext cx="6000751" cy="4019551"/>
        </a:xfrm>
        <a:prstGeom prst="rect">
          <a:avLst/>
        </a:prstGeom>
        <a:solidFill>
          <a:srgbClr val="FFFFFF"/>
        </a:solidFill>
        <a:ln w="9525">
          <a:solidFill>
            <a:schemeClr val="accent6">
              <a:lumMod val="50000"/>
            </a:schemeClr>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Chart of Accounts: Create titles, format, and link journal accounts via Data Validation.</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Journal Entries: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Assets &amp; Expenses: increase → Debit, decrease → Credit</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Liabilities &amp; Income: increase → Credit, decrease → Debit</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Ledgers: Use PivotTables and slicers for reporting.</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Trial Balance: Include sub-account &amp; balance columns; ensure Debits = Credits.</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Lookups: Use VLOOKUP/XLOOKUP for exact balances and linking.</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COGS &amp; Tax: Record COGS (250,000 + 200,000) and tax (30% of operating profit) in journal.</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Income Statement: Sales − COGS = Gross Profit; Gross Profit − Expenses = Operating Income; − Tax = Net Income.</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Balance Sheet: “As At” format; add Net Income to Equity; ensure Assets = Liabilities + Equity.</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Validation: Cross-check statements for consistency and linking.</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596348</xdr:colOff>
      <xdr:row>0</xdr:row>
      <xdr:rowOff>0</xdr:rowOff>
    </xdr:from>
    <xdr:to>
      <xdr:col>5</xdr:col>
      <xdr:colOff>1209260</xdr:colOff>
      <xdr:row>2</xdr:row>
      <xdr:rowOff>74542</xdr:rowOff>
    </xdr:to>
    <xdr:pic>
      <xdr:nvPicPr>
        <xdr:cNvPr id="3" name="Graphic 2" descr="City with solid fill">
          <a:extLst>
            <a:ext uri="{FF2B5EF4-FFF2-40B4-BE49-F238E27FC236}">
              <a16:creationId xmlns:a16="http://schemas.microsoft.com/office/drawing/2014/main" id="{88CC999D-BE71-44FD-A714-975118DA64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30218" y="0"/>
          <a:ext cx="612912" cy="6129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341243</xdr:colOff>
      <xdr:row>2</xdr:row>
      <xdr:rowOff>59634</xdr:rowOff>
    </xdr:from>
    <xdr:to>
      <xdr:col>8</xdr:col>
      <xdr:colOff>331304</xdr:colOff>
      <xdr:row>19</xdr:row>
      <xdr:rowOff>124239</xdr:rowOff>
    </xdr:to>
    <mc:AlternateContent xmlns:mc="http://schemas.openxmlformats.org/markup-compatibility/2006" xmlns:a14="http://schemas.microsoft.com/office/drawing/2010/main">
      <mc:Choice Requires="a14">
        <xdr:graphicFrame macro="">
          <xdr:nvGraphicFramePr>
            <xdr:cNvPr id="2" name="Accounts">
              <a:extLst>
                <a:ext uri="{FF2B5EF4-FFF2-40B4-BE49-F238E27FC236}">
                  <a16:creationId xmlns:a16="http://schemas.microsoft.com/office/drawing/2014/main" id="{6A4F1A32-6483-46ED-A492-F011BC04F191}"/>
                </a:ext>
              </a:extLst>
            </xdr:cNvPr>
            <xdr:cNvGraphicFramePr/>
          </xdr:nvGraphicFramePr>
          <xdr:xfrm>
            <a:off x="0" y="0"/>
            <a:ext cx="0" cy="0"/>
          </xdr:xfrm>
          <a:graphic>
            <a:graphicData uri="http://schemas.microsoft.com/office/drawing/2010/slicer">
              <sle:slicer xmlns:sle="http://schemas.microsoft.com/office/drawing/2010/slicer" name="Accounts"/>
            </a:graphicData>
          </a:graphic>
        </xdr:graphicFrame>
      </mc:Choice>
      <mc:Fallback xmlns="">
        <xdr:sp macro="" textlink="">
          <xdr:nvSpPr>
            <xdr:cNvPr id="0" name=""/>
            <xdr:cNvSpPr>
              <a:spLocks noTextEdit="1"/>
            </xdr:cNvSpPr>
          </xdr:nvSpPr>
          <xdr:spPr>
            <a:xfrm>
              <a:off x="6379265" y="747091"/>
              <a:ext cx="1828800" cy="3303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430696</xdr:colOff>
      <xdr:row>0</xdr:row>
      <xdr:rowOff>41414</xdr:rowOff>
    </xdr:from>
    <xdr:to>
      <xdr:col>5</xdr:col>
      <xdr:colOff>41413</xdr:colOff>
      <xdr:row>2</xdr:row>
      <xdr:rowOff>61627</xdr:rowOff>
    </xdr:to>
    <xdr:pic>
      <xdr:nvPicPr>
        <xdr:cNvPr id="2" name="Graphic 1" descr="City with solid fill">
          <a:extLst>
            <a:ext uri="{FF2B5EF4-FFF2-40B4-BE49-F238E27FC236}">
              <a16:creationId xmlns:a16="http://schemas.microsoft.com/office/drawing/2014/main" id="{14B73305-CE99-48D3-B9C0-B48979BD5E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11826" y="41414"/>
          <a:ext cx="430695" cy="550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931.535419675929" createdVersion="7" refreshedVersion="7" minRefreshableVersion="3" recordCount="28" xr:uid="{62A47722-66A0-4578-8C0A-6B905D245733}">
  <cacheSource type="worksheet">
    <worksheetSource name="Table1"/>
  </cacheSource>
  <cacheFields count="8">
    <cacheField name="Date" numFmtId="15">
      <sharedItems containsSemiMixedTypes="0" containsNonDate="0" containsDate="1" containsString="0" minDate="2023-07-01T00:00:00" maxDate="2023-08-03T00:00:00" count="12">
        <d v="2023-07-01T00:00:00"/>
        <d v="2023-07-02T00:00:00"/>
        <d v="2023-07-05T00:00:00"/>
        <d v="2023-07-07T00:00:00"/>
        <d v="2023-07-08T00:00:00"/>
        <d v="2023-07-10T00:00:00"/>
        <d v="2023-07-14T00:00:00"/>
        <d v="2023-07-16T00:00:00"/>
        <d v="2023-07-18T00:00:00"/>
        <d v="2023-07-27T00:00:00"/>
        <d v="2023-08-01T00:00:00"/>
        <d v="2023-08-02T00:00:00"/>
      </sharedItems>
      <fieldGroup par="6" base="0">
        <rangePr groupBy="days" startDate="2023-07-01T00:00:00" endDate="2023-08-03T00:00:00"/>
        <groupItems count="368">
          <s v="&lt;7/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3/2023"/>
        </groupItems>
      </fieldGroup>
    </cacheField>
    <cacheField name="Description" numFmtId="0">
      <sharedItems/>
    </cacheField>
    <cacheField name="Accounts" numFmtId="0">
      <sharedItems count="15">
        <s v="Cash"/>
        <s v="Equity"/>
        <s v="Bank"/>
        <s v="Inventory"/>
        <s v="Mega mart - Vendor"/>
        <s v="Cost of goods sold"/>
        <s v="Mr Rehman - Customer"/>
        <s v="Sale"/>
        <s v="Office Supplies"/>
        <s v="Entertainment Expenses"/>
        <s v="Computer"/>
        <s v="Salaries"/>
        <s v="Rent"/>
        <s v="Tax"/>
        <s v="Govt"/>
      </sharedItems>
    </cacheField>
    <cacheField name="Debit " numFmtId="164">
      <sharedItems containsString="0" containsBlank="1" containsNumber="1" containsInteger="1" minValue="35000" maxValue="5000000"/>
    </cacheField>
    <cacheField name="Credit" numFmtId="164">
      <sharedItems containsString="0" containsBlank="1" containsNumber="1" containsInteger="1" minValue="35000" maxValue="5000000"/>
    </cacheField>
    <cacheField name="Detail/ Narration" numFmtId="0">
      <sharedItems containsBlank="1"/>
    </cacheField>
    <cacheField name="Months" numFmtId="0" databaseField="0">
      <fieldGroup base="0">
        <rangePr groupBy="months" startDate="2023-07-01T00:00:00" endDate="2023-08-03T00:00:00"/>
        <groupItems count="14">
          <s v="&lt;7/1/2023"/>
          <s v="Jan"/>
          <s v="Feb"/>
          <s v="Mar"/>
          <s v="Apr"/>
          <s v="May"/>
          <s v="Jun"/>
          <s v="Jul"/>
          <s v="Aug"/>
          <s v="Sep"/>
          <s v="Oct"/>
          <s v="Nov"/>
          <s v="Dec"/>
          <s v="&gt;8/3/2023"/>
        </groupItems>
      </fieldGroup>
    </cacheField>
    <cacheField name="Balance" numFmtId="0" formula="'Debit '-Credit" databaseField="0"/>
  </cacheFields>
  <extLst>
    <ext xmlns:x14="http://schemas.microsoft.com/office/spreadsheetml/2009/9/main" uri="{725AE2AE-9491-48be-B2B4-4EB974FC3084}">
      <x14:pivotCacheDefinition pivotCacheId="427352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stablish Business"/>
    <x v="0"/>
    <n v="5000000"/>
    <m/>
    <s v="Started Business with 5000000/ cash on 1st jul"/>
  </r>
  <r>
    <x v="0"/>
    <s v="Establish Business"/>
    <x v="1"/>
    <m/>
    <n v="5000000"/>
    <m/>
  </r>
  <r>
    <x v="1"/>
    <s v="Deposited in Bank"/>
    <x v="2"/>
    <n v="1500000"/>
    <m/>
    <s v="Deposited 1500000 in Bank 2nd Jul"/>
  </r>
  <r>
    <x v="1"/>
    <s v="Deposited in Bank"/>
    <x v="0"/>
    <m/>
    <n v="1500000"/>
    <m/>
  </r>
  <r>
    <x v="2"/>
    <s v="Inventory Purchased In credit"/>
    <x v="3"/>
    <n v="750000"/>
    <m/>
    <s v="Inventory purchased on credit from mega mart"/>
  </r>
  <r>
    <x v="2"/>
    <s v="Inventory Purchased In credit"/>
    <x v="4"/>
    <m/>
    <n v="750000"/>
    <m/>
  </r>
  <r>
    <x v="3"/>
    <s v="Inventory Purchased"/>
    <x v="3"/>
    <n v="500000"/>
    <m/>
    <s v="Inventory purchased from multi media on 7 July"/>
  </r>
  <r>
    <x v="3"/>
    <s v="Inventory Purchased"/>
    <x v="2"/>
    <m/>
    <n v="500000"/>
    <m/>
  </r>
  <r>
    <x v="4"/>
    <s v="Inventory Adjustment"/>
    <x v="5"/>
    <n v="250000"/>
    <m/>
    <s v="Inventory cost adjusted"/>
  </r>
  <r>
    <x v="4"/>
    <s v="Inventory Adjustment"/>
    <x v="3"/>
    <m/>
    <n v="250000"/>
    <m/>
  </r>
  <r>
    <x v="4"/>
    <s v="Inventory Adjustment"/>
    <x v="5"/>
    <n v="200000"/>
    <m/>
    <s v="Inventory cost adjusted"/>
  </r>
  <r>
    <x v="4"/>
    <s v="Inventory Adjustment"/>
    <x v="3"/>
    <m/>
    <n v="200000"/>
    <m/>
  </r>
  <r>
    <x v="5"/>
    <s v="Sold on credit"/>
    <x v="6"/>
    <n v="800000"/>
    <m/>
    <s v="Inventory sold to Mr Rehman on Credit on 10 July"/>
  </r>
  <r>
    <x v="5"/>
    <s v="Sold on credit"/>
    <x v="7"/>
    <m/>
    <n v="800000"/>
    <m/>
  </r>
  <r>
    <x v="6"/>
    <s v="Sold on cash"/>
    <x v="0"/>
    <n v="500000"/>
    <m/>
    <s v="Inventory sold on cash in 14 July"/>
  </r>
  <r>
    <x v="6"/>
    <s v="Sold on cash"/>
    <x v="7"/>
    <m/>
    <n v="500000"/>
    <m/>
  </r>
  <r>
    <x v="7"/>
    <s v="Expense incurred"/>
    <x v="8"/>
    <n v="45000"/>
    <m/>
    <s v="Expense incurred in office on 16 July"/>
  </r>
  <r>
    <x v="7"/>
    <s v="Expense incurred"/>
    <x v="2"/>
    <m/>
    <n v="45000"/>
    <m/>
  </r>
  <r>
    <x v="8"/>
    <s v="Entertainment expenses"/>
    <x v="9"/>
    <n v="70000"/>
    <m/>
    <s v="Entertainment expense incurred on 18 July"/>
  </r>
  <r>
    <x v="8"/>
    <s v="Entertainment expenses"/>
    <x v="2"/>
    <m/>
    <n v="70000"/>
    <m/>
  </r>
  <r>
    <x v="9"/>
    <s v="Computer purchase"/>
    <x v="10"/>
    <n v="250000"/>
    <m/>
    <s v="Computer purchase for office on 27 jul"/>
  </r>
  <r>
    <x v="9"/>
    <s v="Computer purchase"/>
    <x v="2"/>
    <m/>
    <n v="250000"/>
    <m/>
  </r>
  <r>
    <x v="10"/>
    <s v="Salary Paid"/>
    <x v="11"/>
    <n v="110000"/>
    <m/>
    <s v="salary paid on 1st August"/>
  </r>
  <r>
    <x v="10"/>
    <s v="Salary Paid"/>
    <x v="2"/>
    <m/>
    <n v="110000"/>
    <m/>
  </r>
  <r>
    <x v="11"/>
    <s v="Rent paid"/>
    <x v="12"/>
    <n v="35000"/>
    <m/>
    <s v="Rent paid on 2nd Aug"/>
  </r>
  <r>
    <x v="11"/>
    <s v="Rent paid"/>
    <x v="2"/>
    <m/>
    <n v="35000"/>
    <m/>
  </r>
  <r>
    <x v="11"/>
    <s v="Tax adjustment"/>
    <x v="13"/>
    <n v="177000"/>
    <m/>
    <s v="tax adjusted based on income statement"/>
  </r>
  <r>
    <x v="11"/>
    <s v="Tax adjustment"/>
    <x v="14"/>
    <m/>
    <n v="177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85F2F-2756-4DCA-8650-8975BFF764F0}" name="leadger" cacheId="0" applyNumberFormats="0" applyBorderFormats="0" applyFontFormats="0" applyPatternFormats="0" applyAlignmentFormats="0" applyWidthHeightFormats="1" dataCaption="Values" updatedVersion="7" minRefreshableVersion="3" itemPrintTitles="1" createdVersion="7" indent="0" compact="0" compactData="0" multipleFieldFilters="0">
  <location ref="A3:E30" firstHeaderRow="0" firstDataRow="1" firstDataCol="2"/>
  <pivotFields count="8">
    <pivotField axis="axisRow"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x="0"/>
        <item x="9"/>
        <item x="1"/>
        <item x="3"/>
        <item x="4"/>
        <item x="6"/>
        <item x="8"/>
        <item x="12"/>
        <item x="11"/>
        <item x="7"/>
        <item x="5"/>
        <item x="13"/>
        <item x="14"/>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2"/>
  </rowFields>
  <rowItems count="27">
    <i>
      <x v="183"/>
      <x v="1"/>
    </i>
    <i r="1">
      <x v="3"/>
    </i>
    <i>
      <x v="184"/>
      <x/>
    </i>
    <i r="1">
      <x v="1"/>
    </i>
    <i>
      <x v="187"/>
      <x v="4"/>
    </i>
    <i r="1">
      <x v="5"/>
    </i>
    <i>
      <x v="189"/>
      <x/>
    </i>
    <i r="1">
      <x v="4"/>
    </i>
    <i>
      <x v="190"/>
      <x v="4"/>
    </i>
    <i r="1">
      <x v="11"/>
    </i>
    <i>
      <x v="192"/>
      <x v="6"/>
    </i>
    <i r="1">
      <x v="10"/>
    </i>
    <i>
      <x v="196"/>
      <x v="1"/>
    </i>
    <i r="1">
      <x v="10"/>
    </i>
    <i>
      <x v="198"/>
      <x/>
    </i>
    <i r="1">
      <x v="7"/>
    </i>
    <i>
      <x v="200"/>
      <x/>
    </i>
    <i r="1">
      <x v="2"/>
    </i>
    <i>
      <x v="209"/>
      <x/>
    </i>
    <i r="1">
      <x v="14"/>
    </i>
    <i>
      <x v="214"/>
      <x/>
    </i>
    <i r="1">
      <x v="9"/>
    </i>
    <i>
      <x v="215"/>
      <x/>
    </i>
    <i r="1">
      <x v="8"/>
    </i>
    <i r="1">
      <x v="12"/>
    </i>
    <i r="1">
      <x v="13"/>
    </i>
    <i t="grand">
      <x/>
    </i>
  </rowItems>
  <colFields count="1">
    <field x="-2"/>
  </colFields>
  <colItems count="3">
    <i>
      <x/>
    </i>
    <i i="1">
      <x v="1"/>
    </i>
    <i i="2">
      <x v="2"/>
    </i>
  </colItems>
  <dataFields count="3">
    <dataField name="Sum of Debit " fld="3" baseField="2" baseItem="1" numFmtId="3"/>
    <dataField name="Sum of Credit" fld="4" baseField="2" baseItem="3" numFmtId="3"/>
    <dataField name="Sum of Balance" fld="7" baseField="0" baseItem="0" numFmtId="3"/>
  </dataFields>
  <formats count="12">
    <format dxfId="41">
      <pivotArea outline="0" fieldPosition="0">
        <references count="2">
          <reference field="0" count="11" selected="0">
            <x v="183"/>
            <x v="184"/>
            <x v="187"/>
            <x v="189"/>
            <x v="190"/>
            <x v="192"/>
            <x v="196"/>
            <x v="198"/>
            <x v="200"/>
            <x v="214"/>
            <x v="215"/>
          </reference>
          <reference field="2" count="0" selected="0"/>
        </references>
      </pivotArea>
    </format>
    <format dxfId="40">
      <pivotArea dataOnly="0" labelOnly="1" outline="0" fieldPosition="0">
        <references count="2">
          <reference field="0" count="1" selected="0">
            <x v="183"/>
          </reference>
          <reference field="2" count="2">
            <x v="1"/>
            <x v="3"/>
          </reference>
        </references>
      </pivotArea>
    </format>
    <format dxfId="39">
      <pivotArea dataOnly="0" labelOnly="1" outline="0" fieldPosition="0">
        <references count="2">
          <reference field="0" count="1" selected="0">
            <x v="184"/>
          </reference>
          <reference field="2" count="2">
            <x v="0"/>
            <x v="1"/>
          </reference>
        </references>
      </pivotArea>
    </format>
    <format dxfId="38">
      <pivotArea dataOnly="0" labelOnly="1" outline="0" fieldPosition="0">
        <references count="2">
          <reference field="0" count="1" selected="0">
            <x v="187"/>
          </reference>
          <reference field="2" count="2">
            <x v="4"/>
            <x v="5"/>
          </reference>
        </references>
      </pivotArea>
    </format>
    <format dxfId="37">
      <pivotArea dataOnly="0" labelOnly="1" outline="0" fieldPosition="0">
        <references count="2">
          <reference field="0" count="1" selected="0">
            <x v="189"/>
          </reference>
          <reference field="2" count="2">
            <x v="0"/>
            <x v="4"/>
          </reference>
        </references>
      </pivotArea>
    </format>
    <format dxfId="36">
      <pivotArea dataOnly="0" labelOnly="1" outline="0" fieldPosition="0">
        <references count="2">
          <reference field="0" count="1" selected="0">
            <x v="190"/>
          </reference>
          <reference field="2" count="2">
            <x v="4"/>
            <x v="11"/>
          </reference>
        </references>
      </pivotArea>
    </format>
    <format dxfId="35">
      <pivotArea dataOnly="0" labelOnly="1" outline="0" fieldPosition="0">
        <references count="2">
          <reference field="0" count="1" selected="0">
            <x v="192"/>
          </reference>
          <reference field="2" count="2">
            <x v="6"/>
            <x v="10"/>
          </reference>
        </references>
      </pivotArea>
    </format>
    <format dxfId="34">
      <pivotArea dataOnly="0" labelOnly="1" outline="0" fieldPosition="0">
        <references count="2">
          <reference field="0" count="1" selected="0">
            <x v="196"/>
          </reference>
          <reference field="2" count="2">
            <x v="1"/>
            <x v="10"/>
          </reference>
        </references>
      </pivotArea>
    </format>
    <format dxfId="33">
      <pivotArea dataOnly="0" labelOnly="1" outline="0" fieldPosition="0">
        <references count="2">
          <reference field="0" count="1" selected="0">
            <x v="198"/>
          </reference>
          <reference field="2" count="2">
            <x v="0"/>
            <x v="7"/>
          </reference>
        </references>
      </pivotArea>
    </format>
    <format dxfId="32">
      <pivotArea dataOnly="0" labelOnly="1" outline="0" fieldPosition="0">
        <references count="2">
          <reference field="0" count="1" selected="0">
            <x v="200"/>
          </reference>
          <reference field="2" count="2">
            <x v="0"/>
            <x v="2"/>
          </reference>
        </references>
      </pivotArea>
    </format>
    <format dxfId="31">
      <pivotArea dataOnly="0" labelOnly="1" outline="0" fieldPosition="0">
        <references count="2">
          <reference field="0" count="1" selected="0">
            <x v="214"/>
          </reference>
          <reference field="2" count="2">
            <x v="0"/>
            <x v="9"/>
          </reference>
        </references>
      </pivotArea>
    </format>
    <format dxfId="30">
      <pivotArea dataOnly="0" labelOnly="1" outline="0" fieldPosition="0">
        <references count="2">
          <reference field="0" count="1" selected="0">
            <x v="215"/>
          </reference>
          <reference field="2" count="4">
            <x v="0"/>
            <x v="8"/>
            <x v="12"/>
            <x v="13"/>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9F0D0-8136-4B91-92A2-F43008A80DE0}" name="leadger" cacheId="0" applyNumberFormats="0" applyBorderFormats="0" applyFontFormats="0" applyPatternFormats="0" applyAlignmentFormats="0" applyWidthHeightFormats="1" dataCaption="Values" updatedVersion="7" minRefreshableVersion="3" itemPrintTitles="1" createdVersion="7" indent="0" compact="0" compactData="0" multipleFieldFilters="0">
  <location ref="A3:D19" firstHeaderRow="0" firstDataRow="1" firstDataCol="1"/>
  <pivotFields count="8">
    <pivotField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x="0"/>
        <item x="9"/>
        <item x="1"/>
        <item x="3"/>
        <item x="4"/>
        <item x="6"/>
        <item x="8"/>
        <item x="12"/>
        <item x="11"/>
        <item x="7"/>
        <item x="5"/>
        <item x="13"/>
        <item x="14"/>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Debit " fld="3" baseField="2" baseItem="1" numFmtId="3"/>
    <dataField name="Sum of Credit" fld="4" baseField="2" baseItem="3" numFmtId="3"/>
    <dataField name="Sum of Balance" fld="7" baseField="0" baseItem="0" numFmtId="3"/>
  </dataFields>
  <formats count="1">
    <format dxfId="26">
      <pivotArea dataOnly="0" outline="0" fieldPosition="0">
        <references count="1">
          <reference field="2" count="0"/>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 xr10:uid="{3BC1CC22-31B7-45F6-8FB9-25FC82EC27C2}" sourceName="Accounts">
  <pivotTables>
    <pivotTable tabId="3" name="leadger"/>
  </pivotTables>
  <data>
    <tabular pivotCacheId="427352740">
      <items count="15">
        <i x="2" s="1"/>
        <i x="0" s="1"/>
        <i x="10" s="1"/>
        <i x="5" s="1"/>
        <i x="9" s="1"/>
        <i x="1" s="1"/>
        <i x="14" s="1"/>
        <i x="3" s="1"/>
        <i x="4" s="1"/>
        <i x="6" s="1"/>
        <i x="8" s="1"/>
        <i x="12" s="1"/>
        <i x="11" s="1"/>
        <i x="7"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s" xr10:uid="{DCA13120-B690-41F5-9A30-17A4A363EE64}" cache="Slicer_Accounts" caption="Accounts" startItem="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074E45-2DEA-4526-9D3F-F7BDE987F634}" name="Table1" displayName="Table1" ref="B4:G32" totalsRowShown="0" tableBorderDxfId="29">
  <autoFilter ref="B4:G32" xr:uid="{24074E45-2DEA-4526-9D3F-F7BDE987F634}">
    <filterColumn colId="0" hiddenButton="1"/>
    <filterColumn colId="1" hiddenButton="1"/>
    <filterColumn colId="2" hiddenButton="1"/>
    <filterColumn colId="3" hiddenButton="1"/>
    <filterColumn colId="4" hiddenButton="1"/>
    <filterColumn colId="5" hiddenButton="1"/>
  </autoFilter>
  <tableColumns count="6">
    <tableColumn id="1" xr3:uid="{60BB509D-E0B2-4580-8676-AB42FF35A10A}" name="Date"/>
    <tableColumn id="2" xr3:uid="{1A297D2A-80D8-4DCB-B80C-9498B41D2126}" name="Description"/>
    <tableColumn id="3" xr3:uid="{A721DED6-32CA-4277-BFA2-110928A499BB}" name="Accounts"/>
    <tableColumn id="4" xr3:uid="{BC2A3B31-129F-4B96-91B4-2846EDE05BA5}" name="Debit " dataDxfId="28" dataCellStyle="Comma"/>
    <tableColumn id="5" xr3:uid="{A57E9B9D-FD67-458A-8961-299F7D5FF796}" name="Credit" dataDxfId="27" dataCellStyle="Comma">
      <calculatedColumnFormula>E4</calculatedColumnFormula>
    </tableColumn>
    <tableColumn id="6" xr3:uid="{8290E035-8F9D-42C2-BD70-243B3792E8AE}" name="Detail/ Narration"/>
  </tableColumns>
  <tableStyleInfo name="TableStyleMedium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D1B4-4CC4-42A0-B5C6-941A16B82BEB}">
  <sheetPr>
    <tabColor theme="9"/>
  </sheetPr>
  <dimension ref="C7:V28"/>
  <sheetViews>
    <sheetView showGridLines="0" tabSelected="1" topLeftCell="A2" workbookViewId="0">
      <selection activeCell="J20" sqref="J20"/>
    </sheetView>
  </sheetViews>
  <sheetFormatPr defaultRowHeight="15" x14ac:dyDescent="0.25"/>
  <cols>
    <col min="1" max="1" width="1.28515625" customWidth="1"/>
    <col min="2" max="2" width="2.140625" customWidth="1"/>
  </cols>
  <sheetData>
    <row r="7" spans="3:22" ht="18.75" x14ac:dyDescent="0.3">
      <c r="C7" s="60" t="s">
        <v>105</v>
      </c>
      <c r="D7" s="61"/>
      <c r="E7" s="61"/>
      <c r="F7" s="61"/>
      <c r="G7" s="61"/>
      <c r="H7" s="61"/>
      <c r="I7" s="61"/>
    </row>
    <row r="8" spans="3:22" ht="18.75" x14ac:dyDescent="0.3">
      <c r="C8" s="60" t="s">
        <v>107</v>
      </c>
      <c r="D8" s="61"/>
      <c r="E8" s="61"/>
      <c r="F8" s="61"/>
      <c r="G8" s="61"/>
      <c r="H8" s="61"/>
      <c r="I8" s="61"/>
      <c r="J8" s="18"/>
      <c r="K8" s="18"/>
      <c r="L8" s="18"/>
      <c r="M8" s="18"/>
    </row>
    <row r="9" spans="3:22" ht="18.75" x14ac:dyDescent="0.3">
      <c r="C9" s="60" t="s">
        <v>108</v>
      </c>
      <c r="D9" s="61"/>
      <c r="E9" s="61"/>
      <c r="F9" s="61"/>
      <c r="G9" s="61"/>
      <c r="H9" s="61"/>
      <c r="I9" s="61"/>
      <c r="J9" s="18"/>
      <c r="K9" s="18"/>
      <c r="L9" s="18"/>
      <c r="M9" s="18"/>
    </row>
    <row r="10" spans="3:22" ht="18.75" x14ac:dyDescent="0.3">
      <c r="C10" s="60" t="s">
        <v>109</v>
      </c>
      <c r="D10" s="61"/>
      <c r="E10" s="61"/>
      <c r="F10" s="61"/>
      <c r="G10" s="61"/>
      <c r="H10" s="61"/>
      <c r="I10" s="61"/>
      <c r="J10" s="18"/>
      <c r="K10" s="18"/>
      <c r="L10" s="18"/>
      <c r="M10" s="18"/>
    </row>
    <row r="11" spans="3:22" ht="18.75" x14ac:dyDescent="0.3">
      <c r="C11" s="60" t="s">
        <v>106</v>
      </c>
      <c r="D11" s="61"/>
      <c r="E11" s="61"/>
      <c r="F11" s="61"/>
      <c r="G11" s="61"/>
      <c r="H11" s="61"/>
      <c r="I11" s="61"/>
      <c r="J11" s="18"/>
      <c r="K11" s="18"/>
      <c r="L11" s="18"/>
      <c r="M11" s="18"/>
      <c r="N11" s="60"/>
      <c r="O11" s="18"/>
      <c r="P11" s="18"/>
      <c r="Q11" s="18"/>
      <c r="R11" s="18"/>
      <c r="S11" s="18"/>
      <c r="T11" s="18"/>
      <c r="U11" s="18"/>
      <c r="V11" s="18"/>
    </row>
    <row r="12" spans="3:22" ht="18.75" x14ac:dyDescent="0.3">
      <c r="C12" s="60" t="s">
        <v>110</v>
      </c>
      <c r="D12" s="61"/>
      <c r="E12" s="61"/>
      <c r="F12" s="61"/>
      <c r="G12" s="61"/>
      <c r="H12" s="61"/>
      <c r="I12" s="61"/>
      <c r="J12" s="18"/>
      <c r="K12" s="18"/>
      <c r="L12" s="18"/>
      <c r="M12" s="18"/>
      <c r="N12" s="60"/>
      <c r="O12" s="18"/>
      <c r="P12" s="18"/>
      <c r="Q12" s="18"/>
      <c r="R12" s="18"/>
      <c r="S12" s="18"/>
      <c r="T12" s="18"/>
      <c r="U12" s="18"/>
      <c r="V12" s="18"/>
    </row>
    <row r="13" spans="3:22" ht="18.75" x14ac:dyDescent="0.3">
      <c r="C13" s="60" t="s">
        <v>111</v>
      </c>
      <c r="D13" s="61"/>
      <c r="E13" s="61"/>
      <c r="F13" s="61"/>
      <c r="G13" s="61"/>
      <c r="H13" s="61"/>
      <c r="I13" s="61"/>
      <c r="J13" s="18"/>
      <c r="K13" s="18"/>
      <c r="L13" s="18"/>
      <c r="M13" s="18"/>
      <c r="N13" s="60"/>
      <c r="O13" s="18"/>
      <c r="P13" s="18"/>
      <c r="Q13" s="18"/>
      <c r="R13" s="18"/>
      <c r="S13" s="18"/>
      <c r="T13" s="18"/>
      <c r="U13" s="18"/>
      <c r="V13" s="18"/>
    </row>
    <row r="14" spans="3:22" ht="18.75" x14ac:dyDescent="0.3">
      <c r="C14" s="60" t="s">
        <v>112</v>
      </c>
      <c r="D14" s="61"/>
      <c r="E14" s="61"/>
      <c r="F14" s="61"/>
      <c r="G14" s="61"/>
      <c r="H14" s="61"/>
      <c r="I14" s="61"/>
      <c r="J14" s="18"/>
      <c r="K14" s="18"/>
      <c r="L14" s="18"/>
      <c r="M14" s="18"/>
      <c r="N14" s="60"/>
      <c r="O14" s="18"/>
      <c r="P14" s="18"/>
      <c r="Q14" s="18"/>
      <c r="R14" s="18"/>
      <c r="S14" s="18"/>
      <c r="T14" s="18"/>
      <c r="U14" s="18"/>
      <c r="V14" s="18"/>
    </row>
    <row r="15" spans="3:22" ht="18.75" x14ac:dyDescent="0.3">
      <c r="C15" s="60" t="s">
        <v>113</v>
      </c>
      <c r="D15" s="61"/>
      <c r="E15" s="61"/>
      <c r="F15" s="61"/>
      <c r="G15" s="61"/>
      <c r="H15" s="61"/>
      <c r="I15" s="61"/>
      <c r="J15" s="18"/>
      <c r="K15" s="18"/>
      <c r="L15" s="18"/>
      <c r="M15" s="18"/>
      <c r="N15" s="60"/>
      <c r="O15" s="18"/>
      <c r="P15" s="18"/>
      <c r="Q15" s="18"/>
      <c r="R15" s="18"/>
      <c r="S15" s="18"/>
      <c r="T15" s="18"/>
      <c r="U15" s="18"/>
      <c r="V15" s="18"/>
    </row>
    <row r="16" spans="3:22" ht="18.75" x14ac:dyDescent="0.3">
      <c r="C16" s="60" t="s">
        <v>104</v>
      </c>
      <c r="D16" s="61"/>
      <c r="E16" s="61"/>
      <c r="F16" s="61"/>
      <c r="G16" s="61"/>
      <c r="H16" s="61"/>
      <c r="I16" s="61"/>
      <c r="J16" s="18"/>
      <c r="K16" s="18"/>
      <c r="L16" s="18"/>
      <c r="M16" s="18"/>
      <c r="N16" s="60"/>
      <c r="O16" s="18"/>
      <c r="P16" s="18"/>
      <c r="Q16" s="18"/>
      <c r="R16" s="18"/>
      <c r="S16" s="18"/>
      <c r="T16" s="18"/>
      <c r="U16" s="18"/>
      <c r="V16" s="18"/>
    </row>
    <row r="17" spans="3:22" ht="18.75" x14ac:dyDescent="0.3">
      <c r="C17" s="60" t="s">
        <v>103</v>
      </c>
      <c r="D17" s="61"/>
      <c r="E17" s="61"/>
      <c r="F17" s="61"/>
      <c r="G17" s="61"/>
      <c r="H17" s="61"/>
      <c r="I17" s="61"/>
      <c r="J17" s="18"/>
      <c r="K17" s="18"/>
      <c r="L17" s="18"/>
      <c r="M17" s="18"/>
      <c r="N17" s="60"/>
      <c r="O17" s="18"/>
      <c r="P17" s="18"/>
      <c r="Q17" s="18"/>
      <c r="R17" s="18"/>
      <c r="S17" s="18"/>
      <c r="T17" s="18"/>
      <c r="U17" s="18"/>
      <c r="V17" s="18"/>
    </row>
    <row r="18" spans="3:22" ht="18.75" x14ac:dyDescent="0.3">
      <c r="C18" s="60" t="s">
        <v>100</v>
      </c>
      <c r="D18" s="61"/>
      <c r="E18" s="61"/>
      <c r="F18" s="61"/>
      <c r="G18" s="61"/>
      <c r="H18" s="61"/>
      <c r="I18" s="61"/>
      <c r="J18" s="18"/>
      <c r="K18" s="18"/>
      <c r="L18" s="18"/>
      <c r="M18" s="18"/>
      <c r="N18" s="60"/>
      <c r="O18" s="18"/>
      <c r="P18" s="18"/>
      <c r="Q18" s="18"/>
      <c r="R18" s="18"/>
      <c r="S18" s="18"/>
      <c r="T18" s="18"/>
      <c r="U18" s="18"/>
      <c r="V18" s="18"/>
    </row>
    <row r="19" spans="3:22" ht="18.75" x14ac:dyDescent="0.3">
      <c r="C19" s="60" t="s">
        <v>101</v>
      </c>
      <c r="D19" s="61"/>
      <c r="E19" s="61"/>
      <c r="F19" s="61"/>
      <c r="G19" s="61"/>
      <c r="H19" s="61"/>
      <c r="I19" s="61"/>
      <c r="J19" s="18"/>
      <c r="K19" s="18"/>
      <c r="L19" s="18"/>
      <c r="M19" s="18"/>
      <c r="N19" s="60"/>
      <c r="O19" s="18"/>
      <c r="P19" s="18"/>
      <c r="Q19" s="18"/>
      <c r="R19" s="18"/>
      <c r="S19" s="18"/>
      <c r="T19" s="18"/>
      <c r="U19" s="18"/>
      <c r="V19" s="18"/>
    </row>
    <row r="20" spans="3:22" ht="18.75" x14ac:dyDescent="0.3">
      <c r="C20" s="60" t="s">
        <v>102</v>
      </c>
      <c r="D20" s="61"/>
      <c r="E20" s="61"/>
      <c r="F20" s="61"/>
      <c r="G20" s="61"/>
      <c r="H20" s="61"/>
      <c r="I20" s="61"/>
      <c r="J20" s="18"/>
      <c r="K20" s="18"/>
      <c r="L20" s="18"/>
      <c r="M20" s="18"/>
      <c r="N20" s="60"/>
      <c r="O20" s="18"/>
      <c r="P20" s="18"/>
      <c r="Q20" s="18"/>
      <c r="R20" s="18"/>
      <c r="S20" s="18"/>
      <c r="T20" s="18"/>
      <c r="U20" s="18"/>
      <c r="V20" s="18"/>
    </row>
    <row r="21" spans="3:22" ht="15.75" x14ac:dyDescent="0.25">
      <c r="C21" s="18"/>
      <c r="N21" s="18"/>
      <c r="O21" s="18"/>
      <c r="P21" s="18"/>
      <c r="Q21" s="18"/>
      <c r="R21" s="18"/>
      <c r="S21" s="18"/>
      <c r="T21" s="18"/>
      <c r="U21" s="18"/>
      <c r="V21" s="18"/>
    </row>
    <row r="22" spans="3:22" ht="15.75" x14ac:dyDescent="0.25">
      <c r="N22" s="60"/>
      <c r="O22" s="18"/>
      <c r="P22" s="18"/>
      <c r="Q22" s="18"/>
      <c r="R22" s="18"/>
      <c r="S22" s="18"/>
      <c r="T22" s="18"/>
      <c r="U22" s="18"/>
      <c r="V22" s="18"/>
    </row>
    <row r="23" spans="3:22" ht="15.75" x14ac:dyDescent="0.25">
      <c r="N23" s="18"/>
      <c r="O23" s="18"/>
      <c r="P23" s="18"/>
      <c r="Q23" s="18"/>
      <c r="R23" s="18"/>
      <c r="S23" s="18"/>
      <c r="T23" s="18"/>
      <c r="U23" s="18"/>
      <c r="V23" s="18"/>
    </row>
    <row r="24" spans="3:22" ht="15.75" x14ac:dyDescent="0.25">
      <c r="N24" s="60"/>
      <c r="O24" s="18"/>
      <c r="P24" s="18"/>
      <c r="Q24" s="18"/>
      <c r="R24" s="18"/>
      <c r="S24" s="18"/>
      <c r="T24" s="18"/>
      <c r="U24" s="18"/>
      <c r="V24" s="18"/>
    </row>
    <row r="25" spans="3:22" ht="15.75" x14ac:dyDescent="0.25">
      <c r="N25" s="18"/>
      <c r="O25" s="18"/>
      <c r="P25" s="18"/>
      <c r="Q25" s="18"/>
      <c r="R25" s="18"/>
      <c r="S25" s="18"/>
      <c r="T25" s="18"/>
      <c r="U25" s="18"/>
      <c r="V25" s="18"/>
    </row>
    <row r="26" spans="3:22" ht="15.75" x14ac:dyDescent="0.25">
      <c r="N26" s="60"/>
      <c r="O26" s="18"/>
      <c r="P26" s="18"/>
      <c r="Q26" s="18"/>
      <c r="R26" s="18"/>
      <c r="S26" s="18"/>
      <c r="T26" s="18"/>
      <c r="U26" s="18"/>
      <c r="V26" s="18"/>
    </row>
    <row r="27" spans="3:22" ht="15.75" x14ac:dyDescent="0.25">
      <c r="N27" s="18"/>
      <c r="O27" s="18"/>
      <c r="P27" s="18"/>
      <c r="Q27" s="18"/>
      <c r="R27" s="18"/>
      <c r="S27" s="18"/>
      <c r="T27" s="18"/>
      <c r="U27" s="18"/>
      <c r="V27" s="18"/>
    </row>
    <row r="28" spans="3:22" ht="15.75" x14ac:dyDescent="0.25">
      <c r="N28" s="60"/>
      <c r="O28" s="18"/>
      <c r="P28" s="18"/>
      <c r="Q28" s="18"/>
      <c r="R28" s="18"/>
      <c r="S28" s="18"/>
      <c r="T28" s="18"/>
      <c r="U28" s="18"/>
      <c r="V28" s="18"/>
    </row>
  </sheetData>
  <conditionalFormatting sqref="C8:J20">
    <cfRule type="uniqueValues" dxfId="25" priority="15"/>
  </conditionalFormatting>
  <conditionalFormatting sqref="C7:H7">
    <cfRule type="uniqueValues" dxfId="24"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H19"/>
  <sheetViews>
    <sheetView showGridLines="0" zoomScale="115" zoomScaleNormal="115" workbookViewId="0">
      <selection activeCell="F14" sqref="F14"/>
    </sheetView>
  </sheetViews>
  <sheetFormatPr defaultRowHeight="15" x14ac:dyDescent="0.25"/>
  <cols>
    <col min="1" max="1" width="2.7109375" customWidth="1"/>
    <col min="2" max="2" width="19.140625" bestFit="1" customWidth="1"/>
    <col min="3" max="3" width="20.85546875" bestFit="1" customWidth="1"/>
    <col min="4" max="4" width="25.28515625" bestFit="1" customWidth="1"/>
    <col min="5" max="5" width="21.7109375" bestFit="1" customWidth="1"/>
    <col min="6" max="6" width="23.85546875" bestFit="1" customWidth="1"/>
  </cols>
  <sheetData>
    <row r="1" spans="2:8" ht="21.95" customHeight="1" x14ac:dyDescent="0.35">
      <c r="B1" s="15" t="s">
        <v>0</v>
      </c>
      <c r="C1" s="16"/>
    </row>
    <row r="2" spans="2:8" ht="21" x14ac:dyDescent="0.35">
      <c r="B2" s="15" t="s">
        <v>1</v>
      </c>
      <c r="C2" s="16"/>
    </row>
    <row r="3" spans="2:8" ht="16.5" thickBot="1" x14ac:dyDescent="0.3">
      <c r="B3" s="5" t="s">
        <v>2</v>
      </c>
      <c r="C3" s="3"/>
      <c r="D3" s="3"/>
      <c r="E3" s="3"/>
      <c r="F3" s="3"/>
      <c r="G3" s="3"/>
      <c r="H3" s="3"/>
    </row>
    <row r="4" spans="2:8" ht="15.75" thickTop="1" x14ac:dyDescent="0.25">
      <c r="B4" s="6" t="s">
        <v>3</v>
      </c>
      <c r="C4" s="6" t="s">
        <v>9</v>
      </c>
      <c r="D4" s="6" t="s">
        <v>14</v>
      </c>
      <c r="E4" s="6" t="s">
        <v>29</v>
      </c>
      <c r="F4" s="6" t="s">
        <v>55</v>
      </c>
      <c r="G4" s="2"/>
      <c r="H4" s="2"/>
    </row>
    <row r="5" spans="2:8" x14ac:dyDescent="0.25">
      <c r="B5" t="s">
        <v>4</v>
      </c>
      <c r="C5" t="s">
        <v>10</v>
      </c>
      <c r="D5" t="s">
        <v>15</v>
      </c>
      <c r="E5" t="s">
        <v>24</v>
      </c>
      <c r="F5" t="s">
        <v>12</v>
      </c>
    </row>
    <row r="6" spans="2:8" x14ac:dyDescent="0.25">
      <c r="B6" t="s">
        <v>5</v>
      </c>
      <c r="C6" t="s">
        <v>12</v>
      </c>
      <c r="D6" t="s">
        <v>15</v>
      </c>
      <c r="E6" t="s">
        <v>6</v>
      </c>
      <c r="F6" t="s">
        <v>6</v>
      </c>
    </row>
    <row r="7" spans="2:8" x14ac:dyDescent="0.25">
      <c r="B7" t="s">
        <v>6</v>
      </c>
      <c r="C7" t="s">
        <v>11</v>
      </c>
      <c r="D7" t="s">
        <v>15</v>
      </c>
      <c r="E7" t="s">
        <v>27</v>
      </c>
      <c r="F7" t="s">
        <v>12</v>
      </c>
    </row>
    <row r="8" spans="2:8" x14ac:dyDescent="0.25">
      <c r="B8" t="s">
        <v>7</v>
      </c>
      <c r="C8" t="s">
        <v>13</v>
      </c>
      <c r="D8" t="s">
        <v>15</v>
      </c>
      <c r="E8" t="s">
        <v>31</v>
      </c>
      <c r="F8" t="s">
        <v>12</v>
      </c>
    </row>
    <row r="9" spans="2:8" x14ac:dyDescent="0.25">
      <c r="B9" t="s">
        <v>8</v>
      </c>
      <c r="C9" t="s">
        <v>6</v>
      </c>
      <c r="D9" t="s">
        <v>15</v>
      </c>
      <c r="E9" t="s">
        <v>33</v>
      </c>
      <c r="F9" t="s">
        <v>13</v>
      </c>
    </row>
    <row r="10" spans="2:8" x14ac:dyDescent="0.25">
      <c r="C10" t="s">
        <v>7</v>
      </c>
      <c r="D10" t="s">
        <v>16</v>
      </c>
      <c r="E10" t="s">
        <v>49</v>
      </c>
      <c r="F10" t="s">
        <v>8</v>
      </c>
    </row>
    <row r="11" spans="2:8" x14ac:dyDescent="0.25">
      <c r="C11" t="s">
        <v>8</v>
      </c>
      <c r="D11" t="s">
        <v>16</v>
      </c>
      <c r="E11" t="s">
        <v>36</v>
      </c>
      <c r="F11" t="s">
        <v>12</v>
      </c>
    </row>
    <row r="12" spans="2:8" x14ac:dyDescent="0.25">
      <c r="E12" t="s">
        <v>41</v>
      </c>
      <c r="F12" t="s">
        <v>7</v>
      </c>
    </row>
    <row r="13" spans="2:8" x14ac:dyDescent="0.25">
      <c r="E13" t="s">
        <v>44</v>
      </c>
      <c r="F13" t="s">
        <v>7</v>
      </c>
    </row>
    <row r="14" spans="2:8" x14ac:dyDescent="0.25">
      <c r="E14" t="s">
        <v>47</v>
      </c>
      <c r="F14" t="s">
        <v>10</v>
      </c>
    </row>
    <row r="15" spans="2:8" x14ac:dyDescent="0.25">
      <c r="E15" t="s">
        <v>48</v>
      </c>
      <c r="F15" t="s">
        <v>7</v>
      </c>
    </row>
    <row r="16" spans="2:8" x14ac:dyDescent="0.25">
      <c r="E16" t="s">
        <v>50</v>
      </c>
      <c r="F16" t="s">
        <v>7</v>
      </c>
    </row>
    <row r="17" spans="5:6" x14ac:dyDescent="0.25">
      <c r="E17" t="s">
        <v>80</v>
      </c>
      <c r="F17" t="s">
        <v>7</v>
      </c>
    </row>
    <row r="18" spans="5:6" x14ac:dyDescent="0.25">
      <c r="E18" t="s">
        <v>85</v>
      </c>
      <c r="F18" t="s">
        <v>7</v>
      </c>
    </row>
    <row r="19" spans="5:6" x14ac:dyDescent="0.25">
      <c r="E19" t="s">
        <v>86</v>
      </c>
      <c r="F19" t="s">
        <v>13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2FCC8-ACF8-4AC4-86D1-1D9E78C17762}">
  <sheetPr>
    <tabColor theme="4" tint="0.39997558519241921"/>
  </sheetPr>
  <dimension ref="A1:E30"/>
  <sheetViews>
    <sheetView showGridLines="0" zoomScale="115" zoomScaleNormal="115" workbookViewId="0">
      <selection activeCell="G24" sqref="G24"/>
    </sheetView>
  </sheetViews>
  <sheetFormatPr defaultRowHeight="15" x14ac:dyDescent="0.25"/>
  <cols>
    <col min="1" max="1" width="26.7109375" bestFit="1" customWidth="1"/>
    <col min="2" max="2" width="23" bestFit="1" customWidth="1"/>
    <col min="3" max="3" width="13" bestFit="1" customWidth="1"/>
    <col min="4" max="4" width="13.140625" bestFit="1" customWidth="1"/>
    <col min="5" max="5" width="14.7109375" bestFit="1" customWidth="1"/>
  </cols>
  <sheetData>
    <row r="1" spans="1:5" ht="23.25" customHeight="1" x14ac:dyDescent="0.35">
      <c r="B1" s="59" t="s">
        <v>70</v>
      </c>
      <c r="C1" s="59"/>
      <c r="D1" s="59"/>
    </row>
    <row r="2" spans="1:5" ht="30.75" x14ac:dyDescent="0.7">
      <c r="A2" s="13" t="str">
        <f>B4</f>
        <v>Cash</v>
      </c>
    </row>
    <row r="3" spans="1:5" x14ac:dyDescent="0.25">
      <c r="A3" s="11" t="s">
        <v>19</v>
      </c>
      <c r="B3" s="11" t="s">
        <v>17</v>
      </c>
      <c r="C3" t="s">
        <v>67</v>
      </c>
      <c r="D3" t="s">
        <v>68</v>
      </c>
      <c r="E3" t="s">
        <v>69</v>
      </c>
    </row>
    <row r="4" spans="1:5" x14ac:dyDescent="0.25">
      <c r="A4" s="8" t="s">
        <v>57</v>
      </c>
      <c r="B4" s="38" t="s">
        <v>24</v>
      </c>
      <c r="C4" s="37">
        <v>5000000</v>
      </c>
      <c r="D4" s="37"/>
      <c r="E4" s="37">
        <v>5000000</v>
      </c>
    </row>
    <row r="5" spans="1:5" x14ac:dyDescent="0.25">
      <c r="A5" s="8" t="s">
        <v>57</v>
      </c>
      <c r="B5" s="38" t="s">
        <v>6</v>
      </c>
      <c r="C5" s="37"/>
      <c r="D5" s="37">
        <v>5000000</v>
      </c>
      <c r="E5" s="37">
        <v>-5000000</v>
      </c>
    </row>
    <row r="6" spans="1:5" x14ac:dyDescent="0.25">
      <c r="A6" s="8" t="s">
        <v>58</v>
      </c>
      <c r="B6" s="38" t="s">
        <v>27</v>
      </c>
      <c r="C6" s="37">
        <v>1500000</v>
      </c>
      <c r="D6" s="37"/>
      <c r="E6" s="37">
        <v>1500000</v>
      </c>
    </row>
    <row r="7" spans="1:5" x14ac:dyDescent="0.25">
      <c r="A7" s="8" t="s">
        <v>58</v>
      </c>
      <c r="B7" s="38" t="s">
        <v>24</v>
      </c>
      <c r="C7" s="37"/>
      <c r="D7" s="37">
        <v>1500000</v>
      </c>
      <c r="E7" s="37">
        <v>-1500000</v>
      </c>
    </row>
    <row r="8" spans="1:5" x14ac:dyDescent="0.25">
      <c r="A8" s="8" t="s">
        <v>59</v>
      </c>
      <c r="B8" s="38" t="s">
        <v>31</v>
      </c>
      <c r="C8" s="37">
        <v>750000</v>
      </c>
      <c r="D8" s="37"/>
      <c r="E8" s="37">
        <v>750000</v>
      </c>
    </row>
    <row r="9" spans="1:5" x14ac:dyDescent="0.25">
      <c r="A9" s="8" t="s">
        <v>59</v>
      </c>
      <c r="B9" s="38" t="s">
        <v>33</v>
      </c>
      <c r="C9" s="37"/>
      <c r="D9" s="37">
        <v>750000</v>
      </c>
      <c r="E9" s="37">
        <v>-750000</v>
      </c>
    </row>
    <row r="10" spans="1:5" x14ac:dyDescent="0.25">
      <c r="A10" s="8" t="s">
        <v>60</v>
      </c>
      <c r="B10" s="38" t="s">
        <v>27</v>
      </c>
      <c r="C10" s="37"/>
      <c r="D10" s="37">
        <v>500000</v>
      </c>
      <c r="E10" s="37">
        <v>-500000</v>
      </c>
    </row>
    <row r="11" spans="1:5" x14ac:dyDescent="0.25">
      <c r="A11" s="8" t="s">
        <v>60</v>
      </c>
      <c r="B11" s="38" t="s">
        <v>31</v>
      </c>
      <c r="C11" s="37">
        <v>500000</v>
      </c>
      <c r="D11" s="37"/>
      <c r="E11" s="37">
        <v>500000</v>
      </c>
    </row>
    <row r="12" spans="1:5" x14ac:dyDescent="0.25">
      <c r="A12" s="8" t="s">
        <v>82</v>
      </c>
      <c r="B12" s="38" t="s">
        <v>31</v>
      </c>
      <c r="C12" s="37"/>
      <c r="D12" s="37">
        <v>450000</v>
      </c>
      <c r="E12" s="37">
        <v>-450000</v>
      </c>
    </row>
    <row r="13" spans="1:5" x14ac:dyDescent="0.25">
      <c r="A13" s="8" t="s">
        <v>82</v>
      </c>
      <c r="B13" s="38" t="s">
        <v>80</v>
      </c>
      <c r="C13" s="37">
        <v>450000</v>
      </c>
      <c r="D13" s="37"/>
      <c r="E13" s="37">
        <v>450000</v>
      </c>
    </row>
    <row r="14" spans="1:5" x14ac:dyDescent="0.25">
      <c r="A14" s="8" t="s">
        <v>61</v>
      </c>
      <c r="B14" s="38" t="s">
        <v>36</v>
      </c>
      <c r="C14" s="37">
        <v>800000</v>
      </c>
      <c r="D14" s="37"/>
      <c r="E14" s="37">
        <v>800000</v>
      </c>
    </row>
    <row r="15" spans="1:5" x14ac:dyDescent="0.25">
      <c r="A15" s="8" t="s">
        <v>61</v>
      </c>
      <c r="B15" s="38" t="s">
        <v>49</v>
      </c>
      <c r="C15" s="37"/>
      <c r="D15" s="37">
        <v>800000</v>
      </c>
      <c r="E15" s="37">
        <v>-800000</v>
      </c>
    </row>
    <row r="16" spans="1:5" x14ac:dyDescent="0.25">
      <c r="A16" s="8" t="s">
        <v>62</v>
      </c>
      <c r="B16" s="38" t="s">
        <v>24</v>
      </c>
      <c r="C16" s="37">
        <v>500000</v>
      </c>
      <c r="D16" s="37"/>
      <c r="E16" s="37">
        <v>500000</v>
      </c>
    </row>
    <row r="17" spans="1:5" x14ac:dyDescent="0.25">
      <c r="A17" s="8" t="s">
        <v>62</v>
      </c>
      <c r="B17" s="38" t="s">
        <v>49</v>
      </c>
      <c r="C17" s="37"/>
      <c r="D17" s="37">
        <v>500000</v>
      </c>
      <c r="E17" s="37">
        <v>-500000</v>
      </c>
    </row>
    <row r="18" spans="1:5" x14ac:dyDescent="0.25">
      <c r="A18" s="8" t="s">
        <v>63</v>
      </c>
      <c r="B18" s="38" t="s">
        <v>27</v>
      </c>
      <c r="C18" s="37"/>
      <c r="D18" s="37">
        <v>45000</v>
      </c>
      <c r="E18" s="37">
        <v>-45000</v>
      </c>
    </row>
    <row r="19" spans="1:5" x14ac:dyDescent="0.25">
      <c r="A19" s="8" t="s">
        <v>63</v>
      </c>
      <c r="B19" s="38" t="s">
        <v>41</v>
      </c>
      <c r="C19" s="37">
        <v>45000</v>
      </c>
      <c r="D19" s="37"/>
      <c r="E19" s="37">
        <v>45000</v>
      </c>
    </row>
    <row r="20" spans="1:5" x14ac:dyDescent="0.25">
      <c r="A20" s="8" t="s">
        <v>64</v>
      </c>
      <c r="B20" s="38" t="s">
        <v>27</v>
      </c>
      <c r="C20" s="37"/>
      <c r="D20" s="37">
        <v>70000</v>
      </c>
      <c r="E20" s="37">
        <v>-70000</v>
      </c>
    </row>
    <row r="21" spans="1:5" x14ac:dyDescent="0.25">
      <c r="A21" s="8" t="s">
        <v>64</v>
      </c>
      <c r="B21" s="38" t="s">
        <v>44</v>
      </c>
      <c r="C21" s="37">
        <v>70000</v>
      </c>
      <c r="D21" s="37"/>
      <c r="E21" s="37">
        <v>70000</v>
      </c>
    </row>
    <row r="22" spans="1:5" x14ac:dyDescent="0.25">
      <c r="A22" s="8" t="s">
        <v>99</v>
      </c>
      <c r="B22" t="s">
        <v>27</v>
      </c>
      <c r="C22" s="12"/>
      <c r="D22" s="12">
        <v>250000</v>
      </c>
      <c r="E22" s="12">
        <v>-250000</v>
      </c>
    </row>
    <row r="23" spans="1:5" x14ac:dyDescent="0.25">
      <c r="A23" s="8" t="s">
        <v>99</v>
      </c>
      <c r="B23" t="s">
        <v>47</v>
      </c>
      <c r="C23" s="12">
        <v>250000</v>
      </c>
      <c r="D23" s="12"/>
      <c r="E23" s="12">
        <v>250000</v>
      </c>
    </row>
    <row r="24" spans="1:5" x14ac:dyDescent="0.25">
      <c r="A24" s="8" t="s">
        <v>65</v>
      </c>
      <c r="B24" s="38" t="s">
        <v>27</v>
      </c>
      <c r="C24" s="37"/>
      <c r="D24" s="37">
        <v>110000</v>
      </c>
      <c r="E24" s="37">
        <v>-110000</v>
      </c>
    </row>
    <row r="25" spans="1:5" x14ac:dyDescent="0.25">
      <c r="A25" s="8" t="s">
        <v>65</v>
      </c>
      <c r="B25" s="38" t="s">
        <v>48</v>
      </c>
      <c r="C25" s="37">
        <v>110000</v>
      </c>
      <c r="D25" s="37"/>
      <c r="E25" s="37">
        <v>110000</v>
      </c>
    </row>
    <row r="26" spans="1:5" x14ac:dyDescent="0.25">
      <c r="A26" s="8" t="s">
        <v>66</v>
      </c>
      <c r="B26" s="38" t="s">
        <v>27</v>
      </c>
      <c r="C26" s="37"/>
      <c r="D26" s="37">
        <v>35000</v>
      </c>
      <c r="E26" s="37">
        <v>-35000</v>
      </c>
    </row>
    <row r="27" spans="1:5" x14ac:dyDescent="0.25">
      <c r="A27" s="8" t="s">
        <v>66</v>
      </c>
      <c r="B27" s="38" t="s">
        <v>50</v>
      </c>
      <c r="C27" s="37">
        <v>35000</v>
      </c>
      <c r="D27" s="37"/>
      <c r="E27" s="37">
        <v>35000</v>
      </c>
    </row>
    <row r="28" spans="1:5" x14ac:dyDescent="0.25">
      <c r="A28" s="8" t="s">
        <v>66</v>
      </c>
      <c r="B28" s="38" t="s">
        <v>85</v>
      </c>
      <c r="C28" s="37">
        <v>177000</v>
      </c>
      <c r="D28" s="37"/>
      <c r="E28" s="37">
        <v>177000</v>
      </c>
    </row>
    <row r="29" spans="1:5" x14ac:dyDescent="0.25">
      <c r="A29" s="8" t="s">
        <v>66</v>
      </c>
      <c r="B29" s="38" t="s">
        <v>86</v>
      </c>
      <c r="C29" s="37"/>
      <c r="D29" s="37">
        <v>177000</v>
      </c>
      <c r="E29" s="37">
        <v>-177000</v>
      </c>
    </row>
    <row r="30" spans="1:5" x14ac:dyDescent="0.25">
      <c r="A30" s="8" t="s">
        <v>56</v>
      </c>
      <c r="C30" s="12">
        <v>10187000</v>
      </c>
      <c r="D30" s="12">
        <v>10187000</v>
      </c>
      <c r="E30" s="12">
        <v>0</v>
      </c>
    </row>
  </sheetData>
  <mergeCells count="1">
    <mergeCell ref="B1:D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3354E-FA41-44EC-89A9-1AB7CD8FE530}">
  <sheetPr>
    <tabColor theme="4" tint="-0.249977111117893"/>
  </sheetPr>
  <dimension ref="B1:H32"/>
  <sheetViews>
    <sheetView showGridLines="0" zoomScale="115" zoomScaleNormal="115" workbookViewId="0">
      <selection activeCell="I12" sqref="I12"/>
    </sheetView>
  </sheetViews>
  <sheetFormatPr defaultRowHeight="15" x14ac:dyDescent="0.25"/>
  <cols>
    <col min="1" max="1" width="4.7109375" customWidth="1"/>
    <col min="3" max="3" width="27.42578125" bestFit="1" customWidth="1"/>
    <col min="4" max="4" width="21.7109375" bestFit="1" customWidth="1"/>
    <col min="5" max="5" width="12.28515625" style="9" bestFit="1" customWidth="1"/>
    <col min="6" max="6" width="11.140625" style="9" bestFit="1" customWidth="1"/>
    <col min="7" max="7" width="51.7109375" customWidth="1"/>
  </cols>
  <sheetData>
    <row r="1" spans="2:8" ht="21" x14ac:dyDescent="0.35">
      <c r="B1" s="4" t="s">
        <v>0</v>
      </c>
      <c r="C1" s="1"/>
    </row>
    <row r="2" spans="2:8" ht="21" x14ac:dyDescent="0.35">
      <c r="B2" s="4" t="s">
        <v>1</v>
      </c>
      <c r="C2" s="1"/>
    </row>
    <row r="3" spans="2:8" ht="15.75" x14ac:dyDescent="0.25">
      <c r="B3" s="7" t="s">
        <v>2</v>
      </c>
      <c r="C3" s="2"/>
      <c r="D3" s="2"/>
      <c r="E3" s="10"/>
      <c r="F3" s="10"/>
      <c r="G3" s="2"/>
      <c r="H3" s="2"/>
    </row>
    <row r="4" spans="2:8" x14ac:dyDescent="0.25">
      <c r="B4" t="s">
        <v>19</v>
      </c>
      <c r="C4" t="s">
        <v>18</v>
      </c>
      <c r="D4" t="s">
        <v>17</v>
      </c>
      <c r="E4" s="9" t="s">
        <v>20</v>
      </c>
      <c r="F4" s="9" t="s">
        <v>21</v>
      </c>
      <c r="G4" t="s">
        <v>22</v>
      </c>
    </row>
    <row r="5" spans="2:8" x14ac:dyDescent="0.25">
      <c r="B5" s="8">
        <v>45108</v>
      </c>
      <c r="C5" t="s">
        <v>23</v>
      </c>
      <c r="D5" t="s">
        <v>24</v>
      </c>
      <c r="E5" s="9">
        <v>5000000</v>
      </c>
      <c r="G5" t="s">
        <v>25</v>
      </c>
    </row>
    <row r="6" spans="2:8" x14ac:dyDescent="0.25">
      <c r="B6" s="8">
        <v>45108</v>
      </c>
      <c r="C6" t="s">
        <v>23</v>
      </c>
      <c r="D6" t="s">
        <v>6</v>
      </c>
      <c r="F6" s="9">
        <f t="shared" ref="F6" si="0">E5</f>
        <v>5000000</v>
      </c>
    </row>
    <row r="7" spans="2:8" x14ac:dyDescent="0.25">
      <c r="B7" s="8">
        <v>45109</v>
      </c>
      <c r="C7" t="s">
        <v>26</v>
      </c>
      <c r="D7" t="s">
        <v>27</v>
      </c>
      <c r="E7" s="9">
        <v>1500000</v>
      </c>
      <c r="G7" t="s">
        <v>28</v>
      </c>
    </row>
    <row r="8" spans="2:8" x14ac:dyDescent="0.25">
      <c r="B8" s="8">
        <v>45109</v>
      </c>
      <c r="C8" t="s">
        <v>26</v>
      </c>
      <c r="D8" t="s">
        <v>24</v>
      </c>
      <c r="F8" s="9">
        <f>E7</f>
        <v>1500000</v>
      </c>
    </row>
    <row r="9" spans="2:8" x14ac:dyDescent="0.25">
      <c r="B9" s="8">
        <v>45112</v>
      </c>
      <c r="C9" t="s">
        <v>30</v>
      </c>
      <c r="D9" t="s">
        <v>31</v>
      </c>
      <c r="E9" s="9">
        <v>750000</v>
      </c>
      <c r="G9" t="s">
        <v>32</v>
      </c>
    </row>
    <row r="10" spans="2:8" x14ac:dyDescent="0.25">
      <c r="B10" s="8">
        <v>45112</v>
      </c>
      <c r="C10" t="s">
        <v>30</v>
      </c>
      <c r="D10" t="s">
        <v>33</v>
      </c>
      <c r="F10" s="9">
        <f>E9</f>
        <v>750000</v>
      </c>
    </row>
    <row r="11" spans="2:8" x14ac:dyDescent="0.25">
      <c r="B11" s="8">
        <v>45114</v>
      </c>
      <c r="C11" t="s">
        <v>34</v>
      </c>
      <c r="D11" t="s">
        <v>31</v>
      </c>
      <c r="E11" s="9">
        <v>500000</v>
      </c>
      <c r="G11" t="s">
        <v>35</v>
      </c>
    </row>
    <row r="12" spans="2:8" x14ac:dyDescent="0.25">
      <c r="B12" s="8">
        <v>45114</v>
      </c>
      <c r="C12" t="s">
        <v>34</v>
      </c>
      <c r="D12" t="s">
        <v>27</v>
      </c>
      <c r="F12" s="9">
        <f>E11</f>
        <v>500000</v>
      </c>
    </row>
    <row r="13" spans="2:8" x14ac:dyDescent="0.25">
      <c r="B13" s="8">
        <v>45115</v>
      </c>
      <c r="C13" t="s">
        <v>79</v>
      </c>
      <c r="D13" t="s">
        <v>80</v>
      </c>
      <c r="E13" s="9">
        <v>250000</v>
      </c>
      <c r="G13" t="s">
        <v>81</v>
      </c>
    </row>
    <row r="14" spans="2:8" x14ac:dyDescent="0.25">
      <c r="B14" s="8">
        <v>45115</v>
      </c>
      <c r="C14" t="s">
        <v>79</v>
      </c>
      <c r="D14" t="s">
        <v>31</v>
      </c>
      <c r="F14" s="9">
        <f>E13</f>
        <v>250000</v>
      </c>
    </row>
    <row r="15" spans="2:8" x14ac:dyDescent="0.25">
      <c r="B15" s="8">
        <v>45115</v>
      </c>
      <c r="C15" t="s">
        <v>79</v>
      </c>
      <c r="D15" t="s">
        <v>80</v>
      </c>
      <c r="E15" s="9">
        <v>200000</v>
      </c>
      <c r="G15" t="s">
        <v>81</v>
      </c>
    </row>
    <row r="16" spans="2:8" x14ac:dyDescent="0.25">
      <c r="B16" s="8">
        <v>45115</v>
      </c>
      <c r="C16" t="s">
        <v>79</v>
      </c>
      <c r="D16" t="s">
        <v>31</v>
      </c>
      <c r="F16" s="9">
        <f>E15</f>
        <v>200000</v>
      </c>
    </row>
    <row r="17" spans="2:7" x14ac:dyDescent="0.25">
      <c r="B17" s="8">
        <v>45117</v>
      </c>
      <c r="C17" t="s">
        <v>37</v>
      </c>
      <c r="D17" t="s">
        <v>36</v>
      </c>
      <c r="E17" s="9">
        <v>800000</v>
      </c>
      <c r="G17" t="s">
        <v>38</v>
      </c>
    </row>
    <row r="18" spans="2:7" x14ac:dyDescent="0.25">
      <c r="B18" s="8">
        <v>45117</v>
      </c>
      <c r="C18" t="s">
        <v>37</v>
      </c>
      <c r="D18" t="s">
        <v>49</v>
      </c>
      <c r="F18" s="9">
        <f>E17</f>
        <v>800000</v>
      </c>
    </row>
    <row r="19" spans="2:7" x14ac:dyDescent="0.25">
      <c r="B19" s="8">
        <v>45121</v>
      </c>
      <c r="C19" t="s">
        <v>39</v>
      </c>
      <c r="D19" t="s">
        <v>24</v>
      </c>
      <c r="E19" s="9">
        <v>500000</v>
      </c>
      <c r="G19" t="s">
        <v>40</v>
      </c>
    </row>
    <row r="20" spans="2:7" x14ac:dyDescent="0.25">
      <c r="B20" s="8">
        <v>45121</v>
      </c>
      <c r="C20" t="s">
        <v>39</v>
      </c>
      <c r="D20" t="s">
        <v>49</v>
      </c>
      <c r="F20" s="9">
        <f>E19</f>
        <v>500000</v>
      </c>
    </row>
    <row r="21" spans="2:7" x14ac:dyDescent="0.25">
      <c r="B21" s="8">
        <v>45123</v>
      </c>
      <c r="C21" t="s">
        <v>42</v>
      </c>
      <c r="D21" t="s">
        <v>41</v>
      </c>
      <c r="E21" s="9">
        <v>45000</v>
      </c>
      <c r="G21" t="s">
        <v>43</v>
      </c>
    </row>
    <row r="22" spans="2:7" x14ac:dyDescent="0.25">
      <c r="B22" s="8">
        <v>45123</v>
      </c>
      <c r="C22" t="s">
        <v>42</v>
      </c>
      <c r="D22" t="s">
        <v>27</v>
      </c>
      <c r="F22" s="9">
        <f>E21</f>
        <v>45000</v>
      </c>
    </row>
    <row r="23" spans="2:7" x14ac:dyDescent="0.25">
      <c r="B23" s="8">
        <v>45125</v>
      </c>
      <c r="C23" t="s">
        <v>45</v>
      </c>
      <c r="D23" t="s">
        <v>44</v>
      </c>
      <c r="E23" s="9">
        <v>70000</v>
      </c>
      <c r="G23" t="s">
        <v>46</v>
      </c>
    </row>
    <row r="24" spans="2:7" x14ac:dyDescent="0.25">
      <c r="B24" s="8">
        <v>45125</v>
      </c>
      <c r="C24" t="s">
        <v>45</v>
      </c>
      <c r="D24" t="s">
        <v>27</v>
      </c>
      <c r="F24" s="9">
        <f>E23</f>
        <v>70000</v>
      </c>
    </row>
    <row r="25" spans="2:7" x14ac:dyDescent="0.25">
      <c r="B25" s="8">
        <v>45134</v>
      </c>
      <c r="C25" t="s">
        <v>97</v>
      </c>
      <c r="D25" t="s">
        <v>47</v>
      </c>
      <c r="E25" s="9">
        <v>250000</v>
      </c>
      <c r="G25" t="s">
        <v>98</v>
      </c>
    </row>
    <row r="26" spans="2:7" x14ac:dyDescent="0.25">
      <c r="B26" s="8">
        <v>45134</v>
      </c>
      <c r="C26" t="s">
        <v>97</v>
      </c>
      <c r="D26" t="s">
        <v>27</v>
      </c>
      <c r="F26" s="9">
        <f>E25</f>
        <v>250000</v>
      </c>
    </row>
    <row r="27" spans="2:7" x14ac:dyDescent="0.25">
      <c r="B27" s="8">
        <v>45139</v>
      </c>
      <c r="C27" t="s">
        <v>51</v>
      </c>
      <c r="D27" t="s">
        <v>48</v>
      </c>
      <c r="E27" s="9">
        <v>110000</v>
      </c>
      <c r="G27" t="s">
        <v>52</v>
      </c>
    </row>
    <row r="28" spans="2:7" x14ac:dyDescent="0.25">
      <c r="B28" s="8">
        <v>45139</v>
      </c>
      <c r="C28" t="s">
        <v>51</v>
      </c>
      <c r="D28" t="s">
        <v>27</v>
      </c>
      <c r="F28" s="9">
        <f>E27</f>
        <v>110000</v>
      </c>
    </row>
    <row r="29" spans="2:7" x14ac:dyDescent="0.25">
      <c r="B29" s="8">
        <v>45140</v>
      </c>
      <c r="C29" t="s">
        <v>53</v>
      </c>
      <c r="D29" t="s">
        <v>50</v>
      </c>
      <c r="E29" s="9">
        <v>35000</v>
      </c>
      <c r="G29" t="s">
        <v>54</v>
      </c>
    </row>
    <row r="30" spans="2:7" x14ac:dyDescent="0.25">
      <c r="B30" s="8">
        <v>45140</v>
      </c>
      <c r="C30" t="s">
        <v>53</v>
      </c>
      <c r="D30" t="s">
        <v>27</v>
      </c>
      <c r="F30" s="9">
        <f>E29</f>
        <v>35000</v>
      </c>
    </row>
    <row r="31" spans="2:7" x14ac:dyDescent="0.25">
      <c r="B31" s="8">
        <v>45140</v>
      </c>
      <c r="C31" t="s">
        <v>84</v>
      </c>
      <c r="D31" t="s">
        <v>85</v>
      </c>
      <c r="E31" s="9">
        <v>177000</v>
      </c>
      <c r="G31" t="s">
        <v>87</v>
      </c>
    </row>
    <row r="32" spans="2:7" x14ac:dyDescent="0.25">
      <c r="B32" s="8">
        <v>45140</v>
      </c>
      <c r="C32" t="s">
        <v>84</v>
      </c>
      <c r="D32" t="s">
        <v>86</v>
      </c>
      <c r="F32" s="9">
        <f>E31</f>
        <v>177000</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F556F049-0DC7-49CC-99C9-86171ABD6B92}">
          <x14:formula1>
            <xm:f>'Chart of accounts'!$E:$E</xm:f>
          </x14:formula1>
          <xm:sqref>D5:D32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FBBC3-90A7-4874-99BA-E0F3A48D74A7}">
  <sheetPr>
    <tabColor theme="9" tint="0.39997558519241921"/>
  </sheetPr>
  <dimension ref="A1:F19"/>
  <sheetViews>
    <sheetView showGridLines="0" zoomScale="115" zoomScaleNormal="115" workbookViewId="0">
      <selection activeCell="B21" sqref="B21"/>
    </sheetView>
  </sheetViews>
  <sheetFormatPr defaultRowHeight="15" x14ac:dyDescent="0.25"/>
  <cols>
    <col min="1" max="1" width="26.7109375" bestFit="1" customWidth="1"/>
    <col min="2" max="2" width="23" bestFit="1" customWidth="1"/>
    <col min="3" max="3" width="13" bestFit="1" customWidth="1"/>
    <col min="4" max="4" width="14.7109375" bestFit="1" customWidth="1"/>
    <col min="5" max="5" width="16.85546875" bestFit="1" customWidth="1"/>
    <col min="6" max="6" width="17.5703125" bestFit="1" customWidth="1"/>
  </cols>
  <sheetData>
    <row r="1" spans="1:6" ht="23.25" customHeight="1" x14ac:dyDescent="0.35">
      <c r="B1" s="14"/>
      <c r="C1" s="14"/>
      <c r="D1" s="14"/>
    </row>
    <row r="2" spans="1:6" ht="30.75" x14ac:dyDescent="0.7">
      <c r="A2" s="13" t="s">
        <v>71</v>
      </c>
    </row>
    <row r="3" spans="1:6" x14ac:dyDescent="0.25">
      <c r="A3" s="11" t="s">
        <v>17</v>
      </c>
      <c r="B3" t="s">
        <v>67</v>
      </c>
      <c r="C3" t="s">
        <v>68</v>
      </c>
      <c r="D3" t="s">
        <v>69</v>
      </c>
      <c r="E3" s="17" t="s">
        <v>9</v>
      </c>
      <c r="F3" s="17" t="s">
        <v>72</v>
      </c>
    </row>
    <row r="4" spans="1:6" x14ac:dyDescent="0.25">
      <c r="A4" s="38" t="s">
        <v>27</v>
      </c>
      <c r="B4" s="37">
        <v>1500000</v>
      </c>
      <c r="C4" s="37">
        <v>1010000</v>
      </c>
      <c r="D4" s="37">
        <v>490000</v>
      </c>
      <c r="E4" t="str">
        <f>VLOOKUP(A4,'Chart of accounts'!E:F,2,FALSE)</f>
        <v>Current Assets</v>
      </c>
      <c r="F4" t="str">
        <f>VLOOKUP(E4,'Chart of accounts'!$C$5:$D$11,2,FALSE)</f>
        <v>Balance Sheet</v>
      </c>
    </row>
    <row r="5" spans="1:6" x14ac:dyDescent="0.25">
      <c r="A5" s="38" t="s">
        <v>24</v>
      </c>
      <c r="B5" s="37">
        <v>5500000</v>
      </c>
      <c r="C5" s="37">
        <v>1500000</v>
      </c>
      <c r="D5" s="37">
        <v>4000000</v>
      </c>
      <c r="E5" t="str">
        <f>VLOOKUP(A5,'Chart of accounts'!E:F,2,FALSE)</f>
        <v>Current Assets</v>
      </c>
      <c r="F5" t="str">
        <f>VLOOKUP(E5,'Chart of accounts'!$C$5:$D$11,2,FALSE)</f>
        <v>Balance Sheet</v>
      </c>
    </row>
    <row r="6" spans="1:6" x14ac:dyDescent="0.25">
      <c r="A6" s="38" t="s">
        <v>44</v>
      </c>
      <c r="B6" s="37">
        <v>70000</v>
      </c>
      <c r="C6" s="37"/>
      <c r="D6" s="37">
        <v>70000</v>
      </c>
      <c r="E6" t="str">
        <f>VLOOKUP(A6,'Chart of accounts'!E:F,2,FALSE)</f>
        <v>Expenses</v>
      </c>
      <c r="F6" s="43" t="str">
        <f>VLOOKUP(E6,'Chart of accounts'!$C$5:$D$11,2,FALSE)</f>
        <v>Income Statement</v>
      </c>
    </row>
    <row r="7" spans="1:6" x14ac:dyDescent="0.25">
      <c r="A7" s="38" t="s">
        <v>6</v>
      </c>
      <c r="B7" s="37"/>
      <c r="C7" s="37">
        <v>5000000</v>
      </c>
      <c r="D7" s="37">
        <v>-5000000</v>
      </c>
      <c r="E7" t="str">
        <f>VLOOKUP(A7,'Chart of accounts'!E:F,2,FALSE)</f>
        <v>Equity</v>
      </c>
      <c r="F7" t="str">
        <f>VLOOKUP(E7,'Chart of accounts'!$C$5:$D$11,2,FALSE)</f>
        <v>Balance Sheet</v>
      </c>
    </row>
    <row r="8" spans="1:6" x14ac:dyDescent="0.25">
      <c r="A8" s="38" t="s">
        <v>31</v>
      </c>
      <c r="B8" s="37">
        <v>1250000</v>
      </c>
      <c r="C8" s="37">
        <v>450000</v>
      </c>
      <c r="D8" s="37">
        <v>800000</v>
      </c>
      <c r="E8" t="str">
        <f>VLOOKUP(A8,'Chart of accounts'!E:F,2,FALSE)</f>
        <v>Current Assets</v>
      </c>
      <c r="F8" t="str">
        <f>VLOOKUP(E8,'Chart of accounts'!$C$5:$D$11,2,FALSE)</f>
        <v>Balance Sheet</v>
      </c>
    </row>
    <row r="9" spans="1:6" x14ac:dyDescent="0.25">
      <c r="A9" s="38" t="s">
        <v>33</v>
      </c>
      <c r="B9" s="37"/>
      <c r="C9" s="37">
        <v>750000</v>
      </c>
      <c r="D9" s="37">
        <v>-750000</v>
      </c>
      <c r="E9" t="str">
        <f>VLOOKUP(A9,'Chart of accounts'!E:F,2,FALSE)</f>
        <v>Current Liabilities</v>
      </c>
      <c r="F9" t="str">
        <f>VLOOKUP(E9,'Chart of accounts'!$C$5:$D$11,2,FALSE)</f>
        <v>Balance Sheet</v>
      </c>
    </row>
    <row r="10" spans="1:6" x14ac:dyDescent="0.25">
      <c r="A10" s="38" t="s">
        <v>36</v>
      </c>
      <c r="B10" s="37">
        <v>800000</v>
      </c>
      <c r="C10" s="37"/>
      <c r="D10" s="37">
        <v>800000</v>
      </c>
      <c r="E10" t="str">
        <f>VLOOKUP(A10,'Chart of accounts'!E:F,2,FALSE)</f>
        <v>Current Assets</v>
      </c>
      <c r="F10" t="str">
        <f>VLOOKUP(E10,'Chart of accounts'!$C$5:$D$11,2,FALSE)</f>
        <v>Balance Sheet</v>
      </c>
    </row>
    <row r="11" spans="1:6" x14ac:dyDescent="0.25">
      <c r="A11" s="38" t="s">
        <v>41</v>
      </c>
      <c r="B11" s="37">
        <v>45000</v>
      </c>
      <c r="C11" s="37"/>
      <c r="D11" s="37">
        <v>45000</v>
      </c>
      <c r="E11" t="str">
        <f>VLOOKUP(A11,'Chart of accounts'!E:F,2,FALSE)</f>
        <v>Expenses</v>
      </c>
      <c r="F11" s="43" t="str">
        <f>VLOOKUP(E11,'Chart of accounts'!$C$5:$D$11,2,FALSE)</f>
        <v>Income Statement</v>
      </c>
    </row>
    <row r="12" spans="1:6" x14ac:dyDescent="0.25">
      <c r="A12" s="38" t="s">
        <v>50</v>
      </c>
      <c r="B12" s="37">
        <v>35000</v>
      </c>
      <c r="C12" s="37"/>
      <c r="D12" s="37">
        <v>35000</v>
      </c>
      <c r="E12" t="str">
        <f>VLOOKUP(A12,'Chart of accounts'!E:F,2,FALSE)</f>
        <v>Expenses</v>
      </c>
      <c r="F12" s="43" t="str">
        <f>VLOOKUP(E12,'Chart of accounts'!$C$5:$D$11,2,FALSE)</f>
        <v>Income Statement</v>
      </c>
    </row>
    <row r="13" spans="1:6" x14ac:dyDescent="0.25">
      <c r="A13" s="38" t="s">
        <v>48</v>
      </c>
      <c r="B13" s="37">
        <v>110000</v>
      </c>
      <c r="C13" s="37"/>
      <c r="D13" s="37">
        <v>110000</v>
      </c>
      <c r="E13" t="str">
        <f>VLOOKUP(A13,'Chart of accounts'!E:F,2,FALSE)</f>
        <v>Expenses</v>
      </c>
      <c r="F13" s="43" t="str">
        <f>VLOOKUP(E13,'Chart of accounts'!$C$5:$D$11,2,FALSE)</f>
        <v>Income Statement</v>
      </c>
    </row>
    <row r="14" spans="1:6" x14ac:dyDescent="0.25">
      <c r="A14" s="38" t="s">
        <v>49</v>
      </c>
      <c r="B14" s="37"/>
      <c r="C14" s="37">
        <v>1300000</v>
      </c>
      <c r="D14" s="37">
        <v>-1300000</v>
      </c>
      <c r="E14" t="str">
        <f>VLOOKUP(A14,'Chart of accounts'!E:F,2,FALSE)</f>
        <v>Revenue</v>
      </c>
      <c r="F14" s="43" t="str">
        <f>VLOOKUP(E14,'Chart of accounts'!$C$5:$D$11,2,FALSE)</f>
        <v>Income Statement</v>
      </c>
    </row>
    <row r="15" spans="1:6" x14ac:dyDescent="0.25">
      <c r="A15" s="38" t="s">
        <v>80</v>
      </c>
      <c r="B15" s="37">
        <v>450000</v>
      </c>
      <c r="C15" s="37"/>
      <c r="D15" s="37">
        <v>450000</v>
      </c>
      <c r="E15" t="str">
        <f>VLOOKUP(A15,'Chart of accounts'!E:F,2,FALSE)</f>
        <v>Expenses</v>
      </c>
      <c r="F15" s="43" t="str">
        <f>VLOOKUP(E15,'Chart of accounts'!$C$5:$D$11,2,FALSE)</f>
        <v>Income Statement</v>
      </c>
    </row>
    <row r="16" spans="1:6" x14ac:dyDescent="0.25">
      <c r="A16" s="38" t="s">
        <v>85</v>
      </c>
      <c r="B16" s="37">
        <v>177000</v>
      </c>
      <c r="C16" s="37"/>
      <c r="D16" s="37">
        <v>177000</v>
      </c>
      <c r="E16" t="str">
        <f>VLOOKUP(A16,'Chart of accounts'!E:F,2,FALSE)</f>
        <v>Expenses</v>
      </c>
    </row>
    <row r="17" spans="1:5" x14ac:dyDescent="0.25">
      <c r="A17" s="38" t="s">
        <v>86</v>
      </c>
      <c r="B17" s="37"/>
      <c r="C17" s="37">
        <v>177000</v>
      </c>
      <c r="D17" s="37">
        <v>-177000</v>
      </c>
      <c r="E17" t="str">
        <f>VLOOKUP(A17,'Chart of accounts'!E:F,2,FALSE)</f>
        <v>Current Liabilities</v>
      </c>
    </row>
    <row r="18" spans="1:5" x14ac:dyDescent="0.25">
      <c r="A18" s="38" t="s">
        <v>47</v>
      </c>
      <c r="B18" s="37">
        <v>250000</v>
      </c>
      <c r="C18" s="37"/>
      <c r="D18" s="37">
        <v>250000</v>
      </c>
      <c r="E18" t="str">
        <f>VLOOKUP(A18,'Chart of accounts'!E:F,2,FALSE)</f>
        <v>Non current Assets</v>
      </c>
    </row>
    <row r="19" spans="1:5" x14ac:dyDescent="0.25">
      <c r="A19" t="s">
        <v>56</v>
      </c>
      <c r="B19" s="12">
        <v>10187000</v>
      </c>
      <c r="C19" s="12">
        <v>10187000</v>
      </c>
      <c r="D19" s="12">
        <v>0</v>
      </c>
    </row>
  </sheetData>
  <autoFilter ref="E3:F19" xr:uid="{1D7FBBC3-90A7-4874-99BA-E0F3A48D74A7}"/>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2095F-7591-4568-84CC-6723FBF9499B}">
  <sheetPr>
    <tabColor theme="9" tint="-0.249977111117893"/>
  </sheetPr>
  <dimension ref="C1:E19"/>
  <sheetViews>
    <sheetView showGridLines="0" zoomScaleNormal="100" workbookViewId="0">
      <selection activeCell="F3" sqref="F3"/>
    </sheetView>
  </sheetViews>
  <sheetFormatPr defaultRowHeight="15" x14ac:dyDescent="0.25"/>
  <cols>
    <col min="1" max="1" width="5.28515625" customWidth="1"/>
    <col min="2" max="2" width="3.85546875" customWidth="1"/>
    <col min="3" max="3" width="26.42578125" customWidth="1"/>
    <col min="4" max="4" width="18.140625" customWidth="1"/>
    <col min="5" max="5" width="21.42578125" style="12" customWidth="1"/>
  </cols>
  <sheetData>
    <row r="1" spans="3:5" ht="27" customHeight="1" x14ac:dyDescent="0.35">
      <c r="C1" s="57" t="s">
        <v>0</v>
      </c>
      <c r="D1" s="16"/>
      <c r="E1" s="25"/>
    </row>
    <row r="2" spans="3:5" ht="21" x14ac:dyDescent="0.35">
      <c r="C2" s="15" t="s">
        <v>16</v>
      </c>
      <c r="D2" s="16"/>
      <c r="E2" s="25"/>
    </row>
    <row r="3" spans="3:5" ht="19.5" thickBot="1" x14ac:dyDescent="0.35">
      <c r="C3" s="39" t="s">
        <v>2</v>
      </c>
      <c r="D3" s="3"/>
      <c r="E3" s="26"/>
    </row>
    <row r="4" spans="3:5" ht="4.5" customHeight="1" thickTop="1" x14ac:dyDescent="0.25"/>
    <row r="5" spans="3:5" ht="18.75" x14ac:dyDescent="0.3">
      <c r="C5" s="20" t="s">
        <v>8</v>
      </c>
      <c r="D5" s="21" t="s">
        <v>73</v>
      </c>
      <c r="E5" s="27" t="s">
        <v>74</v>
      </c>
    </row>
    <row r="6" spans="3:5" ht="15.75" x14ac:dyDescent="0.25">
      <c r="C6" s="32" t="s">
        <v>49</v>
      </c>
      <c r="D6" s="32"/>
      <c r="E6" s="33">
        <f>-VLOOKUP(C6,'Trial Balance'!$A$4:$D$15,4,FALSE)</f>
        <v>1300000</v>
      </c>
    </row>
    <row r="7" spans="3:5" ht="15.75" x14ac:dyDescent="0.25">
      <c r="C7" s="32" t="s">
        <v>80</v>
      </c>
      <c r="D7" s="32"/>
      <c r="E7" s="34">
        <f>-VLOOKUP(C7,'Trial Balance'!$A$4:$D$15,4,FALSE)</f>
        <v>-450000</v>
      </c>
    </row>
    <row r="8" spans="3:5" ht="15.75" x14ac:dyDescent="0.25">
      <c r="C8" s="32"/>
      <c r="D8" s="32"/>
      <c r="E8" s="33"/>
    </row>
    <row r="9" spans="3:5" ht="15.75" x14ac:dyDescent="0.25">
      <c r="C9" s="23" t="s">
        <v>75</v>
      </c>
      <c r="D9" s="22"/>
      <c r="E9" s="28">
        <f>E6+E7</f>
        <v>850000</v>
      </c>
    </row>
    <row r="10" spans="3:5" ht="3.75" customHeight="1" x14ac:dyDescent="0.25"/>
    <row r="11" spans="3:5" ht="19.5" customHeight="1" x14ac:dyDescent="0.3">
      <c r="C11" s="20" t="s">
        <v>76</v>
      </c>
      <c r="D11" s="19"/>
      <c r="E11" s="29"/>
    </row>
    <row r="12" spans="3:5" ht="15.75" x14ac:dyDescent="0.25">
      <c r="C12" s="32" t="s">
        <v>44</v>
      </c>
      <c r="D12" s="35">
        <f>VLOOKUP(C12,'Trial Balance'!$A$4:$D$15,4,FALSE)</f>
        <v>70000</v>
      </c>
      <c r="E12" s="33"/>
    </row>
    <row r="13" spans="3:5" ht="15.75" x14ac:dyDescent="0.25">
      <c r="C13" s="32" t="s">
        <v>41</v>
      </c>
      <c r="D13" s="35">
        <f>VLOOKUP(C13,'Trial Balance'!$A$4:$D$15,4,FALSE)</f>
        <v>45000</v>
      </c>
      <c r="E13" s="33"/>
    </row>
    <row r="14" spans="3:5" ht="15.75" x14ac:dyDescent="0.25">
      <c r="C14" s="32" t="s">
        <v>50</v>
      </c>
      <c r="D14" s="35">
        <f>VLOOKUP(C14,'Trial Balance'!$A$4:$D$15,4,FALSE)</f>
        <v>35000</v>
      </c>
      <c r="E14" s="33"/>
    </row>
    <row r="15" spans="3:5" ht="15.75" x14ac:dyDescent="0.25">
      <c r="C15" s="32" t="s">
        <v>48</v>
      </c>
      <c r="D15" s="36">
        <f>VLOOKUP(C15,'Trial Balance'!$A$4:$D$15,4,FALSE)</f>
        <v>110000</v>
      </c>
      <c r="E15" s="33"/>
    </row>
    <row r="16" spans="3:5" ht="15.75" x14ac:dyDescent="0.25">
      <c r="C16" s="32"/>
      <c r="D16" s="32"/>
      <c r="E16" s="33">
        <f>SUM(D12:D15)</f>
        <v>260000</v>
      </c>
    </row>
    <row r="17" spans="3:5" ht="15.75" x14ac:dyDescent="0.25">
      <c r="C17" s="23" t="s">
        <v>77</v>
      </c>
      <c r="D17" s="23"/>
      <c r="E17" s="30">
        <f>E9-E16</f>
        <v>590000</v>
      </c>
    </row>
    <row r="18" spans="3:5" ht="15.75" x14ac:dyDescent="0.25">
      <c r="C18" s="32" t="s">
        <v>83</v>
      </c>
      <c r="D18" s="32"/>
      <c r="E18" s="33">
        <f>E17*0.3</f>
        <v>177000</v>
      </c>
    </row>
    <row r="19" spans="3:5" ht="18.75" x14ac:dyDescent="0.3">
      <c r="C19" s="24" t="s">
        <v>78</v>
      </c>
      <c r="D19" s="23"/>
      <c r="E19" s="31">
        <f>E17-E18</f>
        <v>413000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7A47-AA84-4245-9CD9-B30137F96EAD}">
  <sheetPr>
    <tabColor theme="9" tint="-0.249977111117893"/>
  </sheetPr>
  <dimension ref="C2:I31"/>
  <sheetViews>
    <sheetView showGridLines="0" topLeftCell="A3" zoomScale="85" zoomScaleNormal="85" workbookViewId="0">
      <selection activeCell="G6" sqref="G6"/>
    </sheetView>
  </sheetViews>
  <sheetFormatPr defaultRowHeight="15" x14ac:dyDescent="0.25"/>
  <cols>
    <col min="1" max="1" width="2.42578125" customWidth="1"/>
    <col min="2" max="2" width="2.28515625" customWidth="1"/>
    <col min="3" max="3" width="38.7109375" customWidth="1"/>
    <col min="4" max="4" width="17.5703125" bestFit="1" customWidth="1"/>
    <col min="5" max="5" width="18.5703125" style="9" customWidth="1"/>
  </cols>
  <sheetData>
    <row r="2" spans="3:5" ht="24.75" x14ac:dyDescent="0.45">
      <c r="C2" s="57" t="s">
        <v>0</v>
      </c>
      <c r="D2" s="40"/>
    </row>
    <row r="3" spans="3:5" ht="22.5" x14ac:dyDescent="0.45">
      <c r="C3" s="15" t="s">
        <v>15</v>
      </c>
      <c r="D3" s="40"/>
    </row>
    <row r="4" spans="3:5" ht="21.75" thickBot="1" x14ac:dyDescent="0.5">
      <c r="C4" s="39" t="s">
        <v>88</v>
      </c>
      <c r="D4" s="40"/>
    </row>
    <row r="5" spans="3:5" ht="19.5" thickTop="1" x14ac:dyDescent="0.3">
      <c r="C5" s="20" t="s">
        <v>4</v>
      </c>
      <c r="D5" s="21"/>
      <c r="E5" s="44" t="s">
        <v>74</v>
      </c>
    </row>
    <row r="6" spans="3:5" ht="15.75" x14ac:dyDescent="0.25">
      <c r="C6" s="23" t="s">
        <v>10</v>
      </c>
      <c r="D6" s="23"/>
      <c r="E6" s="45"/>
    </row>
    <row r="7" spans="3:5" ht="15.75" x14ac:dyDescent="0.25">
      <c r="C7" t="s">
        <v>47</v>
      </c>
      <c r="D7" s="18"/>
      <c r="E7" s="46">
        <f>VLOOKUP(C7,'Trial Balance'!$A$4:$D$18,4,FALSE)</f>
        <v>250000</v>
      </c>
    </row>
    <row r="8" spans="3:5" ht="15.75" x14ac:dyDescent="0.25">
      <c r="D8" s="18"/>
      <c r="E8" s="46"/>
    </row>
    <row r="9" spans="3:5" ht="15.75" x14ac:dyDescent="0.25">
      <c r="C9" s="41" t="s">
        <v>89</v>
      </c>
      <c r="D9" s="41"/>
      <c r="E9" s="52">
        <f>E7</f>
        <v>250000</v>
      </c>
    </row>
    <row r="10" spans="3:5" ht="15.75" x14ac:dyDescent="0.25">
      <c r="C10" s="41" t="s">
        <v>12</v>
      </c>
      <c r="D10" s="41"/>
      <c r="E10" s="47"/>
    </row>
    <row r="11" spans="3:5" ht="15.75" x14ac:dyDescent="0.25">
      <c r="C11" t="s">
        <v>27</v>
      </c>
      <c r="D11" s="49">
        <f>VLOOKUP(C11,'Trial Balance'!$A$4:$D$18,4,FALSE)</f>
        <v>490000</v>
      </c>
      <c r="E11" s="46"/>
    </row>
    <row r="12" spans="3:5" ht="15.75" x14ac:dyDescent="0.25">
      <c r="C12" t="s">
        <v>24</v>
      </c>
      <c r="D12" s="50">
        <f>VLOOKUP(C12,'Trial Balance'!$A$4:$D$18,4,FALSE)</f>
        <v>4000000</v>
      </c>
      <c r="E12" s="46"/>
    </row>
    <row r="13" spans="3:5" ht="15.75" x14ac:dyDescent="0.25">
      <c r="C13" t="s">
        <v>31</v>
      </c>
      <c r="D13" s="50">
        <f>VLOOKUP(C13,'Trial Balance'!$A$4:$D$18,4,FALSE)</f>
        <v>800000</v>
      </c>
      <c r="E13" s="46"/>
    </row>
    <row r="14" spans="3:5" ht="15.75" x14ac:dyDescent="0.25">
      <c r="C14" t="s">
        <v>36</v>
      </c>
      <c r="D14" s="51">
        <f>VLOOKUP(C14,'Trial Balance'!$A$4:$D$18,4,FALSE)</f>
        <v>800000</v>
      </c>
      <c r="E14" s="46"/>
    </row>
    <row r="15" spans="3:5" ht="15.75" x14ac:dyDescent="0.25">
      <c r="C15" s="41" t="s">
        <v>90</v>
      </c>
      <c r="D15" s="41"/>
      <c r="E15" s="52">
        <f>SUM(D11:D14)</f>
        <v>6090000</v>
      </c>
    </row>
    <row r="16" spans="3:5" ht="18.75" x14ac:dyDescent="0.3">
      <c r="C16" s="24" t="s">
        <v>91</v>
      </c>
      <c r="D16" s="22"/>
      <c r="E16" s="54">
        <f>E9+E15</f>
        <v>6340000</v>
      </c>
    </row>
    <row r="17" spans="3:9" ht="7.5" customHeight="1" x14ac:dyDescent="0.25"/>
    <row r="18" spans="3:9" ht="18.75" x14ac:dyDescent="0.3">
      <c r="C18" s="20" t="s">
        <v>92</v>
      </c>
      <c r="D18" s="21"/>
      <c r="E18" s="44" t="s">
        <v>74</v>
      </c>
    </row>
    <row r="19" spans="3:9" ht="15.75" x14ac:dyDescent="0.25">
      <c r="C19" s="23" t="s">
        <v>11</v>
      </c>
      <c r="D19" s="23"/>
      <c r="E19" s="48"/>
    </row>
    <row r="20" spans="3:9" ht="15.75" x14ac:dyDescent="0.25">
      <c r="D20" s="18"/>
      <c r="E20" s="46"/>
      <c r="I20" s="58"/>
    </row>
    <row r="21" spans="3:9" ht="15.75" x14ac:dyDescent="0.25">
      <c r="C21" s="41" t="s">
        <v>93</v>
      </c>
      <c r="D21" s="41"/>
      <c r="E21" s="47"/>
    </row>
    <row r="22" spans="3:9" ht="15.75" x14ac:dyDescent="0.25">
      <c r="C22" s="41" t="s">
        <v>13</v>
      </c>
      <c r="D22" s="41"/>
      <c r="E22" s="47"/>
    </row>
    <row r="23" spans="3:9" ht="15.75" x14ac:dyDescent="0.25">
      <c r="C23" t="s">
        <v>33</v>
      </c>
      <c r="D23" s="49">
        <f>-VLOOKUP(C23,'Trial Balance'!$A$4:$D$18,4,FALSE)</f>
        <v>750000</v>
      </c>
    </row>
    <row r="24" spans="3:9" ht="15.75" x14ac:dyDescent="0.25">
      <c r="C24" t="s">
        <v>86</v>
      </c>
      <c r="D24" s="51">
        <f>-VLOOKUP(C24,'Trial Balance'!$A$4:$D$18,4,FALSE)</f>
        <v>177000</v>
      </c>
    </row>
    <row r="25" spans="3:9" ht="18.75" x14ac:dyDescent="0.3">
      <c r="C25" s="23" t="s">
        <v>94</v>
      </c>
      <c r="D25" s="22"/>
      <c r="E25" s="54">
        <f>SUM(D23:D24)</f>
        <v>927000</v>
      </c>
    </row>
    <row r="27" spans="3:9" ht="15.75" x14ac:dyDescent="0.25">
      <c r="C27" s="23" t="s">
        <v>6</v>
      </c>
      <c r="D27" s="22"/>
      <c r="E27" s="45"/>
    </row>
    <row r="28" spans="3:9" ht="15.75" x14ac:dyDescent="0.25">
      <c r="C28" t="s">
        <v>6</v>
      </c>
      <c r="D28" s="50">
        <f>-VLOOKUP(C28,'Trial Balance'!$A$4:$D$18,4,FALSE)</f>
        <v>5000000</v>
      </c>
    </row>
    <row r="29" spans="3:9" ht="15.75" x14ac:dyDescent="0.25">
      <c r="C29" s="53" t="s">
        <v>78</v>
      </c>
      <c r="D29" s="56">
        <f>'Income Statement'!E19</f>
        <v>413000</v>
      </c>
    </row>
    <row r="30" spans="3:9" ht="18.75" x14ac:dyDescent="0.3">
      <c r="C30" s="41" t="s">
        <v>95</v>
      </c>
      <c r="D30" s="42"/>
      <c r="E30" s="55">
        <f>SUM(D28:D29)</f>
        <v>5413000</v>
      </c>
    </row>
    <row r="31" spans="3:9" ht="18.75" x14ac:dyDescent="0.3">
      <c r="C31" s="24" t="s">
        <v>96</v>
      </c>
      <c r="D31" s="22"/>
      <c r="E31" s="54">
        <f>E25+E30</f>
        <v>6340000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vt:lpstr>
      <vt:lpstr>Chart of accounts</vt:lpstr>
      <vt:lpstr>Ledger</vt:lpstr>
      <vt:lpstr>Journal Entries</vt:lpstr>
      <vt:lpstr>Trial Balance</vt:lpstr>
      <vt:lpstr>Income Statement</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Sufian</dc:creator>
  <cp:lastModifiedBy>Abu Sufian</cp:lastModifiedBy>
  <cp:lastPrinted>2025-10-01T07:01:57Z</cp:lastPrinted>
  <dcterms:created xsi:type="dcterms:W3CDTF">2015-06-05T18:17:20Z</dcterms:created>
  <dcterms:modified xsi:type="dcterms:W3CDTF">2025-10-01T16:17:57Z</dcterms:modified>
</cp:coreProperties>
</file>