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D:\Minecraft\tree-hole\方块 block\"/>
    </mc:Choice>
  </mc:AlternateContent>
  <xr:revisionPtr revIDLastSave="0" documentId="13_ncr:1_{9FA6C658-E382-40A9-A585-9D7C8F1E740E}" xr6:coauthVersionLast="47" xr6:coauthVersionMax="47" xr10:uidLastSave="{00000000-0000-0000-0000-000000000000}"/>
  <bookViews>
    <workbookView xWindow="-110" yWindow="-110" windowWidth="25820" windowHeight="14020" activeTab="1" xr2:uid="{00000000-000D-0000-FFFF-FFFF00000000}"/>
  </bookViews>
  <sheets>
    <sheet name="试炼" sheetId="2" r:id="rId1"/>
    <sheet name="宝库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3" i="1" l="1"/>
  <c r="G44" i="1"/>
  <c r="G45" i="1"/>
  <c r="G46" i="1"/>
  <c r="G42" i="1"/>
  <c r="H42" i="1" s="1"/>
  <c r="G33" i="1"/>
  <c r="G34" i="1"/>
  <c r="G35" i="1"/>
  <c r="G36" i="1"/>
  <c r="G37" i="1"/>
  <c r="G38" i="1"/>
  <c r="G39" i="1"/>
  <c r="H39" i="1" s="1"/>
  <c r="G40" i="1"/>
  <c r="H40" i="1" s="1"/>
  <c r="G41" i="1"/>
  <c r="H41" i="1" s="1"/>
  <c r="G32" i="1"/>
  <c r="H32" i="1" s="1"/>
  <c r="G28" i="1"/>
  <c r="G29" i="1"/>
  <c r="G30" i="1"/>
  <c r="G31" i="1"/>
  <c r="G27" i="1"/>
  <c r="G23" i="1"/>
  <c r="G24" i="1"/>
  <c r="G25" i="1"/>
  <c r="G26" i="1"/>
  <c r="G22" i="1"/>
  <c r="H22" i="1" s="1"/>
  <c r="G12" i="1"/>
  <c r="G13" i="1"/>
  <c r="G14" i="1"/>
  <c r="G15" i="1"/>
  <c r="G16" i="1"/>
  <c r="G17" i="1"/>
  <c r="G18" i="1"/>
  <c r="G19" i="1"/>
  <c r="H19" i="1" s="1"/>
  <c r="G20" i="1"/>
  <c r="H20" i="1" s="1"/>
  <c r="G21" i="1"/>
  <c r="H21" i="1" s="1"/>
  <c r="G11" i="1"/>
  <c r="G3" i="1"/>
  <c r="G4" i="1"/>
  <c r="G5" i="1"/>
  <c r="G6" i="1"/>
  <c r="G7" i="1"/>
  <c r="G8" i="1"/>
  <c r="G9" i="1"/>
  <c r="G10" i="1"/>
  <c r="G2" i="1"/>
  <c r="H12" i="1"/>
  <c r="H2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2" i="1"/>
  <c r="F46" i="1"/>
  <c r="F45" i="1"/>
  <c r="F44" i="1"/>
  <c r="F43" i="1"/>
  <c r="H43" i="1" s="1"/>
  <c r="F42" i="1"/>
  <c r="F41" i="1"/>
  <c r="F40" i="1"/>
  <c r="F39" i="1"/>
  <c r="F38" i="1"/>
  <c r="F37" i="1"/>
  <c r="F36" i="1"/>
  <c r="F35" i="1"/>
  <c r="J35" i="1" s="1"/>
  <c r="L35" i="1" s="1"/>
  <c r="F34" i="1"/>
  <c r="J34" i="1" s="1"/>
  <c r="L34" i="1" s="1"/>
  <c r="F33" i="1"/>
  <c r="J33" i="1" s="1"/>
  <c r="L33" i="1" s="1"/>
  <c r="F32" i="1"/>
  <c r="J32" i="1" s="1"/>
  <c r="L32" i="1" s="1"/>
  <c r="F31" i="1"/>
  <c r="F30" i="1"/>
  <c r="H30" i="1" s="1"/>
  <c r="F29" i="1"/>
  <c r="F28" i="1"/>
  <c r="H28" i="1" s="1"/>
  <c r="F27" i="1"/>
  <c r="F26" i="1"/>
  <c r="F25" i="1"/>
  <c r="F24" i="1"/>
  <c r="H24" i="1" s="1"/>
  <c r="F23" i="1"/>
  <c r="H23" i="1" s="1"/>
  <c r="F22" i="1"/>
  <c r="F21" i="1"/>
  <c r="F20" i="1"/>
  <c r="F19" i="1"/>
  <c r="F18" i="1"/>
  <c r="F17" i="1"/>
  <c r="F16" i="1"/>
  <c r="F15" i="1"/>
  <c r="F14" i="1"/>
  <c r="F13" i="1"/>
  <c r="H13" i="1" s="1"/>
  <c r="F12" i="1"/>
  <c r="F11" i="1"/>
  <c r="J11" i="1" s="1"/>
  <c r="L11" i="1" s="1"/>
  <c r="F10" i="1"/>
  <c r="J10" i="1" s="1"/>
  <c r="L10" i="1" s="1"/>
  <c r="F5" i="1"/>
  <c r="I5" i="1" s="1"/>
  <c r="K5" i="1" s="1"/>
  <c r="M5" i="1" s="1"/>
  <c r="F6" i="1"/>
  <c r="I6" i="1" s="1"/>
  <c r="K6" i="1" s="1"/>
  <c r="M6" i="1" s="1"/>
  <c r="F7" i="1"/>
  <c r="F8" i="1"/>
  <c r="F9" i="1"/>
  <c r="F4" i="1"/>
  <c r="H4" i="1" s="1"/>
  <c r="F3" i="1"/>
  <c r="I3" i="1" s="1"/>
  <c r="K3" i="1" s="1"/>
  <c r="M3" i="1" s="1"/>
  <c r="F2" i="1"/>
  <c r="H14" i="1" l="1"/>
  <c r="H25" i="1"/>
  <c r="H44" i="1"/>
  <c r="H46" i="1"/>
  <c r="H45" i="1"/>
  <c r="H26" i="1"/>
  <c r="H15" i="1"/>
  <c r="H38" i="1"/>
  <c r="J40" i="1"/>
  <c r="L40" i="1" s="1"/>
  <c r="H37" i="1"/>
  <c r="J42" i="1"/>
  <c r="L42" i="1" s="1"/>
  <c r="J16" i="1"/>
  <c r="L16" i="1" s="1"/>
  <c r="H17" i="1"/>
  <c r="H9" i="1"/>
  <c r="J41" i="1"/>
  <c r="L41" i="1" s="1"/>
  <c r="H36" i="1"/>
  <c r="H18" i="1"/>
  <c r="J19" i="1"/>
  <c r="L19" i="1" s="1"/>
  <c r="H8" i="1"/>
  <c r="H7" i="1"/>
  <c r="H27" i="1"/>
  <c r="H2" i="1"/>
  <c r="J31" i="1"/>
  <c r="L31" i="1" s="1"/>
  <c r="H31" i="1"/>
  <c r="H16" i="1"/>
  <c r="H11" i="1"/>
  <c r="H10" i="1"/>
  <c r="H34" i="1"/>
  <c r="H6" i="1"/>
  <c r="H5" i="1"/>
  <c r="H35" i="1"/>
  <c r="H33" i="1"/>
  <c r="H3" i="1"/>
  <c r="J15" i="1"/>
  <c r="L15" i="1" s="1"/>
  <c r="I15" i="1"/>
  <c r="K15" i="1" s="1"/>
  <c r="M15" i="1" s="1"/>
  <c r="I2" i="1"/>
  <c r="K2" i="1" s="1"/>
  <c r="M2" i="1" s="1"/>
  <c r="J2" i="1"/>
  <c r="L2" i="1" s="1"/>
  <c r="I40" i="1"/>
  <c r="K40" i="1" s="1"/>
  <c r="M40" i="1" s="1"/>
  <c r="J28" i="1"/>
  <c r="L28" i="1" s="1"/>
  <c r="I28" i="1"/>
  <c r="K28" i="1" s="1"/>
  <c r="M28" i="1" s="1"/>
  <c r="I36" i="1"/>
  <c r="K36" i="1" s="1"/>
  <c r="M36" i="1" s="1"/>
  <c r="J36" i="1"/>
  <c r="L36" i="1" s="1"/>
  <c r="J30" i="1"/>
  <c r="L30" i="1" s="1"/>
  <c r="I30" i="1"/>
  <c r="K30" i="1" s="1"/>
  <c r="M30" i="1" s="1"/>
  <c r="J17" i="1"/>
  <c r="L17" i="1" s="1"/>
  <c r="I17" i="1"/>
  <c r="K17" i="1" s="1"/>
  <c r="M17" i="1" s="1"/>
  <c r="I38" i="1"/>
  <c r="K38" i="1" s="1"/>
  <c r="M38" i="1" s="1"/>
  <c r="J38" i="1"/>
  <c r="L38" i="1" s="1"/>
  <c r="I23" i="1"/>
  <c r="K23" i="1" s="1"/>
  <c r="M23" i="1" s="1"/>
  <c r="J23" i="1"/>
  <c r="L23" i="1" s="1"/>
  <c r="I24" i="1"/>
  <c r="K24" i="1" s="1"/>
  <c r="M24" i="1" s="1"/>
  <c r="J24" i="1"/>
  <c r="L24" i="1" s="1"/>
  <c r="J9" i="1"/>
  <c r="L9" i="1" s="1"/>
  <c r="I9" i="1"/>
  <c r="K9" i="1" s="1"/>
  <c r="M9" i="1" s="1"/>
  <c r="J29" i="1"/>
  <c r="L29" i="1" s="1"/>
  <c r="I29" i="1"/>
  <c r="K29" i="1" s="1"/>
  <c r="M29" i="1" s="1"/>
  <c r="J12" i="1"/>
  <c r="L12" i="1" s="1"/>
  <c r="I12" i="1"/>
  <c r="K12" i="1" s="1"/>
  <c r="M12" i="1" s="1"/>
  <c r="J37" i="1"/>
  <c r="L37" i="1" s="1"/>
  <c r="I37" i="1"/>
  <c r="K37" i="1" s="1"/>
  <c r="M37" i="1" s="1"/>
  <c r="J18" i="1"/>
  <c r="L18" i="1" s="1"/>
  <c r="I18" i="1"/>
  <c r="K18" i="1" s="1"/>
  <c r="M18" i="1" s="1"/>
  <c r="I39" i="1"/>
  <c r="K39" i="1" s="1"/>
  <c r="M39" i="1" s="1"/>
  <c r="J39" i="1"/>
  <c r="L39" i="1" s="1"/>
  <c r="I21" i="1"/>
  <c r="K21" i="1" s="1"/>
  <c r="M21" i="1" s="1"/>
  <c r="J21" i="1"/>
  <c r="L21" i="1" s="1"/>
  <c r="I45" i="1"/>
  <c r="K45" i="1" s="1"/>
  <c r="M45" i="1" s="1"/>
  <c r="J45" i="1"/>
  <c r="L45" i="1" s="1"/>
  <c r="J8" i="1"/>
  <c r="L8" i="1" s="1"/>
  <c r="I8" i="1"/>
  <c r="K8" i="1" s="1"/>
  <c r="M8" i="1" s="1"/>
  <c r="I26" i="1"/>
  <c r="K26" i="1" s="1"/>
  <c r="M26" i="1" s="1"/>
  <c r="J26" i="1"/>
  <c r="L26" i="1" s="1"/>
  <c r="J46" i="1"/>
  <c r="L46" i="1" s="1"/>
  <c r="I46" i="1"/>
  <c r="K46" i="1" s="1"/>
  <c r="M46" i="1" s="1"/>
  <c r="I13" i="1"/>
  <c r="K13" i="1" s="1"/>
  <c r="M13" i="1" s="1"/>
  <c r="J13" i="1"/>
  <c r="L13" i="1" s="1"/>
  <c r="I14" i="1"/>
  <c r="K14" i="1" s="1"/>
  <c r="M14" i="1" s="1"/>
  <c r="J14" i="1"/>
  <c r="L14" i="1" s="1"/>
  <c r="J20" i="1"/>
  <c r="L20" i="1" s="1"/>
  <c r="I20" i="1"/>
  <c r="K20" i="1" s="1"/>
  <c r="M20" i="1" s="1"/>
  <c r="I22" i="1"/>
  <c r="K22" i="1" s="1"/>
  <c r="M22" i="1" s="1"/>
  <c r="J22" i="1"/>
  <c r="L22" i="1" s="1"/>
  <c r="J43" i="1"/>
  <c r="L43" i="1" s="1"/>
  <c r="I43" i="1"/>
  <c r="K43" i="1" s="1"/>
  <c r="M43" i="1" s="1"/>
  <c r="I4" i="1"/>
  <c r="K4" i="1" s="1"/>
  <c r="M4" i="1" s="1"/>
  <c r="J4" i="1"/>
  <c r="L4" i="1" s="1"/>
  <c r="J44" i="1"/>
  <c r="L44" i="1" s="1"/>
  <c r="I44" i="1"/>
  <c r="K44" i="1" s="1"/>
  <c r="M44" i="1" s="1"/>
  <c r="I25" i="1"/>
  <c r="K25" i="1" s="1"/>
  <c r="M25" i="1" s="1"/>
  <c r="J25" i="1"/>
  <c r="L25" i="1" s="1"/>
  <c r="J7" i="1"/>
  <c r="L7" i="1" s="1"/>
  <c r="I7" i="1"/>
  <c r="K7" i="1" s="1"/>
  <c r="M7" i="1" s="1"/>
  <c r="I27" i="1"/>
  <c r="K27" i="1" s="1"/>
  <c r="M27" i="1" s="1"/>
  <c r="J27" i="1"/>
  <c r="L27" i="1" s="1"/>
  <c r="I42" i="1"/>
  <c r="K42" i="1" s="1"/>
  <c r="M42" i="1" s="1"/>
  <c r="J6" i="1"/>
  <c r="L6" i="1" s="1"/>
  <c r="J5" i="1"/>
  <c r="L5" i="1" s="1"/>
  <c r="I19" i="1"/>
  <c r="K19" i="1" s="1"/>
  <c r="M19" i="1" s="1"/>
  <c r="J3" i="1"/>
  <c r="L3" i="1" s="1"/>
  <c r="I16" i="1"/>
  <c r="K16" i="1" s="1"/>
  <c r="M16" i="1" s="1"/>
  <c r="I41" i="1"/>
  <c r="K41" i="1" s="1"/>
  <c r="M41" i="1" s="1"/>
  <c r="I10" i="1"/>
  <c r="K10" i="1" s="1"/>
  <c r="M10" i="1" s="1"/>
  <c r="I35" i="1"/>
  <c r="K35" i="1" s="1"/>
  <c r="M35" i="1" s="1"/>
  <c r="I11" i="1"/>
  <c r="K11" i="1" s="1"/>
  <c r="M11" i="1" s="1"/>
  <c r="I34" i="1"/>
  <c r="K34" i="1" s="1"/>
  <c r="M34" i="1" s="1"/>
  <c r="I33" i="1"/>
  <c r="K33" i="1" s="1"/>
  <c r="M33" i="1" s="1"/>
  <c r="I32" i="1"/>
  <c r="K32" i="1" s="1"/>
  <c r="M32" i="1" s="1"/>
  <c r="I31" i="1"/>
  <c r="K31" i="1" s="1"/>
  <c r="M31" i="1" s="1"/>
</calcChain>
</file>

<file path=xl/sharedStrings.xml><?xml version="1.0" encoding="utf-8"?>
<sst xmlns="http://schemas.openxmlformats.org/spreadsheetml/2006/main" count="113" uniqueCount="67">
  <si>
    <t>普通</t>
    <phoneticPr fontId="1" type="noConversion"/>
  </si>
  <si>
    <t>稀有</t>
    <phoneticPr fontId="1" type="noConversion"/>
  </si>
  <si>
    <t>独有</t>
    <phoneticPr fontId="1" type="noConversion"/>
  </si>
  <si>
    <t>不祥普通</t>
    <phoneticPr fontId="1" type="noConversion"/>
  </si>
  <si>
    <t>不祥独有</t>
    <phoneticPr fontId="1" type="noConversion"/>
  </si>
  <si>
    <t>不祥稀有</t>
    <phoneticPr fontId="1" type="noConversion"/>
  </si>
  <si>
    <t>物品</t>
    <phoneticPr fontId="1" type="noConversion"/>
  </si>
  <si>
    <t>箭</t>
    <phoneticPr fontId="1" type="noConversion"/>
  </si>
  <si>
    <t>绿宝石</t>
    <phoneticPr fontId="1" type="noConversion"/>
  </si>
  <si>
    <t>剧毒之箭</t>
    <phoneticPr fontId="1" type="noConversion"/>
  </si>
  <si>
    <t>蜂蜜瓶</t>
    <phoneticPr fontId="1" type="noConversion"/>
  </si>
  <si>
    <t>铁锭</t>
    <phoneticPr fontId="1" type="noConversion"/>
  </si>
  <si>
    <t>风弹</t>
    <phoneticPr fontId="1" type="noConversion"/>
  </si>
  <si>
    <t>盾牌(0.5~1耐久)</t>
    <phoneticPr fontId="1" type="noConversion"/>
  </si>
  <si>
    <t>金胡萝卜</t>
    <phoneticPr fontId="1" type="noConversion"/>
  </si>
  <si>
    <t>弩(5~20附魔+宝藏)</t>
    <phoneticPr fontId="1" type="noConversion"/>
  </si>
  <si>
    <t>钻石</t>
    <phoneticPr fontId="1" type="noConversion"/>
  </si>
  <si>
    <t>金苹果</t>
    <phoneticPr fontId="1" type="noConversion"/>
  </si>
  <si>
    <t>旗帜图案(旋风)</t>
    <phoneticPr fontId="1" type="noConversion"/>
  </si>
  <si>
    <t>三叉戟</t>
    <phoneticPr fontId="1" type="noConversion"/>
  </si>
  <si>
    <t>绿宝石块</t>
    <phoneticPr fontId="1" type="noConversion"/>
  </si>
  <si>
    <t>铁块</t>
    <phoneticPr fontId="1" type="noConversion"/>
  </si>
  <si>
    <t>钻石块</t>
    <phoneticPr fontId="1" type="noConversion"/>
  </si>
  <si>
    <t>迟缓之箭4</t>
    <phoneticPr fontId="1" type="noConversion"/>
  </si>
  <si>
    <t>附魔书(风暴1)</t>
    <phoneticPr fontId="1" type="noConversion"/>
  </si>
  <si>
    <t>附魔书(破甲、致密)</t>
    <phoneticPr fontId="1" type="noConversion"/>
  </si>
  <si>
    <t>附魔书(击退、冲击、亡灵杀手、多重射击)</t>
    <phoneticPr fontId="1" type="noConversion"/>
  </si>
  <si>
    <t>附魔金苹果</t>
    <phoneticPr fontId="1" type="noConversion"/>
  </si>
  <si>
    <t>盔甲纹饰锻造模版(涡流)</t>
    <phoneticPr fontId="1" type="noConversion"/>
  </si>
  <si>
    <t>旗帜图案(涡流)</t>
    <phoneticPr fontId="1" type="noConversion"/>
  </si>
  <si>
    <t>唱片(Creator)(12)</t>
    <phoneticPr fontId="1" type="noConversion"/>
  </si>
  <si>
    <t>唱片(Precipice)(13)</t>
    <phoneticPr fontId="1" type="noConversion"/>
  </si>
  <si>
    <t>沉重核心</t>
    <phoneticPr fontId="1" type="noConversion"/>
  </si>
  <si>
    <t>盔甲纹饰锻造模板(镶铆)</t>
    <phoneticPr fontId="1" type="noConversion"/>
  </si>
  <si>
    <t>不祥之瓶(3~5级)</t>
    <phoneticPr fontId="1" type="noConversion"/>
  </si>
  <si>
    <t>最小数量</t>
    <phoneticPr fontId="1" type="noConversion"/>
  </si>
  <si>
    <t>最大数量</t>
    <phoneticPr fontId="1" type="noConversion"/>
  </si>
  <si>
    <t>概率</t>
    <phoneticPr fontId="1" type="noConversion"/>
  </si>
  <si>
    <t>每个钥匙产量</t>
    <phoneticPr fontId="1" type="noConversion"/>
  </si>
  <si>
    <t>单次试炼产量</t>
    <phoneticPr fontId="1" type="noConversion"/>
  </si>
  <si>
    <t>来源</t>
    <phoneticPr fontId="1" type="noConversion"/>
  </si>
  <si>
    <t>每个钥匙</t>
    <phoneticPr fontId="1" type="noConversion"/>
  </si>
  <si>
    <t>普通</t>
    <phoneticPr fontId="1" type="noConversion"/>
  </si>
  <si>
    <t>稀有</t>
    <phoneticPr fontId="1" type="noConversion"/>
  </si>
  <si>
    <t>独立</t>
    <phoneticPr fontId="1" type="noConversion"/>
  </si>
  <si>
    <t>不祥普通</t>
    <phoneticPr fontId="1" type="noConversion"/>
  </si>
  <si>
    <t>不祥稀有</t>
    <phoneticPr fontId="1" type="noConversion"/>
  </si>
  <si>
    <t>不祥独立</t>
    <phoneticPr fontId="1" type="noConversion"/>
  </si>
  <si>
    <t>首先，0.8稀有，0.2普通</t>
    <phoneticPr fontId="1" type="noConversion"/>
  </si>
  <si>
    <t>其次，随机1~3次普通</t>
    <phoneticPr fontId="1" type="noConversion"/>
  </si>
  <si>
    <t>最后，普通宝库0.25概率独有，不祥宝库0.75概率独有</t>
    <phoneticPr fontId="1" type="noConversion"/>
  </si>
  <si>
    <t>附魔书(两个杀手、工具、摔落缓冲)</t>
    <phoneticPr fontId="1" type="noConversion"/>
  </si>
  <si>
    <t>附魔书(三叉戟、精修)</t>
    <phoneticPr fontId="1" type="noConversion"/>
  </si>
  <si>
    <t>钻石斧(5~15附魔、宝藏)</t>
    <phoneticPr fontId="1" type="noConversion"/>
  </si>
  <si>
    <t>钻石胸甲(5~15附魔、宝藏)</t>
    <phoneticPr fontId="1" type="noConversion"/>
  </si>
  <si>
    <t>铁斧(0~10附魔、宝藏)</t>
    <phoneticPr fontId="1" type="noConversion"/>
  </si>
  <si>
    <t>铁胸甲(0~10附魔、宝藏)</t>
    <phoneticPr fontId="1" type="noConversion"/>
  </si>
  <si>
    <t>弩(5~20附魔、宝藏)</t>
    <phoneticPr fontId="1" type="noConversion"/>
  </si>
  <si>
    <t>弓(5~15附魔、宝藏)</t>
    <phoneticPr fontId="1" type="noConversion"/>
  </si>
  <si>
    <t>钻石斧(10~20附魔、宝藏)</t>
    <phoneticPr fontId="1" type="noConversion"/>
  </si>
  <si>
    <t>钻石胸甲(10~20附魔、宝藏)</t>
    <phoneticPr fontId="1" type="noConversion"/>
  </si>
  <si>
    <t>每盒钥匙产量</t>
    <phoneticPr fontId="1" type="noConversion"/>
  </si>
  <si>
    <t>每个期望钥匙数量</t>
    <phoneticPr fontId="1" type="noConversion"/>
  </si>
  <si>
    <t>每盒的期望钥匙数量</t>
    <phoneticPr fontId="1" type="noConversion"/>
  </si>
  <si>
    <t>每盒的期望试炼次数</t>
    <phoneticPr fontId="1" type="noConversion"/>
  </si>
  <si>
    <t>每个期望试炼次数</t>
    <phoneticPr fontId="1" type="noConversion"/>
  </si>
  <si>
    <t>平均数量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</si>
</sst>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i/>
      <sz val="11"/>
      <color theme="1"/>
      <name val="等线"/>
      <family val="3"/>
      <charset val="134"/>
      <scheme val="minor"/>
    </font>
    <font>
      <u/>
      <sz val="11"/>
      <color theme="1"/>
      <name val="等线"/>
      <family val="2"/>
      <scheme val="minor"/>
    </font>
    <font>
      <u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2" fillId="0" borderId="0" xfId="0" applyNumberFormat="1" applyFont="1"/>
    <xf numFmtId="0" fontId="0" fillId="0" borderId="0" xfId="0" applyNumberFormat="1"/>
    <xf numFmtId="0" fontId="4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33247-56D9-46F3-B7AA-0EBF4B218712}">
  <dimension ref="A1:D7"/>
  <sheetViews>
    <sheetView workbookViewId="0"/>
  </sheetViews>
  <sheetFormatPr defaultRowHeight="14" x14ac:dyDescent="0.3"/>
  <cols>
    <col min="5" max="5" width="36.9140625" customWidth="1"/>
  </cols>
  <sheetData>
    <row r="1" spans="1:4" x14ac:dyDescent="0.3">
      <c r="B1" t="s">
        <v>41</v>
      </c>
      <c r="D1" t="s">
        <v>48</v>
      </c>
    </row>
    <row r="2" spans="1:4" x14ac:dyDescent="0.3">
      <c r="A2" t="s">
        <v>42</v>
      </c>
      <c r="B2">
        <v>2.2000000000000002</v>
      </c>
      <c r="D2" t="s">
        <v>49</v>
      </c>
    </row>
    <row r="3" spans="1:4" x14ac:dyDescent="0.3">
      <c r="A3" t="s">
        <v>43</v>
      </c>
      <c r="B3">
        <v>0.8</v>
      </c>
      <c r="D3" t="s">
        <v>50</v>
      </c>
    </row>
    <row r="4" spans="1:4" x14ac:dyDescent="0.3">
      <c r="A4" t="s">
        <v>44</v>
      </c>
      <c r="B4">
        <v>0.25</v>
      </c>
    </row>
    <row r="5" spans="1:4" x14ac:dyDescent="0.3">
      <c r="A5" t="s">
        <v>45</v>
      </c>
      <c r="B5">
        <v>2.2000000000000002</v>
      </c>
    </row>
    <row r="6" spans="1:4" x14ac:dyDescent="0.3">
      <c r="A6" t="s">
        <v>46</v>
      </c>
      <c r="B6">
        <v>0.8</v>
      </c>
    </row>
    <row r="7" spans="1:4" x14ac:dyDescent="0.3">
      <c r="A7" t="s">
        <v>47</v>
      </c>
      <c r="B7">
        <v>0.75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"/>
  <sheetViews>
    <sheetView tabSelected="1" workbookViewId="0">
      <pane ySplit="1" topLeftCell="A2" activePane="bottomLeft" state="frozen"/>
      <selection pane="bottomLeft"/>
    </sheetView>
  </sheetViews>
  <sheetFormatPr defaultRowHeight="14" x14ac:dyDescent="0.3"/>
  <cols>
    <col min="1" max="1" width="8.5" bestFit="1" customWidth="1"/>
    <col min="2" max="2" width="37" bestFit="1" customWidth="1"/>
    <col min="3" max="4" width="8.5" style="5" bestFit="1" customWidth="1"/>
    <col min="5" max="5" width="8.5" style="5" customWidth="1"/>
    <col min="6" max="6" width="5.1640625" style="5" bestFit="1" customWidth="1"/>
    <col min="7" max="9" width="12.33203125" style="5" bestFit="1" customWidth="1"/>
    <col min="10" max="11" width="16.25" style="5" bestFit="1" customWidth="1"/>
    <col min="12" max="13" width="18.25" style="5" bestFit="1" customWidth="1"/>
  </cols>
  <sheetData>
    <row r="1" spans="1:13" s="1" customFormat="1" x14ac:dyDescent="0.3">
      <c r="A1" s="1" t="s">
        <v>40</v>
      </c>
      <c r="B1" s="1" t="s">
        <v>6</v>
      </c>
      <c r="C1" s="4" t="s">
        <v>35</v>
      </c>
      <c r="D1" s="4" t="s">
        <v>36</v>
      </c>
      <c r="E1" s="4" t="s">
        <v>66</v>
      </c>
      <c r="F1" s="4" t="s">
        <v>37</v>
      </c>
      <c r="G1" s="4" t="s">
        <v>38</v>
      </c>
      <c r="H1" s="4" t="s">
        <v>61</v>
      </c>
      <c r="I1" s="4" t="s">
        <v>39</v>
      </c>
      <c r="J1" s="4" t="s">
        <v>62</v>
      </c>
      <c r="K1" s="4" t="s">
        <v>65</v>
      </c>
      <c r="L1" s="4" t="s">
        <v>63</v>
      </c>
      <c r="M1" s="4" t="s">
        <v>64</v>
      </c>
    </row>
    <row r="2" spans="1:13" x14ac:dyDescent="0.3">
      <c r="A2" t="s">
        <v>0</v>
      </c>
      <c r="B2" t="s">
        <v>7</v>
      </c>
      <c r="C2" s="5">
        <v>2</v>
      </c>
      <c r="D2" s="5">
        <v>8</v>
      </c>
      <c r="E2" s="5">
        <f>AVERAGE(C2:D2)</f>
        <v>5</v>
      </c>
      <c r="F2" s="5">
        <f>4/25</f>
        <v>0.16</v>
      </c>
      <c r="G2" s="5">
        <f>2.2*F2*E2</f>
        <v>1.7600000000000002</v>
      </c>
      <c r="H2" s="5">
        <f>G2*1728</f>
        <v>3041.28</v>
      </c>
      <c r="I2" s="5">
        <f t="shared" ref="I2:I26" si="0">G2*0.5</f>
        <v>0.88000000000000012</v>
      </c>
      <c r="J2" s="5">
        <f t="shared" ref="J2:J46" si="1">1/G2</f>
        <v>0.56818181818181812</v>
      </c>
      <c r="K2" s="5">
        <f t="shared" ref="K2:K46" si="2">1/I2</f>
        <v>1.1363636363636362</v>
      </c>
      <c r="L2" s="5">
        <f t="shared" ref="L2:L12" si="3">J2*1728</f>
        <v>981.81818181818176</v>
      </c>
      <c r="M2" s="5">
        <f t="shared" ref="M2:M12" si="4">K2*1728</f>
        <v>1963.6363636363635</v>
      </c>
    </row>
    <row r="3" spans="1:13" x14ac:dyDescent="0.3">
      <c r="A3" t="s">
        <v>0</v>
      </c>
      <c r="B3" t="s">
        <v>9</v>
      </c>
      <c r="C3" s="5">
        <v>2</v>
      </c>
      <c r="D3" s="5">
        <v>8</v>
      </c>
      <c r="E3" s="5">
        <f t="shared" ref="E3:E46" si="5">AVERAGE(C3:D3)</f>
        <v>5</v>
      </c>
      <c r="F3" s="5">
        <f>4/25</f>
        <v>0.16</v>
      </c>
      <c r="G3" s="5">
        <f t="shared" ref="G3:G10" si="6">2.2*F3*E3</f>
        <v>1.7600000000000002</v>
      </c>
      <c r="H3" s="5">
        <f t="shared" ref="H3:H46" si="7">G3*1728</f>
        <v>3041.28</v>
      </c>
      <c r="I3" s="5">
        <f t="shared" si="0"/>
        <v>0.88000000000000012</v>
      </c>
      <c r="J3" s="5">
        <f t="shared" si="1"/>
        <v>0.56818181818181812</v>
      </c>
      <c r="K3" s="5">
        <f t="shared" si="2"/>
        <v>1.1363636363636362</v>
      </c>
      <c r="L3" s="5">
        <f t="shared" si="3"/>
        <v>981.81818181818176</v>
      </c>
      <c r="M3" s="5">
        <f t="shared" si="4"/>
        <v>1963.6363636363635</v>
      </c>
    </row>
    <row r="4" spans="1:13" s="1" customFormat="1" x14ac:dyDescent="0.3">
      <c r="A4" s="1" t="s">
        <v>0</v>
      </c>
      <c r="B4" s="1" t="s">
        <v>12</v>
      </c>
      <c r="C4" s="4">
        <v>1</v>
      </c>
      <c r="D4" s="4">
        <v>3</v>
      </c>
      <c r="E4" s="5">
        <f t="shared" si="5"/>
        <v>2</v>
      </c>
      <c r="F4" s="4">
        <f>3/25</f>
        <v>0.12</v>
      </c>
      <c r="G4" s="5">
        <f t="shared" si="6"/>
        <v>0.52800000000000002</v>
      </c>
      <c r="H4" s="5">
        <f t="shared" si="7"/>
        <v>912.38400000000001</v>
      </c>
      <c r="I4" s="4">
        <f t="shared" si="0"/>
        <v>0.26400000000000001</v>
      </c>
      <c r="J4" s="4">
        <f t="shared" si="1"/>
        <v>1.8939393939393938</v>
      </c>
      <c r="K4" s="4">
        <f t="shared" si="2"/>
        <v>3.7878787878787876</v>
      </c>
      <c r="L4" s="5">
        <f t="shared" si="3"/>
        <v>3272.7272727272725</v>
      </c>
      <c r="M4" s="5">
        <f t="shared" si="4"/>
        <v>6545.454545454545</v>
      </c>
    </row>
    <row r="5" spans="1:13" s="1" customFormat="1" x14ac:dyDescent="0.3">
      <c r="A5" s="1" t="s">
        <v>0</v>
      </c>
      <c r="B5" s="1" t="s">
        <v>12</v>
      </c>
      <c r="C5" s="4">
        <v>4</v>
      </c>
      <c r="D5" s="4">
        <v>12</v>
      </c>
      <c r="E5" s="5">
        <f t="shared" si="5"/>
        <v>8</v>
      </c>
      <c r="F5" s="4">
        <f>1/25</f>
        <v>0.04</v>
      </c>
      <c r="G5" s="5">
        <f t="shared" si="6"/>
        <v>0.70400000000000007</v>
      </c>
      <c r="H5" s="5">
        <f t="shared" si="7"/>
        <v>1216.5120000000002</v>
      </c>
      <c r="I5" s="4">
        <f t="shared" si="0"/>
        <v>0.35200000000000004</v>
      </c>
      <c r="J5" s="4">
        <f t="shared" si="1"/>
        <v>1.4204545454545454</v>
      </c>
      <c r="K5" s="4">
        <f t="shared" si="2"/>
        <v>2.8409090909090908</v>
      </c>
      <c r="L5" s="5">
        <f t="shared" si="3"/>
        <v>2454.5454545454545</v>
      </c>
      <c r="M5" s="5">
        <f t="shared" si="4"/>
        <v>4909.090909090909</v>
      </c>
    </row>
    <row r="6" spans="1:13" x14ac:dyDescent="0.3">
      <c r="A6" t="s">
        <v>0</v>
      </c>
      <c r="B6" t="s">
        <v>11</v>
      </c>
      <c r="C6" s="5">
        <v>1</v>
      </c>
      <c r="D6" s="5">
        <v>4</v>
      </c>
      <c r="E6" s="5">
        <f t="shared" si="5"/>
        <v>2.5</v>
      </c>
      <c r="F6" s="5">
        <f>3/25</f>
        <v>0.12</v>
      </c>
      <c r="G6" s="5">
        <f t="shared" si="6"/>
        <v>0.66</v>
      </c>
      <c r="H6" s="5">
        <f t="shared" si="7"/>
        <v>1140.48</v>
      </c>
      <c r="I6" s="5">
        <f t="shared" si="0"/>
        <v>0.33</v>
      </c>
      <c r="J6" s="5">
        <f t="shared" si="1"/>
        <v>1.5151515151515151</v>
      </c>
      <c r="K6" s="5">
        <f t="shared" si="2"/>
        <v>3.0303030303030303</v>
      </c>
      <c r="L6" s="5">
        <f t="shared" si="3"/>
        <v>2618.181818181818</v>
      </c>
      <c r="M6" s="5">
        <f t="shared" si="4"/>
        <v>5236.363636363636</v>
      </c>
    </row>
    <row r="7" spans="1:13" x14ac:dyDescent="0.3">
      <c r="A7" t="s">
        <v>0</v>
      </c>
      <c r="B7" t="s">
        <v>8</v>
      </c>
      <c r="C7" s="5">
        <v>2</v>
      </c>
      <c r="D7" s="5">
        <v>4</v>
      </c>
      <c r="E7" s="5">
        <f t="shared" si="5"/>
        <v>3</v>
      </c>
      <c r="F7" s="5">
        <f>4/25</f>
        <v>0.16</v>
      </c>
      <c r="G7" s="5">
        <f t="shared" si="6"/>
        <v>1.056</v>
      </c>
      <c r="H7" s="5">
        <f t="shared" si="7"/>
        <v>1824.768</v>
      </c>
      <c r="I7" s="5">
        <f t="shared" si="0"/>
        <v>0.52800000000000002</v>
      </c>
      <c r="J7" s="5">
        <f t="shared" si="1"/>
        <v>0.94696969696969691</v>
      </c>
      <c r="K7" s="5">
        <f t="shared" si="2"/>
        <v>1.8939393939393938</v>
      </c>
      <c r="L7" s="5">
        <f t="shared" si="3"/>
        <v>1636.3636363636363</v>
      </c>
      <c r="M7" s="5">
        <f t="shared" si="4"/>
        <v>3272.7272727272725</v>
      </c>
    </row>
    <row r="8" spans="1:13" s="1" customFormat="1" x14ac:dyDescent="0.3">
      <c r="A8" s="1" t="s">
        <v>0</v>
      </c>
      <c r="B8" s="1" t="s">
        <v>16</v>
      </c>
      <c r="C8" s="4">
        <v>1</v>
      </c>
      <c r="D8" s="4">
        <v>2</v>
      </c>
      <c r="E8" s="5">
        <f t="shared" si="5"/>
        <v>1.5</v>
      </c>
      <c r="F8" s="4">
        <f>1/25</f>
        <v>0.04</v>
      </c>
      <c r="G8" s="5">
        <f t="shared" si="6"/>
        <v>0.13200000000000001</v>
      </c>
      <c r="H8" s="5">
        <f t="shared" si="7"/>
        <v>228.096</v>
      </c>
      <c r="I8" s="4">
        <f t="shared" si="0"/>
        <v>6.6000000000000003E-2</v>
      </c>
      <c r="J8" s="4">
        <f t="shared" si="1"/>
        <v>7.5757575757575752</v>
      </c>
      <c r="K8" s="4">
        <f t="shared" si="2"/>
        <v>15.15151515151515</v>
      </c>
      <c r="L8" s="5">
        <f t="shared" si="3"/>
        <v>13090.90909090909</v>
      </c>
      <c r="M8" s="5">
        <f t="shared" si="4"/>
        <v>26181.81818181818</v>
      </c>
    </row>
    <row r="9" spans="1:13" x14ac:dyDescent="0.3">
      <c r="A9" t="s">
        <v>0</v>
      </c>
      <c r="B9" t="s">
        <v>10</v>
      </c>
      <c r="C9" s="5">
        <v>1</v>
      </c>
      <c r="D9" s="5">
        <v>2</v>
      </c>
      <c r="E9" s="5">
        <f t="shared" si="5"/>
        <v>1.5</v>
      </c>
      <c r="F9" s="5">
        <f>3/25</f>
        <v>0.12</v>
      </c>
      <c r="G9" s="5">
        <f t="shared" si="6"/>
        <v>0.39600000000000002</v>
      </c>
      <c r="H9" s="5">
        <f t="shared" si="7"/>
        <v>684.28800000000001</v>
      </c>
      <c r="I9" s="5">
        <f t="shared" si="0"/>
        <v>0.19800000000000001</v>
      </c>
      <c r="J9" s="5">
        <f t="shared" si="1"/>
        <v>2.5252525252525251</v>
      </c>
      <c r="K9" s="5">
        <f t="shared" si="2"/>
        <v>5.0505050505050502</v>
      </c>
      <c r="L9" s="5">
        <f t="shared" si="3"/>
        <v>4363.6363636363631</v>
      </c>
      <c r="M9" s="5">
        <f t="shared" si="4"/>
        <v>8727.2727272727261</v>
      </c>
    </row>
    <row r="10" spans="1:13" x14ac:dyDescent="0.3">
      <c r="A10" t="s">
        <v>0</v>
      </c>
      <c r="B10" t="s">
        <v>34</v>
      </c>
      <c r="C10" s="5">
        <v>1</v>
      </c>
      <c r="D10" s="5">
        <v>1</v>
      </c>
      <c r="E10" s="5">
        <f t="shared" si="5"/>
        <v>1</v>
      </c>
      <c r="F10" s="5">
        <f>2/25</f>
        <v>0.08</v>
      </c>
      <c r="G10" s="5">
        <f t="shared" si="6"/>
        <v>0.17600000000000002</v>
      </c>
      <c r="H10" s="5">
        <f t="shared" si="7"/>
        <v>304.12800000000004</v>
      </c>
      <c r="I10" s="5">
        <f t="shared" si="0"/>
        <v>8.8000000000000009E-2</v>
      </c>
      <c r="J10" s="5">
        <f t="shared" si="1"/>
        <v>5.6818181818181817</v>
      </c>
      <c r="K10" s="5">
        <f t="shared" si="2"/>
        <v>11.363636363636363</v>
      </c>
      <c r="L10" s="5">
        <f t="shared" si="3"/>
        <v>9818.181818181818</v>
      </c>
      <c r="M10" s="5">
        <f t="shared" si="4"/>
        <v>19636.363636363636</v>
      </c>
    </row>
    <row r="11" spans="1:13" x14ac:dyDescent="0.3">
      <c r="A11" t="s">
        <v>1</v>
      </c>
      <c r="B11" t="s">
        <v>8</v>
      </c>
      <c r="C11" s="5">
        <v>2</v>
      </c>
      <c r="D11" s="5">
        <v>4</v>
      </c>
      <c r="E11" s="5">
        <f t="shared" si="5"/>
        <v>3</v>
      </c>
      <c r="F11" s="5">
        <f>3/23</f>
        <v>0.13043478260869565</v>
      </c>
      <c r="G11" s="5">
        <f>0.8*F11*E11</f>
        <v>0.31304347826086959</v>
      </c>
      <c r="H11" s="5">
        <f t="shared" si="7"/>
        <v>540.93913043478267</v>
      </c>
      <c r="I11" s="5">
        <f t="shared" si="0"/>
        <v>0.15652173913043479</v>
      </c>
      <c r="J11" s="5">
        <f t="shared" si="1"/>
        <v>3.1944444444444442</v>
      </c>
      <c r="K11" s="5">
        <f t="shared" si="2"/>
        <v>6.3888888888888884</v>
      </c>
      <c r="L11" s="5">
        <f t="shared" si="3"/>
        <v>5520</v>
      </c>
      <c r="M11" s="5">
        <f t="shared" si="4"/>
        <v>11040</v>
      </c>
    </row>
    <row r="12" spans="1:13" x14ac:dyDescent="0.3">
      <c r="A12" t="s">
        <v>1</v>
      </c>
      <c r="B12" t="s">
        <v>14</v>
      </c>
      <c r="C12" s="5">
        <v>1</v>
      </c>
      <c r="D12" s="5">
        <v>2</v>
      </c>
      <c r="E12" s="5">
        <f t="shared" si="5"/>
        <v>1.5</v>
      </c>
      <c r="F12" s="5">
        <f>2/23</f>
        <v>8.6956521739130432E-2</v>
      </c>
      <c r="G12" s="5">
        <f t="shared" ref="G12:G21" si="8">0.8*F12*E12</f>
        <v>0.10434782608695653</v>
      </c>
      <c r="H12" s="5">
        <f t="shared" si="7"/>
        <v>180.31304347826088</v>
      </c>
      <c r="I12" s="5">
        <f t="shared" si="0"/>
        <v>5.2173913043478265E-2</v>
      </c>
      <c r="J12" s="5">
        <f t="shared" si="1"/>
        <v>9.5833333333333321</v>
      </c>
      <c r="K12" s="5">
        <f t="shared" si="2"/>
        <v>19.166666666666664</v>
      </c>
      <c r="L12" s="5">
        <f t="shared" si="3"/>
        <v>16559.999999999996</v>
      </c>
      <c r="M12" s="5">
        <f t="shared" si="4"/>
        <v>33119.999999999993</v>
      </c>
    </row>
    <row r="13" spans="1:13" x14ac:dyDescent="0.3">
      <c r="A13" t="s">
        <v>1</v>
      </c>
      <c r="B13" s="3" t="s">
        <v>13</v>
      </c>
      <c r="C13" s="5">
        <v>1</v>
      </c>
      <c r="D13" s="5">
        <v>1</v>
      </c>
      <c r="E13" s="5">
        <f t="shared" si="5"/>
        <v>1</v>
      </c>
      <c r="F13" s="5">
        <f>3/23</f>
        <v>0.13043478260869565</v>
      </c>
      <c r="G13" s="5">
        <f t="shared" si="8"/>
        <v>0.10434782608695653</v>
      </c>
      <c r="H13" s="5">
        <f t="shared" si="7"/>
        <v>180.31304347826088</v>
      </c>
      <c r="I13" s="5">
        <f t="shared" si="0"/>
        <v>5.2173913043478265E-2</v>
      </c>
      <c r="J13" s="5">
        <f t="shared" si="1"/>
        <v>9.5833333333333321</v>
      </c>
      <c r="K13" s="5">
        <f t="shared" si="2"/>
        <v>19.166666666666664</v>
      </c>
      <c r="L13" s="6">
        <f t="shared" ref="L13:L46" si="9">J13*1728</f>
        <v>16559.999999999996</v>
      </c>
      <c r="M13" s="6">
        <f t="shared" ref="M13:M21" si="10">K13*27</f>
        <v>517.49999999999989</v>
      </c>
    </row>
    <row r="14" spans="1:13" x14ac:dyDescent="0.3">
      <c r="A14" t="s">
        <v>1</v>
      </c>
      <c r="B14" s="3" t="s">
        <v>58</v>
      </c>
      <c r="C14" s="5">
        <v>1</v>
      </c>
      <c r="D14" s="5">
        <v>1</v>
      </c>
      <c r="E14" s="5">
        <f t="shared" si="5"/>
        <v>1</v>
      </c>
      <c r="F14" s="5">
        <f>3/23</f>
        <v>0.13043478260869565</v>
      </c>
      <c r="G14" s="5">
        <f t="shared" si="8"/>
        <v>0.10434782608695653</v>
      </c>
      <c r="H14" s="5">
        <f t="shared" si="7"/>
        <v>180.31304347826088</v>
      </c>
      <c r="I14" s="5">
        <f t="shared" si="0"/>
        <v>5.2173913043478265E-2</v>
      </c>
      <c r="J14" s="5">
        <f t="shared" si="1"/>
        <v>9.5833333333333321</v>
      </c>
      <c r="K14" s="5">
        <f t="shared" si="2"/>
        <v>19.166666666666664</v>
      </c>
      <c r="L14" s="6">
        <f t="shared" si="9"/>
        <v>16559.999999999996</v>
      </c>
      <c r="M14" s="6">
        <f t="shared" si="10"/>
        <v>517.49999999999989</v>
      </c>
    </row>
    <row r="15" spans="1:13" x14ac:dyDescent="0.3">
      <c r="A15" t="s">
        <v>1</v>
      </c>
      <c r="B15" s="3" t="s">
        <v>57</v>
      </c>
      <c r="C15" s="5">
        <v>1</v>
      </c>
      <c r="D15" s="5">
        <v>1</v>
      </c>
      <c r="E15" s="5">
        <f t="shared" si="5"/>
        <v>1</v>
      </c>
      <c r="F15" s="5">
        <f>2/23</f>
        <v>8.6956521739130432E-2</v>
      </c>
      <c r="G15" s="5">
        <f t="shared" si="8"/>
        <v>6.9565217391304349E-2</v>
      </c>
      <c r="H15" s="5">
        <f t="shared" si="7"/>
        <v>120.20869565217392</v>
      </c>
      <c r="I15" s="5">
        <f t="shared" si="0"/>
        <v>3.4782608695652174E-2</v>
      </c>
      <c r="J15" s="5">
        <f t="shared" si="1"/>
        <v>14.375</v>
      </c>
      <c r="K15" s="5">
        <f t="shared" si="2"/>
        <v>28.75</v>
      </c>
      <c r="L15" s="6">
        <f t="shared" si="9"/>
        <v>24840</v>
      </c>
      <c r="M15" s="6">
        <f t="shared" si="10"/>
        <v>776.25</v>
      </c>
    </row>
    <row r="16" spans="1:13" x14ac:dyDescent="0.3">
      <c r="A16" t="s">
        <v>1</v>
      </c>
      <c r="B16" s="3" t="s">
        <v>56</v>
      </c>
      <c r="C16" s="5">
        <v>1</v>
      </c>
      <c r="D16" s="5">
        <v>1</v>
      </c>
      <c r="E16" s="5">
        <f t="shared" si="5"/>
        <v>1</v>
      </c>
      <c r="F16" s="5">
        <f>2/23</f>
        <v>8.6956521739130432E-2</v>
      </c>
      <c r="G16" s="5">
        <f t="shared" si="8"/>
        <v>6.9565217391304349E-2</v>
      </c>
      <c r="H16" s="5">
        <f t="shared" si="7"/>
        <v>120.20869565217392</v>
      </c>
      <c r="I16" s="5">
        <f t="shared" si="0"/>
        <v>3.4782608695652174E-2</v>
      </c>
      <c r="J16" s="5">
        <f t="shared" si="1"/>
        <v>14.375</v>
      </c>
      <c r="K16" s="5">
        <f t="shared" si="2"/>
        <v>28.75</v>
      </c>
      <c r="L16" s="6">
        <f t="shared" si="9"/>
        <v>24840</v>
      </c>
      <c r="M16" s="6">
        <f t="shared" si="10"/>
        <v>776.25</v>
      </c>
    </row>
    <row r="17" spans="1:13" x14ac:dyDescent="0.3">
      <c r="A17" t="s">
        <v>1</v>
      </c>
      <c r="B17" s="3" t="s">
        <v>55</v>
      </c>
      <c r="C17" s="5">
        <v>1</v>
      </c>
      <c r="D17" s="5">
        <v>1</v>
      </c>
      <c r="E17" s="5">
        <f t="shared" si="5"/>
        <v>1</v>
      </c>
      <c r="F17" s="5">
        <f>2/23</f>
        <v>8.6956521739130432E-2</v>
      </c>
      <c r="G17" s="5">
        <f t="shared" si="8"/>
        <v>6.9565217391304349E-2</v>
      </c>
      <c r="H17" s="5">
        <f t="shared" si="7"/>
        <v>120.20869565217392</v>
      </c>
      <c r="I17" s="5">
        <f t="shared" si="0"/>
        <v>3.4782608695652174E-2</v>
      </c>
      <c r="J17" s="5">
        <f t="shared" si="1"/>
        <v>14.375</v>
      </c>
      <c r="K17" s="5">
        <f t="shared" si="2"/>
        <v>28.75</v>
      </c>
      <c r="L17" s="6">
        <f t="shared" si="9"/>
        <v>24840</v>
      </c>
      <c r="M17" s="6">
        <f t="shared" si="10"/>
        <v>776.25</v>
      </c>
    </row>
    <row r="18" spans="1:13" x14ac:dyDescent="0.3">
      <c r="A18" t="s">
        <v>1</v>
      </c>
      <c r="B18" s="3" t="s">
        <v>54</v>
      </c>
      <c r="C18" s="5">
        <v>1</v>
      </c>
      <c r="D18" s="5">
        <v>1</v>
      </c>
      <c r="E18" s="5">
        <f t="shared" si="5"/>
        <v>1</v>
      </c>
      <c r="F18" s="5">
        <f>1/23</f>
        <v>4.3478260869565216E-2</v>
      </c>
      <c r="G18" s="5">
        <f t="shared" si="8"/>
        <v>3.4782608695652174E-2</v>
      </c>
      <c r="H18" s="5">
        <f t="shared" si="7"/>
        <v>60.104347826086958</v>
      </c>
      <c r="I18" s="5">
        <f t="shared" si="0"/>
        <v>1.7391304347826087E-2</v>
      </c>
      <c r="J18" s="5">
        <f t="shared" si="1"/>
        <v>28.75</v>
      </c>
      <c r="K18" s="5">
        <f t="shared" si="2"/>
        <v>57.5</v>
      </c>
      <c r="L18" s="6">
        <f t="shared" si="9"/>
        <v>49680</v>
      </c>
      <c r="M18" s="6">
        <f t="shared" si="10"/>
        <v>1552.5</v>
      </c>
    </row>
    <row r="19" spans="1:13" x14ac:dyDescent="0.3">
      <c r="A19" t="s">
        <v>1</v>
      </c>
      <c r="B19" s="3" t="s">
        <v>53</v>
      </c>
      <c r="C19" s="5">
        <v>1</v>
      </c>
      <c r="D19" s="5">
        <v>1</v>
      </c>
      <c r="E19" s="5">
        <f t="shared" si="5"/>
        <v>1</v>
      </c>
      <c r="F19" s="5">
        <f>1/23</f>
        <v>4.3478260869565216E-2</v>
      </c>
      <c r="G19" s="5">
        <f t="shared" si="8"/>
        <v>3.4782608695652174E-2</v>
      </c>
      <c r="H19" s="5">
        <f t="shared" si="7"/>
        <v>60.104347826086958</v>
      </c>
      <c r="I19" s="5">
        <f t="shared" si="0"/>
        <v>1.7391304347826087E-2</v>
      </c>
      <c r="J19" s="5">
        <f t="shared" si="1"/>
        <v>28.75</v>
      </c>
      <c r="K19" s="5">
        <f t="shared" si="2"/>
        <v>57.5</v>
      </c>
      <c r="L19" s="6">
        <f t="shared" si="9"/>
        <v>49680</v>
      </c>
      <c r="M19" s="6">
        <f t="shared" si="10"/>
        <v>1552.5</v>
      </c>
    </row>
    <row r="20" spans="1:13" x14ac:dyDescent="0.3">
      <c r="A20" t="s">
        <v>1</v>
      </c>
      <c r="B20" s="3" t="s">
        <v>52</v>
      </c>
      <c r="C20" s="5">
        <v>1</v>
      </c>
      <c r="D20" s="5">
        <v>1</v>
      </c>
      <c r="E20" s="5">
        <f t="shared" si="5"/>
        <v>1</v>
      </c>
      <c r="F20" s="5">
        <f>2/23</f>
        <v>8.6956521739130432E-2</v>
      </c>
      <c r="G20" s="5">
        <f t="shared" si="8"/>
        <v>6.9565217391304349E-2</v>
      </c>
      <c r="H20" s="5">
        <f t="shared" si="7"/>
        <v>120.20869565217392</v>
      </c>
      <c r="I20" s="5">
        <f t="shared" si="0"/>
        <v>3.4782608695652174E-2</v>
      </c>
      <c r="J20" s="5">
        <f t="shared" si="1"/>
        <v>14.375</v>
      </c>
      <c r="K20" s="5">
        <f t="shared" si="2"/>
        <v>28.75</v>
      </c>
      <c r="L20" s="6">
        <f t="shared" si="9"/>
        <v>24840</v>
      </c>
      <c r="M20" s="6">
        <f t="shared" si="10"/>
        <v>776.25</v>
      </c>
    </row>
    <row r="21" spans="1:13" x14ac:dyDescent="0.3">
      <c r="A21" t="s">
        <v>1</v>
      </c>
      <c r="B21" s="3" t="s">
        <v>51</v>
      </c>
      <c r="C21" s="5">
        <v>1</v>
      </c>
      <c r="D21" s="5">
        <v>1</v>
      </c>
      <c r="E21" s="5">
        <f t="shared" si="5"/>
        <v>1</v>
      </c>
      <c r="F21" s="5">
        <f>2/23</f>
        <v>8.6956521739130432E-2</v>
      </c>
      <c r="G21" s="5">
        <f t="shared" si="8"/>
        <v>6.9565217391304349E-2</v>
      </c>
      <c r="H21" s="5">
        <f t="shared" si="7"/>
        <v>120.20869565217392</v>
      </c>
      <c r="I21" s="5">
        <f t="shared" si="0"/>
        <v>3.4782608695652174E-2</v>
      </c>
      <c r="J21" s="5">
        <f t="shared" si="1"/>
        <v>14.375</v>
      </c>
      <c r="K21" s="5">
        <f t="shared" si="2"/>
        <v>28.75</v>
      </c>
      <c r="L21" s="6">
        <f t="shared" si="9"/>
        <v>24840</v>
      </c>
      <c r="M21" s="6">
        <f t="shared" si="10"/>
        <v>776.25</v>
      </c>
    </row>
    <row r="22" spans="1:13" x14ac:dyDescent="0.3">
      <c r="A22" t="s">
        <v>2</v>
      </c>
      <c r="B22" t="s">
        <v>17</v>
      </c>
      <c r="C22" s="5">
        <v>1</v>
      </c>
      <c r="D22" s="5">
        <v>1</v>
      </c>
      <c r="E22" s="5">
        <f t="shared" si="5"/>
        <v>1</v>
      </c>
      <c r="F22" s="5">
        <f>4/12</f>
        <v>0.33333333333333331</v>
      </c>
      <c r="G22" s="5">
        <f>0.25*F22*E22</f>
        <v>8.3333333333333329E-2</v>
      </c>
      <c r="H22" s="5">
        <f t="shared" si="7"/>
        <v>144</v>
      </c>
      <c r="I22" s="5">
        <f t="shared" si="0"/>
        <v>4.1666666666666664E-2</v>
      </c>
      <c r="J22" s="5">
        <f t="shared" si="1"/>
        <v>12</v>
      </c>
      <c r="K22" s="5">
        <f t="shared" si="2"/>
        <v>24</v>
      </c>
      <c r="L22" s="5">
        <f t="shared" si="9"/>
        <v>20736</v>
      </c>
      <c r="M22" s="5">
        <f>K22*1728</f>
        <v>41472</v>
      </c>
    </row>
    <row r="23" spans="1:13" x14ac:dyDescent="0.3">
      <c r="A23" t="s">
        <v>2</v>
      </c>
      <c r="B23" t="s">
        <v>33</v>
      </c>
      <c r="C23" s="5">
        <v>1</v>
      </c>
      <c r="D23" s="5">
        <v>1</v>
      </c>
      <c r="E23" s="5">
        <f t="shared" si="5"/>
        <v>1</v>
      </c>
      <c r="F23" s="5">
        <f>3/12</f>
        <v>0.25</v>
      </c>
      <c r="G23" s="5">
        <f t="shared" ref="G23:G26" si="11">0.25*F23*E23</f>
        <v>6.25E-2</v>
      </c>
      <c r="H23" s="5">
        <f t="shared" si="7"/>
        <v>108</v>
      </c>
      <c r="I23" s="5">
        <f t="shared" si="0"/>
        <v>3.125E-2</v>
      </c>
      <c r="J23" s="5">
        <f t="shared" si="1"/>
        <v>16</v>
      </c>
      <c r="K23" s="5">
        <f t="shared" si="2"/>
        <v>32</v>
      </c>
      <c r="L23" s="5">
        <f t="shared" si="9"/>
        <v>27648</v>
      </c>
      <c r="M23" s="5">
        <f>K23*1728</f>
        <v>55296</v>
      </c>
    </row>
    <row r="24" spans="1:13" x14ac:dyDescent="0.3">
      <c r="A24" t="s">
        <v>2</v>
      </c>
      <c r="B24" s="3" t="s">
        <v>31</v>
      </c>
      <c r="C24" s="5">
        <v>1</v>
      </c>
      <c r="D24" s="5">
        <v>1</v>
      </c>
      <c r="E24" s="5">
        <f t="shared" si="5"/>
        <v>1</v>
      </c>
      <c r="F24" s="5">
        <f>2/12</f>
        <v>0.16666666666666666</v>
      </c>
      <c r="G24" s="5">
        <f t="shared" si="11"/>
        <v>4.1666666666666664E-2</v>
      </c>
      <c r="H24" s="5">
        <f t="shared" si="7"/>
        <v>72</v>
      </c>
      <c r="I24" s="5">
        <f t="shared" si="0"/>
        <v>2.0833333333333332E-2</v>
      </c>
      <c r="J24" s="5">
        <f t="shared" si="1"/>
        <v>24</v>
      </c>
      <c r="K24" s="5">
        <f t="shared" si="2"/>
        <v>48</v>
      </c>
      <c r="L24" s="6">
        <f t="shared" si="9"/>
        <v>41472</v>
      </c>
      <c r="M24" s="6">
        <f>K24*27</f>
        <v>1296</v>
      </c>
    </row>
    <row r="25" spans="1:13" x14ac:dyDescent="0.3">
      <c r="A25" t="s">
        <v>2</v>
      </c>
      <c r="B25" s="3" t="s">
        <v>18</v>
      </c>
      <c r="C25" s="5">
        <v>1</v>
      </c>
      <c r="D25" s="5">
        <v>1</v>
      </c>
      <c r="E25" s="5">
        <f t="shared" si="5"/>
        <v>1</v>
      </c>
      <c r="F25" s="5">
        <f>2/12</f>
        <v>0.16666666666666666</v>
      </c>
      <c r="G25" s="5">
        <f t="shared" si="11"/>
        <v>4.1666666666666664E-2</v>
      </c>
      <c r="H25" s="5">
        <f t="shared" si="7"/>
        <v>72</v>
      </c>
      <c r="I25" s="5">
        <f t="shared" si="0"/>
        <v>2.0833333333333332E-2</v>
      </c>
      <c r="J25" s="5">
        <f t="shared" si="1"/>
        <v>24</v>
      </c>
      <c r="K25" s="5">
        <f t="shared" si="2"/>
        <v>48</v>
      </c>
      <c r="L25" s="6">
        <f t="shared" si="9"/>
        <v>41472</v>
      </c>
      <c r="M25" s="6">
        <f>K25*27</f>
        <v>1296</v>
      </c>
    </row>
    <row r="26" spans="1:13" x14ac:dyDescent="0.3">
      <c r="A26" t="s">
        <v>2</v>
      </c>
      <c r="B26" s="2" t="s">
        <v>19</v>
      </c>
      <c r="C26" s="5">
        <v>1</v>
      </c>
      <c r="D26" s="5">
        <v>1</v>
      </c>
      <c r="E26" s="5">
        <f t="shared" si="5"/>
        <v>1</v>
      </c>
      <c r="F26" s="5">
        <f>1/12</f>
        <v>8.3333333333333329E-2</v>
      </c>
      <c r="G26" s="5">
        <f t="shared" si="11"/>
        <v>2.0833333333333332E-2</v>
      </c>
      <c r="H26" s="5">
        <f t="shared" si="7"/>
        <v>36</v>
      </c>
      <c r="I26" s="5">
        <f t="shared" si="0"/>
        <v>1.0416666666666666E-2</v>
      </c>
      <c r="J26" s="5">
        <f t="shared" si="1"/>
        <v>48</v>
      </c>
      <c r="K26" s="5">
        <f t="shared" si="2"/>
        <v>96</v>
      </c>
      <c r="L26" s="5">
        <f t="shared" si="9"/>
        <v>82944</v>
      </c>
      <c r="M26" s="5">
        <f>K26*27</f>
        <v>2592</v>
      </c>
    </row>
    <row r="27" spans="1:13" x14ac:dyDescent="0.3">
      <c r="A27" t="s">
        <v>3</v>
      </c>
      <c r="B27" t="s">
        <v>34</v>
      </c>
      <c r="C27" s="5">
        <v>1</v>
      </c>
      <c r="D27" s="5">
        <v>1</v>
      </c>
      <c r="E27" s="5">
        <f t="shared" si="5"/>
        <v>1</v>
      </c>
      <c r="F27" s="5">
        <f>1/15</f>
        <v>6.6666666666666666E-2</v>
      </c>
      <c r="G27" s="5">
        <f>2.2*F27*E27</f>
        <v>0.14666666666666667</v>
      </c>
      <c r="H27" s="5">
        <f t="shared" si="7"/>
        <v>253.44</v>
      </c>
      <c r="I27" s="5">
        <f t="shared" ref="I27:I46" si="12">G27*0.3</f>
        <v>4.3999999999999997E-2</v>
      </c>
      <c r="J27" s="5">
        <f t="shared" si="1"/>
        <v>6.8181818181818183</v>
      </c>
      <c r="K27" s="5">
        <f t="shared" si="2"/>
        <v>22.72727272727273</v>
      </c>
      <c r="L27" s="5">
        <f t="shared" si="9"/>
        <v>11781.818181818182</v>
      </c>
      <c r="M27" s="5">
        <f>K27*1728</f>
        <v>39272.727272727279</v>
      </c>
    </row>
    <row r="28" spans="1:13" x14ac:dyDescent="0.3">
      <c r="A28" t="s">
        <v>3</v>
      </c>
      <c r="B28" t="s">
        <v>23</v>
      </c>
      <c r="C28" s="5">
        <v>4</v>
      </c>
      <c r="D28" s="5">
        <v>12</v>
      </c>
      <c r="E28" s="5">
        <f t="shared" si="5"/>
        <v>8</v>
      </c>
      <c r="F28" s="5">
        <f>3/15</f>
        <v>0.2</v>
      </c>
      <c r="G28" s="5">
        <f t="shared" ref="G28:G31" si="13">2.2*F28*E28</f>
        <v>3.5200000000000005</v>
      </c>
      <c r="H28" s="5">
        <f t="shared" si="7"/>
        <v>6082.56</v>
      </c>
      <c r="I28" s="5">
        <f t="shared" si="12"/>
        <v>1.056</v>
      </c>
      <c r="J28" s="5">
        <f t="shared" si="1"/>
        <v>0.28409090909090906</v>
      </c>
      <c r="K28" s="5">
        <f t="shared" si="2"/>
        <v>0.94696969696969691</v>
      </c>
      <c r="L28" s="5">
        <f t="shared" si="9"/>
        <v>490.90909090909088</v>
      </c>
      <c r="M28" s="5">
        <f>K28*1728</f>
        <v>1636.3636363636363</v>
      </c>
    </row>
    <row r="29" spans="1:13" s="1" customFormat="1" x14ac:dyDescent="0.3">
      <c r="A29" s="1" t="s">
        <v>3</v>
      </c>
      <c r="B29" s="1" t="s">
        <v>12</v>
      </c>
      <c r="C29" s="4">
        <v>8</v>
      </c>
      <c r="D29" s="4">
        <v>12</v>
      </c>
      <c r="E29" s="5">
        <f t="shared" si="5"/>
        <v>10</v>
      </c>
      <c r="F29" s="4">
        <f>4/15</f>
        <v>0.26666666666666666</v>
      </c>
      <c r="G29" s="5">
        <f t="shared" si="13"/>
        <v>5.8666666666666671</v>
      </c>
      <c r="H29" s="5">
        <f t="shared" si="7"/>
        <v>10137.6</v>
      </c>
      <c r="I29" s="4">
        <f t="shared" si="12"/>
        <v>1.76</v>
      </c>
      <c r="J29" s="4">
        <f t="shared" si="1"/>
        <v>0.17045454545454544</v>
      </c>
      <c r="K29" s="4">
        <f t="shared" si="2"/>
        <v>0.56818181818181823</v>
      </c>
      <c r="L29" s="5">
        <f t="shared" si="9"/>
        <v>294.5454545454545</v>
      </c>
      <c r="M29" s="5">
        <f>K29*1728</f>
        <v>981.81818181818187</v>
      </c>
    </row>
    <row r="30" spans="1:13" x14ac:dyDescent="0.3">
      <c r="A30" t="s">
        <v>3</v>
      </c>
      <c r="B30" t="s">
        <v>8</v>
      </c>
      <c r="C30" s="5">
        <v>4</v>
      </c>
      <c r="D30" s="5">
        <v>10</v>
      </c>
      <c r="E30" s="5">
        <f t="shared" si="5"/>
        <v>7</v>
      </c>
      <c r="F30" s="5">
        <f>5/15</f>
        <v>0.33333333333333331</v>
      </c>
      <c r="G30" s="5">
        <f t="shared" si="13"/>
        <v>5.1333333333333337</v>
      </c>
      <c r="H30" s="5">
        <f t="shared" si="7"/>
        <v>8870.4000000000015</v>
      </c>
      <c r="I30" s="5">
        <f t="shared" si="12"/>
        <v>1.54</v>
      </c>
      <c r="J30" s="5">
        <f t="shared" si="1"/>
        <v>0.19480519480519479</v>
      </c>
      <c r="K30" s="5">
        <f t="shared" si="2"/>
        <v>0.64935064935064934</v>
      </c>
      <c r="L30" s="5">
        <f t="shared" si="9"/>
        <v>336.6233766233766</v>
      </c>
      <c r="M30" s="5">
        <f>K30*1728</f>
        <v>1122.077922077922</v>
      </c>
    </row>
    <row r="31" spans="1:13" s="1" customFormat="1" x14ac:dyDescent="0.3">
      <c r="A31" s="1" t="s">
        <v>3</v>
      </c>
      <c r="B31" s="1" t="s">
        <v>16</v>
      </c>
      <c r="C31" s="4">
        <v>2</v>
      </c>
      <c r="D31" s="4">
        <v>3</v>
      </c>
      <c r="E31" s="5">
        <f t="shared" si="5"/>
        <v>2.5</v>
      </c>
      <c r="F31" s="4">
        <f>2/15</f>
        <v>0.13333333333333333</v>
      </c>
      <c r="G31" s="5">
        <f t="shared" si="13"/>
        <v>0.73333333333333339</v>
      </c>
      <c r="H31" s="5">
        <f t="shared" si="7"/>
        <v>1267.2</v>
      </c>
      <c r="I31" s="4">
        <f t="shared" si="12"/>
        <v>0.22</v>
      </c>
      <c r="J31" s="4">
        <f t="shared" si="1"/>
        <v>1.3636363636363635</v>
      </c>
      <c r="K31" s="4">
        <f t="shared" si="2"/>
        <v>4.5454545454545459</v>
      </c>
      <c r="L31" s="5">
        <f t="shared" si="9"/>
        <v>2356.363636363636</v>
      </c>
      <c r="M31" s="5">
        <f>K31*1728</f>
        <v>7854.545454545455</v>
      </c>
    </row>
    <row r="32" spans="1:13" x14ac:dyDescent="0.3">
      <c r="A32" t="s">
        <v>5</v>
      </c>
      <c r="B32" s="3" t="s">
        <v>15</v>
      </c>
      <c r="C32" s="5">
        <v>1</v>
      </c>
      <c r="D32" s="5">
        <v>1</v>
      </c>
      <c r="E32" s="5">
        <f t="shared" si="5"/>
        <v>1</v>
      </c>
      <c r="F32" s="5">
        <f>4/29</f>
        <v>0.13793103448275862</v>
      </c>
      <c r="G32" s="5">
        <f>0.8*F32*E32</f>
        <v>0.1103448275862069</v>
      </c>
      <c r="H32" s="5">
        <f t="shared" si="7"/>
        <v>190.6758620689655</v>
      </c>
      <c r="I32" s="5">
        <f t="shared" si="12"/>
        <v>3.310344827586207E-2</v>
      </c>
      <c r="J32" s="5">
        <f t="shared" si="1"/>
        <v>9.0625</v>
      </c>
      <c r="K32" s="5">
        <f t="shared" si="2"/>
        <v>30.208333333333332</v>
      </c>
      <c r="L32" s="6">
        <f t="shared" si="9"/>
        <v>15660</v>
      </c>
      <c r="M32" s="6">
        <f t="shared" ref="M32:M37" si="14">K32*27</f>
        <v>815.625</v>
      </c>
    </row>
    <row r="33" spans="1:13" x14ac:dyDescent="0.3">
      <c r="A33" t="s">
        <v>5</v>
      </c>
      <c r="B33" s="3" t="s">
        <v>24</v>
      </c>
      <c r="C33" s="5">
        <v>1</v>
      </c>
      <c r="D33" s="5">
        <v>1</v>
      </c>
      <c r="E33" s="5">
        <f t="shared" si="5"/>
        <v>1</v>
      </c>
      <c r="F33" s="5">
        <f>2/29</f>
        <v>6.8965517241379309E-2</v>
      </c>
      <c r="G33" s="5">
        <f t="shared" ref="G33:G41" si="15">0.8*F33*E33</f>
        <v>5.5172413793103448E-2</v>
      </c>
      <c r="H33" s="5">
        <f t="shared" si="7"/>
        <v>95.33793103448275</v>
      </c>
      <c r="I33" s="5">
        <f t="shared" si="12"/>
        <v>1.6551724137931035E-2</v>
      </c>
      <c r="J33" s="5">
        <f t="shared" si="1"/>
        <v>18.125</v>
      </c>
      <c r="K33" s="5">
        <f t="shared" si="2"/>
        <v>60.416666666666664</v>
      </c>
      <c r="L33" s="6">
        <f t="shared" si="9"/>
        <v>31320</v>
      </c>
      <c r="M33" s="6">
        <f t="shared" si="14"/>
        <v>1631.25</v>
      </c>
    </row>
    <row r="34" spans="1:13" x14ac:dyDescent="0.3">
      <c r="A34" t="s">
        <v>5</v>
      </c>
      <c r="B34" s="3" t="s">
        <v>25</v>
      </c>
      <c r="C34" s="5">
        <v>1</v>
      </c>
      <c r="D34" s="5">
        <v>1</v>
      </c>
      <c r="E34" s="5">
        <f t="shared" si="5"/>
        <v>1</v>
      </c>
      <c r="F34" s="5">
        <f>2/29</f>
        <v>6.8965517241379309E-2</v>
      </c>
      <c r="G34" s="5">
        <f t="shared" si="15"/>
        <v>5.5172413793103448E-2</v>
      </c>
      <c r="H34" s="5">
        <f t="shared" si="7"/>
        <v>95.33793103448275</v>
      </c>
      <c r="I34" s="5">
        <f t="shared" si="12"/>
        <v>1.6551724137931035E-2</v>
      </c>
      <c r="J34" s="5">
        <f t="shared" si="1"/>
        <v>18.125</v>
      </c>
      <c r="K34" s="5">
        <f t="shared" si="2"/>
        <v>60.416666666666664</v>
      </c>
      <c r="L34" s="6">
        <f t="shared" si="9"/>
        <v>31320</v>
      </c>
      <c r="M34" s="6">
        <f t="shared" si="14"/>
        <v>1631.25</v>
      </c>
    </row>
    <row r="35" spans="1:13" x14ac:dyDescent="0.3">
      <c r="A35" t="s">
        <v>5</v>
      </c>
      <c r="B35" s="3" t="s">
        <v>26</v>
      </c>
      <c r="C35" s="5">
        <v>1</v>
      </c>
      <c r="D35" s="5">
        <v>1</v>
      </c>
      <c r="E35" s="5">
        <f t="shared" si="5"/>
        <v>1</v>
      </c>
      <c r="F35" s="5">
        <f>2/29</f>
        <v>6.8965517241379309E-2</v>
      </c>
      <c r="G35" s="5">
        <f t="shared" si="15"/>
        <v>5.5172413793103448E-2</v>
      </c>
      <c r="H35" s="5">
        <f t="shared" si="7"/>
        <v>95.33793103448275</v>
      </c>
      <c r="I35" s="5">
        <f t="shared" si="12"/>
        <v>1.6551724137931035E-2</v>
      </c>
      <c r="J35" s="5">
        <f t="shared" si="1"/>
        <v>18.125</v>
      </c>
      <c r="K35" s="5">
        <f t="shared" si="2"/>
        <v>60.416666666666664</v>
      </c>
      <c r="L35" s="6">
        <f t="shared" si="9"/>
        <v>31320</v>
      </c>
      <c r="M35" s="6">
        <f t="shared" si="14"/>
        <v>1631.25</v>
      </c>
    </row>
    <row r="36" spans="1:13" x14ac:dyDescent="0.3">
      <c r="A36" t="s">
        <v>5</v>
      </c>
      <c r="B36" s="3" t="s">
        <v>59</v>
      </c>
      <c r="C36" s="5">
        <v>1</v>
      </c>
      <c r="D36" s="5">
        <v>1</v>
      </c>
      <c r="E36" s="5">
        <f t="shared" si="5"/>
        <v>1</v>
      </c>
      <c r="F36" s="5">
        <f>3/29</f>
        <v>0.10344827586206896</v>
      </c>
      <c r="G36" s="5">
        <f t="shared" si="15"/>
        <v>8.2758620689655171E-2</v>
      </c>
      <c r="H36" s="5">
        <f t="shared" si="7"/>
        <v>143.00689655172414</v>
      </c>
      <c r="I36" s="5">
        <f t="shared" si="12"/>
        <v>2.4827586206896551E-2</v>
      </c>
      <c r="J36" s="5">
        <f t="shared" si="1"/>
        <v>12.083333333333334</v>
      </c>
      <c r="K36" s="5">
        <f t="shared" si="2"/>
        <v>40.277777777777779</v>
      </c>
      <c r="L36" s="6">
        <f t="shared" si="9"/>
        <v>20880</v>
      </c>
      <c r="M36" s="6">
        <f t="shared" si="14"/>
        <v>1087.5</v>
      </c>
    </row>
    <row r="37" spans="1:13" x14ac:dyDescent="0.3">
      <c r="A37" t="s">
        <v>5</v>
      </c>
      <c r="B37" s="3" t="s">
        <v>60</v>
      </c>
      <c r="C37" s="5">
        <v>1</v>
      </c>
      <c r="D37" s="5">
        <v>1</v>
      </c>
      <c r="E37" s="5">
        <f t="shared" si="5"/>
        <v>1</v>
      </c>
      <c r="F37" s="5">
        <f>3/29</f>
        <v>0.10344827586206896</v>
      </c>
      <c r="G37" s="5">
        <f t="shared" si="15"/>
        <v>8.2758620689655171E-2</v>
      </c>
      <c r="H37" s="5">
        <f t="shared" si="7"/>
        <v>143.00689655172414</v>
      </c>
      <c r="I37" s="5">
        <f t="shared" si="12"/>
        <v>2.4827586206896551E-2</v>
      </c>
      <c r="J37" s="5">
        <f t="shared" si="1"/>
        <v>12.083333333333334</v>
      </c>
      <c r="K37" s="5">
        <f t="shared" si="2"/>
        <v>40.277777777777779</v>
      </c>
      <c r="L37" s="6">
        <f t="shared" si="9"/>
        <v>20880</v>
      </c>
      <c r="M37" s="6">
        <f t="shared" si="14"/>
        <v>1087.5</v>
      </c>
    </row>
    <row r="38" spans="1:13" x14ac:dyDescent="0.3">
      <c r="A38" t="s">
        <v>5</v>
      </c>
      <c r="B38" t="s">
        <v>17</v>
      </c>
      <c r="C38" s="5">
        <v>1</v>
      </c>
      <c r="D38" s="5">
        <v>1</v>
      </c>
      <c r="E38" s="5">
        <f t="shared" si="5"/>
        <v>1</v>
      </c>
      <c r="F38" s="5">
        <f>3/29</f>
        <v>0.10344827586206896</v>
      </c>
      <c r="G38" s="5">
        <f t="shared" si="15"/>
        <v>8.2758620689655171E-2</v>
      </c>
      <c r="H38" s="5">
        <f t="shared" si="7"/>
        <v>143.00689655172414</v>
      </c>
      <c r="I38" s="5">
        <f t="shared" si="12"/>
        <v>2.4827586206896551E-2</v>
      </c>
      <c r="J38" s="5">
        <f t="shared" si="1"/>
        <v>12.083333333333334</v>
      </c>
      <c r="K38" s="5">
        <f t="shared" si="2"/>
        <v>40.277777777777779</v>
      </c>
      <c r="L38" s="5">
        <f t="shared" si="9"/>
        <v>20880</v>
      </c>
      <c r="M38" s="5">
        <f t="shared" ref="M38:M43" si="16">K38*1728</f>
        <v>69600</v>
      </c>
    </row>
    <row r="39" spans="1:13" x14ac:dyDescent="0.3">
      <c r="A39" t="s">
        <v>5</v>
      </c>
      <c r="B39" t="s">
        <v>20</v>
      </c>
      <c r="C39" s="5">
        <v>1</v>
      </c>
      <c r="D39" s="5">
        <v>1</v>
      </c>
      <c r="E39" s="5">
        <f t="shared" si="5"/>
        <v>1</v>
      </c>
      <c r="F39" s="5">
        <f>5/29</f>
        <v>0.17241379310344829</v>
      </c>
      <c r="G39" s="5">
        <f t="shared" si="15"/>
        <v>0.13793103448275865</v>
      </c>
      <c r="H39" s="5">
        <f t="shared" si="7"/>
        <v>238.34482758620695</v>
      </c>
      <c r="I39" s="5">
        <f t="shared" si="12"/>
        <v>4.1379310344827593E-2</v>
      </c>
      <c r="J39" s="5">
        <f t="shared" si="1"/>
        <v>7.2499999999999982</v>
      </c>
      <c r="K39" s="5">
        <f t="shared" si="2"/>
        <v>24.166666666666664</v>
      </c>
      <c r="L39" s="5">
        <f t="shared" si="9"/>
        <v>12527.999999999996</v>
      </c>
      <c r="M39" s="5">
        <f t="shared" si="16"/>
        <v>41759.999999999993</v>
      </c>
    </row>
    <row r="40" spans="1:13" x14ac:dyDescent="0.3">
      <c r="A40" t="s">
        <v>5</v>
      </c>
      <c r="B40" t="s">
        <v>21</v>
      </c>
      <c r="C40" s="5">
        <v>1</v>
      </c>
      <c r="D40" s="5">
        <v>1</v>
      </c>
      <c r="E40" s="5">
        <f t="shared" si="5"/>
        <v>1</v>
      </c>
      <c r="F40" s="5">
        <f>4/29</f>
        <v>0.13793103448275862</v>
      </c>
      <c r="G40" s="5">
        <f t="shared" si="15"/>
        <v>0.1103448275862069</v>
      </c>
      <c r="H40" s="5">
        <f t="shared" si="7"/>
        <v>190.6758620689655</v>
      </c>
      <c r="I40" s="5">
        <f t="shared" si="12"/>
        <v>3.310344827586207E-2</v>
      </c>
      <c r="J40" s="5">
        <f t="shared" si="1"/>
        <v>9.0625</v>
      </c>
      <c r="K40" s="5">
        <f t="shared" si="2"/>
        <v>30.208333333333332</v>
      </c>
      <c r="L40" s="5">
        <f t="shared" si="9"/>
        <v>15660</v>
      </c>
      <c r="M40" s="5">
        <f t="shared" si="16"/>
        <v>52200</v>
      </c>
    </row>
    <row r="41" spans="1:13" s="1" customFormat="1" x14ac:dyDescent="0.3">
      <c r="A41" s="1" t="s">
        <v>5</v>
      </c>
      <c r="B41" s="1" t="s">
        <v>22</v>
      </c>
      <c r="C41" s="4">
        <v>1</v>
      </c>
      <c r="D41" s="4">
        <v>1</v>
      </c>
      <c r="E41" s="5">
        <f t="shared" si="5"/>
        <v>1</v>
      </c>
      <c r="F41" s="4">
        <f>1/29</f>
        <v>3.4482758620689655E-2</v>
      </c>
      <c r="G41" s="5">
        <f t="shared" si="15"/>
        <v>2.7586206896551724E-2</v>
      </c>
      <c r="H41" s="5">
        <f t="shared" si="7"/>
        <v>47.668965517241375</v>
      </c>
      <c r="I41" s="4">
        <f t="shared" si="12"/>
        <v>8.2758620689655175E-3</v>
      </c>
      <c r="J41" s="4">
        <f t="shared" si="1"/>
        <v>36.25</v>
      </c>
      <c r="K41" s="4">
        <f t="shared" si="2"/>
        <v>120.83333333333333</v>
      </c>
      <c r="L41" s="5">
        <f t="shared" si="9"/>
        <v>62640</v>
      </c>
      <c r="M41" s="5">
        <f t="shared" si="16"/>
        <v>208800</v>
      </c>
    </row>
    <row r="42" spans="1:13" s="1" customFormat="1" x14ac:dyDescent="0.3">
      <c r="A42" s="1" t="s">
        <v>4</v>
      </c>
      <c r="B42" s="1" t="s">
        <v>27</v>
      </c>
      <c r="C42" s="4">
        <v>1</v>
      </c>
      <c r="D42" s="4">
        <v>1</v>
      </c>
      <c r="E42" s="5">
        <f t="shared" si="5"/>
        <v>1</v>
      </c>
      <c r="F42" s="4">
        <f>3/10</f>
        <v>0.3</v>
      </c>
      <c r="G42" s="4">
        <f>0.75*F42*E42</f>
        <v>0.22499999999999998</v>
      </c>
      <c r="H42" s="5">
        <f t="shared" si="7"/>
        <v>388.79999999999995</v>
      </c>
      <c r="I42" s="4">
        <f t="shared" si="12"/>
        <v>6.7499999999999991E-2</v>
      </c>
      <c r="J42" s="4">
        <f t="shared" si="1"/>
        <v>4.4444444444444446</v>
      </c>
      <c r="K42" s="4">
        <f t="shared" si="2"/>
        <v>14.814814814814817</v>
      </c>
      <c r="L42" s="5">
        <f t="shared" si="9"/>
        <v>7680</v>
      </c>
      <c r="M42" s="5">
        <f t="shared" si="16"/>
        <v>25600.000000000004</v>
      </c>
    </row>
    <row r="43" spans="1:13" x14ac:dyDescent="0.3">
      <c r="A43" t="s">
        <v>4</v>
      </c>
      <c r="B43" t="s">
        <v>28</v>
      </c>
      <c r="C43" s="5">
        <v>1</v>
      </c>
      <c r="D43" s="5">
        <v>1</v>
      </c>
      <c r="E43" s="5">
        <f t="shared" si="5"/>
        <v>1</v>
      </c>
      <c r="F43" s="5">
        <f>3/10</f>
        <v>0.3</v>
      </c>
      <c r="G43" s="4">
        <f t="shared" ref="G43:G46" si="17">0.75*F43*E43</f>
        <v>0.22499999999999998</v>
      </c>
      <c r="H43" s="5">
        <f t="shared" si="7"/>
        <v>388.79999999999995</v>
      </c>
      <c r="I43" s="5">
        <f t="shared" si="12"/>
        <v>6.7499999999999991E-2</v>
      </c>
      <c r="J43" s="5">
        <f t="shared" si="1"/>
        <v>4.4444444444444446</v>
      </c>
      <c r="K43" s="5">
        <f t="shared" si="2"/>
        <v>14.814814814814817</v>
      </c>
      <c r="L43" s="5">
        <f t="shared" si="9"/>
        <v>7680</v>
      </c>
      <c r="M43" s="5">
        <f t="shared" si="16"/>
        <v>25600.000000000004</v>
      </c>
    </row>
    <row r="44" spans="1:13" x14ac:dyDescent="0.3">
      <c r="A44" t="s">
        <v>4</v>
      </c>
      <c r="B44" s="3" t="s">
        <v>29</v>
      </c>
      <c r="C44" s="5">
        <v>1</v>
      </c>
      <c r="D44" s="5">
        <v>1</v>
      </c>
      <c r="E44" s="5">
        <f t="shared" si="5"/>
        <v>1</v>
      </c>
      <c r="F44" s="5">
        <f>2/10</f>
        <v>0.2</v>
      </c>
      <c r="G44" s="4">
        <f t="shared" si="17"/>
        <v>0.15000000000000002</v>
      </c>
      <c r="H44" s="5">
        <f t="shared" si="7"/>
        <v>259.20000000000005</v>
      </c>
      <c r="I44" s="5">
        <f t="shared" si="12"/>
        <v>4.5000000000000005E-2</v>
      </c>
      <c r="J44" s="5">
        <f t="shared" si="1"/>
        <v>6.6666666666666661</v>
      </c>
      <c r="K44" s="5">
        <f t="shared" si="2"/>
        <v>22.222222222222218</v>
      </c>
      <c r="L44" s="6">
        <f t="shared" si="9"/>
        <v>11519.999999999998</v>
      </c>
      <c r="M44" s="6">
        <f>K44*27</f>
        <v>599.99999999999989</v>
      </c>
    </row>
    <row r="45" spans="1:13" x14ac:dyDescent="0.3">
      <c r="A45" t="s">
        <v>4</v>
      </c>
      <c r="B45" s="3" t="s">
        <v>30</v>
      </c>
      <c r="C45" s="5">
        <v>1</v>
      </c>
      <c r="D45" s="5">
        <v>1</v>
      </c>
      <c r="E45" s="5">
        <f t="shared" si="5"/>
        <v>1</v>
      </c>
      <c r="F45" s="5">
        <f>1/10</f>
        <v>0.1</v>
      </c>
      <c r="G45" s="4">
        <f t="shared" si="17"/>
        <v>7.5000000000000011E-2</v>
      </c>
      <c r="H45" s="5">
        <f t="shared" si="7"/>
        <v>129.60000000000002</v>
      </c>
      <c r="I45" s="5">
        <f t="shared" si="12"/>
        <v>2.2500000000000003E-2</v>
      </c>
      <c r="J45" s="5">
        <f t="shared" si="1"/>
        <v>13.333333333333332</v>
      </c>
      <c r="K45" s="5">
        <f t="shared" si="2"/>
        <v>44.444444444444436</v>
      </c>
      <c r="L45" s="6">
        <f t="shared" si="9"/>
        <v>23039.999999999996</v>
      </c>
      <c r="M45" s="6">
        <f>K45*27</f>
        <v>1199.9999999999998</v>
      </c>
    </row>
    <row r="46" spans="1:13" s="1" customFormat="1" x14ac:dyDescent="0.3">
      <c r="A46" s="1" t="s">
        <v>4</v>
      </c>
      <c r="B46" s="1" t="s">
        <v>32</v>
      </c>
      <c r="C46" s="4">
        <v>1</v>
      </c>
      <c r="D46" s="4">
        <v>1</v>
      </c>
      <c r="E46" s="5">
        <f t="shared" si="5"/>
        <v>1</v>
      </c>
      <c r="F46" s="4">
        <f>1/10</f>
        <v>0.1</v>
      </c>
      <c r="G46" s="4">
        <f t="shared" si="17"/>
        <v>7.5000000000000011E-2</v>
      </c>
      <c r="H46" s="5">
        <f t="shared" si="7"/>
        <v>129.60000000000002</v>
      </c>
      <c r="I46" s="4">
        <f t="shared" si="12"/>
        <v>2.2500000000000003E-2</v>
      </c>
      <c r="J46" s="4">
        <f t="shared" si="1"/>
        <v>13.333333333333332</v>
      </c>
      <c r="K46" s="4">
        <f t="shared" si="2"/>
        <v>44.444444444444436</v>
      </c>
      <c r="L46" s="5">
        <f t="shared" si="9"/>
        <v>23039.999999999996</v>
      </c>
      <c r="M46" s="5">
        <f>K46*1728</f>
        <v>76799.999999999985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试炼</vt:lpstr>
      <vt:lpstr>宝库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acacia</dc:creator>
  <cp:lastModifiedBy>acacia acacia</cp:lastModifiedBy>
  <dcterms:created xsi:type="dcterms:W3CDTF">2015-06-05T18:19:34Z</dcterms:created>
  <dcterms:modified xsi:type="dcterms:W3CDTF">2025-04-06T02:25:14Z</dcterms:modified>
</cp:coreProperties>
</file>