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lecalcus/Dropbox/Dossier de l'équipe InMignonetteWeTrust/ULB/Projects/19_AttenTrack/data/"/>
    </mc:Choice>
  </mc:AlternateContent>
  <xr:revisionPtr revIDLastSave="0" documentId="13_ncr:1_{5B731DDE-4BCB-7746-A1ED-C5C662A50154}" xr6:coauthVersionLast="47" xr6:coauthVersionMax="47" xr10:uidLastSave="{00000000-0000-0000-0000-000000000000}"/>
  <bookViews>
    <workbookView xWindow="54220" yWindow="3220" windowWidth="31960" windowHeight="19620" xr2:uid="{B70A0767-35A0-E243-B11E-28AC2D45A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4" i="1" l="1"/>
  <c r="C283" i="1"/>
  <c r="C269" i="1"/>
  <c r="C281" i="1"/>
  <c r="C280" i="1"/>
  <c r="C279" i="1"/>
  <c r="C278" i="1"/>
  <c r="C277" i="1"/>
  <c r="C276" i="1"/>
  <c r="C275" i="1"/>
  <c r="C274" i="1"/>
  <c r="C273" i="1"/>
  <c r="C272" i="1"/>
  <c r="C288" i="1"/>
  <c r="C287" i="1"/>
  <c r="C286" i="1"/>
  <c r="C285" i="1"/>
  <c r="C282" i="1"/>
  <c r="C271" i="1"/>
  <c r="C270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12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3" i="1"/>
  <c r="C211" i="1"/>
  <c r="C210" i="1"/>
  <c r="C208" i="1"/>
  <c r="C207" i="1"/>
  <c r="C209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3" i="1"/>
  <c r="C184" i="1"/>
  <c r="C182" i="1"/>
  <c r="C180" i="1"/>
  <c r="C181" i="1"/>
  <c r="C179" i="1"/>
  <c r="C178" i="1"/>
  <c r="C177" i="1"/>
  <c r="C176" i="1"/>
  <c r="C175" i="1"/>
  <c r="C174" i="1"/>
  <c r="C173" i="1"/>
  <c r="C172" i="1"/>
  <c r="C171" i="1"/>
  <c r="C169" i="1"/>
  <c r="C168" i="1"/>
  <c r="C170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7" i="1"/>
  <c r="C115" i="1"/>
  <c r="C113" i="1"/>
  <c r="C112" i="1"/>
  <c r="C118" i="1"/>
  <c r="C116" i="1"/>
  <c r="C111" i="1"/>
  <c r="C110" i="1"/>
  <c r="C119" i="1"/>
  <c r="C114" i="1"/>
  <c r="C109" i="1"/>
  <c r="C108" i="1"/>
  <c r="C107" i="1"/>
  <c r="C106" i="1"/>
  <c r="C68" i="1"/>
  <c r="C67" i="1"/>
  <c r="C66" i="1"/>
  <c r="C65" i="1"/>
  <c r="C64" i="1"/>
  <c r="C80" i="1"/>
  <c r="C79" i="1"/>
  <c r="C78" i="1"/>
  <c r="C63" i="1"/>
  <c r="C77" i="1"/>
  <c r="C76" i="1"/>
  <c r="C75" i="1"/>
  <c r="C74" i="1"/>
  <c r="C73" i="1"/>
  <c r="C72" i="1"/>
  <c r="C71" i="1"/>
  <c r="C70" i="1"/>
  <c r="C69" i="1"/>
  <c r="C61" i="1"/>
</calcChain>
</file>

<file path=xl/sharedStrings.xml><?xml version="1.0" encoding="utf-8"?>
<sst xmlns="http://schemas.openxmlformats.org/spreadsheetml/2006/main" count="1454" uniqueCount="315">
  <si>
    <t>code_sujet</t>
  </si>
  <si>
    <t>version</t>
  </si>
  <si>
    <t>Age</t>
  </si>
  <si>
    <t>Gender</t>
  </si>
  <si>
    <t>MdT_standard</t>
  </si>
  <si>
    <t>audiometrie</t>
  </si>
  <si>
    <t>Music</t>
  </si>
  <si>
    <t>S013</t>
  </si>
  <si>
    <t>v15</t>
  </si>
  <si>
    <t>Female</t>
  </si>
  <si>
    <t>OK</t>
  </si>
  <si>
    <t>Nonmusician</t>
  </si>
  <si>
    <t>S015</t>
  </si>
  <si>
    <t>Male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</si>
  <si>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</si>
  <si>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</si>
  <si>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</si>
  <si>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</si>
  <si>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</si>
  <si>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</si>
  <si>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</si>
  <si>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</si>
  <si>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</si>
  <si>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</si>
  <si>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</si>
  <si>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</si>
  <si>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</si>
  <si>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</si>
  <si>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</si>
  <si>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</si>
  <si>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</si>
  <si>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</si>
  <si>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</si>
  <si>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</si>
  <si>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</si>
  <si>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</si>
  <si>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</si>
  <si>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</si>
  <si>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</si>
  <si>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</si>
  <si>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</si>
  <si>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</si>
  <si>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</si>
  <si>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</si>
  <si>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</si>
  <si>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</si>
  <si>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</si>
  <si>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Musician</t>
  </si>
  <si>
    <t>A010</t>
  </si>
  <si>
    <t>A011</t>
  </si>
  <si>
    <t>A012</t>
  </si>
  <si>
    <t>A013</t>
  </si>
  <si>
    <t>A015</t>
  </si>
  <si>
    <t>A016</t>
  </si>
  <si>
    <t>A017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</si>
  <si>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</si>
  <si>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</si>
  <si>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</si>
  <si>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</si>
  <si>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</si>
  <si>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</si>
  <si>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</si>
  <si>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</si>
  <si>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</si>
  <si>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A029</t>
  </si>
  <si>
    <t>E001</t>
  </si>
  <si>
    <t>E002</t>
  </si>
  <si>
    <t>E003</t>
  </si>
  <si>
    <t>E004</t>
  </si>
  <si>
    <t>LF001</t>
  </si>
  <si>
    <t>LF002</t>
  </si>
  <si>
    <t>LF003</t>
  </si>
  <si>
    <t>LF004</t>
  </si>
  <si>
    <t>EB001</t>
  </si>
  <si>
    <t>EB002</t>
  </si>
  <si>
    <t>EB003</t>
  </si>
  <si>
    <t>EB004</t>
  </si>
  <si>
    <t>EB005</t>
  </si>
  <si>
    <t>EB006</t>
  </si>
  <si>
    <t>EB007</t>
  </si>
  <si>
    <t>EB008</t>
  </si>
  <si>
    <t>EB009</t>
  </si>
  <si>
    <t>LF005</t>
  </si>
  <si>
    <t>EB010</t>
  </si>
  <si>
    <t>EB012</t>
  </si>
  <si>
    <t>EB013</t>
  </si>
  <si>
    <t>LF006</t>
  </si>
  <si>
    <t>LF007</t>
  </si>
  <si>
    <t>LF008</t>
  </si>
  <si>
    <t>LF009</t>
  </si>
  <si>
    <t>MS02</t>
  </si>
  <si>
    <t>v2</t>
  </si>
  <si>
    <t>MS03</t>
  </si>
  <si>
    <t>MS05</t>
  </si>
  <si>
    <t>MS06</t>
  </si>
  <si>
    <t>MS07</t>
  </si>
  <si>
    <t>MS08</t>
  </si>
  <si>
    <t>MS09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</si>
  <si>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</si>
  <si>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</si>
  <si>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</si>
  <si>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</si>
  <si>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</si>
  <si>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</si>
  <si>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</si>
  <si>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</si>
  <si>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</si>
  <si>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</si>
  <si>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</si>
  <si>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</si>
  <si>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</si>
  <si>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</si>
  <si>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</si>
  <si>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</si>
  <si>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MS60</t>
  </si>
  <si>
    <t>MS059</t>
  </si>
  <si>
    <t>diff_baseline</t>
  </si>
  <si>
    <t>diff2Voices</t>
  </si>
  <si>
    <t>RT_baseline</t>
  </si>
  <si>
    <t>RT_2voices</t>
  </si>
  <si>
    <t>SiQ</t>
  </si>
  <si>
    <t>Babble</t>
  </si>
  <si>
    <t>SSN</t>
  </si>
  <si>
    <t>SiQ_RT</t>
  </si>
  <si>
    <t>Babble_RT</t>
  </si>
  <si>
    <t>SSN_RT</t>
  </si>
  <si>
    <t>A018</t>
  </si>
  <si>
    <t>LF010</t>
  </si>
  <si>
    <t>CJ001</t>
  </si>
  <si>
    <t>CJ002</t>
  </si>
  <si>
    <t>CJ003</t>
  </si>
  <si>
    <t>CJ004</t>
  </si>
  <si>
    <t>CJ005</t>
  </si>
  <si>
    <t>CJ006</t>
  </si>
  <si>
    <t>CJ007</t>
  </si>
  <si>
    <t>CJ008</t>
  </si>
  <si>
    <t>CJ009</t>
  </si>
  <si>
    <t>CJ010</t>
  </si>
  <si>
    <t>CJ011</t>
  </si>
  <si>
    <t>CJ012</t>
  </si>
  <si>
    <t>CJ013</t>
  </si>
  <si>
    <t>CJ014</t>
  </si>
  <si>
    <t>CJ015</t>
  </si>
  <si>
    <t>CJ016</t>
  </si>
  <si>
    <t>CJ017</t>
  </si>
  <si>
    <t>CJ018</t>
  </si>
  <si>
    <t>CJ019</t>
  </si>
  <si>
    <t>CJ020</t>
  </si>
  <si>
    <t>CJ021</t>
  </si>
  <si>
    <t>CJ022</t>
  </si>
  <si>
    <t>CJ023</t>
  </si>
  <si>
    <t>CJ024</t>
  </si>
  <si>
    <t>CJ025</t>
  </si>
  <si>
    <t>CJ026</t>
  </si>
  <si>
    <t>CJ027</t>
  </si>
  <si>
    <t>CJ028</t>
  </si>
  <si>
    <t>CJ029</t>
  </si>
  <si>
    <t>CJ030</t>
  </si>
  <si>
    <t>CJ031</t>
  </si>
  <si>
    <t>CJ032</t>
  </si>
  <si>
    <t>CJ033</t>
  </si>
  <si>
    <t>CJ034</t>
  </si>
  <si>
    <t>CJ035</t>
  </si>
  <si>
    <t>CJ036</t>
  </si>
  <si>
    <t>CJ037</t>
  </si>
  <si>
    <t>CJ038</t>
  </si>
  <si>
    <t>CJ039</t>
  </si>
  <si>
    <t>CJ040</t>
  </si>
  <si>
    <t>CJ041</t>
  </si>
  <si>
    <t>CJ042</t>
  </si>
  <si>
    <t>CJ043</t>
  </si>
  <si>
    <t>CJ044</t>
  </si>
  <si>
    <t>CJ045</t>
  </si>
  <si>
    <t>CJ046</t>
  </si>
  <si>
    <t>CJ047</t>
  </si>
  <si>
    <t>CJ048</t>
  </si>
  <si>
    <t>CJ049</t>
  </si>
  <si>
    <t>CJ050</t>
  </si>
  <si>
    <t>CJ051</t>
  </si>
  <si>
    <t>CJ052</t>
  </si>
  <si>
    <t>CJ053</t>
  </si>
  <si>
    <t>CJ054</t>
  </si>
  <si>
    <t>CJ055</t>
  </si>
  <si>
    <t>CJ056</t>
  </si>
  <si>
    <t>CJ057</t>
  </si>
  <si>
    <t>CJ058</t>
  </si>
  <si>
    <t>CJ059</t>
  </si>
  <si>
    <t>CJ060</t>
  </si>
  <si>
    <t>CJ061</t>
  </si>
  <si>
    <t>CJ062</t>
  </si>
  <si>
    <t>CJ063</t>
  </si>
  <si>
    <t>CJ064</t>
  </si>
  <si>
    <t>CJ065</t>
  </si>
  <si>
    <t>CJ066</t>
  </si>
  <si>
    <t>CJ067</t>
  </si>
  <si>
    <t>CJ068</t>
  </si>
  <si>
    <t>CJ069</t>
  </si>
  <si>
    <t>CJ071</t>
  </si>
  <si>
    <t>CJ072</t>
  </si>
  <si>
    <t>CJ073</t>
  </si>
  <si>
    <t>CJ074</t>
  </si>
  <si>
    <t>CJ075</t>
  </si>
  <si>
    <t>CJ076</t>
  </si>
  <si>
    <t>CJ077</t>
  </si>
  <si>
    <t>CJ078</t>
  </si>
  <si>
    <t>CJ080</t>
  </si>
  <si>
    <t>CJ070</t>
  </si>
  <si>
    <t>BD001</t>
  </si>
  <si>
    <t>BD002</t>
  </si>
  <si>
    <t>BD003</t>
  </si>
  <si>
    <t>BD004</t>
  </si>
  <si>
    <t>BD005</t>
  </si>
  <si>
    <t>BD007</t>
  </si>
  <si>
    <t>BD008</t>
  </si>
  <si>
    <t>BD009</t>
  </si>
  <si>
    <t>BD010</t>
  </si>
  <si>
    <t>BD011</t>
  </si>
  <si>
    <t>BD012</t>
  </si>
  <si>
    <t>BD013</t>
  </si>
  <si>
    <t>BD014</t>
  </si>
  <si>
    <t>BD015</t>
  </si>
  <si>
    <t>BD016</t>
  </si>
  <si>
    <t>BD017</t>
  </si>
  <si>
    <t>BD018</t>
  </si>
  <si>
    <t>baseline</t>
  </si>
  <si>
    <t>TwoVoices</t>
  </si>
  <si>
    <t>BD019</t>
  </si>
  <si>
    <t>BD020</t>
  </si>
  <si>
    <t>BD021</t>
  </si>
  <si>
    <t>BD022</t>
  </si>
  <si>
    <t>BD023</t>
  </si>
  <si>
    <t>BD024</t>
  </si>
  <si>
    <t>BD025</t>
  </si>
  <si>
    <t>BD026</t>
  </si>
  <si>
    <t>BD027</t>
  </si>
  <si>
    <t>BD028</t>
  </si>
  <si>
    <t>BD030</t>
  </si>
  <si>
    <t>f6kv6erd</t>
  </si>
  <si>
    <t>tbcobq5v</t>
  </si>
  <si>
    <t>SES03</t>
  </si>
  <si>
    <t>SES04</t>
  </si>
  <si>
    <t>SES05</t>
  </si>
  <si>
    <t>SES06</t>
  </si>
  <si>
    <t>SES07</t>
  </si>
  <si>
    <t>SES08</t>
  </si>
  <si>
    <t>SES09</t>
  </si>
  <si>
    <t>SES10</t>
  </si>
  <si>
    <t>SES11</t>
  </si>
  <si>
    <t>SES12</t>
  </si>
  <si>
    <t>SES13</t>
  </si>
  <si>
    <t>SES14</t>
  </si>
  <si>
    <t>SES15</t>
  </si>
  <si>
    <t>SES16</t>
  </si>
  <si>
    <t>SES17</t>
  </si>
  <si>
    <t>SES18</t>
  </si>
  <si>
    <t>SES19</t>
  </si>
  <si>
    <t>SES20</t>
  </si>
  <si>
    <t>SES21</t>
  </si>
  <si>
    <t>SES22</t>
  </si>
  <si>
    <t>SES23</t>
  </si>
  <si>
    <t>SES24</t>
  </si>
  <si>
    <t>SES25</t>
  </si>
  <si>
    <t>SES26</t>
  </si>
  <si>
    <t>SES27</t>
  </si>
  <si>
    <t>SES28</t>
  </si>
  <si>
    <t>SES29</t>
  </si>
  <si>
    <t>SES30</t>
  </si>
  <si>
    <t>SES31</t>
  </si>
  <si>
    <t>SES32</t>
  </si>
  <si>
    <t>SES33</t>
  </si>
  <si>
    <t>SES34</t>
  </si>
  <si>
    <t>SES35</t>
  </si>
  <si>
    <t>SES36</t>
  </si>
  <si>
    <t>SES37</t>
  </si>
  <si>
    <t>SES38</t>
  </si>
  <si>
    <t>SES39</t>
  </si>
  <si>
    <t>SES40</t>
  </si>
  <si>
    <t>BD_031</t>
  </si>
  <si>
    <t>BD_032</t>
  </si>
  <si>
    <t>BD_033</t>
  </si>
  <si>
    <t>BD_034</t>
  </si>
  <si>
    <t>BD_035</t>
  </si>
  <si>
    <t>BD_036</t>
  </si>
  <si>
    <t>BD_037</t>
  </si>
  <si>
    <t>BD_038</t>
  </si>
  <si>
    <t>BD_039</t>
  </si>
  <si>
    <t>BD_041</t>
  </si>
  <si>
    <t>BD_042</t>
  </si>
  <si>
    <t>BD_043</t>
  </si>
  <si>
    <t>BD_044</t>
  </si>
  <si>
    <t>BD_045</t>
  </si>
  <si>
    <t>BD_046</t>
  </si>
  <si>
    <t>BD_047</t>
  </si>
  <si>
    <t>BD_048</t>
  </si>
  <si>
    <t>BD_049</t>
  </si>
  <si>
    <t>BD_050</t>
  </si>
  <si>
    <t>BD_051</t>
  </si>
  <si>
    <t>BD_052</t>
  </si>
  <si>
    <t>BD_053</t>
  </si>
  <si>
    <t>BD_054</t>
  </si>
  <si>
    <t>BD_055</t>
  </si>
  <si>
    <t>BD_056</t>
  </si>
  <si>
    <t>BD_058</t>
  </si>
  <si>
    <t>BD_059</t>
  </si>
  <si>
    <t>BD_060</t>
  </si>
  <si>
    <t>BD_061</t>
  </si>
  <si>
    <t>BD_062</t>
  </si>
  <si>
    <t>Nonmusicien</t>
  </si>
  <si>
    <t>BD_063</t>
  </si>
  <si>
    <t>BD_064</t>
  </si>
  <si>
    <t>BD_067</t>
  </si>
  <si>
    <t>BD_068</t>
  </si>
  <si>
    <t>BD_071</t>
  </si>
  <si>
    <t>BD_072</t>
  </si>
  <si>
    <t>Musicien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</si>
</sst>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venir Next"/>
      <family val="2"/>
    </font>
    <font>
      <sz val="8"/>
      <name val="Avenir Next"/>
      <family val="2"/>
    </font>
    <font>
      <sz val="10"/>
      <color rgb="FF000000"/>
      <name val="Avenir Next Regular"/>
    </font>
    <font>
      <sz val="10"/>
      <color theme="0" tint="-0.249977111117893"/>
      <name val="Avenir Next Regular"/>
    </font>
    <font>
      <b/>
      <sz val="10"/>
      <color rgb="FF000000"/>
      <name val="Avenir Next Regular"/>
    </font>
    <font>
      <b/>
      <sz val="10"/>
      <color theme="1"/>
      <name val="Avenir Next Regular"/>
    </font>
    <font>
      <sz val="10"/>
      <color theme="1"/>
      <name val="Avenir Next Regular"/>
    </font>
    <font>
      <sz val="10"/>
      <color theme="1"/>
      <name val="Avenir Next"/>
      <family val="2"/>
    </font>
    <font>
      <sz val="10"/>
      <color rgb="FF000000"/>
      <name val="Avenir Book"/>
      <family val="2"/>
    </font>
    <font>
      <sz val="11"/>
      <color rgb="FF000000"/>
      <name val="Avenir Next"/>
      <family val="2"/>
    </font>
    <font>
      <sz val="10"/>
      <color rgb="FF000000"/>
      <name val="avenir n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0" fontId="9" fillId="0" borderId="0" xfId="0" applyFont="1"/>
    <xf numFmtId="2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8F7C-999B-2547-91BA-BD27207E2C81}">
  <dimension ref="A1:S288"/>
  <sheetViews>
    <sheetView tabSelected="1" topLeftCell="A64" zoomScale="150" workbookViewId="0">
      <pane xSplit="1" topLeftCell="G1" activePane="topRight" state="frozen"/>
      <selection pane="topRight" activeCell="P90" sqref="P90"/>
    </sheetView>
  </sheetViews>
  <sheetFormatPr baseColWidth="10" defaultRowHeight="16"/>
  <cols>
    <col min="1" max="2" width="12.6640625" customWidth="1"/>
    <col min="3" max="3" width="14" style="10" customWidth="1"/>
    <col min="4" max="4" width="8.83203125"/>
    <col min="5" max="5" width="8.5" customWidth="1"/>
    <col min="6" max="6" width="14.5" customWidth="1"/>
    <col min="7" max="7" width="13.6640625" style="10" customWidth="1"/>
    <col min="9" max="9" width="12" customWidth="1"/>
    <col min="10" max="10" width="13.33203125" customWidth="1"/>
    <col min="12" max="12" width="15.83203125" customWidth="1"/>
    <col min="13" max="13" width="15.33203125" customWidth="1"/>
    <col min="14" max="14" width="13" customWidth="1"/>
  </cols>
  <sheetData>
    <row r="1" spans="1:19" ht="22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4" t="s">
        <v>224</v>
      </c>
      <c r="I1" s="4" t="s">
        <v>225</v>
      </c>
      <c r="J1" s="4" t="s">
        <v>116</v>
      </c>
      <c r="K1" s="4" t="s">
        <v>117</v>
      </c>
      <c r="L1" s="4" t="s">
        <v>118</v>
      </c>
      <c r="M1" s="4" t="s">
        <v>119</v>
      </c>
      <c r="N1" s="4" t="s">
        <v>120</v>
      </c>
      <c r="O1" s="4" t="s">
        <v>121</v>
      </c>
      <c r="P1" s="4" t="s">
        <v>122</v>
      </c>
      <c r="Q1" s="4" t="s">
        <v>123</v>
      </c>
      <c r="R1" s="4" t="s">
        <v>124</v>
      </c>
      <c r="S1" s="4" t="s">
        <v>125</v>
      </c>
    </row>
    <row r="2" spans="1:19">
      <c r="A2" s="7" t="s">
        <v>7</v>
      </c>
      <c r="B2" s="7" t="s">
        <v>8</v>
      </c>
      <c r="C2" s="2">
        <v>21.05</v>
      </c>
      <c r="D2" s="2" t="s">
        <v>9</v>
      </c>
      <c r="E2" s="2">
        <v>10</v>
      </c>
      <c r="F2" s="2" t="s">
        <v>10</v>
      </c>
      <c r="G2" s="2" t="s">
        <v>11</v>
      </c>
      <c r="H2" s="1">
        <v>91.836734693877602</v>
      </c>
      <c r="I2" s="1">
        <v>76.595744680851098</v>
      </c>
      <c r="J2" s="1">
        <v>32</v>
      </c>
      <c r="K2" s="1">
        <v>59</v>
      </c>
      <c r="L2" s="1">
        <v>465.46122448982601</v>
      </c>
      <c r="M2" s="1">
        <v>607.03404255298506</v>
      </c>
      <c r="N2" s="1">
        <v>96.774193548387103</v>
      </c>
      <c r="O2" s="1">
        <v>87.096774193548399</v>
      </c>
      <c r="P2" s="1">
        <v>80.645161290322605</v>
      </c>
      <c r="Q2" s="1">
        <v>1264.1580645162001</v>
      </c>
      <c r="R2" s="1">
        <v>737.34193548343796</v>
      </c>
      <c r="S2" s="1">
        <v>803.88064516179497</v>
      </c>
    </row>
    <row r="3" spans="1:19">
      <c r="A3" s="7" t="s">
        <v>12</v>
      </c>
      <c r="B3" s="7" t="s">
        <v>8</v>
      </c>
      <c r="C3" s="2">
        <v>8.0299999999999994</v>
      </c>
      <c r="D3" s="2" t="s">
        <v>13</v>
      </c>
      <c r="E3" s="2">
        <v>12</v>
      </c>
      <c r="F3" s="2" t="s">
        <v>10</v>
      </c>
      <c r="G3" s="2" t="s">
        <v>11</v>
      </c>
      <c r="H3" s="1">
        <v>87.755102040816297</v>
      </c>
      <c r="I3" s="1">
        <v>63.043478260869598</v>
      </c>
      <c r="J3" s="1">
        <v>12</v>
      </c>
      <c r="K3" s="1">
        <v>83</v>
      </c>
      <c r="L3" s="1">
        <v>2394.9612244781201</v>
      </c>
      <c r="M3" s="1">
        <v>2427.0847826029899</v>
      </c>
      <c r="N3" s="1">
        <v>100</v>
      </c>
      <c r="O3" s="1">
        <v>65.625</v>
      </c>
      <c r="P3" s="1">
        <v>62.5</v>
      </c>
      <c r="Q3" s="1">
        <v>3526.4437500089398</v>
      </c>
      <c r="R3" s="1">
        <v>2171.2749999910602</v>
      </c>
      <c r="S3" s="1">
        <v>2400.1656250022402</v>
      </c>
    </row>
    <row r="4" spans="1:19">
      <c r="A4" s="7" t="s">
        <v>14</v>
      </c>
      <c r="B4" s="7" t="s">
        <v>8</v>
      </c>
      <c r="C4" s="2">
        <v>20.69</v>
      </c>
      <c r="D4" s="2" t="s">
        <v>13</v>
      </c>
      <c r="E4" s="2">
        <v>9</v>
      </c>
      <c r="F4" s="2" t="s">
        <v>10</v>
      </c>
      <c r="G4" s="2" t="s">
        <v>11</v>
      </c>
      <c r="H4" s="1">
        <v>100</v>
      </c>
      <c r="I4" s="1">
        <v>90</v>
      </c>
      <c r="J4" s="1">
        <v>16</v>
      </c>
      <c r="K4" s="1">
        <v>30</v>
      </c>
      <c r="L4" s="1">
        <v>808.02040816752299</v>
      </c>
      <c r="M4" s="1">
        <v>448.19199999809302</v>
      </c>
      <c r="N4" s="1">
        <v>100</v>
      </c>
      <c r="O4" s="1">
        <v>84.375</v>
      </c>
      <c r="P4" s="1">
        <v>84.375</v>
      </c>
      <c r="Q4" s="1">
        <v>1541.19655172373</v>
      </c>
      <c r="R4" s="1">
        <v>1067.9281249977601</v>
      </c>
      <c r="S4" s="1">
        <v>1259.96875000093</v>
      </c>
    </row>
    <row r="5" spans="1:19">
      <c r="A5" s="7" t="s">
        <v>15</v>
      </c>
      <c r="B5" s="7" t="s">
        <v>8</v>
      </c>
      <c r="C5" s="2">
        <v>13.32</v>
      </c>
      <c r="D5" s="2" t="s">
        <v>13</v>
      </c>
      <c r="E5" s="2">
        <v>11</v>
      </c>
      <c r="F5" s="2" t="s">
        <v>10</v>
      </c>
      <c r="G5" s="2" t="s">
        <v>11</v>
      </c>
      <c r="H5" s="1">
        <v>73.913043478260903</v>
      </c>
      <c r="I5" s="1">
        <v>52</v>
      </c>
      <c r="J5" s="1">
        <v>23</v>
      </c>
      <c r="K5" s="1">
        <v>74</v>
      </c>
      <c r="L5" s="1">
        <v>706.78260869565304</v>
      </c>
      <c r="M5" s="1">
        <v>1171.26</v>
      </c>
      <c r="N5" s="1">
        <v>100</v>
      </c>
      <c r="O5" s="1">
        <v>83.870967741935502</v>
      </c>
      <c r="P5" s="1">
        <v>77.419354838709694</v>
      </c>
      <c r="Q5" s="1">
        <v>1417.4516129032299</v>
      </c>
      <c r="R5" s="1">
        <v>935.80645161290295</v>
      </c>
      <c r="S5" s="1">
        <v>851.90322580645295</v>
      </c>
    </row>
    <row r="6" spans="1:19">
      <c r="A6" s="7" t="s">
        <v>16</v>
      </c>
      <c r="B6" s="7" t="s">
        <v>8</v>
      </c>
      <c r="C6" s="2">
        <v>9.01</v>
      </c>
      <c r="D6" s="2" t="s">
        <v>9</v>
      </c>
      <c r="E6" s="2">
        <v>19</v>
      </c>
      <c r="F6" s="2" t="s">
        <v>10</v>
      </c>
      <c r="G6" s="2" t="s">
        <v>11</v>
      </c>
      <c r="H6" s="1">
        <v>64.5833333333333</v>
      </c>
      <c r="I6" s="1">
        <v>43.75</v>
      </c>
      <c r="J6" s="1">
        <v>65</v>
      </c>
      <c r="K6" s="1">
        <v>100</v>
      </c>
      <c r="L6" s="1">
        <v>1503.0208333333301</v>
      </c>
      <c r="M6" s="1">
        <v>1105.6666666666699</v>
      </c>
      <c r="N6" s="1">
        <v>100</v>
      </c>
      <c r="O6" s="1">
        <v>96.428571428571402</v>
      </c>
      <c r="P6" s="1">
        <v>81.25</v>
      </c>
      <c r="Q6" s="1">
        <v>2551.2580645161302</v>
      </c>
      <c r="R6" s="1">
        <v>1386.75</v>
      </c>
      <c r="S6" s="1">
        <v>1902.71875</v>
      </c>
    </row>
    <row r="7" spans="1:19">
      <c r="A7" s="7" t="s">
        <v>17</v>
      </c>
      <c r="B7" s="7" t="s">
        <v>8</v>
      </c>
      <c r="C7" s="2">
        <v>20.12</v>
      </c>
      <c r="D7" s="2" t="s">
        <v>9</v>
      </c>
      <c r="E7" s="2">
        <v>9</v>
      </c>
      <c r="F7" s="2" t="s">
        <v>10</v>
      </c>
      <c r="G7" s="2" t="s">
        <v>11</v>
      </c>
      <c r="H7" s="1">
        <v>100</v>
      </c>
      <c r="I7" s="1">
        <v>69.565217391304301</v>
      </c>
      <c r="J7" s="1">
        <v>2</v>
      </c>
      <c r="K7" s="1">
        <v>50</v>
      </c>
      <c r="L7" s="1">
        <v>643.38297872340399</v>
      </c>
      <c r="M7" s="1">
        <v>753.28260869565202</v>
      </c>
      <c r="N7" s="1">
        <v>100</v>
      </c>
      <c r="O7" s="1">
        <v>93.548387096774206</v>
      </c>
      <c r="P7" s="1">
        <v>93.103448275862107</v>
      </c>
      <c r="Q7" s="1">
        <v>1730.7419354838701</v>
      </c>
      <c r="R7" s="1">
        <v>945.22580645161304</v>
      </c>
      <c r="S7" s="1">
        <v>1093.2413793103401</v>
      </c>
    </row>
    <row r="8" spans="1:19">
      <c r="A8" s="7" t="s">
        <v>18</v>
      </c>
      <c r="B8" s="7" t="s">
        <v>8</v>
      </c>
      <c r="C8" s="2">
        <v>15.95</v>
      </c>
      <c r="D8" s="2" t="s">
        <v>13</v>
      </c>
      <c r="E8" s="2">
        <v>12</v>
      </c>
      <c r="F8" s="2" t="s">
        <v>10</v>
      </c>
      <c r="G8" s="2" t="s">
        <v>11</v>
      </c>
      <c r="H8" s="1">
        <v>54</v>
      </c>
      <c r="I8" s="1">
        <v>40.816326530612201</v>
      </c>
      <c r="J8" s="1">
        <v>75</v>
      </c>
      <c r="K8" s="1">
        <v>75</v>
      </c>
      <c r="L8" s="1">
        <v>802.7</v>
      </c>
      <c r="M8" s="1">
        <v>770.20408163265301</v>
      </c>
      <c r="N8" s="1">
        <v>100</v>
      </c>
      <c r="O8" s="1">
        <v>100</v>
      </c>
      <c r="P8" s="1">
        <v>96.774193548387103</v>
      </c>
      <c r="Q8" s="1">
        <v>1486.83870967742</v>
      </c>
      <c r="R8" s="1">
        <v>953.65625</v>
      </c>
      <c r="S8" s="1">
        <v>852.87096774193606</v>
      </c>
    </row>
    <row r="9" spans="1:19">
      <c r="A9" s="7" t="s">
        <v>19</v>
      </c>
      <c r="B9" s="7" t="s">
        <v>8</v>
      </c>
      <c r="C9" s="2">
        <v>18.739999999999998</v>
      </c>
      <c r="D9" s="2" t="s">
        <v>13</v>
      </c>
      <c r="E9" s="2">
        <v>9</v>
      </c>
      <c r="F9" s="2" t="s">
        <v>10</v>
      </c>
      <c r="G9" s="2" t="s">
        <v>11</v>
      </c>
      <c r="H9" s="1">
        <v>100</v>
      </c>
      <c r="I9" s="1">
        <v>84</v>
      </c>
      <c r="J9" s="1">
        <v>12</v>
      </c>
      <c r="K9" s="1">
        <v>57</v>
      </c>
      <c r="L9" s="1">
        <v>770.595744680851</v>
      </c>
      <c r="M9" s="1">
        <v>1262.46</v>
      </c>
      <c r="N9" s="1">
        <v>96.551724137931004</v>
      </c>
      <c r="O9" s="1">
        <v>96.774193548387103</v>
      </c>
      <c r="P9" s="1">
        <v>82.758620689655203</v>
      </c>
      <c r="Q9" s="1">
        <v>1880.7586206896599</v>
      </c>
      <c r="R9" s="1">
        <v>1573.22580645161</v>
      </c>
      <c r="S9" s="1">
        <v>1257.6896551724101</v>
      </c>
    </row>
    <row r="10" spans="1:19">
      <c r="A10" s="7" t="s">
        <v>20</v>
      </c>
      <c r="B10" s="7" t="s">
        <v>8</v>
      </c>
      <c r="C10" s="2">
        <v>10.039999999999999</v>
      </c>
      <c r="D10" s="2" t="s">
        <v>9</v>
      </c>
      <c r="E10" s="2">
        <v>5</v>
      </c>
      <c r="F10" s="2" t="s">
        <v>10</v>
      </c>
      <c r="G10" s="2" t="s">
        <v>11</v>
      </c>
      <c r="H10" s="1">
        <v>59.183673469387799</v>
      </c>
      <c r="I10" s="1">
        <v>46.938775510204103</v>
      </c>
      <c r="J10" s="1">
        <v>50</v>
      </c>
      <c r="K10" s="1">
        <v>63</v>
      </c>
      <c r="L10" s="1">
        <v>1416.5918367638899</v>
      </c>
      <c r="M10" s="1">
        <v>1061.1510204587701</v>
      </c>
      <c r="N10" s="1">
        <v>100</v>
      </c>
      <c r="O10" s="1">
        <v>96.774193548387103</v>
      </c>
      <c r="P10" s="1">
        <v>87.096774193548399</v>
      </c>
      <c r="Q10" s="1">
        <v>1902.41612903533</v>
      </c>
      <c r="R10" s="1">
        <v>1350.95806455612</v>
      </c>
      <c r="S10" s="1">
        <v>1518.0322579876099</v>
      </c>
    </row>
    <row r="11" spans="1:19">
      <c r="A11" s="7" t="s">
        <v>21</v>
      </c>
      <c r="B11" s="7" t="s">
        <v>8</v>
      </c>
      <c r="C11" s="2">
        <v>17.170000000000002</v>
      </c>
      <c r="D11" s="2" t="s">
        <v>9</v>
      </c>
      <c r="E11" s="2">
        <v>9</v>
      </c>
      <c r="F11" s="2" t="s">
        <v>10</v>
      </c>
      <c r="G11" s="2" t="s">
        <v>11</v>
      </c>
      <c r="H11" s="1">
        <v>62</v>
      </c>
      <c r="I11" s="1">
        <v>63.265306122448997</v>
      </c>
      <c r="J11" s="1">
        <v>53</v>
      </c>
      <c r="K11" s="1">
        <v>59</v>
      </c>
      <c r="L11" s="1">
        <v>954.979999999999</v>
      </c>
      <c r="M11" s="1">
        <v>848.67346938775302</v>
      </c>
      <c r="N11" s="1">
        <v>100</v>
      </c>
      <c r="O11" s="1">
        <v>90.322580645161295</v>
      </c>
      <c r="P11" s="1">
        <v>90.625</v>
      </c>
      <c r="Q11" s="1">
        <v>1380.3103448275899</v>
      </c>
      <c r="R11" s="1">
        <v>976.48387096774195</v>
      </c>
      <c r="S11" s="1">
        <v>868.50000000000205</v>
      </c>
    </row>
    <row r="12" spans="1:19">
      <c r="A12" s="7" t="s">
        <v>22</v>
      </c>
      <c r="B12" s="7" t="s">
        <v>8</v>
      </c>
      <c r="C12" s="2">
        <v>14.84</v>
      </c>
      <c r="D12" s="2" t="s">
        <v>9</v>
      </c>
      <c r="E12" s="2">
        <v>11</v>
      </c>
      <c r="F12" s="2" t="s">
        <v>10</v>
      </c>
      <c r="G12" s="2" t="s">
        <v>11</v>
      </c>
      <c r="H12" s="1">
        <v>85.4166666666667</v>
      </c>
      <c r="I12" s="1">
        <v>68.085106382978694</v>
      </c>
      <c r="J12" s="1">
        <v>80</v>
      </c>
      <c r="K12" s="1">
        <v>63</v>
      </c>
      <c r="L12" s="1">
        <v>682.89583333333599</v>
      </c>
      <c r="M12" s="1">
        <v>607.74468085106298</v>
      </c>
      <c r="N12" s="1">
        <v>93.75</v>
      </c>
      <c r="O12" s="1">
        <v>87.5</v>
      </c>
      <c r="P12" s="1">
        <v>83.3333333333333</v>
      </c>
      <c r="Q12" s="1">
        <v>1575.03125</v>
      </c>
      <c r="R12" s="1">
        <v>930.21875</v>
      </c>
      <c r="S12" s="1">
        <v>755.13333333333196</v>
      </c>
    </row>
    <row r="13" spans="1:19">
      <c r="A13" s="7" t="s">
        <v>23</v>
      </c>
      <c r="B13" s="7" t="s">
        <v>8</v>
      </c>
      <c r="C13" s="2">
        <v>14.78</v>
      </c>
      <c r="D13" s="2" t="s">
        <v>9</v>
      </c>
      <c r="E13" s="2">
        <v>9</v>
      </c>
      <c r="F13" s="2" t="s">
        <v>10</v>
      </c>
      <c r="G13" s="2" t="s">
        <v>11</v>
      </c>
      <c r="H13" s="1">
        <v>93.75</v>
      </c>
      <c r="I13" s="1">
        <v>54</v>
      </c>
      <c r="J13" s="1">
        <v>29</v>
      </c>
      <c r="K13" s="1">
        <v>77</v>
      </c>
      <c r="L13" s="1">
        <v>1430.0416666617</v>
      </c>
      <c r="M13" s="1">
        <v>1515.66200000763</v>
      </c>
      <c r="N13" s="1">
        <v>100</v>
      </c>
      <c r="O13" s="1">
        <v>96.774193548387103</v>
      </c>
      <c r="P13" s="1">
        <v>96.6666666666667</v>
      </c>
      <c r="Q13" s="1">
        <v>1936.94333337943</v>
      </c>
      <c r="R13" s="1">
        <v>1820.5935483824801</v>
      </c>
      <c r="S13" s="1">
        <v>1907.65666668415</v>
      </c>
    </row>
    <row r="14" spans="1:19">
      <c r="A14" s="7" t="s">
        <v>24</v>
      </c>
      <c r="B14" s="7" t="s">
        <v>8</v>
      </c>
      <c r="C14" s="2">
        <v>19.11</v>
      </c>
      <c r="D14" s="2" t="s">
        <v>9</v>
      </c>
      <c r="E14" s="2">
        <v>10</v>
      </c>
      <c r="F14" s="2" t="s">
        <v>10</v>
      </c>
      <c r="G14" s="2" t="s">
        <v>11</v>
      </c>
      <c r="H14" s="1">
        <v>91.6666666666667</v>
      </c>
      <c r="I14" s="1">
        <v>78.723404255319195</v>
      </c>
      <c r="J14" s="1">
        <v>50</v>
      </c>
      <c r="K14" s="1">
        <v>74</v>
      </c>
      <c r="L14" s="1">
        <v>788.89583333333405</v>
      </c>
      <c r="M14" s="1">
        <v>705.57446808510599</v>
      </c>
      <c r="N14" s="1">
        <v>100</v>
      </c>
      <c r="O14" s="1">
        <v>93.75</v>
      </c>
      <c r="P14" s="1">
        <v>70</v>
      </c>
      <c r="Q14" s="1">
        <v>974.40625000000102</v>
      </c>
      <c r="R14" s="1">
        <v>696.68750000000102</v>
      </c>
      <c r="S14" s="1">
        <v>538.43333333333396</v>
      </c>
    </row>
    <row r="15" spans="1:19">
      <c r="A15" s="7" t="s">
        <v>25</v>
      </c>
      <c r="B15" s="7" t="s">
        <v>8</v>
      </c>
      <c r="C15" s="2">
        <v>18.37</v>
      </c>
      <c r="D15" s="2" t="s">
        <v>9</v>
      </c>
      <c r="E15" s="2">
        <v>10</v>
      </c>
      <c r="F15" s="2" t="s">
        <v>10</v>
      </c>
      <c r="G15" s="2" t="s">
        <v>11</v>
      </c>
      <c r="H15" s="1">
        <v>95.918367346938794</v>
      </c>
      <c r="I15" s="1">
        <v>88.8888888888889</v>
      </c>
      <c r="J15" s="1">
        <v>23</v>
      </c>
      <c r="K15" s="1">
        <v>48</v>
      </c>
      <c r="L15" s="1">
        <v>1327.05306122558</v>
      </c>
      <c r="M15" s="1">
        <v>1092.3777777771199</v>
      </c>
      <c r="N15" s="1">
        <v>100</v>
      </c>
      <c r="O15" s="1">
        <v>83.870967741935502</v>
      </c>
      <c r="P15" s="1">
        <v>78.125</v>
      </c>
      <c r="Q15" s="1">
        <v>1834.3516129034199</v>
      </c>
      <c r="R15" s="1">
        <v>993.93870968203396</v>
      </c>
      <c r="S15" s="1">
        <v>929.74999999813701</v>
      </c>
    </row>
    <row r="16" spans="1:19">
      <c r="A16" s="7" t="s">
        <v>26</v>
      </c>
      <c r="B16" s="7" t="s">
        <v>8</v>
      </c>
      <c r="C16" s="2">
        <v>15.43</v>
      </c>
      <c r="D16" s="2" t="s">
        <v>9</v>
      </c>
      <c r="E16" s="2">
        <v>9</v>
      </c>
      <c r="F16" s="2" t="s">
        <v>10</v>
      </c>
      <c r="G16" s="2" t="s">
        <v>11</v>
      </c>
      <c r="H16" s="1">
        <v>34</v>
      </c>
      <c r="I16" s="1">
        <v>51.020408163265301</v>
      </c>
      <c r="J16" s="1">
        <v>81</v>
      </c>
      <c r="K16" s="1">
        <v>74</v>
      </c>
      <c r="L16" s="1">
        <v>1493.58</v>
      </c>
      <c r="M16" s="1">
        <v>816.59183673469602</v>
      </c>
      <c r="N16" s="1">
        <v>96.774193548387103</v>
      </c>
      <c r="O16" s="1">
        <v>90.625</v>
      </c>
      <c r="P16" s="1">
        <v>93.75</v>
      </c>
      <c r="Q16" s="1">
        <v>1386.7096774193601</v>
      </c>
      <c r="R16" s="1">
        <v>1072.09375</v>
      </c>
      <c r="S16" s="1">
        <v>961.99999999999795</v>
      </c>
    </row>
    <row r="17" spans="1:19">
      <c r="A17" s="7" t="s">
        <v>27</v>
      </c>
      <c r="B17" s="7" t="s">
        <v>8</v>
      </c>
      <c r="C17" s="1">
        <v>16.43</v>
      </c>
      <c r="D17" s="1" t="s">
        <v>13</v>
      </c>
      <c r="E17" s="1">
        <v>10</v>
      </c>
      <c r="F17" s="1" t="s">
        <v>10</v>
      </c>
      <c r="G17" s="1" t="s">
        <v>11</v>
      </c>
      <c r="H17" s="1">
        <v>72.9166666666667</v>
      </c>
      <c r="I17" s="1">
        <v>44</v>
      </c>
      <c r="J17" s="1">
        <v>71</v>
      </c>
      <c r="K17" s="1">
        <v>75</v>
      </c>
      <c r="L17" s="1">
        <v>1335.19374999923</v>
      </c>
      <c r="M17" s="1">
        <v>1029.83000000007</v>
      </c>
      <c r="N17" s="1">
        <v>100</v>
      </c>
      <c r="O17" s="1">
        <v>100</v>
      </c>
      <c r="P17" s="1">
        <v>90.322580645161295</v>
      </c>
      <c r="Q17" s="1">
        <v>1739.0187500004699</v>
      </c>
      <c r="R17" s="1">
        <v>795.57666666732996</v>
      </c>
      <c r="S17" s="1">
        <v>1039.3806451604401</v>
      </c>
    </row>
    <row r="18" spans="1:19">
      <c r="A18" s="7" t="s">
        <v>28</v>
      </c>
      <c r="B18" s="7" t="s">
        <v>8</v>
      </c>
      <c r="C18" s="1">
        <v>13.27</v>
      </c>
      <c r="D18" s="1" t="s">
        <v>13</v>
      </c>
      <c r="E18" s="1">
        <v>9</v>
      </c>
      <c r="F18" s="1" t="s">
        <v>10</v>
      </c>
      <c r="G18" s="1" t="s">
        <v>11</v>
      </c>
      <c r="H18" s="1">
        <v>47.9166666666667</v>
      </c>
      <c r="I18" s="1">
        <v>64.5833333333333</v>
      </c>
      <c r="J18" s="1">
        <v>78</v>
      </c>
      <c r="K18" s="1">
        <v>61</v>
      </c>
      <c r="L18" s="1">
        <v>1488.7000000079499</v>
      </c>
      <c r="M18" s="1">
        <v>1242.13125002384</v>
      </c>
      <c r="N18" s="1">
        <v>93.75</v>
      </c>
      <c r="O18" s="1">
        <v>87.5</v>
      </c>
      <c r="P18" s="1">
        <v>76.6666666666667</v>
      </c>
      <c r="Q18" s="1">
        <v>2203.3968749195301</v>
      </c>
      <c r="R18" s="1">
        <v>1292.0156249403999</v>
      </c>
      <c r="S18" s="1">
        <v>1241.3033333301501</v>
      </c>
    </row>
    <row r="19" spans="1:19">
      <c r="A19" s="7" t="s">
        <v>29</v>
      </c>
      <c r="B19" s="7" t="s">
        <v>8</v>
      </c>
      <c r="C19" s="1">
        <v>14.89</v>
      </c>
      <c r="D19" s="1" t="s">
        <v>9</v>
      </c>
      <c r="E19" s="1">
        <v>8</v>
      </c>
      <c r="F19" s="1" t="s">
        <v>10</v>
      </c>
      <c r="G19" s="1" t="s">
        <v>11</v>
      </c>
      <c r="H19" s="1">
        <v>32</v>
      </c>
      <c r="I19" s="1">
        <v>42.857142857142897</v>
      </c>
      <c r="J19" s="1">
        <v>91</v>
      </c>
      <c r="K19" s="1">
        <v>75</v>
      </c>
      <c r="L19" s="1">
        <v>1834.40600000002</v>
      </c>
      <c r="M19" s="1">
        <v>1403.28163265323</v>
      </c>
      <c r="N19" s="1">
        <v>96.875</v>
      </c>
      <c r="O19" s="1">
        <v>71.875</v>
      </c>
      <c r="P19" s="1">
        <v>75</v>
      </c>
      <c r="Q19" s="1">
        <v>1859.13437500037</v>
      </c>
      <c r="R19" s="1">
        <v>1245.1312499995099</v>
      </c>
      <c r="S19" s="1">
        <v>1388.5906250000701</v>
      </c>
    </row>
    <row r="20" spans="1:19">
      <c r="A20" s="7" t="s">
        <v>30</v>
      </c>
      <c r="B20" s="7" t="s">
        <v>8</v>
      </c>
      <c r="C20" s="1">
        <v>17.34</v>
      </c>
      <c r="D20" s="1" t="s">
        <v>13</v>
      </c>
      <c r="E20" s="1">
        <v>11</v>
      </c>
      <c r="F20" s="1" t="s">
        <v>10</v>
      </c>
      <c r="G20" s="1" t="s">
        <v>11</v>
      </c>
      <c r="H20" s="1">
        <v>95.918367346938794</v>
      </c>
      <c r="I20" s="1">
        <v>100</v>
      </c>
      <c r="J20" s="1">
        <v>25</v>
      </c>
      <c r="K20" s="1">
        <v>31</v>
      </c>
      <c r="L20" s="1">
        <v>748.14081632847694</v>
      </c>
      <c r="M20" s="1">
        <v>566.56304347774301</v>
      </c>
      <c r="N20" s="1">
        <v>100</v>
      </c>
      <c r="O20" s="1">
        <v>100</v>
      </c>
      <c r="P20" s="1">
        <v>93.75</v>
      </c>
      <c r="Q20" s="1">
        <v>1409.9193548502501</v>
      </c>
      <c r="R20" s="1">
        <v>961.00645159906003</v>
      </c>
      <c r="S20" s="1">
        <v>1022.31249999255</v>
      </c>
    </row>
    <row r="21" spans="1:19">
      <c r="A21" s="7" t="s">
        <v>31</v>
      </c>
      <c r="B21" s="7" t="s">
        <v>8</v>
      </c>
      <c r="C21" s="1">
        <v>11.75</v>
      </c>
      <c r="D21" s="1" t="s">
        <v>13</v>
      </c>
      <c r="E21" s="1">
        <v>12</v>
      </c>
      <c r="F21" s="1" t="s">
        <v>10</v>
      </c>
      <c r="G21" s="1" t="s">
        <v>11</v>
      </c>
      <c r="H21" s="1">
        <v>45.8333333333333</v>
      </c>
      <c r="I21" s="1">
        <v>60.4166666666667</v>
      </c>
      <c r="J21" s="1">
        <v>68</v>
      </c>
      <c r="K21" s="1">
        <v>60</v>
      </c>
      <c r="L21" s="1">
        <v>1063.3125</v>
      </c>
      <c r="M21" s="1">
        <v>939.9375</v>
      </c>
      <c r="N21" s="1">
        <v>100</v>
      </c>
      <c r="O21" s="1">
        <v>93.75</v>
      </c>
      <c r="P21" s="1">
        <v>87.5</v>
      </c>
      <c r="Q21" s="1">
        <v>1431.3125</v>
      </c>
      <c r="R21" s="1">
        <v>1277.78125</v>
      </c>
      <c r="S21" s="1">
        <v>1070.09375</v>
      </c>
    </row>
    <row r="22" spans="1:19">
      <c r="A22" s="7" t="s">
        <v>32</v>
      </c>
      <c r="B22" s="7" t="s">
        <v>8</v>
      </c>
      <c r="C22" s="1">
        <v>9.65</v>
      </c>
      <c r="D22" s="1" t="s">
        <v>13</v>
      </c>
      <c r="E22" s="1">
        <v>12</v>
      </c>
      <c r="F22" s="1" t="s">
        <v>10</v>
      </c>
      <c r="G22" s="1" t="s">
        <v>11</v>
      </c>
      <c r="H22" s="1">
        <v>44</v>
      </c>
      <c r="I22" s="1">
        <v>61.224489795918402</v>
      </c>
      <c r="J22" s="1">
        <v>77</v>
      </c>
      <c r="K22" s="1">
        <v>60</v>
      </c>
      <c r="L22" s="1">
        <v>1006.08</v>
      </c>
      <c r="M22" s="1">
        <v>841.30612244897998</v>
      </c>
      <c r="N22" s="1">
        <v>93.548387096774206</v>
      </c>
      <c r="O22" s="1">
        <v>83.3333333333333</v>
      </c>
      <c r="P22" s="1">
        <v>61.290322580645203</v>
      </c>
      <c r="Q22" s="1">
        <v>2569.5161290322599</v>
      </c>
      <c r="R22" s="1">
        <v>1231.06666666667</v>
      </c>
      <c r="S22" s="1">
        <v>1473.2580645161299</v>
      </c>
    </row>
    <row r="23" spans="1:19">
      <c r="A23" s="7" t="s">
        <v>33</v>
      </c>
      <c r="B23" s="7" t="s">
        <v>8</v>
      </c>
      <c r="C23" s="2">
        <v>16.52</v>
      </c>
      <c r="D23" s="2" t="s">
        <v>13</v>
      </c>
      <c r="E23" s="1">
        <v>12</v>
      </c>
      <c r="F23" s="1" t="s">
        <v>10</v>
      </c>
      <c r="G23" s="1" t="s">
        <v>11</v>
      </c>
      <c r="H23" s="1">
        <v>95.918367346938794</v>
      </c>
      <c r="I23" s="1">
        <v>69.387755102040799</v>
      </c>
      <c r="J23" s="1">
        <v>11</v>
      </c>
      <c r="K23" s="1">
        <v>72</v>
      </c>
      <c r="L23" s="1">
        <v>1276.1783673979201</v>
      </c>
      <c r="M23" s="1">
        <v>1073.72020411172</v>
      </c>
      <c r="N23" s="1">
        <v>100</v>
      </c>
      <c r="O23" s="1">
        <v>90.625</v>
      </c>
      <c r="P23" s="1">
        <v>71.875</v>
      </c>
      <c r="Q23" s="1">
        <v>1688.1932143920201</v>
      </c>
      <c r="R23" s="1">
        <v>1330.2215624426001</v>
      </c>
      <c r="S23" s="1">
        <v>1101.7389062908501</v>
      </c>
    </row>
    <row r="24" spans="1:19">
      <c r="A24" s="7" t="s">
        <v>34</v>
      </c>
      <c r="B24" s="7" t="s">
        <v>8</v>
      </c>
      <c r="C24" s="2">
        <v>11.98</v>
      </c>
      <c r="D24" s="2" t="s">
        <v>9</v>
      </c>
      <c r="E24" s="2">
        <v>12</v>
      </c>
      <c r="F24" s="2" t="s">
        <v>10</v>
      </c>
      <c r="G24" s="2" t="s">
        <v>11</v>
      </c>
      <c r="H24" s="1">
        <v>91.836734693877602</v>
      </c>
      <c r="I24" s="1">
        <v>62</v>
      </c>
      <c r="J24" s="1">
        <v>50</v>
      </c>
      <c r="K24" s="1">
        <v>50</v>
      </c>
      <c r="L24" s="1">
        <v>842.64622446225599</v>
      </c>
      <c r="M24" s="1">
        <v>1282.26359995082</v>
      </c>
      <c r="N24" s="1">
        <v>100</v>
      </c>
      <c r="O24" s="1">
        <v>76.6666666666667</v>
      </c>
      <c r="P24" s="1">
        <v>80</v>
      </c>
      <c r="Q24" s="1">
        <v>1548.96596783111</v>
      </c>
      <c r="R24" s="1">
        <v>989.35350005825399</v>
      </c>
      <c r="S24" s="1">
        <v>902.16600000858296</v>
      </c>
    </row>
    <row r="25" spans="1:19">
      <c r="A25" s="7" t="s">
        <v>35</v>
      </c>
      <c r="B25" s="7" t="s">
        <v>8</v>
      </c>
      <c r="C25" s="2">
        <v>16.52</v>
      </c>
      <c r="D25" s="2" t="s">
        <v>13</v>
      </c>
      <c r="E25" s="2">
        <v>7</v>
      </c>
      <c r="F25" s="2" t="s">
        <v>10</v>
      </c>
      <c r="G25" s="2" t="s">
        <v>11</v>
      </c>
      <c r="H25" s="1">
        <v>75.510204081632693</v>
      </c>
      <c r="I25" s="1">
        <v>48.979591836734699</v>
      </c>
      <c r="J25" s="1">
        <v>50</v>
      </c>
      <c r="K25" s="1">
        <v>78</v>
      </c>
      <c r="L25" s="1">
        <v>1099.38775510204</v>
      </c>
      <c r="M25" s="1">
        <v>1578.75510204082</v>
      </c>
      <c r="N25" s="1">
        <v>100</v>
      </c>
      <c r="O25" s="1">
        <v>100</v>
      </c>
      <c r="P25" s="1">
        <v>96.875</v>
      </c>
      <c r="Q25" s="1">
        <v>1911.16129032258</v>
      </c>
      <c r="R25" s="1">
        <v>2094.65625</v>
      </c>
      <c r="S25" s="1">
        <v>1833.53125</v>
      </c>
    </row>
    <row r="26" spans="1:19">
      <c r="A26" s="7" t="s">
        <v>36</v>
      </c>
      <c r="B26" s="7" t="s">
        <v>8</v>
      </c>
      <c r="C26" s="2">
        <v>16.75</v>
      </c>
      <c r="D26" s="2" t="s">
        <v>13</v>
      </c>
      <c r="E26" s="2">
        <v>12</v>
      </c>
      <c r="F26" s="2" t="s">
        <v>10</v>
      </c>
      <c r="G26" s="2" t="s">
        <v>11</v>
      </c>
      <c r="H26" s="1">
        <v>77.0833333333333</v>
      </c>
      <c r="I26" s="1">
        <v>90</v>
      </c>
      <c r="J26" s="1">
        <v>0</v>
      </c>
      <c r="K26" s="1">
        <v>26</v>
      </c>
      <c r="L26" s="1">
        <v>991.75000000000102</v>
      </c>
      <c r="M26" s="1">
        <v>1044.3</v>
      </c>
      <c r="N26" s="1">
        <v>100</v>
      </c>
      <c r="O26" s="1">
        <v>96.875</v>
      </c>
      <c r="P26" s="1">
        <v>96.875</v>
      </c>
      <c r="Q26" s="1">
        <v>1711.8709677419399</v>
      </c>
      <c r="R26" s="1">
        <v>964.5</v>
      </c>
      <c r="S26" s="1">
        <v>774.125</v>
      </c>
    </row>
    <row r="27" spans="1:19">
      <c r="A27" s="7" t="s">
        <v>37</v>
      </c>
      <c r="B27" s="7" t="s">
        <v>8</v>
      </c>
      <c r="C27" s="2">
        <v>16.75</v>
      </c>
      <c r="D27" s="2" t="s">
        <v>13</v>
      </c>
      <c r="E27" s="2">
        <v>9</v>
      </c>
      <c r="F27" s="2" t="s">
        <v>10</v>
      </c>
      <c r="G27" s="2" t="s">
        <v>11</v>
      </c>
      <c r="H27" s="1">
        <v>97.7777777777778</v>
      </c>
      <c r="I27" s="1">
        <v>75.510204081632693</v>
      </c>
      <c r="J27" s="1">
        <v>21</v>
      </c>
      <c r="K27" s="1">
        <v>50</v>
      </c>
      <c r="L27" s="1">
        <v>1378.4466666539499</v>
      </c>
      <c r="M27" s="1">
        <v>1160.16734689596</v>
      </c>
      <c r="N27" s="1">
        <v>100</v>
      </c>
      <c r="O27" s="1">
        <v>78.125</v>
      </c>
      <c r="P27" s="1">
        <v>83.3333333333333</v>
      </c>
      <c r="Q27" s="1">
        <v>2868.8062498271502</v>
      </c>
      <c r="R27" s="1">
        <v>1575.5874999463599</v>
      </c>
      <c r="S27" s="1">
        <v>1468.4266668637599</v>
      </c>
    </row>
    <row r="28" spans="1:19">
      <c r="A28" s="7" t="s">
        <v>38</v>
      </c>
      <c r="B28" s="7" t="s">
        <v>8</v>
      </c>
      <c r="C28" s="2">
        <v>24</v>
      </c>
      <c r="D28" s="2" t="s">
        <v>9</v>
      </c>
      <c r="E28" s="2">
        <v>15</v>
      </c>
      <c r="F28" s="2" t="s">
        <v>10</v>
      </c>
      <c r="G28" s="2" t="s">
        <v>11</v>
      </c>
      <c r="H28" s="1">
        <v>80</v>
      </c>
      <c r="I28" s="1">
        <v>57.142857142857103</v>
      </c>
      <c r="J28" s="1">
        <v>59</v>
      </c>
      <c r="K28" s="1">
        <v>76</v>
      </c>
      <c r="L28" s="1">
        <v>1447.48</v>
      </c>
      <c r="M28" s="1">
        <v>1740.75510204082</v>
      </c>
      <c r="N28" s="1">
        <v>100</v>
      </c>
      <c r="O28" s="1">
        <v>100</v>
      </c>
      <c r="P28" s="1">
        <v>84.375</v>
      </c>
      <c r="Q28" s="1">
        <v>1823.41935483871</v>
      </c>
      <c r="R28" s="1">
        <v>1501.875</v>
      </c>
      <c r="S28" s="1">
        <v>1339.96875</v>
      </c>
    </row>
    <row r="29" spans="1:19">
      <c r="A29" s="7" t="s">
        <v>39</v>
      </c>
      <c r="B29" s="7" t="s">
        <v>8</v>
      </c>
      <c r="C29" s="2">
        <v>26</v>
      </c>
      <c r="D29" s="2" t="s">
        <v>9</v>
      </c>
      <c r="E29" s="2">
        <v>15</v>
      </c>
      <c r="F29" s="2" t="s">
        <v>10</v>
      </c>
      <c r="G29" s="2" t="s">
        <v>11</v>
      </c>
      <c r="H29" s="1">
        <v>93.478260869565204</v>
      </c>
      <c r="I29" s="1">
        <v>81.632653061224502</v>
      </c>
      <c r="J29" s="1">
        <v>19</v>
      </c>
      <c r="K29" s="1">
        <v>63</v>
      </c>
      <c r="L29" s="1">
        <v>887.695652173913</v>
      </c>
      <c r="M29" s="1">
        <v>911.91836734693902</v>
      </c>
      <c r="N29" s="1">
        <v>100</v>
      </c>
      <c r="O29" s="1">
        <v>96.875</v>
      </c>
      <c r="P29" s="1">
        <v>81.25</v>
      </c>
      <c r="Q29" s="1">
        <v>1339.40625</v>
      </c>
      <c r="R29" s="1">
        <v>1087</v>
      </c>
      <c r="S29" s="1">
        <v>1211.03125</v>
      </c>
    </row>
    <row r="30" spans="1:19">
      <c r="A30" s="7" t="s">
        <v>40</v>
      </c>
      <c r="B30" s="7" t="s">
        <v>8</v>
      </c>
      <c r="C30" s="2">
        <v>23</v>
      </c>
      <c r="D30" s="2" t="s">
        <v>9</v>
      </c>
      <c r="E30" s="2">
        <v>14</v>
      </c>
      <c r="F30" s="2" t="s">
        <v>10</v>
      </c>
      <c r="G30" s="2" t="s">
        <v>11</v>
      </c>
      <c r="H30" s="1">
        <v>95.652173913043498</v>
      </c>
      <c r="I30" s="1">
        <v>38</v>
      </c>
      <c r="J30" s="1">
        <v>25</v>
      </c>
      <c r="K30" s="1">
        <v>80</v>
      </c>
      <c r="L30" s="1">
        <v>582.52173913043396</v>
      </c>
      <c r="M30" s="1">
        <v>930.3</v>
      </c>
      <c r="N30" s="1">
        <v>100</v>
      </c>
      <c r="O30" s="1">
        <v>87.5</v>
      </c>
      <c r="P30" s="1">
        <v>62.5</v>
      </c>
      <c r="Q30" s="1">
        <v>1128.7142857142901</v>
      </c>
      <c r="R30" s="1">
        <v>1129.40625</v>
      </c>
      <c r="S30" s="1">
        <v>926.43750000000102</v>
      </c>
    </row>
    <row r="31" spans="1:19">
      <c r="A31" s="7" t="s">
        <v>41</v>
      </c>
      <c r="B31" s="7" t="s">
        <v>8</v>
      </c>
      <c r="C31" s="2">
        <v>26</v>
      </c>
      <c r="D31" s="2" t="s">
        <v>9</v>
      </c>
      <c r="E31" s="2">
        <v>14</v>
      </c>
      <c r="F31" s="2" t="s">
        <v>10</v>
      </c>
      <c r="G31" s="2" t="s">
        <v>11</v>
      </c>
      <c r="H31" s="1">
        <v>78.723404255319195</v>
      </c>
      <c r="I31" s="1">
        <v>82</v>
      </c>
      <c r="J31" s="1">
        <v>60</v>
      </c>
      <c r="K31" s="1">
        <v>50</v>
      </c>
      <c r="L31" s="1">
        <v>949.48085106383701</v>
      </c>
      <c r="M31" s="1">
        <v>602.33600000000104</v>
      </c>
      <c r="N31" s="1">
        <v>100</v>
      </c>
      <c r="O31" s="1">
        <v>100</v>
      </c>
      <c r="P31" s="1">
        <v>93.103448275862107</v>
      </c>
      <c r="Q31" s="1">
        <v>1960.4266666666499</v>
      </c>
      <c r="R31" s="1">
        <v>1295.0374999999799</v>
      </c>
      <c r="S31" s="1">
        <v>1479.8379310344901</v>
      </c>
    </row>
    <row r="32" spans="1:19">
      <c r="A32" s="7" t="s">
        <v>42</v>
      </c>
      <c r="B32" s="7" t="s">
        <v>8</v>
      </c>
      <c r="C32" s="2">
        <v>27</v>
      </c>
      <c r="D32" s="2" t="s">
        <v>13</v>
      </c>
      <c r="E32" s="2">
        <v>13</v>
      </c>
      <c r="F32" s="2" t="s">
        <v>10</v>
      </c>
      <c r="G32" s="2" t="s">
        <v>11</v>
      </c>
      <c r="H32" s="1">
        <v>50</v>
      </c>
      <c r="I32" s="1">
        <v>64</v>
      </c>
      <c r="J32" s="1">
        <v>100</v>
      </c>
      <c r="K32" s="1">
        <v>32</v>
      </c>
      <c r="L32" s="1">
        <v>1589.4979166686501</v>
      </c>
      <c r="M32" s="1">
        <v>1228.99</v>
      </c>
      <c r="N32" s="1">
        <v>93.75</v>
      </c>
      <c r="O32" s="1">
        <v>96.774193548387103</v>
      </c>
      <c r="P32" s="1">
        <v>81.25</v>
      </c>
      <c r="Q32" s="1">
        <v>2461.32499999739</v>
      </c>
      <c r="R32" s="1">
        <v>2029.8193548417901</v>
      </c>
      <c r="S32" s="1">
        <v>2009.9499999955301</v>
      </c>
    </row>
    <row r="33" spans="1:19">
      <c r="A33" s="7" t="s">
        <v>43</v>
      </c>
      <c r="B33" s="7" t="s">
        <v>8</v>
      </c>
      <c r="C33" s="2">
        <v>24</v>
      </c>
      <c r="D33" s="2" t="s">
        <v>9</v>
      </c>
      <c r="E33" s="2">
        <v>15</v>
      </c>
      <c r="F33" s="2" t="s">
        <v>10</v>
      </c>
      <c r="G33" s="2" t="s">
        <v>11</v>
      </c>
      <c r="H33" s="1">
        <v>69.387755102040799</v>
      </c>
      <c r="I33" s="1">
        <v>62</v>
      </c>
      <c r="J33" s="1">
        <v>62</v>
      </c>
      <c r="K33" s="1">
        <v>67</v>
      </c>
      <c r="L33" s="1">
        <v>1095.6571428569</v>
      </c>
      <c r="M33" s="1">
        <v>848.86599999904604</v>
      </c>
      <c r="N33" s="1">
        <v>100</v>
      </c>
      <c r="O33" s="1">
        <v>86.6666666666667</v>
      </c>
      <c r="P33" s="1">
        <v>84.375</v>
      </c>
      <c r="Q33" s="1">
        <v>1444.9096774208899</v>
      </c>
      <c r="R33" s="1">
        <v>1207.3766666670599</v>
      </c>
      <c r="S33" s="1">
        <v>1112.1781249987</v>
      </c>
    </row>
    <row r="34" spans="1:19">
      <c r="A34" s="7" t="s">
        <v>44</v>
      </c>
      <c r="B34" s="7" t="s">
        <v>8</v>
      </c>
      <c r="C34" s="2">
        <v>23</v>
      </c>
      <c r="D34" s="2" t="s">
        <v>13</v>
      </c>
      <c r="E34" s="2">
        <v>15</v>
      </c>
      <c r="F34" s="2" t="s">
        <v>10</v>
      </c>
      <c r="G34" s="2" t="s">
        <v>11</v>
      </c>
      <c r="H34" s="1">
        <v>42</v>
      </c>
      <c r="I34" s="1">
        <v>65.957446808510596</v>
      </c>
      <c r="J34" s="1">
        <v>50</v>
      </c>
      <c r="K34" s="1">
        <v>50</v>
      </c>
      <c r="L34" s="1">
        <v>2039.2400000083401</v>
      </c>
      <c r="M34" s="1">
        <v>1405.4212766048799</v>
      </c>
      <c r="N34" s="1">
        <v>100</v>
      </c>
      <c r="O34" s="1">
        <v>93.548387096774206</v>
      </c>
      <c r="P34" s="1">
        <v>93.75</v>
      </c>
      <c r="Q34" s="1">
        <v>2325.5172413772598</v>
      </c>
      <c r="R34" s="1">
        <v>1722.2709677354001</v>
      </c>
      <c r="S34" s="1">
        <v>1869.6406250037301</v>
      </c>
    </row>
    <row r="35" spans="1:19">
      <c r="A35" s="7" t="s">
        <v>45</v>
      </c>
      <c r="B35" s="7" t="s">
        <v>8</v>
      </c>
      <c r="C35" s="2">
        <v>24</v>
      </c>
      <c r="D35" s="2" t="s">
        <v>9</v>
      </c>
      <c r="E35" s="2">
        <v>13</v>
      </c>
      <c r="F35" s="2" t="s">
        <v>10</v>
      </c>
      <c r="G35" s="2" t="s">
        <v>11</v>
      </c>
      <c r="H35" s="1">
        <v>91.836734693877602</v>
      </c>
      <c r="I35" s="1">
        <v>51.020408163265301</v>
      </c>
      <c r="J35" s="1">
        <v>19</v>
      </c>
      <c r="K35" s="1">
        <v>67</v>
      </c>
      <c r="L35" s="1">
        <v>835.01632652963895</v>
      </c>
      <c r="M35" s="1">
        <v>1165.2000000026801</v>
      </c>
      <c r="N35" s="1">
        <v>100</v>
      </c>
      <c r="O35" s="1">
        <v>93.75</v>
      </c>
      <c r="P35" s="1">
        <v>84.375</v>
      </c>
      <c r="Q35" s="1">
        <v>2143.4322580714402</v>
      </c>
      <c r="R35" s="1">
        <v>2468.6968749985099</v>
      </c>
      <c r="S35" s="1">
        <v>1236.2093750014899</v>
      </c>
    </row>
    <row r="36" spans="1:19">
      <c r="A36" s="7" t="s">
        <v>46</v>
      </c>
      <c r="B36" s="7" t="s">
        <v>8</v>
      </c>
      <c r="C36" s="2">
        <v>23</v>
      </c>
      <c r="D36" s="2" t="s">
        <v>13</v>
      </c>
      <c r="E36" s="2">
        <v>14</v>
      </c>
      <c r="F36" s="2" t="s">
        <v>10</v>
      </c>
      <c r="G36" s="2" t="s">
        <v>47</v>
      </c>
      <c r="H36" s="1">
        <v>89.7959183673469</v>
      </c>
      <c r="I36" s="1">
        <v>52.0833333333333</v>
      </c>
      <c r="J36" s="1">
        <v>31</v>
      </c>
      <c r="K36" s="1">
        <v>73</v>
      </c>
      <c r="L36" s="1">
        <v>1300.9163265305399</v>
      </c>
      <c r="M36" s="1">
        <v>1696.6854166666701</v>
      </c>
      <c r="N36" s="1">
        <v>100</v>
      </c>
      <c r="O36" s="1">
        <v>100</v>
      </c>
      <c r="P36" s="1">
        <v>96.875</v>
      </c>
      <c r="Q36" s="1">
        <v>1582.9687499997101</v>
      </c>
      <c r="R36" s="1">
        <v>1025.17500000005</v>
      </c>
      <c r="S36" s="1">
        <v>1035.90312500001</v>
      </c>
    </row>
    <row r="37" spans="1:19">
      <c r="A37" s="7" t="s">
        <v>48</v>
      </c>
      <c r="B37" s="7" t="s">
        <v>8</v>
      </c>
      <c r="C37" s="2">
        <v>21</v>
      </c>
      <c r="D37" s="2" t="s">
        <v>13</v>
      </c>
      <c r="E37" s="2">
        <v>15</v>
      </c>
      <c r="F37" s="2" t="s">
        <v>10</v>
      </c>
      <c r="G37" s="2" t="s">
        <v>11</v>
      </c>
      <c r="H37" s="1">
        <v>100</v>
      </c>
      <c r="I37" s="1">
        <v>97.826086956521706</v>
      </c>
      <c r="J37" s="1">
        <v>21</v>
      </c>
      <c r="K37" s="1">
        <v>27</v>
      </c>
      <c r="L37" s="1">
        <v>1091.4657777796201</v>
      </c>
      <c r="M37" s="1">
        <v>521.93347825516901</v>
      </c>
      <c r="N37" s="1">
        <v>100</v>
      </c>
      <c r="O37" s="1">
        <v>87.096774193548399</v>
      </c>
      <c r="P37" s="1">
        <v>79.310344827586206</v>
      </c>
      <c r="Q37" s="1">
        <v>1804.4114515951401</v>
      </c>
      <c r="R37" s="1">
        <v>1159.2832258113899</v>
      </c>
      <c r="S37" s="1">
        <v>976.87620689674998</v>
      </c>
    </row>
    <row r="38" spans="1:19">
      <c r="A38" s="7" t="s">
        <v>49</v>
      </c>
      <c r="B38" s="7" t="s">
        <v>8</v>
      </c>
      <c r="C38" s="2">
        <v>24</v>
      </c>
      <c r="D38" s="2" t="s">
        <v>13</v>
      </c>
      <c r="E38" s="2">
        <v>14</v>
      </c>
      <c r="F38" s="2" t="s">
        <v>10</v>
      </c>
      <c r="G38" s="2" t="s">
        <v>11</v>
      </c>
      <c r="H38" s="1">
        <v>100</v>
      </c>
      <c r="I38" s="1">
        <v>95.918367346938794</v>
      </c>
      <c r="J38" s="1">
        <v>64</v>
      </c>
      <c r="K38" s="1">
        <v>55</v>
      </c>
      <c r="L38" s="1">
        <v>985.87391304192295</v>
      </c>
      <c r="M38" s="1">
        <v>1049.4571428542199</v>
      </c>
      <c r="N38" s="1">
        <v>100</v>
      </c>
      <c r="O38" s="1">
        <v>100</v>
      </c>
      <c r="P38" s="1">
        <v>83.870967741935502</v>
      </c>
      <c r="Q38" s="1">
        <v>1270.88214285459</v>
      </c>
      <c r="R38" s="1">
        <v>971.70967743473705</v>
      </c>
      <c r="S38" s="1">
        <v>866.05483871121601</v>
      </c>
    </row>
    <row r="39" spans="1:19">
      <c r="A39" s="7" t="s">
        <v>50</v>
      </c>
      <c r="B39" s="7" t="s">
        <v>8</v>
      </c>
      <c r="C39" s="2">
        <v>21</v>
      </c>
      <c r="D39" s="2" t="s">
        <v>13</v>
      </c>
      <c r="E39" s="2">
        <v>14</v>
      </c>
      <c r="F39" s="2" t="s">
        <v>10</v>
      </c>
      <c r="G39" s="2" t="s">
        <v>11</v>
      </c>
      <c r="H39" s="1">
        <v>89.7959183673469</v>
      </c>
      <c r="I39" s="1">
        <v>88</v>
      </c>
      <c r="J39" s="1">
        <v>61</v>
      </c>
      <c r="K39" s="1">
        <v>50</v>
      </c>
      <c r="L39" s="1">
        <v>788.004081631193</v>
      </c>
      <c r="M39" s="1">
        <v>1150.7300000011901</v>
      </c>
      <c r="N39" s="1">
        <v>93.3333333333333</v>
      </c>
      <c r="O39" s="1">
        <v>90</v>
      </c>
      <c r="P39" s="1">
        <v>84.375</v>
      </c>
      <c r="Q39" s="1">
        <v>2036.08666667342</v>
      </c>
      <c r="R39" s="1">
        <v>2501.4466666718299</v>
      </c>
      <c r="S39" s="1">
        <v>2880.8468749951599</v>
      </c>
    </row>
    <row r="40" spans="1:19">
      <c r="A40" s="7" t="s">
        <v>51</v>
      </c>
      <c r="B40" s="7" t="s">
        <v>8</v>
      </c>
      <c r="C40" s="2">
        <v>24</v>
      </c>
      <c r="D40" s="2" t="s">
        <v>13</v>
      </c>
      <c r="E40" s="2">
        <v>15</v>
      </c>
      <c r="F40" s="2" t="s">
        <v>10</v>
      </c>
      <c r="G40" s="2" t="s">
        <v>47</v>
      </c>
      <c r="H40" s="1">
        <v>94</v>
      </c>
      <c r="I40" s="1">
        <v>57.142857142857103</v>
      </c>
      <c r="J40" s="1">
        <v>78</v>
      </c>
      <c r="K40" s="1">
        <v>85</v>
      </c>
      <c r="L40" s="1">
        <v>706.699999999851</v>
      </c>
      <c r="M40" s="1">
        <v>1013.36734693878</v>
      </c>
      <c r="N40" s="1">
        <v>100</v>
      </c>
      <c r="O40" s="1">
        <v>96.875</v>
      </c>
      <c r="P40" s="1">
        <v>84.375</v>
      </c>
      <c r="Q40" s="1">
        <v>1099.27333333194</v>
      </c>
      <c r="R40" s="1">
        <v>1030.9875000002801</v>
      </c>
      <c r="S40" s="1">
        <v>1105.5031249998101</v>
      </c>
    </row>
    <row r="41" spans="1:19">
      <c r="A41" s="7" t="s">
        <v>52</v>
      </c>
      <c r="B41" s="7" t="s">
        <v>8</v>
      </c>
      <c r="C41" s="2">
        <v>30</v>
      </c>
      <c r="D41" s="2" t="s">
        <v>13</v>
      </c>
      <c r="E41" s="2">
        <v>13</v>
      </c>
      <c r="F41" s="2" t="s">
        <v>10</v>
      </c>
      <c r="G41" s="2" t="s">
        <v>11</v>
      </c>
      <c r="H41" s="1">
        <v>93.478260869565204</v>
      </c>
      <c r="I41" s="1">
        <v>70.8333333333333</v>
      </c>
      <c r="J41" s="1">
        <v>79</v>
      </c>
      <c r="K41" s="1">
        <v>100</v>
      </c>
      <c r="L41" s="1">
        <v>791.02826086334596</v>
      </c>
      <c r="M41" s="1">
        <v>1124.3979166783399</v>
      </c>
      <c r="N41" s="1">
        <v>100</v>
      </c>
      <c r="O41" s="1">
        <v>96.875</v>
      </c>
      <c r="P41" s="1">
        <v>93.75</v>
      </c>
      <c r="Q41" s="1">
        <v>2050.1806451716702</v>
      </c>
      <c r="R41" s="1">
        <v>1185.3249999992599</v>
      </c>
      <c r="S41" s="1">
        <v>1329.02187500522</v>
      </c>
    </row>
    <row r="42" spans="1:19">
      <c r="A42" s="7" t="s">
        <v>53</v>
      </c>
      <c r="B42" s="7" t="s">
        <v>8</v>
      </c>
      <c r="C42" s="2">
        <v>24</v>
      </c>
      <c r="D42" s="2" t="s">
        <v>9</v>
      </c>
      <c r="E42" s="2">
        <v>14</v>
      </c>
      <c r="F42" s="2" t="s">
        <v>10</v>
      </c>
      <c r="G42" s="2" t="s">
        <v>11</v>
      </c>
      <c r="H42" s="1">
        <v>60</v>
      </c>
      <c r="I42" s="1">
        <v>57.7777777777778</v>
      </c>
      <c r="J42" s="1">
        <v>63</v>
      </c>
      <c r="K42" s="1">
        <v>40</v>
      </c>
      <c r="L42" s="1">
        <v>2559</v>
      </c>
      <c r="M42" s="1">
        <v>1120.5333333333299</v>
      </c>
      <c r="N42" s="1">
        <v>100</v>
      </c>
      <c r="O42" s="1">
        <v>84.375</v>
      </c>
      <c r="P42" s="1">
        <v>96.875</v>
      </c>
      <c r="Q42" s="1">
        <v>1153.9354838709701</v>
      </c>
      <c r="R42" s="1">
        <v>1478.875</v>
      </c>
      <c r="S42" s="1">
        <v>1146.5</v>
      </c>
    </row>
    <row r="43" spans="1:19">
      <c r="A43" s="7" t="s">
        <v>54</v>
      </c>
      <c r="B43" s="7" t="s">
        <v>8</v>
      </c>
      <c r="C43" s="2">
        <v>19</v>
      </c>
      <c r="D43" s="2" t="s">
        <v>13</v>
      </c>
      <c r="E43" s="2">
        <v>13</v>
      </c>
      <c r="F43" s="2" t="s">
        <v>10</v>
      </c>
      <c r="G43" s="2" t="s">
        <v>11</v>
      </c>
      <c r="H43" s="1">
        <v>48.979591836734699</v>
      </c>
      <c r="I43" s="1">
        <v>66.6666666666667</v>
      </c>
      <c r="J43" s="1">
        <v>76</v>
      </c>
      <c r="K43" s="1">
        <v>59</v>
      </c>
      <c r="L43" s="1">
        <v>1009.8</v>
      </c>
      <c r="M43" s="1">
        <v>1165.9750000000199</v>
      </c>
      <c r="N43" s="1">
        <v>96.875</v>
      </c>
      <c r="O43" s="1">
        <v>90.322580645161295</v>
      </c>
      <c r="P43" s="1">
        <v>70</v>
      </c>
      <c r="Q43" s="1">
        <v>1777.1125</v>
      </c>
      <c r="R43" s="1">
        <v>1206.92258064516</v>
      </c>
      <c r="S43" s="1">
        <v>1367.31666666665</v>
      </c>
    </row>
    <row r="44" spans="1:19">
      <c r="A44" s="7" t="s">
        <v>126</v>
      </c>
      <c r="B44" s="7" t="s">
        <v>8</v>
      </c>
      <c r="C44" s="2">
        <v>20</v>
      </c>
      <c r="D44" s="2" t="s">
        <v>9</v>
      </c>
      <c r="E44" s="2">
        <v>11</v>
      </c>
      <c r="F44" s="2" t="s">
        <v>10</v>
      </c>
      <c r="G44" s="2" t="s">
        <v>11</v>
      </c>
      <c r="H44" s="1">
        <v>79.591836734693899</v>
      </c>
      <c r="I44" s="1">
        <v>79.591836734693899</v>
      </c>
      <c r="J44" s="1">
        <v>47</v>
      </c>
      <c r="K44" s="1">
        <v>59</v>
      </c>
      <c r="L44" s="1">
        <v>1098.0897959183701</v>
      </c>
      <c r="M44" s="1">
        <v>1071.7224489795999</v>
      </c>
      <c r="N44" s="1">
        <v>100</v>
      </c>
      <c r="O44" s="1">
        <v>96.774193548387103</v>
      </c>
      <c r="P44" s="1">
        <v>80</v>
      </c>
      <c r="Q44" s="1">
        <v>1792.5161290322401</v>
      </c>
      <c r="R44" s="1">
        <v>1313.4064516129099</v>
      </c>
      <c r="S44" s="1">
        <v>1053.2233333333199</v>
      </c>
    </row>
    <row r="45" spans="1:19">
      <c r="A45" s="7" t="s">
        <v>55</v>
      </c>
      <c r="B45" s="7" t="s">
        <v>8</v>
      </c>
      <c r="C45" s="2">
        <v>26</v>
      </c>
      <c r="D45" s="2" t="s">
        <v>9</v>
      </c>
      <c r="E45" s="2">
        <v>12</v>
      </c>
      <c r="F45" s="2" t="s">
        <v>10</v>
      </c>
      <c r="G45" s="2" t="s">
        <v>11</v>
      </c>
      <c r="H45" s="1">
        <v>55.1020408163265</v>
      </c>
      <c r="I45" s="1">
        <v>56.521739130434803</v>
      </c>
      <c r="J45" s="1">
        <v>87</v>
      </c>
      <c r="K45" s="1">
        <v>84</v>
      </c>
      <c r="L45" s="1">
        <v>636.77959183527503</v>
      </c>
      <c r="M45" s="1">
        <v>762.41956522024202</v>
      </c>
      <c r="N45" s="1">
        <v>100</v>
      </c>
      <c r="O45" s="1">
        <v>96.875</v>
      </c>
      <c r="P45" s="1">
        <v>87.5</v>
      </c>
      <c r="Q45" s="1">
        <v>1220.1406249981401</v>
      </c>
      <c r="R45" s="1">
        <v>801.21250000316695</v>
      </c>
      <c r="S45" s="1">
        <v>915.84999999962804</v>
      </c>
    </row>
    <row r="46" spans="1:19">
      <c r="A46" s="7" t="s">
        <v>56</v>
      </c>
      <c r="B46" s="7" t="s">
        <v>8</v>
      </c>
      <c r="C46" s="2">
        <v>27</v>
      </c>
      <c r="D46" s="2" t="s">
        <v>9</v>
      </c>
      <c r="E46" s="2">
        <v>13</v>
      </c>
      <c r="F46" s="2" t="s">
        <v>10</v>
      </c>
      <c r="G46" s="2" t="s">
        <v>47</v>
      </c>
      <c r="H46" s="1">
        <v>95.8333333333333</v>
      </c>
      <c r="I46" s="1">
        <v>91.836734693877602</v>
      </c>
      <c r="J46" s="1">
        <v>35</v>
      </c>
      <c r="K46" s="1">
        <v>68</v>
      </c>
      <c r="L46" s="1">
        <v>981.1875</v>
      </c>
      <c r="M46" s="1">
        <v>1226.81632653061</v>
      </c>
      <c r="N46" s="1">
        <v>100</v>
      </c>
      <c r="O46" s="1">
        <v>96.875</v>
      </c>
      <c r="P46" s="1">
        <v>93.548387096774206</v>
      </c>
      <c r="Q46" s="1">
        <v>1220.0625</v>
      </c>
      <c r="R46" s="1">
        <v>935.71875</v>
      </c>
      <c r="S46" s="1">
        <v>970.19354838709705</v>
      </c>
    </row>
    <row r="47" spans="1:19">
      <c r="A47" s="7" t="s">
        <v>57</v>
      </c>
      <c r="B47" s="7" t="s">
        <v>8</v>
      </c>
      <c r="C47" s="2">
        <v>27</v>
      </c>
      <c r="D47" s="2" t="s">
        <v>13</v>
      </c>
      <c r="E47" s="2">
        <v>15</v>
      </c>
      <c r="F47" s="2" t="s">
        <v>10</v>
      </c>
      <c r="G47" s="2" t="s">
        <v>11</v>
      </c>
      <c r="H47" s="1">
        <v>100</v>
      </c>
      <c r="I47" s="1">
        <v>80</v>
      </c>
      <c r="J47" s="1">
        <v>22</v>
      </c>
      <c r="K47" s="1">
        <v>65</v>
      </c>
      <c r="L47" s="1">
        <v>767.22553190779195</v>
      </c>
      <c r="M47" s="1">
        <v>1650.5459999966599</v>
      </c>
      <c r="N47" s="1">
        <v>100</v>
      </c>
      <c r="O47" s="1">
        <v>84.375</v>
      </c>
      <c r="P47" s="1">
        <v>90.322580645161295</v>
      </c>
      <c r="Q47" s="1">
        <v>1535.1935483755601</v>
      </c>
      <c r="R47" s="1">
        <v>1134.9499999992599</v>
      </c>
      <c r="S47" s="1">
        <v>1122.6064516075201</v>
      </c>
    </row>
    <row r="48" spans="1:19">
      <c r="A48" s="7" t="s">
        <v>58</v>
      </c>
      <c r="B48" s="7" t="s">
        <v>8</v>
      </c>
      <c r="C48" s="2">
        <v>25</v>
      </c>
      <c r="D48" s="2" t="s">
        <v>9</v>
      </c>
      <c r="E48" s="2">
        <v>12</v>
      </c>
      <c r="F48" s="2" t="s">
        <v>10</v>
      </c>
      <c r="G48" s="2" t="s">
        <v>11</v>
      </c>
      <c r="H48" s="1">
        <v>95.918367346938794</v>
      </c>
      <c r="I48" s="1">
        <v>70.8333333333333</v>
      </c>
      <c r="J48" s="1">
        <v>15</v>
      </c>
      <c r="K48" s="1">
        <v>81</v>
      </c>
      <c r="L48" s="1">
        <v>1749.7673469562901</v>
      </c>
      <c r="M48" s="1">
        <v>1693.57291669647</v>
      </c>
      <c r="N48" s="1">
        <v>100</v>
      </c>
      <c r="O48" s="1">
        <v>80.645161290322605</v>
      </c>
      <c r="P48" s="1">
        <v>75</v>
      </c>
      <c r="Q48" s="1">
        <v>2236.7812499851002</v>
      </c>
      <c r="R48" s="1">
        <v>1746.9741935883801</v>
      </c>
      <c r="S48" s="1">
        <v>1626.84687499702</v>
      </c>
    </row>
    <row r="49" spans="1:19">
      <c r="A49" s="7" t="s">
        <v>59</v>
      </c>
      <c r="B49" s="7" t="s">
        <v>8</v>
      </c>
      <c r="C49" s="2">
        <v>27</v>
      </c>
      <c r="D49" s="2" t="s">
        <v>9</v>
      </c>
      <c r="E49" s="2">
        <v>12</v>
      </c>
      <c r="F49" s="2" t="s">
        <v>10</v>
      </c>
      <c r="G49" s="2" t="s">
        <v>11</v>
      </c>
      <c r="H49" s="1">
        <v>58</v>
      </c>
      <c r="I49" s="1">
        <v>44</v>
      </c>
      <c r="J49" s="1">
        <v>77</v>
      </c>
      <c r="K49" s="1">
        <v>91</v>
      </c>
      <c r="L49" s="1">
        <v>1213.0819999980899</v>
      </c>
      <c r="M49" s="1">
        <v>1078.9979999959501</v>
      </c>
      <c r="N49" s="1">
        <v>100</v>
      </c>
      <c r="O49" s="1">
        <v>96.875</v>
      </c>
      <c r="P49" s="1">
        <v>93.75</v>
      </c>
      <c r="Q49" s="1">
        <v>1365.62000000278</v>
      </c>
      <c r="R49" s="1">
        <v>1004.05625000037</v>
      </c>
      <c r="S49" s="1">
        <v>1041.34062499739</v>
      </c>
    </row>
    <row r="50" spans="1:19">
      <c r="A50" s="7" t="s">
        <v>60</v>
      </c>
      <c r="B50" s="7" t="s">
        <v>8</v>
      </c>
      <c r="C50" s="2">
        <v>26</v>
      </c>
      <c r="D50" s="2" t="s">
        <v>9</v>
      </c>
      <c r="E50" s="2">
        <v>11</v>
      </c>
      <c r="F50" s="2" t="s">
        <v>10</v>
      </c>
      <c r="G50" s="2" t="s">
        <v>11</v>
      </c>
      <c r="H50" s="1">
        <v>73.3333333333333</v>
      </c>
      <c r="I50" s="1">
        <v>44</v>
      </c>
      <c r="J50" s="1">
        <v>29</v>
      </c>
      <c r="K50" s="1">
        <v>87</v>
      </c>
      <c r="L50" s="1">
        <v>941.79111111097905</v>
      </c>
      <c r="M50" s="1">
        <v>1467.3559999996401</v>
      </c>
      <c r="N50" s="1">
        <v>100</v>
      </c>
      <c r="O50" s="1">
        <v>89.655172413793096</v>
      </c>
      <c r="P50" s="1">
        <v>83.870967741935502</v>
      </c>
      <c r="Q50" s="1">
        <v>1815.8935483876701</v>
      </c>
      <c r="R50" s="1">
        <v>1165.3620689624299</v>
      </c>
      <c r="S50" s="1">
        <v>1324.6967741952801</v>
      </c>
    </row>
    <row r="51" spans="1:19">
      <c r="A51" s="7" t="s">
        <v>61</v>
      </c>
      <c r="B51" s="7" t="s">
        <v>8</v>
      </c>
      <c r="C51" s="2">
        <v>27</v>
      </c>
      <c r="D51" s="2" t="s">
        <v>9</v>
      </c>
      <c r="E51" s="2">
        <v>12</v>
      </c>
      <c r="F51" s="2" t="s">
        <v>10</v>
      </c>
      <c r="G51" s="2" t="s">
        <v>11</v>
      </c>
      <c r="H51" s="1">
        <v>75.510204081632693</v>
      </c>
      <c r="I51" s="1">
        <v>70.212765957446805</v>
      </c>
      <c r="J51" s="1">
        <v>66</v>
      </c>
      <c r="K51" s="1">
        <v>80</v>
      </c>
      <c r="L51" s="1">
        <v>753.65306122449203</v>
      </c>
      <c r="M51" s="1">
        <v>593.42553191489401</v>
      </c>
      <c r="N51" s="1">
        <v>10.3448275862069</v>
      </c>
      <c r="O51" s="1">
        <v>93.548387096774206</v>
      </c>
      <c r="P51" s="1">
        <v>67.741935483871003</v>
      </c>
      <c r="Q51" s="1">
        <v>226.241379310345</v>
      </c>
      <c r="R51" s="1">
        <v>934.48387096774104</v>
      </c>
      <c r="S51" s="1">
        <v>2077.9677419354798</v>
      </c>
    </row>
    <row r="52" spans="1:19">
      <c r="A52" s="7" t="s">
        <v>62</v>
      </c>
      <c r="B52" s="7" t="s">
        <v>8</v>
      </c>
      <c r="C52" s="2">
        <v>24</v>
      </c>
      <c r="D52" s="2" t="s">
        <v>9</v>
      </c>
      <c r="E52" s="2">
        <v>14</v>
      </c>
      <c r="F52" s="2" t="s">
        <v>10</v>
      </c>
      <c r="G52" s="2" t="s">
        <v>11</v>
      </c>
      <c r="H52" s="1">
        <v>43.75</v>
      </c>
      <c r="I52" s="1">
        <v>44.680851063829799</v>
      </c>
      <c r="J52" s="1">
        <v>100</v>
      </c>
      <c r="K52" s="1">
        <v>97</v>
      </c>
      <c r="L52" s="1">
        <v>1429.9604166670099</v>
      </c>
      <c r="M52" s="1">
        <v>1152.5170212760599</v>
      </c>
      <c r="N52" s="1">
        <v>100</v>
      </c>
      <c r="O52" s="1">
        <v>77.419354838709694</v>
      </c>
      <c r="P52" s="1">
        <v>81.25</v>
      </c>
      <c r="Q52" s="1">
        <v>2025.2593749996699</v>
      </c>
      <c r="R52" s="1">
        <v>1483.2677419356301</v>
      </c>
      <c r="S52" s="1">
        <v>1327.7218749993499</v>
      </c>
    </row>
    <row r="53" spans="1:19">
      <c r="A53" s="7" t="s">
        <v>63</v>
      </c>
      <c r="B53" s="7" t="s">
        <v>8</v>
      </c>
      <c r="C53" s="2">
        <v>35</v>
      </c>
      <c r="D53" s="2" t="s">
        <v>9</v>
      </c>
      <c r="E53" s="2">
        <v>11</v>
      </c>
      <c r="F53" s="2" t="s">
        <v>10</v>
      </c>
      <c r="G53" s="2" t="s">
        <v>11</v>
      </c>
      <c r="H53" s="1">
        <v>97.959183673469397</v>
      </c>
      <c r="I53" s="1">
        <v>66</v>
      </c>
      <c r="J53" s="1">
        <v>25</v>
      </c>
      <c r="K53" s="1">
        <v>70</v>
      </c>
      <c r="L53" s="1">
        <v>1261.9387755102</v>
      </c>
      <c r="M53" s="1">
        <v>1522.36</v>
      </c>
      <c r="N53" s="1">
        <v>100</v>
      </c>
      <c r="O53" s="1">
        <v>84.375</v>
      </c>
      <c r="P53" s="1">
        <v>82.758620689655203</v>
      </c>
      <c r="Q53" s="1">
        <v>1773.28125</v>
      </c>
      <c r="R53" s="1">
        <v>1518.65625</v>
      </c>
      <c r="S53" s="1">
        <v>1046.06896551724</v>
      </c>
    </row>
    <row r="54" spans="1:19">
      <c r="A54" s="2" t="s">
        <v>64</v>
      </c>
      <c r="B54" s="7" t="s">
        <v>8</v>
      </c>
      <c r="C54" s="2">
        <v>23</v>
      </c>
      <c r="D54" s="2" t="s">
        <v>9</v>
      </c>
      <c r="E54" s="7">
        <v>11</v>
      </c>
      <c r="F54" s="2" t="s">
        <v>10</v>
      </c>
      <c r="G54" s="7" t="s">
        <v>11</v>
      </c>
      <c r="H54" s="1">
        <v>100</v>
      </c>
      <c r="I54" s="1">
        <v>87.5</v>
      </c>
      <c r="J54" s="1">
        <v>18</v>
      </c>
      <c r="K54" s="1">
        <v>64</v>
      </c>
      <c r="L54" s="1">
        <v>793.38199999928497</v>
      </c>
      <c r="M54" s="1">
        <v>758.42291666567303</v>
      </c>
      <c r="N54" s="1">
        <v>100</v>
      </c>
      <c r="O54" s="1">
        <v>92.857142857142904</v>
      </c>
      <c r="P54" s="1">
        <v>86.6666666666667</v>
      </c>
      <c r="Q54" s="1">
        <v>1930.6199999998</v>
      </c>
      <c r="R54" s="1">
        <v>1358.19999999979</v>
      </c>
      <c r="S54" s="1">
        <v>1272.4566666667699</v>
      </c>
    </row>
    <row r="55" spans="1:19">
      <c r="A55" s="7" t="s">
        <v>65</v>
      </c>
      <c r="B55" s="7" t="s">
        <v>8</v>
      </c>
      <c r="C55" s="2">
        <v>16.3</v>
      </c>
      <c r="D55" s="2" t="s">
        <v>9</v>
      </c>
      <c r="E55" s="2">
        <v>14</v>
      </c>
      <c r="F55" s="2" t="s">
        <v>10</v>
      </c>
      <c r="G55" s="2" t="s">
        <v>47</v>
      </c>
      <c r="H55" s="1">
        <v>78</v>
      </c>
      <c r="I55" s="1">
        <v>70.8333333333333</v>
      </c>
      <c r="J55" s="1">
        <v>62</v>
      </c>
      <c r="K55" s="1">
        <v>87</v>
      </c>
      <c r="L55" s="1">
        <v>822.80000000000302</v>
      </c>
      <c r="M55" s="1">
        <v>680.41666666667004</v>
      </c>
      <c r="N55" s="1">
        <v>100</v>
      </c>
      <c r="O55" s="1">
        <v>90.625</v>
      </c>
      <c r="P55" s="1">
        <v>93.75</v>
      </c>
      <c r="Q55" s="1">
        <v>1499.71875</v>
      </c>
      <c r="R55" s="1">
        <v>1439.5</v>
      </c>
      <c r="S55" s="1">
        <v>1280.90625</v>
      </c>
    </row>
    <row r="56" spans="1:19">
      <c r="A56" s="7" t="s">
        <v>66</v>
      </c>
      <c r="B56" s="7" t="s">
        <v>8</v>
      </c>
      <c r="C56" s="2">
        <v>10.5</v>
      </c>
      <c r="D56" s="2" t="s">
        <v>9</v>
      </c>
      <c r="E56" s="2">
        <v>11</v>
      </c>
      <c r="F56" s="2" t="s">
        <v>10</v>
      </c>
      <c r="G56" s="2" t="s">
        <v>11</v>
      </c>
      <c r="H56" s="1">
        <v>67.346938775510196</v>
      </c>
      <c r="I56" s="1">
        <v>65.306122448979593</v>
      </c>
      <c r="J56" s="1">
        <v>71</v>
      </c>
      <c r="K56" s="1">
        <v>96</v>
      </c>
      <c r="L56" s="1">
        <v>1011.61224489796</v>
      </c>
      <c r="M56" s="1">
        <v>842.97959183673402</v>
      </c>
      <c r="N56" s="1">
        <v>100</v>
      </c>
      <c r="O56" s="1">
        <v>87.5</v>
      </c>
      <c r="P56" s="1">
        <v>86.6666666666667</v>
      </c>
      <c r="Q56" s="1">
        <v>2852.21875</v>
      </c>
      <c r="R56" s="1">
        <v>1795.5</v>
      </c>
      <c r="S56" s="1">
        <v>2061.6999999999998</v>
      </c>
    </row>
    <row r="57" spans="1:19">
      <c r="A57" s="7" t="s">
        <v>67</v>
      </c>
      <c r="B57" s="7" t="s">
        <v>8</v>
      </c>
      <c r="C57" s="2">
        <v>17.2</v>
      </c>
      <c r="D57" s="2" t="s">
        <v>13</v>
      </c>
      <c r="E57" s="2">
        <v>13</v>
      </c>
      <c r="F57" s="2" t="s">
        <v>10</v>
      </c>
      <c r="G57" s="2" t="s">
        <v>11</v>
      </c>
      <c r="H57" s="1">
        <v>57.7777777777778</v>
      </c>
      <c r="I57" s="1">
        <v>53.191489361702097</v>
      </c>
      <c r="J57" s="1">
        <v>82</v>
      </c>
      <c r="K57" s="1">
        <v>93</v>
      </c>
      <c r="L57" s="1">
        <v>1306.43555555741</v>
      </c>
      <c r="M57" s="1">
        <v>1043.0340425486299</v>
      </c>
      <c r="N57" s="1">
        <v>100</v>
      </c>
      <c r="O57" s="1">
        <v>93.75</v>
      </c>
      <c r="P57" s="1">
        <v>81.25</v>
      </c>
      <c r="Q57" s="1">
        <v>1251.8551724121501</v>
      </c>
      <c r="R57" s="1">
        <v>1114.1812499985101</v>
      </c>
      <c r="S57" s="1">
        <v>1151.00937499665</v>
      </c>
    </row>
    <row r="58" spans="1:19">
      <c r="A58" s="7" t="s">
        <v>68</v>
      </c>
      <c r="B58" s="7" t="s">
        <v>8</v>
      </c>
      <c r="C58" s="2">
        <v>12.03</v>
      </c>
      <c r="D58" s="2" t="s">
        <v>9</v>
      </c>
      <c r="E58" s="2">
        <v>11</v>
      </c>
      <c r="F58" s="2" t="s">
        <v>10</v>
      </c>
      <c r="G58" s="2" t="s">
        <v>11</v>
      </c>
      <c r="H58" s="1">
        <v>91.836734693877602</v>
      </c>
      <c r="I58" s="1">
        <v>80</v>
      </c>
      <c r="J58" s="1">
        <v>0</v>
      </c>
      <c r="K58" s="1">
        <v>19</v>
      </c>
      <c r="L58" s="1">
        <v>551.23469387766499</v>
      </c>
      <c r="M58" s="1">
        <v>619.63400000002196</v>
      </c>
      <c r="N58" s="1">
        <v>100</v>
      </c>
      <c r="O58" s="1">
        <v>93.548387096774206</v>
      </c>
      <c r="P58" s="1">
        <v>89.655172413793096</v>
      </c>
      <c r="Q58" s="1">
        <v>1358.6064516128699</v>
      </c>
      <c r="R58" s="1">
        <v>951.93870967716703</v>
      </c>
      <c r="S58" s="1">
        <v>819.27241379318104</v>
      </c>
    </row>
    <row r="59" spans="1:19">
      <c r="A59" s="7" t="s">
        <v>69</v>
      </c>
      <c r="B59" s="7" t="s">
        <v>8</v>
      </c>
      <c r="C59" s="2">
        <v>23.7</v>
      </c>
      <c r="D59" s="2" t="s">
        <v>9</v>
      </c>
      <c r="E59" s="2">
        <v>10</v>
      </c>
      <c r="F59" s="2" t="s">
        <v>10</v>
      </c>
      <c r="G59" s="2" t="s">
        <v>11</v>
      </c>
      <c r="H59" s="1">
        <v>97.9166666666667</v>
      </c>
      <c r="I59" s="1">
        <v>80.851063829787194</v>
      </c>
      <c r="J59" s="1">
        <v>27</v>
      </c>
      <c r="K59" s="1">
        <v>39</v>
      </c>
      <c r="L59" s="1">
        <v>1224.0562499960299</v>
      </c>
      <c r="M59" s="1">
        <v>788.84468085715105</v>
      </c>
      <c r="N59" s="1">
        <v>100</v>
      </c>
      <c r="O59" s="1">
        <v>100</v>
      </c>
      <c r="P59" s="1">
        <v>84.375</v>
      </c>
      <c r="Q59" s="1">
        <v>1514.1466666777901</v>
      </c>
      <c r="R59" s="1">
        <v>950.51875001192104</v>
      </c>
      <c r="S59" s="1">
        <v>1105.52812498808</v>
      </c>
    </row>
    <row r="60" spans="1:19">
      <c r="A60" s="7" t="s">
        <v>70</v>
      </c>
      <c r="B60" s="7" t="s">
        <v>8</v>
      </c>
      <c r="C60" s="8">
        <v>23.6</v>
      </c>
      <c r="D60" s="2" t="s">
        <v>9</v>
      </c>
      <c r="E60" s="2">
        <v>13</v>
      </c>
      <c r="F60" s="2" t="s">
        <v>10</v>
      </c>
      <c r="G60" s="7" t="s">
        <v>11</v>
      </c>
      <c r="H60" s="1">
        <v>97.872340425531902</v>
      </c>
      <c r="I60" s="1">
        <v>93.617021276595807</v>
      </c>
      <c r="J60" s="1">
        <v>0</v>
      </c>
      <c r="K60" s="1">
        <v>19</v>
      </c>
      <c r="L60" s="1">
        <v>358.47021275758698</v>
      </c>
      <c r="M60" s="1">
        <v>374.28510637993497</v>
      </c>
      <c r="N60" s="1">
        <v>100</v>
      </c>
      <c r="O60" s="1">
        <v>96.875</v>
      </c>
      <c r="P60" s="1">
        <v>100</v>
      </c>
      <c r="Q60" s="1">
        <v>1631.8406250011201</v>
      </c>
      <c r="R60" s="1">
        <v>887.39687500707805</v>
      </c>
      <c r="S60" s="1">
        <v>531.35666667024304</v>
      </c>
    </row>
    <row r="61" spans="1:19">
      <c r="A61" s="7" t="s">
        <v>71</v>
      </c>
      <c r="B61" s="7" t="s">
        <v>8</v>
      </c>
      <c r="C61" s="7">
        <f>264/12</f>
        <v>22</v>
      </c>
      <c r="D61" s="2" t="s">
        <v>13</v>
      </c>
      <c r="E61" s="2">
        <v>9</v>
      </c>
      <c r="F61" s="2" t="s">
        <v>10</v>
      </c>
      <c r="G61" s="7" t="s">
        <v>11</v>
      </c>
      <c r="H61" s="1">
        <v>91.304347826086996</v>
      </c>
      <c r="I61" s="1">
        <v>62.5</v>
      </c>
      <c r="J61" s="1">
        <v>8</v>
      </c>
      <c r="K61" s="1">
        <v>24</v>
      </c>
      <c r="L61" s="1">
        <v>1059.08260870498</v>
      </c>
      <c r="M61" s="1">
        <v>967.85624999552999</v>
      </c>
      <c r="N61" s="1">
        <v>100</v>
      </c>
      <c r="O61" s="1">
        <v>96.875</v>
      </c>
      <c r="P61" s="1">
        <v>90.625</v>
      </c>
      <c r="Q61" s="1">
        <v>2002.5645161290299</v>
      </c>
      <c r="R61" s="1">
        <v>1891.55624999478</v>
      </c>
      <c r="S61" s="1">
        <v>1754.4249999932899</v>
      </c>
    </row>
    <row r="62" spans="1:19">
      <c r="A62" s="7" t="s">
        <v>72</v>
      </c>
      <c r="B62" s="7" t="s">
        <v>8</v>
      </c>
      <c r="C62" s="7">
        <v>22</v>
      </c>
      <c r="D62" s="2" t="s">
        <v>9</v>
      </c>
      <c r="E62" s="2">
        <v>13</v>
      </c>
      <c r="F62" s="2" t="s">
        <v>10</v>
      </c>
      <c r="G62" s="7" t="s">
        <v>11</v>
      </c>
      <c r="H62" s="1">
        <v>93.877551020408205</v>
      </c>
      <c r="I62" s="1">
        <v>66</v>
      </c>
      <c r="J62" s="1">
        <v>78</v>
      </c>
      <c r="K62" s="1">
        <v>90</v>
      </c>
      <c r="L62" s="1">
        <v>941.08367350150104</v>
      </c>
      <c r="M62" s="1">
        <v>1258.8460000181201</v>
      </c>
      <c r="N62" s="1">
        <v>96.875</v>
      </c>
      <c r="O62" s="1">
        <v>93.75</v>
      </c>
      <c r="P62" s="1">
        <v>81.25</v>
      </c>
      <c r="Q62" s="1">
        <v>1664.72812499106</v>
      </c>
      <c r="R62" s="1">
        <v>1295.66562499106</v>
      </c>
      <c r="S62" s="1">
        <v>1433.4812499955301</v>
      </c>
    </row>
    <row r="63" spans="1:19">
      <c r="A63" s="7" t="s">
        <v>82</v>
      </c>
      <c r="B63" s="7" t="s">
        <v>8</v>
      </c>
      <c r="C63" s="8">
        <f>295/12</f>
        <v>24.583333333333332</v>
      </c>
      <c r="D63" s="2" t="s">
        <v>9</v>
      </c>
      <c r="E63" s="2">
        <v>13</v>
      </c>
      <c r="F63" s="2" t="s">
        <v>10</v>
      </c>
      <c r="G63" s="7" t="s">
        <v>47</v>
      </c>
      <c r="H63" s="1">
        <v>97.9166666666667</v>
      </c>
      <c r="I63" s="1">
        <v>97.959183673469397</v>
      </c>
      <c r="J63" s="1">
        <v>24</v>
      </c>
      <c r="K63" s="1">
        <v>36</v>
      </c>
      <c r="L63" s="1">
        <v>974.71041666964697</v>
      </c>
      <c r="M63" s="1">
        <v>1096.9571428639599</v>
      </c>
      <c r="N63" s="1">
        <v>100</v>
      </c>
      <c r="O63" s="1">
        <v>93.103448275862107</v>
      </c>
      <c r="P63" s="1">
        <v>90.322580645161295</v>
      </c>
      <c r="Q63" s="1">
        <v>1793.8129032234999</v>
      </c>
      <c r="R63" s="1">
        <v>1478.58275860754</v>
      </c>
      <c r="S63" s="1">
        <v>1432.4032258103</v>
      </c>
    </row>
    <row r="64" spans="1:19">
      <c r="A64" s="7" t="s">
        <v>86</v>
      </c>
      <c r="B64" s="7" t="s">
        <v>8</v>
      </c>
      <c r="C64" s="8">
        <f>256/12</f>
        <v>21.333333333333332</v>
      </c>
      <c r="D64" s="2" t="s">
        <v>9</v>
      </c>
      <c r="E64" s="2">
        <v>12</v>
      </c>
      <c r="F64" s="2" t="s">
        <v>10</v>
      </c>
      <c r="G64" s="7" t="s">
        <v>11</v>
      </c>
      <c r="H64" s="1">
        <v>97.826086956521706</v>
      </c>
      <c r="I64" s="1">
        <v>79.591836734693899</v>
      </c>
      <c r="J64" s="1">
        <v>51</v>
      </c>
      <c r="K64" s="1">
        <v>100</v>
      </c>
      <c r="L64" s="1">
        <v>949.98478260863101</v>
      </c>
      <c r="M64" s="1">
        <v>1108.1346938777299</v>
      </c>
      <c r="N64" s="1">
        <v>100</v>
      </c>
      <c r="O64" s="1">
        <v>100</v>
      </c>
      <c r="P64" s="1">
        <v>93.75</v>
      </c>
      <c r="Q64" s="1">
        <v>1518.9161290331699</v>
      </c>
      <c r="R64" s="1">
        <v>1169.64062499953</v>
      </c>
      <c r="S64" s="1">
        <v>1062.1499999994401</v>
      </c>
    </row>
    <row r="65" spans="1:19">
      <c r="A65" s="7" t="s">
        <v>87</v>
      </c>
      <c r="B65" s="7" t="s">
        <v>8</v>
      </c>
      <c r="C65" s="7">
        <f>378/12</f>
        <v>31.5</v>
      </c>
      <c r="D65" s="2" t="s">
        <v>9</v>
      </c>
      <c r="E65" s="2">
        <v>15</v>
      </c>
      <c r="F65" s="2" t="s">
        <v>10</v>
      </c>
      <c r="G65" s="7" t="s">
        <v>47</v>
      </c>
      <c r="H65" s="1">
        <v>97.826086956521706</v>
      </c>
      <c r="I65" s="1">
        <v>97.872340425531902</v>
      </c>
      <c r="J65" s="1">
        <v>50</v>
      </c>
      <c r="K65" s="1">
        <v>50</v>
      </c>
      <c r="L65" s="1">
        <v>544.67173912732505</v>
      </c>
      <c r="M65" s="1">
        <v>581.05744679938005</v>
      </c>
      <c r="N65" s="1">
        <v>100</v>
      </c>
      <c r="O65" s="1">
        <v>90.625</v>
      </c>
      <c r="P65" s="1">
        <v>81.25</v>
      </c>
      <c r="Q65" s="1">
        <v>1112.72580645161</v>
      </c>
      <c r="R65" s="1">
        <v>1163.1249999962699</v>
      </c>
      <c r="S65" s="1">
        <v>857.58437499776505</v>
      </c>
    </row>
    <row r="66" spans="1:19">
      <c r="A66" s="7" t="s">
        <v>88</v>
      </c>
      <c r="B66" s="7" t="s">
        <v>8</v>
      </c>
      <c r="C66" s="7">
        <f>243/12</f>
        <v>20.25</v>
      </c>
      <c r="D66" s="2" t="s">
        <v>9</v>
      </c>
      <c r="E66" s="2">
        <v>13</v>
      </c>
      <c r="F66" s="2" t="s">
        <v>10</v>
      </c>
      <c r="G66" s="7" t="s">
        <v>47</v>
      </c>
      <c r="H66" s="1">
        <v>98</v>
      </c>
      <c r="I66" s="1">
        <v>87.755102040816297</v>
      </c>
      <c r="J66" s="1">
        <v>10</v>
      </c>
      <c r="K66" s="1">
        <v>31</v>
      </c>
      <c r="L66" s="1">
        <v>745.21999999999798</v>
      </c>
      <c r="M66" s="1">
        <v>673.95918367346906</v>
      </c>
      <c r="N66" s="1">
        <v>100</v>
      </c>
      <c r="O66" s="1">
        <v>100</v>
      </c>
      <c r="P66" s="1">
        <v>90.625</v>
      </c>
      <c r="Q66" s="1">
        <v>1318.38709677419</v>
      </c>
      <c r="R66" s="1">
        <v>1046.06666666667</v>
      </c>
      <c r="S66" s="1">
        <v>1054.875</v>
      </c>
    </row>
    <row r="67" spans="1:19">
      <c r="A67" s="7" t="s">
        <v>89</v>
      </c>
      <c r="B67" s="7" t="s">
        <v>8</v>
      </c>
      <c r="C67" s="7">
        <f>288/12</f>
        <v>24</v>
      </c>
      <c r="D67" s="2" t="s">
        <v>9</v>
      </c>
      <c r="E67" s="2">
        <v>10</v>
      </c>
      <c r="F67" s="2" t="s">
        <v>10</v>
      </c>
      <c r="G67" s="7" t="s">
        <v>47</v>
      </c>
      <c r="H67" s="1">
        <v>100</v>
      </c>
      <c r="I67" s="1">
        <v>95.5555555555556</v>
      </c>
      <c r="J67" s="1">
        <v>19</v>
      </c>
      <c r="K67" s="1">
        <v>73</v>
      </c>
      <c r="L67" s="1">
        <v>805.23809523809405</v>
      </c>
      <c r="M67" s="1">
        <v>1399.93333333334</v>
      </c>
      <c r="N67" s="1">
        <v>100</v>
      </c>
      <c r="O67" s="1">
        <v>100</v>
      </c>
      <c r="P67" s="1">
        <v>93.3333333333333</v>
      </c>
      <c r="Q67" s="1">
        <v>2105.7419354838698</v>
      </c>
      <c r="R67" s="1">
        <v>1517.13333333333</v>
      </c>
      <c r="S67" s="1">
        <v>1191.7666666666701</v>
      </c>
    </row>
    <row r="68" spans="1:19">
      <c r="A68" s="7" t="s">
        <v>127</v>
      </c>
      <c r="B68" s="7" t="s">
        <v>8</v>
      </c>
      <c r="C68" s="7">
        <f>312/12</f>
        <v>26</v>
      </c>
      <c r="D68" s="2" t="s">
        <v>9</v>
      </c>
      <c r="E68" s="2">
        <v>14</v>
      </c>
      <c r="F68" s="2" t="s">
        <v>10</v>
      </c>
      <c r="G68" s="7" t="s">
        <v>47</v>
      </c>
      <c r="H68" s="1">
        <v>77.0833333333333</v>
      </c>
      <c r="I68" s="1">
        <v>45.8333333333333</v>
      </c>
      <c r="J68" s="1">
        <v>75</v>
      </c>
      <c r="K68" s="1">
        <v>100</v>
      </c>
      <c r="L68" s="1">
        <v>1504.7250000014899</v>
      </c>
      <c r="M68" s="1">
        <v>1197.9916666597101</v>
      </c>
      <c r="N68" s="1">
        <v>100</v>
      </c>
      <c r="O68" s="1">
        <v>96.875</v>
      </c>
      <c r="P68" s="1">
        <v>83.870967741935502</v>
      </c>
      <c r="Q68" s="1">
        <v>1632.4322580675901</v>
      </c>
      <c r="R68" s="1">
        <v>1723.9124999977601</v>
      </c>
      <c r="S68" s="1">
        <v>1466.6774193625299</v>
      </c>
    </row>
    <row r="69" spans="1:19">
      <c r="A69" s="7" t="s">
        <v>73</v>
      </c>
      <c r="B69" s="7" t="s">
        <v>8</v>
      </c>
      <c r="C69" s="8">
        <f>253/12</f>
        <v>21.083333333333332</v>
      </c>
      <c r="D69" s="2" t="s">
        <v>9</v>
      </c>
      <c r="E69" s="2">
        <v>8</v>
      </c>
      <c r="F69" s="2" t="s">
        <v>10</v>
      </c>
      <c r="G69" s="7" t="s">
        <v>11</v>
      </c>
      <c r="H69" s="1">
        <v>66</v>
      </c>
      <c r="I69" s="1">
        <v>38</v>
      </c>
      <c r="J69" s="1">
        <v>83</v>
      </c>
      <c r="K69" s="1">
        <v>100</v>
      </c>
      <c r="L69" s="1">
        <v>856.99999999999795</v>
      </c>
      <c r="M69" s="1">
        <v>684.42000000000098</v>
      </c>
      <c r="N69" s="1">
        <v>100</v>
      </c>
      <c r="O69" s="1">
        <v>93.75</v>
      </c>
      <c r="P69" s="1">
        <v>80.645161290322605</v>
      </c>
      <c r="Q69" s="1">
        <v>1702.38709677419</v>
      </c>
      <c r="R69" s="1">
        <v>1196.5</v>
      </c>
      <c r="S69" s="1">
        <v>898.87096774193503</v>
      </c>
    </row>
    <row r="70" spans="1:19">
      <c r="A70" s="7" t="s">
        <v>74</v>
      </c>
      <c r="B70" s="7" t="s">
        <v>8</v>
      </c>
      <c r="C70" s="8">
        <f>289/12</f>
        <v>24.083333333333332</v>
      </c>
      <c r="D70" s="2" t="s">
        <v>9</v>
      </c>
      <c r="E70" s="2">
        <v>12</v>
      </c>
      <c r="F70" s="2" t="s">
        <v>10</v>
      </c>
      <c r="G70" s="7" t="s">
        <v>11</v>
      </c>
      <c r="H70" s="1">
        <v>78</v>
      </c>
      <c r="I70" s="1">
        <v>68.085106382978694</v>
      </c>
      <c r="J70" s="1">
        <v>76</v>
      </c>
      <c r="K70" s="1">
        <v>89</v>
      </c>
      <c r="L70" s="1">
        <v>1881.92</v>
      </c>
      <c r="M70" s="1">
        <v>1968.0212765957399</v>
      </c>
      <c r="N70" s="1">
        <v>100</v>
      </c>
      <c r="O70" s="1">
        <v>93.75</v>
      </c>
      <c r="P70" s="1">
        <v>86.6666666666667</v>
      </c>
      <c r="Q70" s="1">
        <v>1735.13333333333</v>
      </c>
      <c r="R70" s="1">
        <v>1280.21875</v>
      </c>
      <c r="S70" s="1">
        <v>1392.63333333333</v>
      </c>
    </row>
    <row r="71" spans="1:19">
      <c r="A71" s="7" t="s">
        <v>75</v>
      </c>
      <c r="B71" s="7" t="s">
        <v>8</v>
      </c>
      <c r="C71" s="8">
        <f>294/12</f>
        <v>24.5</v>
      </c>
      <c r="D71" s="2" t="s">
        <v>9</v>
      </c>
      <c r="E71" s="2">
        <v>9</v>
      </c>
      <c r="F71" s="2" t="s">
        <v>10</v>
      </c>
      <c r="G71" s="7" t="s">
        <v>11</v>
      </c>
      <c r="H71" s="1">
        <v>89.7959183673469</v>
      </c>
      <c r="I71" s="1">
        <v>58</v>
      </c>
      <c r="J71" s="1">
        <v>70</v>
      </c>
      <c r="K71" s="1">
        <v>84</v>
      </c>
      <c r="L71" s="1">
        <v>1121.39591836504</v>
      </c>
      <c r="M71" s="1">
        <v>1572.3699999994001</v>
      </c>
      <c r="N71" s="1">
        <v>100</v>
      </c>
      <c r="O71" s="1">
        <v>93.75</v>
      </c>
      <c r="P71" s="1">
        <v>76.6666666666667</v>
      </c>
      <c r="Q71" s="1">
        <v>1906.9903225783401</v>
      </c>
      <c r="R71" s="1">
        <v>1495.6687500001899</v>
      </c>
      <c r="S71" s="1">
        <v>1396.72333333393</v>
      </c>
    </row>
    <row r="72" spans="1:19">
      <c r="A72" s="7" t="s">
        <v>76</v>
      </c>
      <c r="B72" s="7" t="s">
        <v>8</v>
      </c>
      <c r="C72" s="8">
        <f>253/12</f>
        <v>21.083333333333332</v>
      </c>
      <c r="D72" s="2" t="s">
        <v>9</v>
      </c>
      <c r="E72" s="2">
        <v>10</v>
      </c>
      <c r="F72" s="2" t="s">
        <v>10</v>
      </c>
      <c r="G72" s="7" t="s">
        <v>11</v>
      </c>
      <c r="H72" s="1">
        <v>85.714285714285694</v>
      </c>
      <c r="I72" s="1">
        <v>85.714285714285694</v>
      </c>
      <c r="J72" s="1">
        <v>38</v>
      </c>
      <c r="K72" s="1">
        <v>58</v>
      </c>
      <c r="L72" s="1">
        <v>863.48775511371798</v>
      </c>
      <c r="M72" s="1">
        <v>754.14897962005796</v>
      </c>
      <c r="N72" s="1">
        <v>100</v>
      </c>
      <c r="O72" s="1">
        <v>89.655172413793096</v>
      </c>
      <c r="P72" s="1">
        <v>77.419354838709694</v>
      </c>
      <c r="Q72" s="1">
        <v>1496.9620689523599</v>
      </c>
      <c r="R72" s="1">
        <v>1278.4413793251399</v>
      </c>
      <c r="S72" s="1">
        <v>1073.33870970818</v>
      </c>
    </row>
    <row r="73" spans="1:19">
      <c r="A73" s="7" t="s">
        <v>77</v>
      </c>
      <c r="B73" s="7" t="s">
        <v>8</v>
      </c>
      <c r="C73" s="8">
        <f>287/12</f>
        <v>23.916666666666668</v>
      </c>
      <c r="D73" s="2" t="s">
        <v>9</v>
      </c>
      <c r="E73" s="2">
        <v>10</v>
      </c>
      <c r="F73" s="2" t="s">
        <v>10</v>
      </c>
      <c r="G73" s="7" t="s">
        <v>47</v>
      </c>
      <c r="H73" s="1">
        <v>93.877551020408205</v>
      </c>
      <c r="I73" s="1">
        <v>70.8333333333333</v>
      </c>
      <c r="J73" s="1">
        <v>30</v>
      </c>
      <c r="K73" s="1">
        <v>55</v>
      </c>
      <c r="L73" s="1">
        <v>678.12244897958999</v>
      </c>
      <c r="M73" s="1">
        <v>621.58333333333098</v>
      </c>
      <c r="N73" s="1">
        <v>100</v>
      </c>
      <c r="O73" s="1">
        <v>100</v>
      </c>
      <c r="P73" s="1">
        <v>100</v>
      </c>
      <c r="Q73" s="1">
        <v>1514.6206896551701</v>
      </c>
      <c r="R73" s="1">
        <v>839.37931034482801</v>
      </c>
      <c r="S73" s="1">
        <v>602.4</v>
      </c>
    </row>
    <row r="74" spans="1:19">
      <c r="A74" s="7" t="s">
        <v>78</v>
      </c>
      <c r="B74" s="7" t="s">
        <v>8</v>
      </c>
      <c r="C74" s="8">
        <f>317/12</f>
        <v>26.416666666666668</v>
      </c>
      <c r="D74" s="2" t="s">
        <v>9</v>
      </c>
      <c r="E74" s="2">
        <v>12</v>
      </c>
      <c r="F74" s="2" t="s">
        <v>10</v>
      </c>
      <c r="G74" s="7" t="s">
        <v>11</v>
      </c>
      <c r="H74" s="1">
        <v>93.877551020408205</v>
      </c>
      <c r="I74" s="1">
        <v>72.9166666666667</v>
      </c>
      <c r="J74" s="1">
        <v>64</v>
      </c>
      <c r="K74" s="1">
        <v>58</v>
      </c>
      <c r="L74" s="1">
        <v>1278.18367346939</v>
      </c>
      <c r="M74" s="1">
        <v>1065.2916666666699</v>
      </c>
      <c r="N74" s="1">
        <v>100</v>
      </c>
      <c r="O74" s="1">
        <v>84.375</v>
      </c>
      <c r="P74" s="1">
        <v>87.096774193548399</v>
      </c>
      <c r="Q74" s="1">
        <v>1535.06896551724</v>
      </c>
      <c r="R74" s="1">
        <v>1468.21875</v>
      </c>
      <c r="S74" s="1">
        <v>1193.8064516129</v>
      </c>
    </row>
    <row r="75" spans="1:19">
      <c r="A75" s="7" t="s">
        <v>79</v>
      </c>
      <c r="B75" s="7" t="s">
        <v>8</v>
      </c>
      <c r="C75" s="8">
        <f>295/12</f>
        <v>24.583333333333332</v>
      </c>
      <c r="D75" s="2" t="s">
        <v>9</v>
      </c>
      <c r="E75" s="2">
        <v>9</v>
      </c>
      <c r="F75" s="2" t="s">
        <v>10</v>
      </c>
      <c r="G75" s="7" t="s">
        <v>11</v>
      </c>
      <c r="H75" s="1">
        <v>61.702127659574501</v>
      </c>
      <c r="I75" s="1">
        <v>56</v>
      </c>
      <c r="J75" s="1">
        <v>65</v>
      </c>
      <c r="K75" s="1">
        <v>73</v>
      </c>
      <c r="L75" s="1">
        <v>864.52553191844504</v>
      </c>
      <c r="M75" s="1">
        <v>1246.9139999997601</v>
      </c>
      <c r="N75" s="1">
        <v>100</v>
      </c>
      <c r="O75" s="1">
        <v>78.125</v>
      </c>
      <c r="P75" s="1">
        <v>77.419354838709694</v>
      </c>
      <c r="Q75" s="1">
        <v>2478.2129032246498</v>
      </c>
      <c r="R75" s="1">
        <v>1805.2625000048399</v>
      </c>
      <c r="S75" s="1">
        <v>1996.2645161324899</v>
      </c>
    </row>
    <row r="76" spans="1:19">
      <c r="A76" s="7" t="s">
        <v>80</v>
      </c>
      <c r="B76" s="7" t="s">
        <v>8</v>
      </c>
      <c r="C76" s="8">
        <f>277/12</f>
        <v>23.083333333333332</v>
      </c>
      <c r="D76" s="2" t="s">
        <v>9</v>
      </c>
      <c r="E76" s="2">
        <v>9</v>
      </c>
      <c r="F76" s="2" t="s">
        <v>10</v>
      </c>
      <c r="G76" s="7" t="s">
        <v>11</v>
      </c>
      <c r="H76" s="1">
        <v>96</v>
      </c>
      <c r="I76" s="1">
        <v>52</v>
      </c>
      <c r="J76" s="1">
        <v>29</v>
      </c>
      <c r="K76" s="1">
        <v>94</v>
      </c>
      <c r="L76" s="1">
        <v>1231.5160000133501</v>
      </c>
      <c r="M76" s="1">
        <v>1837.88199997425</v>
      </c>
      <c r="N76" s="1">
        <v>100</v>
      </c>
      <c r="O76" s="1">
        <v>96.6666666666667</v>
      </c>
      <c r="P76" s="1">
        <v>100</v>
      </c>
      <c r="Q76" s="1">
        <v>1702.3566666603101</v>
      </c>
      <c r="R76" s="1">
        <v>1328.6766666491801</v>
      </c>
      <c r="S76" s="1">
        <v>1340.08749999106</v>
      </c>
    </row>
    <row r="77" spans="1:19">
      <c r="A77" s="7" t="s">
        <v>81</v>
      </c>
      <c r="B77" s="7" t="s">
        <v>8</v>
      </c>
      <c r="C77" s="8">
        <f>292/12</f>
        <v>24.333333333333332</v>
      </c>
      <c r="D77" s="2" t="s">
        <v>9</v>
      </c>
      <c r="E77" s="2">
        <v>9</v>
      </c>
      <c r="F77" s="2" t="s">
        <v>10</v>
      </c>
      <c r="G77" s="7" t="s">
        <v>11</v>
      </c>
      <c r="H77" s="1">
        <v>61.702127659574501</v>
      </c>
      <c r="I77" s="1">
        <v>58</v>
      </c>
      <c r="J77" s="1">
        <v>70</v>
      </c>
      <c r="K77" s="1">
        <v>100</v>
      </c>
      <c r="L77" s="1">
        <v>2930.7872340425602</v>
      </c>
      <c r="M77" s="1">
        <v>3093.1200000000099</v>
      </c>
      <c r="N77" s="1">
        <v>96.6666666666667</v>
      </c>
      <c r="O77" s="1">
        <v>80</v>
      </c>
      <c r="P77" s="1">
        <v>76.6666666666667</v>
      </c>
      <c r="Q77" s="1">
        <v>2105.1666666666702</v>
      </c>
      <c r="R77" s="1">
        <v>1971.7</v>
      </c>
      <c r="S77" s="1">
        <v>1801.7333333333299</v>
      </c>
    </row>
    <row r="78" spans="1:19">
      <c r="A78" s="7" t="s">
        <v>83</v>
      </c>
      <c r="B78" s="7" t="s">
        <v>8</v>
      </c>
      <c r="C78" s="8">
        <f>286/12</f>
        <v>23.833333333333332</v>
      </c>
      <c r="D78" s="2" t="s">
        <v>9</v>
      </c>
      <c r="E78" s="2">
        <v>9</v>
      </c>
      <c r="F78" s="2" t="s">
        <v>10</v>
      </c>
      <c r="G78" s="7" t="s">
        <v>11</v>
      </c>
      <c r="H78" s="1">
        <v>91.836734693877602</v>
      </c>
      <c r="I78" s="1">
        <v>69.387755102040799</v>
      </c>
      <c r="J78" s="1">
        <v>48</v>
      </c>
      <c r="K78" s="1">
        <v>71</v>
      </c>
      <c r="L78" s="1">
        <v>817.142857142857</v>
      </c>
      <c r="M78" s="1">
        <v>1231.12244897959</v>
      </c>
      <c r="N78" s="1">
        <v>100</v>
      </c>
      <c r="O78" s="1">
        <v>83.3333333333333</v>
      </c>
      <c r="P78" s="1">
        <v>90</v>
      </c>
      <c r="Q78" s="1">
        <v>1403.55172413793</v>
      </c>
      <c r="R78" s="1">
        <v>1122.3</v>
      </c>
      <c r="S78" s="1">
        <v>983.66666666666697</v>
      </c>
    </row>
    <row r="79" spans="1:19">
      <c r="A79" s="7" t="s">
        <v>84</v>
      </c>
      <c r="B79" s="7" t="s">
        <v>8</v>
      </c>
      <c r="C79" s="8">
        <f>294/12</f>
        <v>24.5</v>
      </c>
      <c r="D79" s="2" t="s">
        <v>9</v>
      </c>
      <c r="E79" s="2">
        <v>8</v>
      </c>
      <c r="F79" s="2" t="s">
        <v>10</v>
      </c>
      <c r="G79" s="7" t="s">
        <v>11</v>
      </c>
      <c r="H79" s="1">
        <v>82</v>
      </c>
      <c r="I79" s="1">
        <v>58.3333333333333</v>
      </c>
      <c r="J79" s="1">
        <v>50</v>
      </c>
      <c r="K79" s="1">
        <v>50</v>
      </c>
      <c r="L79" s="1">
        <v>1157.6400000000001</v>
      </c>
      <c r="M79" s="1">
        <v>901.39583333333496</v>
      </c>
      <c r="N79" s="1">
        <v>100</v>
      </c>
      <c r="O79" s="1">
        <v>100</v>
      </c>
      <c r="P79" s="1">
        <v>87.5</v>
      </c>
      <c r="Q79" s="1">
        <v>1764.6666666666699</v>
      </c>
      <c r="R79" s="1">
        <v>1457.09375</v>
      </c>
      <c r="S79" s="1">
        <v>916.90625000000102</v>
      </c>
    </row>
    <row r="80" spans="1:19">
      <c r="A80" s="7" t="s">
        <v>85</v>
      </c>
      <c r="B80" s="7" t="s">
        <v>8</v>
      </c>
      <c r="C80" s="8">
        <f>269/12</f>
        <v>22.416666666666668</v>
      </c>
      <c r="D80" s="2" t="s">
        <v>9</v>
      </c>
      <c r="E80" s="2">
        <v>9</v>
      </c>
      <c r="F80" s="2" t="s">
        <v>10</v>
      </c>
      <c r="G80" s="7" t="s">
        <v>11</v>
      </c>
      <c r="H80" s="1">
        <v>53.3333333333333</v>
      </c>
      <c r="I80" s="1">
        <v>54.761904761904802</v>
      </c>
      <c r="J80" s="1">
        <v>100</v>
      </c>
      <c r="K80" s="1">
        <v>77</v>
      </c>
      <c r="L80" s="1">
        <v>694.84000000043102</v>
      </c>
      <c r="M80" s="1">
        <v>820.98809523809496</v>
      </c>
      <c r="N80" s="1">
        <v>100</v>
      </c>
      <c r="O80" s="1">
        <v>19.354838709677399</v>
      </c>
      <c r="P80" s="1">
        <v>3.3333333333333299</v>
      </c>
      <c r="Q80" s="1">
        <v>1748.64999999921</v>
      </c>
      <c r="R80" s="1">
        <v>811.95483871020599</v>
      </c>
      <c r="S80" s="1">
        <v>657.64999999975203</v>
      </c>
    </row>
    <row r="81" spans="1:19">
      <c r="A81" s="2" t="s">
        <v>90</v>
      </c>
      <c r="B81" s="7" t="s">
        <v>91</v>
      </c>
      <c r="C81" s="7">
        <v>14.25</v>
      </c>
      <c r="D81" s="8" t="s">
        <v>9</v>
      </c>
      <c r="E81" s="7"/>
      <c r="F81" s="2" t="s">
        <v>10</v>
      </c>
      <c r="G81" s="7" t="s">
        <v>11</v>
      </c>
      <c r="H81" s="1">
        <v>40.425531914893597</v>
      </c>
      <c r="I81" s="1">
        <v>48.837209302325597</v>
      </c>
      <c r="J81" s="1">
        <v>50</v>
      </c>
      <c r="K81" s="1">
        <v>50</v>
      </c>
      <c r="L81" s="1">
        <v>1099.7446808510599</v>
      </c>
      <c r="M81" s="1">
        <v>684.58139534883605</v>
      </c>
      <c r="N81" s="1">
        <v>93.103448275862107</v>
      </c>
      <c r="O81" s="1">
        <v>72.413793103448299</v>
      </c>
      <c r="P81" s="1">
        <v>84.375</v>
      </c>
      <c r="Q81" s="1">
        <v>3814.3448275862102</v>
      </c>
      <c r="R81" s="1">
        <v>997.51724137931001</v>
      </c>
      <c r="S81" s="1">
        <v>1623.1875</v>
      </c>
    </row>
    <row r="82" spans="1:19">
      <c r="A82" s="2" t="s">
        <v>92</v>
      </c>
      <c r="B82" s="7" t="s">
        <v>91</v>
      </c>
      <c r="C82" s="7">
        <v>15.92</v>
      </c>
      <c r="D82" s="8" t="s">
        <v>13</v>
      </c>
      <c r="E82" s="7"/>
      <c r="F82" s="2" t="s">
        <v>10</v>
      </c>
      <c r="G82" s="7" t="s">
        <v>11</v>
      </c>
      <c r="H82" s="1">
        <v>45.238095238095198</v>
      </c>
      <c r="I82" s="1">
        <v>53.061224489795897</v>
      </c>
      <c r="J82" s="1">
        <v>100</v>
      </c>
      <c r="K82" s="1">
        <v>50</v>
      </c>
      <c r="L82" s="1">
        <v>1324.19047619048</v>
      </c>
      <c r="M82" s="1">
        <v>1138.32653061224</v>
      </c>
      <c r="N82" s="1">
        <v>93.3333333333333</v>
      </c>
      <c r="O82" s="1">
        <v>81.25</v>
      </c>
      <c r="P82" s="1">
        <v>83.870967741935502</v>
      </c>
      <c r="Q82" s="1">
        <v>2028</v>
      </c>
      <c r="R82" s="1">
        <v>854.15624999999898</v>
      </c>
      <c r="S82" s="1">
        <v>598.12903225806303</v>
      </c>
    </row>
    <row r="83" spans="1:19">
      <c r="A83" s="2" t="s">
        <v>93</v>
      </c>
      <c r="B83" s="7" t="s">
        <v>91</v>
      </c>
      <c r="C83" s="7">
        <v>15</v>
      </c>
      <c r="D83" s="8" t="s">
        <v>13</v>
      </c>
      <c r="E83" s="7"/>
      <c r="F83" s="2" t="s">
        <v>10</v>
      </c>
      <c r="G83" s="7" t="s">
        <v>11</v>
      </c>
      <c r="H83" s="1">
        <v>48</v>
      </c>
      <c r="I83" s="1">
        <v>54</v>
      </c>
      <c r="J83" s="1">
        <v>69</v>
      </c>
      <c r="K83" s="1">
        <v>50</v>
      </c>
      <c r="L83" s="1">
        <v>2344.14</v>
      </c>
      <c r="M83" s="1">
        <v>1834.86</v>
      </c>
      <c r="N83" s="1">
        <v>87.5</v>
      </c>
      <c r="O83" s="1">
        <v>68.75</v>
      </c>
      <c r="P83" s="1">
        <v>59.375</v>
      </c>
      <c r="Q83" s="1">
        <v>3465.40625</v>
      </c>
      <c r="R83" s="1">
        <v>2021.25</v>
      </c>
      <c r="S83" s="1">
        <v>2901.4375</v>
      </c>
    </row>
    <row r="84" spans="1:19">
      <c r="A84" s="2" t="s">
        <v>94</v>
      </c>
      <c r="B84" s="7" t="s">
        <v>91</v>
      </c>
      <c r="C84" s="7">
        <v>17</v>
      </c>
      <c r="D84" s="8" t="s">
        <v>13</v>
      </c>
      <c r="E84" s="7"/>
      <c r="F84" s="2" t="s">
        <v>10</v>
      </c>
      <c r="G84" s="7" t="s">
        <v>11</v>
      </c>
      <c r="H84" s="1">
        <v>65.957446808510596</v>
      </c>
      <c r="I84" s="1">
        <v>53.061224489795897</v>
      </c>
      <c r="J84" s="1">
        <v>62</v>
      </c>
      <c r="K84" s="1">
        <v>79</v>
      </c>
      <c r="L84" s="1">
        <v>730.91489361702202</v>
      </c>
      <c r="M84" s="1">
        <v>1356.5918367346901</v>
      </c>
      <c r="N84" s="1">
        <v>93.548387096774206</v>
      </c>
      <c r="O84" s="1">
        <v>93.548387096774206</v>
      </c>
      <c r="P84" s="1">
        <v>93.75</v>
      </c>
      <c r="Q84" s="1">
        <v>4541.1290322580699</v>
      </c>
      <c r="R84" s="1">
        <v>1807.7096774193501</v>
      </c>
      <c r="S84" s="1">
        <v>1628.875</v>
      </c>
    </row>
    <row r="85" spans="1:19">
      <c r="A85" s="2" t="s">
        <v>95</v>
      </c>
      <c r="B85" s="7" t="s">
        <v>91</v>
      </c>
      <c r="C85" s="7">
        <v>15</v>
      </c>
      <c r="D85" s="8" t="s">
        <v>13</v>
      </c>
      <c r="E85" s="7"/>
      <c r="F85" s="2" t="s">
        <v>10</v>
      </c>
      <c r="G85" s="7" t="s">
        <v>11</v>
      </c>
      <c r="H85" s="1">
        <v>47.9166666666667</v>
      </c>
      <c r="I85" s="1">
        <v>64.5833333333333</v>
      </c>
      <c r="J85" s="1">
        <v>41</v>
      </c>
      <c r="K85" s="1">
        <v>39</v>
      </c>
      <c r="L85" s="1">
        <v>1272.1041666666699</v>
      </c>
      <c r="M85" s="1">
        <v>670.41666666666799</v>
      </c>
      <c r="N85" s="1">
        <v>93.3333333333333</v>
      </c>
      <c r="O85" s="1">
        <v>71.875</v>
      </c>
      <c r="P85" s="1">
        <v>84.375</v>
      </c>
      <c r="Q85" s="1">
        <v>2438.4</v>
      </c>
      <c r="R85" s="1">
        <v>1650.84375</v>
      </c>
      <c r="S85" s="1">
        <v>1513.25</v>
      </c>
    </row>
    <row r="86" spans="1:19">
      <c r="A86" s="2" t="s">
        <v>96</v>
      </c>
      <c r="B86" s="7" t="s">
        <v>91</v>
      </c>
      <c r="C86" s="7">
        <v>17.7</v>
      </c>
      <c r="D86" s="8" t="s">
        <v>13</v>
      </c>
      <c r="E86" s="7"/>
      <c r="F86" s="2" t="s">
        <v>10</v>
      </c>
      <c r="G86" s="7" t="s">
        <v>11</v>
      </c>
      <c r="H86" s="1">
        <v>46</v>
      </c>
      <c r="I86" s="1">
        <v>45.8333333333333</v>
      </c>
      <c r="J86" s="1">
        <v>0</v>
      </c>
      <c r="K86" s="1">
        <v>0</v>
      </c>
      <c r="L86" s="1">
        <v>792.00000000000296</v>
      </c>
      <c r="M86" s="1">
        <v>766.39583333333303</v>
      </c>
      <c r="N86" s="1">
        <v>94.4444444444444</v>
      </c>
      <c r="O86" s="1">
        <v>93.75</v>
      </c>
      <c r="P86" s="1">
        <v>74.193548387096797</v>
      </c>
      <c r="Q86" s="1">
        <v>2214.7777777777801</v>
      </c>
      <c r="R86" s="1">
        <v>1822.84375</v>
      </c>
      <c r="S86" s="1">
        <v>1454.8064516129</v>
      </c>
    </row>
    <row r="87" spans="1:19">
      <c r="A87" s="2" t="s">
        <v>97</v>
      </c>
      <c r="B87" s="7" t="s">
        <v>91</v>
      </c>
      <c r="C87" s="7"/>
      <c r="D87" s="8" t="s">
        <v>9</v>
      </c>
      <c r="E87" s="7"/>
      <c r="F87" s="2" t="s">
        <v>10</v>
      </c>
      <c r="G87" s="7" t="s">
        <v>11</v>
      </c>
      <c r="H87" s="1">
        <v>97.7777777777778</v>
      </c>
      <c r="I87" s="1">
        <v>64</v>
      </c>
      <c r="J87" s="1">
        <v>0</v>
      </c>
      <c r="K87" s="1">
        <v>54</v>
      </c>
      <c r="L87" s="1">
        <v>760.199999999998</v>
      </c>
      <c r="M87" s="1">
        <v>926.01999999999896</v>
      </c>
      <c r="N87" s="1">
        <v>96.774193548387103</v>
      </c>
      <c r="O87" s="1">
        <v>90.625</v>
      </c>
      <c r="P87" s="1">
        <v>73.3333333333333</v>
      </c>
      <c r="Q87" s="1">
        <v>3275.4193548387102</v>
      </c>
      <c r="R87" s="1">
        <v>1585.65625</v>
      </c>
      <c r="S87" s="1">
        <v>1502.8</v>
      </c>
    </row>
    <row r="88" spans="1:19">
      <c r="A88" s="2" t="s">
        <v>98</v>
      </c>
      <c r="B88" s="7" t="s">
        <v>91</v>
      </c>
      <c r="C88" s="7">
        <v>15.4</v>
      </c>
      <c r="D88" s="8" t="s">
        <v>9</v>
      </c>
      <c r="E88" s="7"/>
      <c r="F88" s="2" t="s">
        <v>10</v>
      </c>
      <c r="G88" s="7" t="s">
        <v>11</v>
      </c>
      <c r="H88" s="1">
        <v>93.181818181818201</v>
      </c>
      <c r="I88" s="1">
        <v>61.363636363636402</v>
      </c>
      <c r="J88" s="1">
        <v>6</v>
      </c>
      <c r="K88" s="1">
        <v>61</v>
      </c>
      <c r="L88" s="1">
        <v>424.50000000000102</v>
      </c>
      <c r="M88" s="1">
        <v>352.77272727272702</v>
      </c>
      <c r="N88" s="1">
        <v>100</v>
      </c>
      <c r="O88" s="1">
        <v>100</v>
      </c>
      <c r="P88" s="1">
        <v>90.625</v>
      </c>
      <c r="Q88" s="1">
        <v>1155.3333333333301</v>
      </c>
      <c r="R88" s="1">
        <v>907.18750000000102</v>
      </c>
      <c r="S88" s="1">
        <v>773.62499999999898</v>
      </c>
    </row>
    <row r="89" spans="1:19">
      <c r="A89" s="3" t="s">
        <v>99</v>
      </c>
      <c r="B89" s="3" t="s">
        <v>91</v>
      </c>
      <c r="C89" s="3"/>
      <c r="D89" s="8" t="s">
        <v>13</v>
      </c>
      <c r="E89" s="3"/>
      <c r="F89" s="2" t="s">
        <v>10</v>
      </c>
      <c r="G89" s="7" t="s">
        <v>11</v>
      </c>
      <c r="H89" s="1">
        <v>44.680851063829799</v>
      </c>
      <c r="I89" s="1">
        <v>56.521739130434803</v>
      </c>
      <c r="J89" s="1">
        <v>100</v>
      </c>
      <c r="K89" s="1">
        <v>100</v>
      </c>
      <c r="L89" s="1">
        <v>620.91489361701997</v>
      </c>
      <c r="M89" s="1">
        <v>651.36956521739296</v>
      </c>
      <c r="N89" s="1">
        <v>22.580645161290299</v>
      </c>
      <c r="O89" s="1">
        <v>6.4516129032258096</v>
      </c>
      <c r="P89" s="1">
        <v>3.5714285714285698</v>
      </c>
      <c r="Q89" s="1">
        <v>1852.3225806451601</v>
      </c>
      <c r="R89" s="1">
        <v>642.32258064515997</v>
      </c>
      <c r="S89" s="1">
        <v>522.74999999999898</v>
      </c>
    </row>
    <row r="90" spans="1:19">
      <c r="A90" s="3" t="s">
        <v>100</v>
      </c>
      <c r="B90" s="3" t="s">
        <v>91</v>
      </c>
      <c r="C90" s="3">
        <v>18</v>
      </c>
      <c r="D90" s="8" t="s">
        <v>13</v>
      </c>
      <c r="E90" s="3"/>
      <c r="F90" s="2" t="s">
        <v>10</v>
      </c>
      <c r="G90" s="7" t="s">
        <v>11</v>
      </c>
      <c r="H90" s="1">
        <v>53.191489361702097</v>
      </c>
      <c r="I90" s="1">
        <v>58.3333333333333</v>
      </c>
      <c r="J90" s="1">
        <v>59</v>
      </c>
      <c r="K90" s="1">
        <v>100</v>
      </c>
      <c r="L90" s="1">
        <v>769.27659574467998</v>
      </c>
      <c r="M90" s="1">
        <v>440.125</v>
      </c>
      <c r="N90" s="1">
        <v>3.2258064516128999</v>
      </c>
      <c r="O90" s="1">
        <v>6.8965517241379297</v>
      </c>
      <c r="P90" s="1">
        <v>41.935483870967701</v>
      </c>
      <c r="Q90" s="1">
        <v>937.87096774193503</v>
      </c>
      <c r="R90" s="1">
        <v>533.17241379310406</v>
      </c>
      <c r="S90" s="1">
        <v>1861.61290322581</v>
      </c>
    </row>
    <row r="91" spans="1:19">
      <c r="A91" s="2" t="s">
        <v>101</v>
      </c>
      <c r="B91" s="7" t="s">
        <v>91</v>
      </c>
      <c r="C91" s="7">
        <v>13.9</v>
      </c>
      <c r="D91" s="8" t="s">
        <v>13</v>
      </c>
      <c r="E91" s="7"/>
      <c r="F91" s="2" t="s">
        <v>10</v>
      </c>
      <c r="G91" s="7" t="s">
        <v>11</v>
      </c>
      <c r="H91" s="1">
        <v>46</v>
      </c>
      <c r="I91" s="1">
        <v>51.020408163265301</v>
      </c>
      <c r="J91" s="1">
        <v>74</v>
      </c>
      <c r="K91" s="1">
        <v>50</v>
      </c>
      <c r="L91" s="1">
        <v>798.64000000000101</v>
      </c>
      <c r="M91" s="1">
        <v>756.44897959183902</v>
      </c>
      <c r="N91" s="1">
        <v>90.625</v>
      </c>
      <c r="O91" s="1">
        <v>87.096774193548399</v>
      </c>
      <c r="P91" s="1">
        <v>87.096774193548399</v>
      </c>
      <c r="Q91" s="1">
        <v>1740.625</v>
      </c>
      <c r="R91" s="1">
        <v>758.64516129032199</v>
      </c>
      <c r="S91" s="1">
        <v>391.35483870967801</v>
      </c>
    </row>
    <row r="92" spans="1:19">
      <c r="A92" s="2" t="s">
        <v>102</v>
      </c>
      <c r="B92" s="7" t="s">
        <v>91</v>
      </c>
      <c r="C92" s="7">
        <v>16.100000000000001</v>
      </c>
      <c r="D92" s="8" t="s">
        <v>9</v>
      </c>
      <c r="E92" s="7"/>
      <c r="F92" s="2" t="s">
        <v>10</v>
      </c>
      <c r="G92" s="7" t="s">
        <v>11</v>
      </c>
      <c r="H92" s="1">
        <v>50</v>
      </c>
      <c r="I92" s="1">
        <v>48.979591836734699</v>
      </c>
      <c r="J92" s="1">
        <v>50</v>
      </c>
      <c r="K92" s="1">
        <v>43</v>
      </c>
      <c r="L92" s="1">
        <v>623.58695652173697</v>
      </c>
      <c r="M92" s="1">
        <v>722.97959183673595</v>
      </c>
      <c r="N92" s="1">
        <v>93.75</v>
      </c>
      <c r="O92" s="1">
        <v>81.25</v>
      </c>
      <c r="P92" s="1">
        <v>90.625</v>
      </c>
      <c r="Q92" s="1">
        <v>2613.3125</v>
      </c>
      <c r="R92" s="1">
        <v>1781.03125</v>
      </c>
      <c r="S92" s="1">
        <v>1537.46875</v>
      </c>
    </row>
    <row r="93" spans="1:19">
      <c r="A93" s="2" t="s">
        <v>103</v>
      </c>
      <c r="B93" s="7" t="s">
        <v>91</v>
      </c>
      <c r="C93" s="7">
        <v>13.4</v>
      </c>
      <c r="D93" s="8" t="s">
        <v>13</v>
      </c>
      <c r="E93" s="7"/>
      <c r="F93" s="2" t="s">
        <v>10</v>
      </c>
      <c r="G93" s="7" t="s">
        <v>11</v>
      </c>
      <c r="H93" s="1">
        <v>92</v>
      </c>
      <c r="I93" s="1">
        <v>74</v>
      </c>
      <c r="J93" s="1">
        <v>49</v>
      </c>
      <c r="K93" s="1">
        <v>63</v>
      </c>
      <c r="L93" s="1">
        <v>839.780000000001</v>
      </c>
      <c r="M93" s="1">
        <v>1235.44</v>
      </c>
      <c r="N93" s="1">
        <v>70</v>
      </c>
      <c r="O93" s="1">
        <v>87.096774193548399</v>
      </c>
      <c r="P93" s="1">
        <v>70.9677419354839</v>
      </c>
      <c r="Q93" s="1">
        <v>1977.86666666666</v>
      </c>
      <c r="R93" s="1">
        <v>994.58064516129105</v>
      </c>
      <c r="S93" s="1">
        <v>827.06451612903197</v>
      </c>
    </row>
    <row r="94" spans="1:19">
      <c r="A94" s="3" t="s">
        <v>104</v>
      </c>
      <c r="B94" s="3" t="s">
        <v>91</v>
      </c>
      <c r="C94" s="3">
        <v>15.4</v>
      </c>
      <c r="D94" s="8" t="s">
        <v>9</v>
      </c>
      <c r="E94" s="3"/>
      <c r="F94" s="2" t="s">
        <v>10</v>
      </c>
      <c r="G94" s="7" t="s">
        <v>11</v>
      </c>
      <c r="H94" s="1">
        <v>53.191489361702097</v>
      </c>
      <c r="I94" s="1">
        <v>40.909090909090899</v>
      </c>
      <c r="J94" s="1">
        <v>79</v>
      </c>
      <c r="K94" s="1">
        <v>57</v>
      </c>
      <c r="L94" s="1">
        <v>1385.72340425532</v>
      </c>
      <c r="M94" s="1">
        <v>720.15909090909201</v>
      </c>
      <c r="N94" s="1">
        <v>14.285714285714301</v>
      </c>
      <c r="O94" s="1">
        <v>45.161290322580598</v>
      </c>
      <c r="P94" s="1">
        <v>43.3333333333333</v>
      </c>
      <c r="Q94" s="1">
        <v>314.17857142857099</v>
      </c>
      <c r="R94" s="1">
        <v>2520.2903225806499</v>
      </c>
      <c r="S94" s="1">
        <v>909.13333333333401</v>
      </c>
    </row>
    <row r="95" spans="1:19">
      <c r="A95" s="2" t="s">
        <v>105</v>
      </c>
      <c r="B95" s="7" t="s">
        <v>91</v>
      </c>
      <c r="C95" s="7">
        <v>16.399999999999999</v>
      </c>
      <c r="D95" s="8" t="s">
        <v>9</v>
      </c>
      <c r="E95" s="7"/>
      <c r="F95" s="2" t="s">
        <v>10</v>
      </c>
      <c r="G95" s="7" t="s">
        <v>11</v>
      </c>
      <c r="H95" s="1">
        <v>46.511627906976699</v>
      </c>
      <c r="I95" s="1">
        <v>42.2222222222222</v>
      </c>
      <c r="J95" s="1">
        <v>86</v>
      </c>
      <c r="K95" s="1">
        <v>31</v>
      </c>
      <c r="L95" s="1">
        <v>591.13953488372294</v>
      </c>
      <c r="M95" s="1">
        <v>605.99999999999898</v>
      </c>
      <c r="N95" s="1">
        <v>92.857142857142904</v>
      </c>
      <c r="O95" s="1">
        <v>67.741935483871003</v>
      </c>
      <c r="P95" s="1">
        <v>56.6666666666667</v>
      </c>
      <c r="Q95" s="1">
        <v>1763.7142857142901</v>
      </c>
      <c r="R95" s="1">
        <v>1589.6774193548399</v>
      </c>
      <c r="S95" s="1">
        <v>1231.9000000000001</v>
      </c>
    </row>
    <row r="96" spans="1:19">
      <c r="A96" s="2" t="s">
        <v>106</v>
      </c>
      <c r="B96" s="7" t="s">
        <v>91</v>
      </c>
      <c r="C96" s="7">
        <v>15.4</v>
      </c>
      <c r="D96" s="8" t="s">
        <v>13</v>
      </c>
      <c r="E96" s="7"/>
      <c r="F96" s="2" t="s">
        <v>10</v>
      </c>
      <c r="G96" s="7" t="s">
        <v>11</v>
      </c>
      <c r="H96" s="1">
        <v>92.727272727272705</v>
      </c>
      <c r="I96" s="1">
        <v>48</v>
      </c>
      <c r="J96" s="1">
        <v>11</v>
      </c>
      <c r="K96" s="1">
        <v>56</v>
      </c>
      <c r="L96" s="1">
        <v>973.70909090909197</v>
      </c>
      <c r="M96" s="1">
        <v>1368.16</v>
      </c>
      <c r="N96" s="1">
        <v>96.774193548387103</v>
      </c>
      <c r="O96" s="1">
        <v>93.75</v>
      </c>
      <c r="P96" s="1">
        <v>74.193548387096797</v>
      </c>
      <c r="Q96" s="1">
        <v>3516.16129032258</v>
      </c>
      <c r="R96" s="1">
        <v>2229.125</v>
      </c>
      <c r="S96" s="1">
        <v>2283.61290322581</v>
      </c>
    </row>
    <row r="97" spans="1:19">
      <c r="A97" s="2" t="s">
        <v>107</v>
      </c>
      <c r="B97" s="7" t="s">
        <v>91</v>
      </c>
      <c r="C97" s="7">
        <v>14.2</v>
      </c>
      <c r="D97" s="8" t="s">
        <v>13</v>
      </c>
      <c r="E97" s="7"/>
      <c r="F97" s="2" t="s">
        <v>10</v>
      </c>
      <c r="G97" s="7" t="s">
        <v>11</v>
      </c>
      <c r="H97" s="1">
        <v>60.4166666666667</v>
      </c>
      <c r="I97" s="1">
        <v>68.75</v>
      </c>
      <c r="J97" s="1">
        <v>41</v>
      </c>
      <c r="K97" s="1">
        <v>11</v>
      </c>
      <c r="L97" s="1">
        <v>755.06249999999795</v>
      </c>
      <c r="M97" s="1">
        <v>618.14583333333303</v>
      </c>
      <c r="N97" s="1">
        <v>100</v>
      </c>
      <c r="O97" s="1">
        <v>84.375</v>
      </c>
      <c r="P97" s="1">
        <v>65.625</v>
      </c>
      <c r="Q97" s="1">
        <v>2913.09375</v>
      </c>
      <c r="R97" s="1">
        <v>1260.875</v>
      </c>
      <c r="S97" s="1">
        <v>1297.1875</v>
      </c>
    </row>
    <row r="98" spans="1:19">
      <c r="A98" s="2" t="s">
        <v>108</v>
      </c>
      <c r="B98" s="7" t="s">
        <v>91</v>
      </c>
      <c r="C98" s="7">
        <v>15.4</v>
      </c>
      <c r="D98" s="8" t="s">
        <v>13</v>
      </c>
      <c r="E98" s="7"/>
      <c r="F98" s="2" t="s">
        <v>10</v>
      </c>
      <c r="G98" s="7" t="s">
        <v>11</v>
      </c>
      <c r="H98" s="1">
        <v>58.695652173913103</v>
      </c>
      <c r="I98" s="1">
        <v>51.1111111111111</v>
      </c>
      <c r="J98" s="1">
        <v>50</v>
      </c>
      <c r="K98" s="1">
        <v>50</v>
      </c>
      <c r="L98" s="1">
        <v>633.30434782608597</v>
      </c>
      <c r="M98" s="1">
        <v>715.68888888888898</v>
      </c>
      <c r="N98" s="1">
        <v>96.6666666666667</v>
      </c>
      <c r="O98" s="1">
        <v>83.870967741935502</v>
      </c>
      <c r="P98" s="1">
        <v>78.571428571428598</v>
      </c>
      <c r="Q98" s="1">
        <v>3022.8</v>
      </c>
      <c r="R98" s="1">
        <v>673.87096774193606</v>
      </c>
      <c r="S98" s="1">
        <v>676.28571428571399</v>
      </c>
    </row>
    <row r="99" spans="1:19">
      <c r="A99" s="2" t="s">
        <v>109</v>
      </c>
      <c r="B99" s="7" t="s">
        <v>91</v>
      </c>
      <c r="C99" s="7">
        <v>13.2</v>
      </c>
      <c r="D99" s="8" t="s">
        <v>13</v>
      </c>
      <c r="E99" s="7"/>
      <c r="F99" s="2" t="s">
        <v>10</v>
      </c>
      <c r="G99" s="7" t="s">
        <v>11</v>
      </c>
      <c r="H99" s="1">
        <v>86.363636363636402</v>
      </c>
      <c r="I99" s="1">
        <v>51.063829787233999</v>
      </c>
      <c r="J99" s="1">
        <v>0</v>
      </c>
      <c r="K99" s="1">
        <v>100</v>
      </c>
      <c r="L99" s="1">
        <v>839.68181818181802</v>
      </c>
      <c r="M99" s="1">
        <v>815.61702127659305</v>
      </c>
      <c r="N99" s="1">
        <v>58.620689655172399</v>
      </c>
      <c r="O99" s="1">
        <v>87.096774193548399</v>
      </c>
      <c r="P99" s="1">
        <v>80.645161290322605</v>
      </c>
      <c r="Q99" s="1">
        <v>1456.3448275862099</v>
      </c>
      <c r="R99" s="1">
        <v>1412.3548387096801</v>
      </c>
      <c r="S99" s="1">
        <v>1299.7419354838701</v>
      </c>
    </row>
    <row r="100" spans="1:19">
      <c r="A100" s="2" t="s">
        <v>110</v>
      </c>
      <c r="B100" s="7" t="s">
        <v>91</v>
      </c>
      <c r="C100" s="7">
        <v>15</v>
      </c>
      <c r="D100" s="8" t="s">
        <v>13</v>
      </c>
      <c r="E100" s="7"/>
      <c r="F100" s="2" t="s">
        <v>10</v>
      </c>
      <c r="G100" s="7" t="s">
        <v>11</v>
      </c>
      <c r="H100" s="1">
        <v>64</v>
      </c>
      <c r="I100" s="1">
        <v>57.142857142857103</v>
      </c>
      <c r="J100" s="1">
        <v>0</v>
      </c>
      <c r="K100" s="1">
        <v>0</v>
      </c>
      <c r="L100" s="1">
        <v>1452.51999999999</v>
      </c>
      <c r="M100" s="1">
        <v>1606.9591836734701</v>
      </c>
      <c r="N100" s="1">
        <v>93.3333333333333</v>
      </c>
      <c r="O100" s="1">
        <v>93.548387096774206</v>
      </c>
      <c r="P100" s="1">
        <v>78.125</v>
      </c>
      <c r="Q100" s="1">
        <v>2253.4666666666699</v>
      </c>
      <c r="R100" s="1">
        <v>1613.03225806452</v>
      </c>
      <c r="S100" s="1">
        <v>1091.25</v>
      </c>
    </row>
    <row r="101" spans="1:19">
      <c r="A101" s="2" t="s">
        <v>111</v>
      </c>
      <c r="B101" s="7" t="s">
        <v>91</v>
      </c>
      <c r="C101" s="7">
        <v>15.5</v>
      </c>
      <c r="D101" s="8" t="s">
        <v>9</v>
      </c>
      <c r="E101" s="7"/>
      <c r="F101" s="2" t="s">
        <v>10</v>
      </c>
      <c r="G101" s="7" t="s">
        <v>11</v>
      </c>
      <c r="H101" s="1">
        <v>78.723404255319195</v>
      </c>
      <c r="I101" s="1">
        <v>73.469387755102105</v>
      </c>
      <c r="J101" s="1">
        <v>67</v>
      </c>
      <c r="K101" s="1">
        <v>34</v>
      </c>
      <c r="L101" s="1">
        <v>872.10638297872299</v>
      </c>
      <c r="M101" s="1">
        <v>538.83673469387895</v>
      </c>
      <c r="N101" s="1">
        <v>100</v>
      </c>
      <c r="O101" s="1">
        <v>100</v>
      </c>
      <c r="P101" s="1">
        <v>77.419354838709694</v>
      </c>
      <c r="Q101" s="1">
        <v>1176.58064516129</v>
      </c>
      <c r="R101" s="1">
        <v>821.96774193548197</v>
      </c>
      <c r="S101" s="1">
        <v>669.67741935483798</v>
      </c>
    </row>
    <row r="102" spans="1:19">
      <c r="A102" s="2" t="s">
        <v>112</v>
      </c>
      <c r="B102" s="7" t="s">
        <v>91</v>
      </c>
      <c r="C102" s="7">
        <v>17</v>
      </c>
      <c r="D102" s="8" t="s">
        <v>13</v>
      </c>
      <c r="E102" s="7"/>
      <c r="F102" s="2" t="s">
        <v>10</v>
      </c>
      <c r="G102" s="7" t="s">
        <v>11</v>
      </c>
      <c r="H102" s="1">
        <v>51.1111111111111</v>
      </c>
      <c r="I102" s="1">
        <v>50</v>
      </c>
      <c r="J102" s="1">
        <v>48</v>
      </c>
      <c r="K102" s="1">
        <v>50</v>
      </c>
      <c r="L102" s="1">
        <v>1194</v>
      </c>
      <c r="M102" s="1">
        <v>1561.68</v>
      </c>
      <c r="N102" s="1">
        <v>87.096774193548399</v>
      </c>
      <c r="O102" s="1">
        <v>93.75</v>
      </c>
      <c r="P102" s="1">
        <v>84.375</v>
      </c>
      <c r="Q102" s="1">
        <v>3329.3870967742</v>
      </c>
      <c r="R102" s="1">
        <v>2331.8125</v>
      </c>
      <c r="S102" s="1">
        <v>1638.375</v>
      </c>
    </row>
    <row r="103" spans="1:19">
      <c r="A103" s="2" t="s">
        <v>113</v>
      </c>
      <c r="B103" s="7" t="s">
        <v>91</v>
      </c>
      <c r="C103" s="7">
        <v>17</v>
      </c>
      <c r="D103" s="8" t="s">
        <v>13</v>
      </c>
      <c r="E103" s="7"/>
      <c r="F103" s="2" t="s">
        <v>10</v>
      </c>
      <c r="G103" s="7" t="s">
        <v>11</v>
      </c>
      <c r="H103" s="1">
        <v>61.224489795918402</v>
      </c>
      <c r="I103" s="1">
        <v>43.75</v>
      </c>
      <c r="J103" s="1">
        <v>70</v>
      </c>
      <c r="K103" s="1">
        <v>67</v>
      </c>
      <c r="L103" s="1">
        <v>2254.8367346938699</v>
      </c>
      <c r="M103" s="1">
        <v>1127.2083333333401</v>
      </c>
      <c r="N103" s="1">
        <v>90</v>
      </c>
      <c r="O103" s="1">
        <v>67.741935483871003</v>
      </c>
      <c r="P103" s="1">
        <v>81.25</v>
      </c>
      <c r="Q103" s="1">
        <v>2909.6666666666702</v>
      </c>
      <c r="R103" s="1">
        <v>1912.61290322581</v>
      </c>
      <c r="S103" s="1">
        <v>2356.9375</v>
      </c>
    </row>
    <row r="104" spans="1:19">
      <c r="A104" s="2" t="s">
        <v>114</v>
      </c>
      <c r="B104" s="7" t="s">
        <v>91</v>
      </c>
      <c r="C104" s="7">
        <v>16</v>
      </c>
      <c r="D104" s="8" t="s">
        <v>13</v>
      </c>
      <c r="E104" s="7"/>
      <c r="F104" s="2" t="s">
        <v>10</v>
      </c>
      <c r="G104" s="7" t="s">
        <v>11</v>
      </c>
      <c r="H104" s="1">
        <v>46.808510638297903</v>
      </c>
      <c r="I104" s="1">
        <v>47.826086956521699</v>
      </c>
      <c r="J104" s="1">
        <v>45</v>
      </c>
      <c r="K104" s="1">
        <v>28</v>
      </c>
      <c r="L104" s="1">
        <v>4266.1063829787199</v>
      </c>
      <c r="M104" s="1">
        <v>1890.1739130434701</v>
      </c>
      <c r="N104" s="1">
        <v>86.6666666666667</v>
      </c>
      <c r="O104" s="1">
        <v>78.125</v>
      </c>
      <c r="P104" s="1">
        <v>84.375</v>
      </c>
      <c r="Q104" s="1">
        <v>2833.0333333333401</v>
      </c>
      <c r="R104" s="1">
        <v>1661.5625</v>
      </c>
      <c r="S104" s="1">
        <v>1354.5</v>
      </c>
    </row>
    <row r="105" spans="1:19">
      <c r="A105" s="2" t="s">
        <v>115</v>
      </c>
      <c r="B105" s="7" t="s">
        <v>8</v>
      </c>
      <c r="C105" s="7">
        <v>15.7</v>
      </c>
      <c r="D105" s="8" t="s">
        <v>13</v>
      </c>
      <c r="E105" s="7"/>
      <c r="F105" s="2" t="s">
        <v>10</v>
      </c>
      <c r="G105" s="7" t="s">
        <v>11</v>
      </c>
      <c r="H105" s="1">
        <v>56.25</v>
      </c>
      <c r="I105" s="1">
        <v>53.191489361702097</v>
      </c>
      <c r="J105" s="1">
        <v>99</v>
      </c>
      <c r="K105" s="1">
        <v>98</v>
      </c>
      <c r="L105" s="1">
        <v>1162.375</v>
      </c>
      <c r="M105" s="1">
        <v>897.91489361702099</v>
      </c>
      <c r="N105" s="1">
        <v>90.322580645161295</v>
      </c>
      <c r="O105" s="1">
        <v>58.064516129032299</v>
      </c>
      <c r="P105" s="1">
        <v>64.516129032258107</v>
      </c>
      <c r="Q105" s="1">
        <v>2445.61290322581</v>
      </c>
      <c r="R105" s="1">
        <v>1965.3225806451601</v>
      </c>
      <c r="S105" s="1">
        <v>1570.9354838709701</v>
      </c>
    </row>
    <row r="106" spans="1:19">
      <c r="A106" s="2" t="s">
        <v>128</v>
      </c>
      <c r="B106" s="7" t="s">
        <v>91</v>
      </c>
      <c r="C106" s="1">
        <f>107/12</f>
        <v>8.9166666666666661</v>
      </c>
      <c r="D106" s="2" t="s">
        <v>9</v>
      </c>
      <c r="E106" s="7"/>
      <c r="F106" s="2" t="s">
        <v>10</v>
      </c>
      <c r="G106" s="2" t="s">
        <v>11</v>
      </c>
      <c r="H106" s="1">
        <v>73.469387755102105</v>
      </c>
      <c r="I106" s="1">
        <v>80</v>
      </c>
      <c r="J106" s="1">
        <v>50</v>
      </c>
      <c r="K106" s="1">
        <v>50</v>
      </c>
      <c r="L106" s="1">
        <v>862.95918367346906</v>
      </c>
      <c r="M106" s="1">
        <v>1040.58</v>
      </c>
      <c r="N106" s="1">
        <v>96.875</v>
      </c>
      <c r="O106" s="1">
        <v>84.375</v>
      </c>
      <c r="P106" s="1">
        <v>81.25</v>
      </c>
      <c r="Q106" s="1">
        <v>2593.875</v>
      </c>
      <c r="R106" s="1">
        <v>1457.34375</v>
      </c>
      <c r="S106" s="1">
        <v>1310.84375</v>
      </c>
    </row>
    <row r="107" spans="1:19">
      <c r="A107" s="2" t="s">
        <v>129</v>
      </c>
      <c r="B107" s="7" t="s">
        <v>91</v>
      </c>
      <c r="C107" s="1">
        <f>113/12</f>
        <v>9.4166666666666661</v>
      </c>
      <c r="D107" s="2" t="s">
        <v>9</v>
      </c>
      <c r="E107" s="7"/>
      <c r="F107" s="2" t="s">
        <v>10</v>
      </c>
      <c r="G107" s="2" t="s">
        <v>11</v>
      </c>
      <c r="H107" s="1">
        <v>72</v>
      </c>
      <c r="I107" s="1">
        <v>67.391304347826093</v>
      </c>
      <c r="J107" s="1">
        <v>0</v>
      </c>
      <c r="K107" s="1">
        <v>0</v>
      </c>
      <c r="L107" s="1">
        <v>726.03999999999803</v>
      </c>
      <c r="M107" s="1">
        <v>681.73913043478206</v>
      </c>
      <c r="N107" s="1">
        <v>100</v>
      </c>
      <c r="O107" s="1">
        <v>90.322580645161295</v>
      </c>
      <c r="P107" s="1">
        <v>82.758620689655203</v>
      </c>
      <c r="Q107" s="1">
        <v>1775.875</v>
      </c>
      <c r="R107" s="1">
        <v>752.12903225806599</v>
      </c>
      <c r="S107" s="1">
        <v>667.65517241379303</v>
      </c>
    </row>
    <row r="108" spans="1:19">
      <c r="A108" s="2" t="s">
        <v>130</v>
      </c>
      <c r="B108" s="7" t="s">
        <v>91</v>
      </c>
      <c r="C108" s="1">
        <f>113/12</f>
        <v>9.4166666666666661</v>
      </c>
      <c r="D108" s="2" t="s">
        <v>13</v>
      </c>
      <c r="E108" s="7"/>
      <c r="F108" s="2" t="s">
        <v>10</v>
      </c>
      <c r="G108" s="2" t="s">
        <v>11</v>
      </c>
      <c r="H108" s="1">
        <v>74</v>
      </c>
      <c r="I108" s="1">
        <v>50</v>
      </c>
      <c r="J108" s="1">
        <v>50</v>
      </c>
      <c r="K108" s="1">
        <v>0</v>
      </c>
      <c r="L108" s="1">
        <v>963.26000000000101</v>
      </c>
      <c r="M108" s="1">
        <v>876.06521739130096</v>
      </c>
      <c r="N108" s="1">
        <v>93.3333333333333</v>
      </c>
      <c r="O108" s="1">
        <v>73.3333333333333</v>
      </c>
      <c r="P108" s="1">
        <v>71.875</v>
      </c>
      <c r="Q108" s="1">
        <v>2546.1</v>
      </c>
      <c r="R108" s="1">
        <v>1372.06666666666</v>
      </c>
      <c r="S108" s="1">
        <v>1408.21875</v>
      </c>
    </row>
    <row r="109" spans="1:19">
      <c r="A109" s="2" t="s">
        <v>131</v>
      </c>
      <c r="B109" s="7" t="s">
        <v>91</v>
      </c>
      <c r="C109" s="1">
        <f>107/12</f>
        <v>8.9166666666666661</v>
      </c>
      <c r="D109" s="2" t="s">
        <v>13</v>
      </c>
      <c r="E109" s="7"/>
      <c r="F109" s="2" t="s">
        <v>10</v>
      </c>
      <c r="G109" s="2" t="s">
        <v>11</v>
      </c>
      <c r="H109" s="1">
        <v>44.8979591836735</v>
      </c>
      <c r="I109" s="1">
        <v>60.869565217391298</v>
      </c>
      <c r="J109" s="1">
        <v>80</v>
      </c>
      <c r="K109" s="1">
        <v>83</v>
      </c>
      <c r="L109" s="1">
        <v>1869.61224489796</v>
      </c>
      <c r="M109" s="1">
        <v>830.21739130435196</v>
      </c>
      <c r="N109" s="1">
        <v>93.103448275862107</v>
      </c>
      <c r="O109" s="1">
        <v>85.714285714285694</v>
      </c>
      <c r="P109" s="1">
        <v>67.741935483871003</v>
      </c>
      <c r="Q109" s="1">
        <v>2376.3448275862102</v>
      </c>
      <c r="R109" s="1">
        <v>1623.1428571428601</v>
      </c>
      <c r="S109" s="1">
        <v>1840.7419354838701</v>
      </c>
    </row>
    <row r="110" spans="1:19">
      <c r="A110" s="2" t="s">
        <v>132</v>
      </c>
      <c r="B110" s="7" t="s">
        <v>91</v>
      </c>
      <c r="C110" s="1">
        <f>130/12</f>
        <v>10.833333333333334</v>
      </c>
      <c r="D110" s="2" t="s">
        <v>9</v>
      </c>
      <c r="E110" s="7"/>
      <c r="F110" s="2" t="s">
        <v>10</v>
      </c>
      <c r="G110" s="2" t="s">
        <v>11</v>
      </c>
      <c r="H110" s="1">
        <v>59.574468085106403</v>
      </c>
      <c r="I110" s="1">
        <v>42.2222222222222</v>
      </c>
      <c r="J110" s="1">
        <v>26</v>
      </c>
      <c r="K110" s="1">
        <v>57</v>
      </c>
      <c r="L110" s="1">
        <v>1527.0212765957499</v>
      </c>
      <c r="M110" s="1">
        <v>1174.06666666666</v>
      </c>
      <c r="N110" s="1">
        <v>93.3333333333333</v>
      </c>
      <c r="O110" s="1">
        <v>55.172413793103402</v>
      </c>
      <c r="P110" s="1">
        <v>54.838709677419402</v>
      </c>
      <c r="Q110" s="1">
        <v>2471.7666666666701</v>
      </c>
      <c r="R110" s="1">
        <v>1212.7241379310401</v>
      </c>
      <c r="S110" s="1">
        <v>1380.1290322580701</v>
      </c>
    </row>
    <row r="111" spans="1:19">
      <c r="A111" s="2" t="s">
        <v>133</v>
      </c>
      <c r="B111" s="7" t="s">
        <v>91</v>
      </c>
      <c r="C111" s="1">
        <f>118/12</f>
        <v>9.8333333333333339</v>
      </c>
      <c r="D111" s="2" t="s">
        <v>9</v>
      </c>
      <c r="E111" s="7"/>
      <c r="F111" s="2" t="s">
        <v>10</v>
      </c>
      <c r="G111" s="2" t="s">
        <v>11</v>
      </c>
      <c r="H111" s="1">
        <v>53.3333333333333</v>
      </c>
      <c r="I111" s="1">
        <v>57.7777777777778</v>
      </c>
      <c r="J111" s="1">
        <v>50</v>
      </c>
      <c r="K111" s="1">
        <v>50</v>
      </c>
      <c r="L111" s="1">
        <v>1039.4222222222199</v>
      </c>
      <c r="M111" s="1">
        <v>995.04444444444198</v>
      </c>
      <c r="N111" s="1">
        <v>73.3333333333333</v>
      </c>
      <c r="O111" s="1">
        <v>56.6666666666667</v>
      </c>
      <c r="P111" s="1">
        <v>33.3333333333333</v>
      </c>
      <c r="Q111" s="1">
        <v>3379.7666666666701</v>
      </c>
      <c r="R111" s="1">
        <v>3120.2333333333299</v>
      </c>
      <c r="S111" s="1">
        <v>1936.5</v>
      </c>
    </row>
    <row r="112" spans="1:19">
      <c r="A112" s="2" t="s">
        <v>134</v>
      </c>
      <c r="B112" s="7" t="s">
        <v>91</v>
      </c>
      <c r="C112" s="1">
        <f>115/12</f>
        <v>9.5833333333333339</v>
      </c>
      <c r="D112" s="2" t="s">
        <v>9</v>
      </c>
      <c r="E112" s="7"/>
      <c r="F112" s="2" t="s">
        <v>10</v>
      </c>
      <c r="G112" s="2" t="s">
        <v>11</v>
      </c>
      <c r="H112" s="1">
        <v>79.591836734693899</v>
      </c>
      <c r="I112" s="1">
        <v>62.5</v>
      </c>
      <c r="J112" s="1">
        <v>50</v>
      </c>
      <c r="K112" s="1">
        <v>50</v>
      </c>
      <c r="L112" s="1">
        <v>1065.55102040816</v>
      </c>
      <c r="M112" s="1">
        <v>1123.5416666666599</v>
      </c>
      <c r="N112" s="1">
        <v>87.096774193548399</v>
      </c>
      <c r="O112" s="1">
        <v>83.3333333333333</v>
      </c>
      <c r="P112" s="1">
        <v>78.125</v>
      </c>
      <c r="Q112" s="1">
        <v>2157.3225806451601</v>
      </c>
      <c r="R112" s="1">
        <v>1713.5333333333399</v>
      </c>
      <c r="S112" s="1">
        <v>1736.875</v>
      </c>
    </row>
    <row r="113" spans="1:19">
      <c r="A113" s="2" t="s">
        <v>135</v>
      </c>
      <c r="B113" s="7" t="s">
        <v>91</v>
      </c>
      <c r="C113" s="1">
        <f>116/12</f>
        <v>9.6666666666666661</v>
      </c>
      <c r="D113" s="2" t="s">
        <v>13</v>
      </c>
      <c r="E113" s="7"/>
      <c r="F113" s="2" t="s">
        <v>10</v>
      </c>
      <c r="G113" s="2" t="s">
        <v>47</v>
      </c>
      <c r="H113" s="1">
        <v>71.428571428571402</v>
      </c>
      <c r="I113" s="1">
        <v>70</v>
      </c>
      <c r="J113" s="1">
        <v>50</v>
      </c>
      <c r="K113" s="1">
        <v>53</v>
      </c>
      <c r="L113" s="1">
        <v>834.42857142857099</v>
      </c>
      <c r="M113" s="1">
        <v>931.80000000000098</v>
      </c>
      <c r="N113" s="1">
        <v>93.3333333333333</v>
      </c>
      <c r="O113" s="1">
        <v>84.375</v>
      </c>
      <c r="P113" s="1">
        <v>70.9677419354839</v>
      </c>
      <c r="Q113" s="1">
        <v>2532.0333333333301</v>
      </c>
      <c r="R113" s="1">
        <v>1190.53125</v>
      </c>
      <c r="S113" s="1">
        <v>877.838709677417</v>
      </c>
    </row>
    <row r="114" spans="1:19">
      <c r="A114" s="2" t="s">
        <v>136</v>
      </c>
      <c r="B114" s="7" t="s">
        <v>91</v>
      </c>
      <c r="C114" s="1">
        <f>113/12</f>
        <v>9.4166666666666661</v>
      </c>
      <c r="D114" s="2" t="s">
        <v>9</v>
      </c>
      <c r="E114" s="7"/>
      <c r="F114" s="2" t="s">
        <v>10</v>
      </c>
      <c r="G114" s="2" t="s">
        <v>11</v>
      </c>
      <c r="H114" s="1">
        <v>94</v>
      </c>
      <c r="I114" s="1">
        <v>35.4166666666667</v>
      </c>
      <c r="J114" s="1">
        <v>0</v>
      </c>
      <c r="K114" s="1">
        <v>100</v>
      </c>
      <c r="L114" s="1">
        <v>812.91999999999803</v>
      </c>
      <c r="M114" s="1">
        <v>1107.1041666666699</v>
      </c>
      <c r="N114" s="1">
        <v>96.774193548387103</v>
      </c>
      <c r="O114" s="1">
        <v>81.25</v>
      </c>
      <c r="P114" s="1">
        <v>75.862068965517196</v>
      </c>
      <c r="Q114" s="1">
        <v>2150.5806451612898</v>
      </c>
      <c r="R114" s="1">
        <v>1591.25</v>
      </c>
      <c r="S114" s="1">
        <v>1275.03448275862</v>
      </c>
    </row>
    <row r="115" spans="1:19">
      <c r="A115" s="2" t="s">
        <v>137</v>
      </c>
      <c r="B115" s="7" t="s">
        <v>91</v>
      </c>
      <c r="C115" s="1">
        <f>110/12</f>
        <v>9.1666666666666661</v>
      </c>
      <c r="D115" s="2" t="s">
        <v>9</v>
      </c>
      <c r="E115" s="7"/>
      <c r="F115" s="2" t="s">
        <v>10</v>
      </c>
      <c r="G115" s="2" t="s">
        <v>11</v>
      </c>
      <c r="H115" s="1">
        <v>60.4166666666667</v>
      </c>
      <c r="I115" s="1">
        <v>44.680851063829799</v>
      </c>
      <c r="J115" s="1">
        <v>50</v>
      </c>
      <c r="K115" s="1">
        <v>42</v>
      </c>
      <c r="L115" s="1">
        <v>1552.5</v>
      </c>
      <c r="M115" s="1">
        <v>1530.7446808510599</v>
      </c>
      <c r="N115" s="1">
        <v>93.548387096774206</v>
      </c>
      <c r="O115" s="1">
        <v>87.5</v>
      </c>
      <c r="P115" s="1">
        <v>65.625</v>
      </c>
      <c r="Q115" s="1">
        <v>2736.4516129032299</v>
      </c>
      <c r="R115" s="1">
        <v>1759.46875</v>
      </c>
      <c r="S115" s="1">
        <v>1767.09375</v>
      </c>
    </row>
    <row r="116" spans="1:19">
      <c r="A116" s="2" t="s">
        <v>138</v>
      </c>
      <c r="B116" s="7" t="s">
        <v>91</v>
      </c>
      <c r="C116" s="1">
        <f>118/12</f>
        <v>9.8333333333333339</v>
      </c>
      <c r="D116" s="2" t="s">
        <v>13</v>
      </c>
      <c r="E116" s="7"/>
      <c r="F116" s="2" t="s">
        <v>10</v>
      </c>
      <c r="G116" s="2" t="s">
        <v>47</v>
      </c>
      <c r="H116" s="1">
        <v>87.755102040816297</v>
      </c>
      <c r="I116" s="1">
        <v>61.702127659574501</v>
      </c>
      <c r="J116" s="1">
        <v>0</v>
      </c>
      <c r="K116" s="1">
        <v>30</v>
      </c>
      <c r="L116" s="1">
        <v>1257.8367346938801</v>
      </c>
      <c r="M116" s="1">
        <v>790.02127659574296</v>
      </c>
      <c r="N116" s="1">
        <v>86.2068965517241</v>
      </c>
      <c r="O116" s="1">
        <v>65.625</v>
      </c>
      <c r="P116" s="1">
        <v>75</v>
      </c>
      <c r="Q116" s="1">
        <v>1965.96551724137</v>
      </c>
      <c r="R116" s="1">
        <v>1562</v>
      </c>
      <c r="S116" s="1">
        <v>1081.53125</v>
      </c>
    </row>
    <row r="117" spans="1:19">
      <c r="A117" s="2" t="s">
        <v>139</v>
      </c>
      <c r="B117" s="7" t="s">
        <v>91</v>
      </c>
      <c r="C117" s="1">
        <f>108/12</f>
        <v>9</v>
      </c>
      <c r="D117" s="2" t="s">
        <v>13</v>
      </c>
      <c r="E117" s="7"/>
      <c r="F117" s="2" t="s">
        <v>10</v>
      </c>
      <c r="G117" s="2" t="s">
        <v>11</v>
      </c>
      <c r="H117" s="1">
        <v>54.347826086956502</v>
      </c>
      <c r="I117" s="1">
        <v>57.7777777777778</v>
      </c>
      <c r="J117" s="1">
        <v>52</v>
      </c>
      <c r="K117" s="1">
        <v>29</v>
      </c>
      <c r="L117" s="1">
        <v>955.60869565217502</v>
      </c>
      <c r="M117" s="1">
        <v>802</v>
      </c>
      <c r="N117" s="1">
        <v>90.625</v>
      </c>
      <c r="O117" s="1">
        <v>75</v>
      </c>
      <c r="P117" s="1">
        <v>74.193548387096797</v>
      </c>
      <c r="Q117" s="1">
        <v>2879.40625</v>
      </c>
      <c r="R117" s="1">
        <v>2035.6875</v>
      </c>
      <c r="S117" s="1">
        <v>1759.41935483871</v>
      </c>
    </row>
    <row r="118" spans="1:19">
      <c r="A118" s="2" t="s">
        <v>140</v>
      </c>
      <c r="B118" s="7" t="s">
        <v>91</v>
      </c>
      <c r="C118" s="1">
        <f>118/12</f>
        <v>9.8333333333333339</v>
      </c>
      <c r="D118" s="2" t="s">
        <v>13</v>
      </c>
      <c r="E118" s="7"/>
      <c r="F118" s="2" t="s">
        <v>10</v>
      </c>
      <c r="G118" s="2" t="s">
        <v>11</v>
      </c>
      <c r="H118" s="1">
        <v>46.938775510204103</v>
      </c>
      <c r="I118" s="1">
        <v>62.5</v>
      </c>
      <c r="J118" s="1">
        <v>50</v>
      </c>
      <c r="K118" s="1">
        <v>42</v>
      </c>
      <c r="L118" s="1">
        <v>721.46938775510398</v>
      </c>
      <c r="M118" s="1">
        <v>641.06250000000205</v>
      </c>
      <c r="N118" s="1">
        <v>78.125</v>
      </c>
      <c r="O118" s="1">
        <v>58.620689655172399</v>
      </c>
      <c r="P118" s="1">
        <v>70.9677419354839</v>
      </c>
      <c r="Q118" s="1">
        <v>3591.53125</v>
      </c>
      <c r="R118" s="1">
        <v>1733.2413793103501</v>
      </c>
      <c r="S118" s="1">
        <v>980.87096774193606</v>
      </c>
    </row>
    <row r="119" spans="1:19">
      <c r="A119" s="2" t="s">
        <v>141</v>
      </c>
      <c r="B119" s="7" t="s">
        <v>91</v>
      </c>
      <c r="C119" s="1">
        <f>113/12</f>
        <v>9.4166666666666661</v>
      </c>
      <c r="D119" s="2" t="s">
        <v>13</v>
      </c>
      <c r="E119" s="7"/>
      <c r="F119" s="2" t="s">
        <v>10</v>
      </c>
      <c r="G119" s="2" t="s">
        <v>11</v>
      </c>
      <c r="H119" s="1">
        <v>55.319148936170201</v>
      </c>
      <c r="I119" s="1">
        <v>44.8979591836735</v>
      </c>
      <c r="J119" s="1">
        <v>0</v>
      </c>
      <c r="K119" s="1">
        <v>0</v>
      </c>
      <c r="L119" s="1">
        <v>1109.2127659574501</v>
      </c>
      <c r="M119" s="1">
        <v>1595.75510204082</v>
      </c>
      <c r="N119" s="1">
        <v>96.875</v>
      </c>
      <c r="O119" s="1">
        <v>73.3333333333333</v>
      </c>
      <c r="P119" s="1">
        <v>53.125</v>
      </c>
      <c r="Q119" s="1">
        <v>2744.53125</v>
      </c>
      <c r="R119" s="1">
        <v>1406.5</v>
      </c>
      <c r="S119" s="1">
        <v>1771.1875</v>
      </c>
    </row>
    <row r="120" spans="1:19">
      <c r="A120" s="2" t="s">
        <v>142</v>
      </c>
      <c r="B120" s="7" t="s">
        <v>91</v>
      </c>
      <c r="C120" s="1">
        <f>108/12</f>
        <v>9</v>
      </c>
      <c r="D120" s="2" t="s">
        <v>9</v>
      </c>
      <c r="E120" s="7"/>
      <c r="F120" s="2" t="s">
        <v>10</v>
      </c>
      <c r="G120" s="2" t="s">
        <v>11</v>
      </c>
      <c r="H120" s="1">
        <v>50</v>
      </c>
      <c r="I120" s="1">
        <v>68.75</v>
      </c>
      <c r="J120" s="1">
        <v>67</v>
      </c>
      <c r="K120" s="1">
        <v>60</v>
      </c>
      <c r="L120" s="1">
        <v>965.50000000000102</v>
      </c>
      <c r="M120" s="1">
        <v>699.16666666666697</v>
      </c>
      <c r="N120" s="1">
        <v>100</v>
      </c>
      <c r="O120" s="1">
        <v>90.625</v>
      </c>
      <c r="P120" s="1">
        <v>81.25</v>
      </c>
      <c r="Q120" s="1">
        <v>1237.5161290322601</v>
      </c>
      <c r="R120" s="1">
        <v>871.90625</v>
      </c>
      <c r="S120" s="1">
        <v>739.50000000000205</v>
      </c>
    </row>
    <row r="121" spans="1:19">
      <c r="A121" s="2" t="s">
        <v>143</v>
      </c>
      <c r="B121" s="7" t="s">
        <v>91</v>
      </c>
      <c r="C121" s="1">
        <f>141/12</f>
        <v>11.75</v>
      </c>
      <c r="D121" s="2" t="s">
        <v>13</v>
      </c>
      <c r="E121" s="7"/>
      <c r="F121" s="2" t="s">
        <v>10</v>
      </c>
      <c r="G121" s="2" t="s">
        <v>11</v>
      </c>
      <c r="H121" s="1">
        <v>53.061224489795897</v>
      </c>
      <c r="I121" s="1">
        <v>48.979591836734699</v>
      </c>
      <c r="J121" s="1">
        <v>50</v>
      </c>
      <c r="K121" s="1">
        <v>50</v>
      </c>
      <c r="L121" s="1">
        <v>1152.42857142857</v>
      </c>
      <c r="M121" s="1">
        <v>1239.48979591837</v>
      </c>
      <c r="N121" s="1">
        <v>87.096774193548399</v>
      </c>
      <c r="O121" s="1">
        <v>81.25</v>
      </c>
      <c r="P121" s="1">
        <v>75</v>
      </c>
      <c r="Q121" s="1">
        <v>1449.2903225806499</v>
      </c>
      <c r="R121" s="1">
        <v>1125.71875</v>
      </c>
      <c r="S121" s="1">
        <v>1078</v>
      </c>
    </row>
    <row r="122" spans="1:19">
      <c r="A122" s="2" t="s">
        <v>144</v>
      </c>
      <c r="B122" s="7" t="s">
        <v>91</v>
      </c>
      <c r="C122" s="1">
        <f>135/12</f>
        <v>11.25</v>
      </c>
      <c r="D122" s="2" t="s">
        <v>13</v>
      </c>
      <c r="E122" s="7"/>
      <c r="F122" s="2" t="s">
        <v>10</v>
      </c>
      <c r="G122" s="2" t="s">
        <v>11</v>
      </c>
      <c r="H122" s="1">
        <v>38</v>
      </c>
      <c r="I122" s="1">
        <v>46.808510638297903</v>
      </c>
      <c r="J122" s="1">
        <v>97</v>
      </c>
      <c r="K122" s="1">
        <v>100</v>
      </c>
      <c r="L122" s="1">
        <v>824.50000000000705</v>
      </c>
      <c r="M122" s="1">
        <v>708.40425531915002</v>
      </c>
      <c r="N122" s="1">
        <v>100</v>
      </c>
      <c r="O122" s="1">
        <v>70.9677419354839</v>
      </c>
      <c r="P122" s="1">
        <v>64.516129032258107</v>
      </c>
      <c r="Q122" s="1">
        <v>2971.6774193548399</v>
      </c>
      <c r="R122" s="1">
        <v>2605.3548387096798</v>
      </c>
      <c r="S122" s="1">
        <v>2700.9677419354798</v>
      </c>
    </row>
    <row r="123" spans="1:19">
      <c r="A123" s="2" t="s">
        <v>145</v>
      </c>
      <c r="B123" s="7" t="s">
        <v>91</v>
      </c>
      <c r="C123" s="1">
        <f>133/12</f>
        <v>11.083333333333334</v>
      </c>
      <c r="D123" s="2" t="s">
        <v>13</v>
      </c>
      <c r="E123" s="7"/>
      <c r="F123" s="2" t="s">
        <v>10</v>
      </c>
      <c r="G123" s="2" t="s">
        <v>47</v>
      </c>
      <c r="H123" s="1">
        <v>51.063829787233999</v>
      </c>
      <c r="I123" s="1">
        <v>67.346938775510196</v>
      </c>
      <c r="J123" s="1">
        <v>50</v>
      </c>
      <c r="K123" s="1">
        <v>50</v>
      </c>
      <c r="L123" s="1">
        <v>1641.6170212766001</v>
      </c>
      <c r="M123" s="1">
        <v>1381.4693877550999</v>
      </c>
      <c r="N123" s="1">
        <v>96.428571428571402</v>
      </c>
      <c r="O123" s="1">
        <v>76.6666666666667</v>
      </c>
      <c r="P123" s="1">
        <v>90.322580645161295</v>
      </c>
      <c r="Q123" s="1">
        <v>2055.4642857142799</v>
      </c>
      <c r="R123" s="1">
        <v>2194.1999999999998</v>
      </c>
      <c r="S123" s="1">
        <v>1765.22580645161</v>
      </c>
    </row>
    <row r="124" spans="1:19">
      <c r="A124" s="2" t="s">
        <v>146</v>
      </c>
      <c r="B124" s="7" t="s">
        <v>91</v>
      </c>
      <c r="C124" s="1">
        <f>133/12</f>
        <v>11.083333333333334</v>
      </c>
      <c r="D124" s="2" t="s">
        <v>13</v>
      </c>
      <c r="E124" s="7"/>
      <c r="F124" s="2" t="s">
        <v>10</v>
      </c>
      <c r="G124" s="2" t="s">
        <v>11</v>
      </c>
      <c r="H124" s="1">
        <v>66.6666666666667</v>
      </c>
      <c r="I124" s="1">
        <v>74</v>
      </c>
      <c r="J124" s="1">
        <v>100</v>
      </c>
      <c r="K124" s="1">
        <v>100</v>
      </c>
      <c r="L124" s="1">
        <v>771.56249999999898</v>
      </c>
      <c r="M124" s="1">
        <v>713.44000000000199</v>
      </c>
      <c r="N124" s="1">
        <v>90.322580645161295</v>
      </c>
      <c r="O124" s="1">
        <v>68.75</v>
      </c>
      <c r="P124" s="1">
        <v>70</v>
      </c>
      <c r="Q124" s="1">
        <v>2409.8709677419401</v>
      </c>
      <c r="R124" s="1">
        <v>1637.9375</v>
      </c>
      <c r="S124" s="1">
        <v>1206.86666666667</v>
      </c>
    </row>
    <row r="125" spans="1:19">
      <c r="A125" s="2" t="s">
        <v>147</v>
      </c>
      <c r="B125" s="7" t="s">
        <v>91</v>
      </c>
      <c r="C125" s="1">
        <f>139/12</f>
        <v>11.583333333333334</v>
      </c>
      <c r="D125" s="2" t="s">
        <v>13</v>
      </c>
      <c r="E125" s="7"/>
      <c r="F125" s="2" t="s">
        <v>10</v>
      </c>
      <c r="G125" s="2" t="s">
        <v>11</v>
      </c>
      <c r="H125" s="1">
        <v>47.826086956521699</v>
      </c>
      <c r="I125" s="1">
        <v>55.1020408163265</v>
      </c>
      <c r="J125" s="1">
        <v>70</v>
      </c>
      <c r="K125" s="1">
        <v>61</v>
      </c>
      <c r="L125" s="1">
        <v>1176.5869565217399</v>
      </c>
      <c r="M125" s="1">
        <v>1117.81632653061</v>
      </c>
      <c r="N125" s="1">
        <v>90</v>
      </c>
      <c r="O125" s="1">
        <v>67.741935483871003</v>
      </c>
      <c r="P125" s="1">
        <v>46.6666666666667</v>
      </c>
      <c r="Q125" s="1">
        <v>3391.1666666666702</v>
      </c>
      <c r="R125" s="1">
        <v>1507.8709677419299</v>
      </c>
      <c r="S125" s="1">
        <v>1607.3333333333301</v>
      </c>
    </row>
    <row r="126" spans="1:19">
      <c r="A126" s="2" t="s">
        <v>148</v>
      </c>
      <c r="B126" s="7" t="s">
        <v>91</v>
      </c>
      <c r="C126" s="1">
        <f>132/12</f>
        <v>11</v>
      </c>
      <c r="D126" s="2" t="s">
        <v>9</v>
      </c>
      <c r="E126" s="7"/>
      <c r="F126" s="2" t="s">
        <v>10</v>
      </c>
      <c r="G126" s="2" t="s">
        <v>47</v>
      </c>
      <c r="H126" s="1">
        <v>60</v>
      </c>
      <c r="I126" s="1">
        <v>39.130434782608702</v>
      </c>
      <c r="J126" s="1">
        <v>50</v>
      </c>
      <c r="K126" s="1">
        <v>50</v>
      </c>
      <c r="L126" s="1">
        <v>1295.54</v>
      </c>
      <c r="M126" s="1">
        <v>753.52173913043202</v>
      </c>
      <c r="N126" s="1">
        <v>77.419354838709694</v>
      </c>
      <c r="O126" s="1">
        <v>68.75</v>
      </c>
      <c r="P126" s="1">
        <v>51.612903225806498</v>
      </c>
      <c r="Q126" s="1">
        <v>2482.4193548387102</v>
      </c>
      <c r="R126" s="1">
        <v>1829.4375</v>
      </c>
      <c r="S126" s="1">
        <v>2003.38709677419</v>
      </c>
    </row>
    <row r="127" spans="1:19">
      <c r="A127" s="2" t="s">
        <v>149</v>
      </c>
      <c r="B127" s="7" t="s">
        <v>91</v>
      </c>
      <c r="C127" s="1">
        <f>131/12</f>
        <v>10.916666666666666</v>
      </c>
      <c r="D127" s="2" t="s">
        <v>9</v>
      </c>
      <c r="E127" s="7"/>
      <c r="F127" s="2" t="s">
        <v>10</v>
      </c>
      <c r="G127" s="2" t="s">
        <v>11</v>
      </c>
      <c r="H127" s="1">
        <v>45.8333333333333</v>
      </c>
      <c r="I127" s="1">
        <v>41.6666666666667</v>
      </c>
      <c r="J127" s="1">
        <v>52</v>
      </c>
      <c r="K127" s="1">
        <v>64</v>
      </c>
      <c r="L127" s="1">
        <v>1373.2291666666699</v>
      </c>
      <c r="M127" s="1">
        <v>1000.85416666667</v>
      </c>
      <c r="N127" s="1">
        <v>90.322580645161295</v>
      </c>
      <c r="O127" s="1">
        <v>87.5</v>
      </c>
      <c r="P127" s="1">
        <v>78.125</v>
      </c>
      <c r="Q127" s="1">
        <v>2447.38709677419</v>
      </c>
      <c r="R127" s="1">
        <v>1451.9375</v>
      </c>
      <c r="S127" s="1">
        <v>1166.53125</v>
      </c>
    </row>
    <row r="128" spans="1:19">
      <c r="A128" s="2" t="s">
        <v>150</v>
      </c>
      <c r="B128" s="7" t="s">
        <v>91</v>
      </c>
      <c r="C128" s="1">
        <f>138/12</f>
        <v>11.5</v>
      </c>
      <c r="D128" s="2" t="s">
        <v>13</v>
      </c>
      <c r="E128" s="7"/>
      <c r="F128" s="2" t="s">
        <v>10</v>
      </c>
      <c r="G128" s="2" t="s">
        <v>11</v>
      </c>
      <c r="H128" s="1">
        <v>46.6666666666667</v>
      </c>
      <c r="I128" s="1">
        <v>60</v>
      </c>
      <c r="J128" s="1">
        <v>59</v>
      </c>
      <c r="K128" s="1">
        <v>11</v>
      </c>
      <c r="L128" s="1">
        <v>843.53333333333296</v>
      </c>
      <c r="M128" s="1">
        <v>932.35999999999797</v>
      </c>
      <c r="N128" s="1">
        <v>96.6666666666667</v>
      </c>
      <c r="O128" s="1">
        <v>70</v>
      </c>
      <c r="P128" s="1">
        <v>78.125</v>
      </c>
      <c r="Q128" s="1">
        <v>2656.5333333333301</v>
      </c>
      <c r="R128" s="1">
        <v>2008.9666666666701</v>
      </c>
      <c r="S128" s="1">
        <v>2319.84375</v>
      </c>
    </row>
    <row r="129" spans="1:19">
      <c r="A129" s="2" t="s">
        <v>151</v>
      </c>
      <c r="B129" s="7" t="s">
        <v>91</v>
      </c>
      <c r="C129" s="1">
        <f>134/12</f>
        <v>11.166666666666666</v>
      </c>
      <c r="D129" s="2" t="s">
        <v>13</v>
      </c>
      <c r="E129" s="7"/>
      <c r="F129" s="2" t="s">
        <v>10</v>
      </c>
      <c r="G129" s="2" t="s">
        <v>11</v>
      </c>
      <c r="H129" s="1">
        <v>44.4444444444444</v>
      </c>
      <c r="I129" s="1">
        <v>32.6086956521739</v>
      </c>
      <c r="J129" s="1">
        <v>36</v>
      </c>
      <c r="K129" s="1">
        <v>71</v>
      </c>
      <c r="L129" s="1">
        <v>584.95555555554904</v>
      </c>
      <c r="M129" s="1">
        <v>642.19565217391198</v>
      </c>
      <c r="N129" s="1">
        <v>100</v>
      </c>
      <c r="O129" s="1">
        <v>83.3333333333333</v>
      </c>
      <c r="P129" s="1">
        <v>67.741935483871003</v>
      </c>
      <c r="Q129" s="1">
        <v>3230.78125</v>
      </c>
      <c r="R129" s="1">
        <v>1219.2333333333299</v>
      </c>
      <c r="S129" s="1">
        <v>1440.6451612903199</v>
      </c>
    </row>
    <row r="130" spans="1:19">
      <c r="A130" s="2" t="s">
        <v>152</v>
      </c>
      <c r="B130" s="7" t="s">
        <v>91</v>
      </c>
      <c r="C130" s="1">
        <f>136/12</f>
        <v>11.333333333333334</v>
      </c>
      <c r="D130" s="2" t="s">
        <v>13</v>
      </c>
      <c r="E130" s="7"/>
      <c r="F130" s="2" t="s">
        <v>10</v>
      </c>
      <c r="G130" s="2" t="s">
        <v>11</v>
      </c>
      <c r="H130" s="1">
        <v>64</v>
      </c>
      <c r="I130" s="1">
        <v>43.75</v>
      </c>
      <c r="J130" s="1">
        <v>19</v>
      </c>
      <c r="K130" s="1">
        <v>77</v>
      </c>
      <c r="L130" s="1">
        <v>1161.4000000000001</v>
      </c>
      <c r="M130" s="1">
        <v>898.52083333333701</v>
      </c>
      <c r="N130" s="1">
        <v>96.6666666666667</v>
      </c>
      <c r="O130" s="1">
        <v>90.322580645161295</v>
      </c>
      <c r="P130" s="1">
        <v>96.875</v>
      </c>
      <c r="Q130" s="1">
        <v>2067.1666666666702</v>
      </c>
      <c r="R130" s="1">
        <v>900.51612903225805</v>
      </c>
      <c r="S130" s="1">
        <v>1368.5625</v>
      </c>
    </row>
    <row r="131" spans="1:19">
      <c r="A131" s="2" t="s">
        <v>153</v>
      </c>
      <c r="B131" s="7" t="s">
        <v>91</v>
      </c>
      <c r="C131" s="8">
        <f>146/12</f>
        <v>12.166666666666666</v>
      </c>
      <c r="D131" s="2" t="s">
        <v>9</v>
      </c>
      <c r="E131" s="7"/>
      <c r="F131" s="2" t="s">
        <v>10</v>
      </c>
      <c r="G131" s="2" t="s">
        <v>11</v>
      </c>
      <c r="H131" s="1">
        <v>51.020408163265301</v>
      </c>
      <c r="I131" s="1">
        <v>42.553191489361701</v>
      </c>
      <c r="J131" s="1">
        <v>56</v>
      </c>
      <c r="K131" s="1">
        <v>72</v>
      </c>
      <c r="L131" s="1">
        <v>2049.1836734693902</v>
      </c>
      <c r="M131" s="1">
        <v>1499.91489361702</v>
      </c>
      <c r="N131" s="1">
        <v>75</v>
      </c>
      <c r="O131" s="1">
        <v>81.25</v>
      </c>
      <c r="P131" s="1">
        <v>43.3333333333333</v>
      </c>
      <c r="Q131" s="1">
        <v>3303.90625</v>
      </c>
      <c r="R131" s="1">
        <v>1751.25</v>
      </c>
      <c r="S131" s="1">
        <v>1670.56666666667</v>
      </c>
    </row>
    <row r="132" spans="1:19">
      <c r="A132" s="2" t="s">
        <v>154</v>
      </c>
      <c r="B132" s="7" t="s">
        <v>91</v>
      </c>
      <c r="C132" s="8">
        <f>132/12</f>
        <v>11</v>
      </c>
      <c r="D132" s="2" t="s">
        <v>13</v>
      </c>
      <c r="E132" s="7"/>
      <c r="F132" s="2" t="s">
        <v>10</v>
      </c>
      <c r="G132" s="2" t="s">
        <v>11</v>
      </c>
      <c r="H132" s="1">
        <v>63.829787234042598</v>
      </c>
      <c r="I132" s="1">
        <v>42</v>
      </c>
      <c r="J132" s="1">
        <v>50</v>
      </c>
      <c r="K132" s="1">
        <v>50</v>
      </c>
      <c r="L132" s="1">
        <v>1266.68085106383</v>
      </c>
      <c r="M132" s="1">
        <v>1487.88</v>
      </c>
      <c r="N132" s="1">
        <v>100</v>
      </c>
      <c r="O132" s="1">
        <v>90.625</v>
      </c>
      <c r="P132" s="1">
        <v>65.517241379310406</v>
      </c>
      <c r="Q132" s="1">
        <v>1524.8125</v>
      </c>
      <c r="R132" s="1">
        <v>1309.375</v>
      </c>
      <c r="S132" s="1">
        <v>812.51724137930796</v>
      </c>
    </row>
    <row r="133" spans="1:19">
      <c r="A133" s="2" t="s">
        <v>155</v>
      </c>
      <c r="B133" s="7" t="s">
        <v>91</v>
      </c>
      <c r="C133" s="8">
        <f>146/12</f>
        <v>12.166666666666666</v>
      </c>
      <c r="D133" s="2" t="s">
        <v>13</v>
      </c>
      <c r="E133" s="7"/>
      <c r="F133" s="2" t="s">
        <v>10</v>
      </c>
      <c r="G133" s="2" t="s">
        <v>47</v>
      </c>
      <c r="H133" s="1">
        <v>53.061224489795897</v>
      </c>
      <c r="I133" s="1">
        <v>53.3333333333333</v>
      </c>
      <c r="J133" s="1">
        <v>50</v>
      </c>
      <c r="K133" s="1">
        <v>95</v>
      </c>
      <c r="L133" s="1">
        <v>1177.7959183673499</v>
      </c>
      <c r="M133" s="1">
        <v>721.35555555555504</v>
      </c>
      <c r="N133" s="1">
        <v>96.6666666666667</v>
      </c>
      <c r="O133" s="1">
        <v>68.75</v>
      </c>
      <c r="P133" s="1">
        <v>64.516129032258107</v>
      </c>
      <c r="Q133" s="1">
        <v>2220.8333333333298</v>
      </c>
      <c r="R133" s="1">
        <v>2121.21875</v>
      </c>
      <c r="S133" s="1">
        <v>2219.9032258064499</v>
      </c>
    </row>
    <row r="134" spans="1:19">
      <c r="A134" s="2" t="s">
        <v>156</v>
      </c>
      <c r="B134" s="7" t="s">
        <v>91</v>
      </c>
      <c r="C134" s="8">
        <f>147/12</f>
        <v>12.25</v>
      </c>
      <c r="D134" s="2" t="s">
        <v>13</v>
      </c>
      <c r="E134" s="7"/>
      <c r="F134" s="2" t="s">
        <v>10</v>
      </c>
      <c r="G134" s="2" t="s">
        <v>11</v>
      </c>
      <c r="H134" s="1">
        <v>34.042553191489397</v>
      </c>
      <c r="I134" s="1">
        <v>61.224489795918402</v>
      </c>
      <c r="J134" s="1">
        <v>100</v>
      </c>
      <c r="K134" s="1">
        <v>50</v>
      </c>
      <c r="L134" s="1">
        <v>959.12765957446595</v>
      </c>
      <c r="M134" s="1">
        <v>654.02040816326701</v>
      </c>
      <c r="N134" s="1">
        <v>90.625</v>
      </c>
      <c r="O134" s="1">
        <v>93.103448275862107</v>
      </c>
      <c r="P134" s="1">
        <v>83.870967741935502</v>
      </c>
      <c r="Q134" s="1">
        <v>1684.5625</v>
      </c>
      <c r="R134" s="1">
        <v>686.13793103448199</v>
      </c>
      <c r="S134" s="1">
        <v>1238.5483870967701</v>
      </c>
    </row>
    <row r="135" spans="1:19">
      <c r="A135" s="2" t="s">
        <v>157</v>
      </c>
      <c r="B135" s="7" t="s">
        <v>91</v>
      </c>
      <c r="C135" s="8">
        <f>150/12</f>
        <v>12.5</v>
      </c>
      <c r="D135" s="2" t="s">
        <v>9</v>
      </c>
      <c r="E135" s="7"/>
      <c r="F135" s="2" t="s">
        <v>10</v>
      </c>
      <c r="G135" s="2" t="s">
        <v>11</v>
      </c>
      <c r="H135" s="1">
        <v>85.106382978723403</v>
      </c>
      <c r="I135" s="1">
        <v>58.695652173913103</v>
      </c>
      <c r="J135" s="1">
        <v>11</v>
      </c>
      <c r="K135" s="1">
        <v>43</v>
      </c>
      <c r="L135" s="1">
        <v>760.29787234042396</v>
      </c>
      <c r="M135" s="1">
        <v>761.58695652174197</v>
      </c>
      <c r="N135" s="1">
        <v>96.774193548387103</v>
      </c>
      <c r="O135" s="1">
        <v>76.6666666666667</v>
      </c>
      <c r="P135" s="1">
        <v>77.419354838709694</v>
      </c>
      <c r="Q135" s="1">
        <v>2376.6774193548399</v>
      </c>
      <c r="R135" s="1">
        <v>1518.9666666666701</v>
      </c>
      <c r="S135" s="1">
        <v>1805.41935483871</v>
      </c>
    </row>
    <row r="136" spans="1:19">
      <c r="A136" s="2" t="s">
        <v>158</v>
      </c>
      <c r="B136" s="7" t="s">
        <v>91</v>
      </c>
      <c r="C136" s="8">
        <f>148/12</f>
        <v>12.333333333333334</v>
      </c>
      <c r="D136" s="2" t="s">
        <v>9</v>
      </c>
      <c r="E136" s="7"/>
      <c r="F136" s="2" t="s">
        <v>10</v>
      </c>
      <c r="G136" s="2" t="s">
        <v>11</v>
      </c>
      <c r="H136" s="1">
        <v>80.434782608695699</v>
      </c>
      <c r="I136" s="1">
        <v>41.304347826087003</v>
      </c>
      <c r="J136" s="1">
        <v>24</v>
      </c>
      <c r="K136" s="1">
        <v>73</v>
      </c>
      <c r="L136" s="1">
        <v>2461.9891304308999</v>
      </c>
      <c r="M136" s="1">
        <v>1784.6695652163501</v>
      </c>
      <c r="N136" s="1">
        <v>100</v>
      </c>
      <c r="O136" s="1">
        <v>81.25</v>
      </c>
      <c r="P136" s="1">
        <v>64.516129032258107</v>
      </c>
      <c r="Q136" s="1">
        <v>2558.0781250037298</v>
      </c>
      <c r="R136" s="1">
        <v>1879.765625</v>
      </c>
      <c r="S136" s="1">
        <v>2110.3967741920101</v>
      </c>
    </row>
    <row r="137" spans="1:19">
      <c r="A137" s="2" t="s">
        <v>159</v>
      </c>
      <c r="B137" s="7" t="s">
        <v>91</v>
      </c>
      <c r="C137" s="8">
        <f>149/12</f>
        <v>12.416666666666666</v>
      </c>
      <c r="D137" s="2" t="s">
        <v>9</v>
      </c>
      <c r="E137" s="7"/>
      <c r="F137" s="2" t="s">
        <v>10</v>
      </c>
      <c r="G137" s="2" t="s">
        <v>11</v>
      </c>
      <c r="H137" s="1">
        <v>65.2173913043478</v>
      </c>
      <c r="I137" s="1">
        <v>72.340425531914903</v>
      </c>
      <c r="J137" s="1">
        <v>49</v>
      </c>
      <c r="K137" s="1">
        <v>34</v>
      </c>
      <c r="L137" s="1">
        <v>723.54347826086905</v>
      </c>
      <c r="M137" s="1">
        <v>646.93617021276702</v>
      </c>
      <c r="N137" s="1">
        <v>96.551724137931004</v>
      </c>
      <c r="O137" s="1">
        <v>82.142857142857096</v>
      </c>
      <c r="P137" s="1">
        <v>67.741935483871003</v>
      </c>
      <c r="Q137" s="1">
        <v>1316.1724137931001</v>
      </c>
      <c r="R137" s="1">
        <v>719.49999999999898</v>
      </c>
      <c r="S137" s="1">
        <v>767.67741935484003</v>
      </c>
    </row>
    <row r="138" spans="1:19">
      <c r="A138" s="2" t="s">
        <v>160</v>
      </c>
      <c r="B138" s="7" t="s">
        <v>91</v>
      </c>
      <c r="C138" s="8">
        <f>143/12</f>
        <v>11.916666666666666</v>
      </c>
      <c r="D138" s="2" t="s">
        <v>13</v>
      </c>
      <c r="E138" s="7"/>
      <c r="F138" s="2" t="s">
        <v>10</v>
      </c>
      <c r="G138" s="2" t="s">
        <v>47</v>
      </c>
      <c r="H138" s="1">
        <v>61.702127659574501</v>
      </c>
      <c r="I138" s="1">
        <v>50</v>
      </c>
      <c r="J138" s="1">
        <v>26</v>
      </c>
      <c r="K138" s="1">
        <v>14</v>
      </c>
      <c r="L138" s="1">
        <v>1207.4680851063799</v>
      </c>
      <c r="M138" s="1">
        <v>1185.96</v>
      </c>
      <c r="N138" s="1">
        <v>93.548387096774206</v>
      </c>
      <c r="O138" s="1">
        <v>84.375</v>
      </c>
      <c r="P138" s="1">
        <v>81.25</v>
      </c>
      <c r="Q138" s="1">
        <v>1693.9354838709701</v>
      </c>
      <c r="R138" s="1">
        <v>1365.8125</v>
      </c>
      <c r="S138" s="1">
        <v>1467.03125</v>
      </c>
    </row>
    <row r="139" spans="1:19">
      <c r="A139" s="2" t="s">
        <v>161</v>
      </c>
      <c r="B139" s="7" t="s">
        <v>91</v>
      </c>
      <c r="C139" s="8">
        <f>144/12</f>
        <v>12</v>
      </c>
      <c r="D139" s="2" t="s">
        <v>9</v>
      </c>
      <c r="E139" s="7"/>
      <c r="F139" s="2" t="s">
        <v>10</v>
      </c>
      <c r="G139" s="2" t="s">
        <v>11</v>
      </c>
      <c r="H139" s="1">
        <v>60.4166666666667</v>
      </c>
      <c r="I139" s="1">
        <v>44.680851063829799</v>
      </c>
      <c r="J139" s="1">
        <v>100</v>
      </c>
      <c r="K139" s="1">
        <v>50</v>
      </c>
      <c r="L139" s="1">
        <v>1125.25</v>
      </c>
      <c r="M139" s="1">
        <v>1795.40425531915</v>
      </c>
      <c r="N139" s="1">
        <v>100</v>
      </c>
      <c r="O139" s="1">
        <v>84.375</v>
      </c>
      <c r="P139" s="1">
        <v>68.75</v>
      </c>
      <c r="Q139" s="1">
        <v>2741.71875</v>
      </c>
      <c r="R139" s="1">
        <v>1647.71875</v>
      </c>
      <c r="S139" s="1">
        <v>1901.28125</v>
      </c>
    </row>
    <row r="140" spans="1:19">
      <c r="A140" s="2" t="s">
        <v>162</v>
      </c>
      <c r="B140" s="7" t="s">
        <v>91</v>
      </c>
      <c r="C140" s="8">
        <f>144/12</f>
        <v>12</v>
      </c>
      <c r="D140" s="2" t="s">
        <v>9</v>
      </c>
      <c r="E140" s="7"/>
      <c r="F140" s="2" t="s">
        <v>10</v>
      </c>
      <c r="G140" s="2" t="s">
        <v>47</v>
      </c>
      <c r="H140" s="1">
        <v>93.877551020408205</v>
      </c>
      <c r="I140" s="1">
        <v>58.695652173913103</v>
      </c>
      <c r="J140" s="1">
        <v>20</v>
      </c>
      <c r="K140" s="1">
        <v>42</v>
      </c>
      <c r="L140" s="1">
        <v>739.20408163265199</v>
      </c>
      <c r="M140" s="1">
        <v>760.99999999999898</v>
      </c>
      <c r="N140" s="1">
        <v>100</v>
      </c>
      <c r="O140" s="1">
        <v>73.3333333333333</v>
      </c>
      <c r="P140" s="1">
        <v>83.870967741935502</v>
      </c>
      <c r="Q140" s="1">
        <v>1609</v>
      </c>
      <c r="R140" s="1">
        <v>1582.06666666667</v>
      </c>
      <c r="S140" s="1">
        <v>1445.7096774193601</v>
      </c>
    </row>
    <row r="141" spans="1:19">
      <c r="A141" s="2" t="s">
        <v>163</v>
      </c>
      <c r="B141" s="7" t="s">
        <v>91</v>
      </c>
      <c r="C141" s="8">
        <f>150/12</f>
        <v>12.5</v>
      </c>
      <c r="D141" s="2" t="s">
        <v>9</v>
      </c>
      <c r="E141" s="7"/>
      <c r="F141" s="2" t="s">
        <v>10</v>
      </c>
      <c r="G141" s="2" t="s">
        <v>11</v>
      </c>
      <c r="H141" s="1">
        <v>81.25</v>
      </c>
      <c r="I141" s="1">
        <v>57.142857142857103</v>
      </c>
      <c r="J141" s="1">
        <v>50</v>
      </c>
      <c r="K141" s="1">
        <v>67</v>
      </c>
      <c r="L141" s="1">
        <v>1484.2916666666599</v>
      </c>
      <c r="M141" s="1">
        <v>1592.0816326530601</v>
      </c>
      <c r="N141" s="1">
        <v>96.774193548387103</v>
      </c>
      <c r="O141" s="1">
        <v>81.25</v>
      </c>
      <c r="P141" s="1">
        <v>71.875</v>
      </c>
      <c r="Q141" s="1">
        <v>2211.1290322580599</v>
      </c>
      <c r="R141" s="1">
        <v>1558.75</v>
      </c>
      <c r="S141" s="1">
        <v>1559.875</v>
      </c>
    </row>
    <row r="142" spans="1:19">
      <c r="A142" s="2" t="s">
        <v>164</v>
      </c>
      <c r="B142" s="7" t="s">
        <v>91</v>
      </c>
      <c r="C142" s="8">
        <f>154/12</f>
        <v>12.833333333333334</v>
      </c>
      <c r="D142" s="2" t="s">
        <v>9</v>
      </c>
      <c r="E142" s="7"/>
      <c r="F142" s="2" t="s">
        <v>10</v>
      </c>
      <c r="G142" s="2" t="s">
        <v>11</v>
      </c>
      <c r="H142" s="1">
        <v>55.1020408163265</v>
      </c>
      <c r="I142" s="1">
        <v>55.319148936170201</v>
      </c>
      <c r="J142" s="1">
        <v>68</v>
      </c>
      <c r="K142" s="1">
        <v>84</v>
      </c>
      <c r="L142" s="1">
        <v>1043.7142857142801</v>
      </c>
      <c r="M142" s="1">
        <v>869.44680851063697</v>
      </c>
      <c r="N142" s="1">
        <v>93.75</v>
      </c>
      <c r="O142" s="1">
        <v>74.193548387096797</v>
      </c>
      <c r="P142" s="1">
        <v>75</v>
      </c>
      <c r="Q142" s="1">
        <v>2775.59375</v>
      </c>
      <c r="R142" s="1">
        <v>1680.9032258064501</v>
      </c>
      <c r="S142" s="1">
        <v>1963.59375</v>
      </c>
    </row>
    <row r="143" spans="1:19">
      <c r="A143" s="2" t="s">
        <v>165</v>
      </c>
      <c r="B143" s="7" t="s">
        <v>91</v>
      </c>
      <c r="C143" s="8">
        <f>152/12</f>
        <v>12.666666666666666</v>
      </c>
      <c r="D143" s="2" t="s">
        <v>13</v>
      </c>
      <c r="E143" s="7"/>
      <c r="F143" s="2" t="s">
        <v>10</v>
      </c>
      <c r="G143" s="2" t="s">
        <v>11</v>
      </c>
      <c r="H143" s="1">
        <v>63.265306122448997</v>
      </c>
      <c r="I143" s="1">
        <v>36.734693877551003</v>
      </c>
      <c r="J143" s="1">
        <v>50</v>
      </c>
      <c r="K143" s="1">
        <v>50</v>
      </c>
      <c r="L143" s="1">
        <v>882.857142857143</v>
      </c>
      <c r="M143" s="1">
        <v>1364.75510204082</v>
      </c>
      <c r="N143" s="1">
        <v>100</v>
      </c>
      <c r="O143" s="1">
        <v>90.625</v>
      </c>
      <c r="P143" s="1">
        <v>90.625</v>
      </c>
      <c r="Q143" s="1">
        <v>1102.7241379310401</v>
      </c>
      <c r="R143" s="1">
        <v>915.59375000000205</v>
      </c>
      <c r="S143" s="1">
        <v>775.71875</v>
      </c>
    </row>
    <row r="144" spans="1:19">
      <c r="A144" s="2" t="s">
        <v>166</v>
      </c>
      <c r="B144" s="7" t="s">
        <v>91</v>
      </c>
      <c r="C144" s="8">
        <f>112/12</f>
        <v>9.3333333333333339</v>
      </c>
      <c r="D144" s="2" t="s">
        <v>13</v>
      </c>
      <c r="E144" s="7"/>
      <c r="F144" s="2" t="s">
        <v>10</v>
      </c>
      <c r="G144" s="2" t="s">
        <v>11</v>
      </c>
      <c r="H144" s="1">
        <v>42.2222222222222</v>
      </c>
      <c r="I144" s="1">
        <v>57.446808510638299</v>
      </c>
      <c r="J144" s="1">
        <v>100</v>
      </c>
      <c r="K144" s="1">
        <v>100</v>
      </c>
      <c r="L144" s="1">
        <v>607.11111111110802</v>
      </c>
      <c r="M144" s="1">
        <v>1540</v>
      </c>
      <c r="N144" s="1">
        <v>83.3333333333333</v>
      </c>
      <c r="O144" s="1">
        <v>67.741935483871003</v>
      </c>
      <c r="P144" s="1">
        <v>77.419354838709694</v>
      </c>
      <c r="Q144" s="1">
        <v>2244.7333333333299</v>
      </c>
      <c r="R144" s="1">
        <v>1837.96774193548</v>
      </c>
      <c r="S144" s="1">
        <v>2040.4516129032299</v>
      </c>
    </row>
    <row r="145" spans="1:19">
      <c r="A145" s="2" t="s">
        <v>167</v>
      </c>
      <c r="B145" s="7" t="s">
        <v>91</v>
      </c>
      <c r="C145" s="8">
        <f>109/12</f>
        <v>9.0833333333333339</v>
      </c>
      <c r="D145" s="2" t="s">
        <v>13</v>
      </c>
      <c r="E145" s="7"/>
      <c r="F145" s="2" t="s">
        <v>10</v>
      </c>
      <c r="G145" s="2" t="s">
        <v>11</v>
      </c>
      <c r="H145" s="1">
        <v>50</v>
      </c>
      <c r="I145" s="1">
        <v>54.1666666666667</v>
      </c>
      <c r="J145" s="1">
        <v>100</v>
      </c>
      <c r="K145" s="1">
        <v>0</v>
      </c>
      <c r="L145" s="1">
        <v>2305.875</v>
      </c>
      <c r="M145" s="1">
        <v>4043.8125</v>
      </c>
      <c r="N145" s="1">
        <v>87.5</v>
      </c>
      <c r="O145" s="1">
        <v>87.5</v>
      </c>
      <c r="P145" s="1">
        <v>70.9677419354839</v>
      </c>
      <c r="Q145" s="1">
        <v>3807.1875</v>
      </c>
      <c r="R145" s="1">
        <v>2692.3125</v>
      </c>
      <c r="S145" s="1">
        <v>3202.9354838709701</v>
      </c>
    </row>
    <row r="146" spans="1:19">
      <c r="A146" s="2" t="s">
        <v>168</v>
      </c>
      <c r="B146" s="7" t="s">
        <v>91</v>
      </c>
      <c r="C146" s="8">
        <f>109/12</f>
        <v>9.0833333333333339</v>
      </c>
      <c r="D146" s="2" t="s">
        <v>9</v>
      </c>
      <c r="E146" s="7"/>
      <c r="F146" s="2" t="s">
        <v>10</v>
      </c>
      <c r="G146" s="2" t="s">
        <v>11</v>
      </c>
      <c r="H146" s="1">
        <v>51.020408163265301</v>
      </c>
      <c r="I146" s="1">
        <v>48.979591836734699</v>
      </c>
      <c r="J146" s="1">
        <v>50</v>
      </c>
      <c r="K146" s="1">
        <v>50</v>
      </c>
      <c r="L146" s="1">
        <v>1524.36734693878</v>
      </c>
      <c r="M146" s="1">
        <v>620.26530612244903</v>
      </c>
      <c r="N146" s="1">
        <v>93.548387096774206</v>
      </c>
      <c r="O146" s="1">
        <v>70</v>
      </c>
      <c r="P146" s="1">
        <v>71.875</v>
      </c>
      <c r="Q146" s="1">
        <v>1893.5483870967701</v>
      </c>
      <c r="R146" s="1">
        <v>1518.4666666666701</v>
      </c>
      <c r="S146" s="1">
        <v>1170.6875</v>
      </c>
    </row>
    <row r="147" spans="1:19">
      <c r="A147" s="2" t="s">
        <v>169</v>
      </c>
      <c r="B147" s="7" t="s">
        <v>91</v>
      </c>
      <c r="C147" s="8">
        <f>114/12</f>
        <v>9.5</v>
      </c>
      <c r="D147" s="2" t="s">
        <v>9</v>
      </c>
      <c r="E147" s="7"/>
      <c r="F147" s="2" t="s">
        <v>10</v>
      </c>
      <c r="G147" s="2" t="s">
        <v>11</v>
      </c>
      <c r="H147" s="1">
        <v>95.918367346938794</v>
      </c>
      <c r="I147" s="1">
        <v>58.3333333333333</v>
      </c>
      <c r="J147" s="1">
        <v>41</v>
      </c>
      <c r="K147" s="1">
        <v>80</v>
      </c>
      <c r="L147" s="1">
        <v>1524</v>
      </c>
      <c r="M147" s="1">
        <v>1859.2083333333301</v>
      </c>
      <c r="N147" s="1">
        <v>93.548387096774206</v>
      </c>
      <c r="O147" s="1">
        <v>84.375</v>
      </c>
      <c r="P147" s="1">
        <v>78.125</v>
      </c>
      <c r="Q147" s="1">
        <v>2773.5161290322599</v>
      </c>
      <c r="R147" s="1">
        <v>1840.34375</v>
      </c>
      <c r="S147" s="1">
        <v>2130.8125</v>
      </c>
    </row>
    <row r="148" spans="1:19">
      <c r="A148" s="2" t="s">
        <v>170</v>
      </c>
      <c r="B148" s="7" t="s">
        <v>91</v>
      </c>
      <c r="C148" s="8">
        <f>116/12</f>
        <v>9.6666666666666661</v>
      </c>
      <c r="D148" s="2" t="s">
        <v>9</v>
      </c>
      <c r="E148" s="7"/>
      <c r="F148" s="2" t="s">
        <v>10</v>
      </c>
      <c r="G148" s="2" t="s">
        <v>47</v>
      </c>
      <c r="H148" s="1">
        <v>81.632653061224502</v>
      </c>
      <c r="I148" s="1">
        <v>54.1666666666667</v>
      </c>
      <c r="J148" s="1">
        <v>50</v>
      </c>
      <c r="K148" s="1">
        <v>50</v>
      </c>
      <c r="L148" s="1">
        <v>1149.51020408163</v>
      </c>
      <c r="M148" s="1">
        <v>1139.9583333333301</v>
      </c>
      <c r="N148" s="1">
        <v>93.3333333333333</v>
      </c>
      <c r="O148" s="1">
        <v>77.419354838709694</v>
      </c>
      <c r="P148" s="1">
        <v>92.857142857142904</v>
      </c>
      <c r="Q148" s="1">
        <v>2095.1666666666702</v>
      </c>
      <c r="R148" s="1">
        <v>1171.9354838709701</v>
      </c>
      <c r="S148" s="1">
        <v>766.32142857142799</v>
      </c>
    </row>
    <row r="149" spans="1:19">
      <c r="A149" s="2" t="s">
        <v>171</v>
      </c>
      <c r="B149" s="7" t="s">
        <v>91</v>
      </c>
      <c r="C149" s="8">
        <f>117/12</f>
        <v>9.75</v>
      </c>
      <c r="D149" s="2" t="s">
        <v>9</v>
      </c>
      <c r="E149" s="7"/>
      <c r="F149" s="2" t="s">
        <v>10</v>
      </c>
      <c r="G149" s="2" t="s">
        <v>11</v>
      </c>
      <c r="H149" s="1">
        <v>65.306122448979593</v>
      </c>
      <c r="I149" s="1">
        <v>59.574468085106403</v>
      </c>
      <c r="J149" s="1">
        <v>51</v>
      </c>
      <c r="K149" s="1">
        <v>0</v>
      </c>
      <c r="L149" s="1">
        <v>1054.48979591837</v>
      </c>
      <c r="M149" s="1">
        <v>1094.12765957447</v>
      </c>
      <c r="N149" s="1">
        <v>100</v>
      </c>
      <c r="O149" s="1">
        <v>90.322580645161295</v>
      </c>
      <c r="P149" s="1">
        <v>80.645161290322605</v>
      </c>
      <c r="Q149" s="1">
        <v>1752.5625</v>
      </c>
      <c r="R149" s="1">
        <v>795.29032258064501</v>
      </c>
      <c r="S149" s="1">
        <v>828.58064516129105</v>
      </c>
    </row>
    <row r="150" spans="1:19">
      <c r="A150" s="2" t="s">
        <v>172</v>
      </c>
      <c r="B150" s="7" t="s">
        <v>91</v>
      </c>
      <c r="C150" s="8">
        <f>118/12</f>
        <v>9.8333333333333339</v>
      </c>
      <c r="D150" s="2" t="s">
        <v>9</v>
      </c>
      <c r="E150" s="7"/>
      <c r="F150" s="2" t="s">
        <v>10</v>
      </c>
      <c r="G150" s="2" t="s">
        <v>11</v>
      </c>
      <c r="H150" s="1">
        <v>42.553191489361701</v>
      </c>
      <c r="I150" s="1">
        <v>53.061224489795897</v>
      </c>
      <c r="J150" s="1">
        <v>0</v>
      </c>
      <c r="K150" s="1">
        <v>50</v>
      </c>
      <c r="L150" s="1">
        <v>1052.8297872340399</v>
      </c>
      <c r="M150" s="1">
        <v>818.79591836734505</v>
      </c>
      <c r="N150" s="1">
        <v>100</v>
      </c>
      <c r="O150" s="1">
        <v>81.25</v>
      </c>
      <c r="P150" s="1">
        <v>78.125</v>
      </c>
      <c r="Q150" s="1">
        <v>3713.03125</v>
      </c>
      <c r="R150" s="1">
        <v>2930.34375</v>
      </c>
      <c r="S150" s="1">
        <v>2758.28125</v>
      </c>
    </row>
    <row r="151" spans="1:19">
      <c r="A151" s="2" t="s">
        <v>173</v>
      </c>
      <c r="B151" s="7" t="s">
        <v>91</v>
      </c>
      <c r="C151" s="8">
        <f>114/12</f>
        <v>9.5</v>
      </c>
      <c r="D151" s="2" t="s">
        <v>13</v>
      </c>
      <c r="E151" s="7"/>
      <c r="F151" s="2" t="s">
        <v>10</v>
      </c>
      <c r="G151" s="2" t="s">
        <v>47</v>
      </c>
      <c r="H151" s="1">
        <v>51.063829787233999</v>
      </c>
      <c r="I151" s="1">
        <v>47.9166666666667</v>
      </c>
      <c r="J151" s="1">
        <v>50</v>
      </c>
      <c r="K151" s="1">
        <v>99</v>
      </c>
      <c r="L151" s="1">
        <v>1265.95744680851</v>
      </c>
      <c r="M151" s="1">
        <v>1079.5416666666699</v>
      </c>
      <c r="N151" s="1">
        <v>96.774193548387103</v>
      </c>
      <c r="O151" s="1">
        <v>70.9677419354839</v>
      </c>
      <c r="P151" s="1">
        <v>56.6666666666667</v>
      </c>
      <c r="Q151" s="1">
        <v>2379.0967741935501</v>
      </c>
      <c r="R151" s="1">
        <v>1476.5161290322601</v>
      </c>
      <c r="S151" s="1">
        <v>1404</v>
      </c>
    </row>
    <row r="152" spans="1:19">
      <c r="A152" s="2" t="s">
        <v>174</v>
      </c>
      <c r="B152" s="7" t="s">
        <v>91</v>
      </c>
      <c r="C152" s="8">
        <f>117/12</f>
        <v>9.75</v>
      </c>
      <c r="D152" s="2" t="s">
        <v>13</v>
      </c>
      <c r="E152" s="7"/>
      <c r="F152" s="2" t="s">
        <v>10</v>
      </c>
      <c r="G152" s="2" t="s">
        <v>11</v>
      </c>
      <c r="H152" s="1">
        <v>71.428571428571402</v>
      </c>
      <c r="I152" s="1">
        <v>58</v>
      </c>
      <c r="J152" s="1">
        <v>35</v>
      </c>
      <c r="K152" s="1">
        <v>48</v>
      </c>
      <c r="L152" s="1">
        <v>1838.2244897959199</v>
      </c>
      <c r="M152" s="1">
        <v>1515.88</v>
      </c>
      <c r="N152" s="1">
        <v>100</v>
      </c>
      <c r="O152" s="1">
        <v>80</v>
      </c>
      <c r="P152" s="1">
        <v>84.375</v>
      </c>
      <c r="Q152" s="1">
        <v>2481.6451612903202</v>
      </c>
      <c r="R152" s="1">
        <v>1485.6</v>
      </c>
      <c r="S152" s="1">
        <v>1507.40625</v>
      </c>
    </row>
    <row r="153" spans="1:19">
      <c r="A153" s="2" t="s">
        <v>175</v>
      </c>
      <c r="B153" s="7" t="s">
        <v>91</v>
      </c>
      <c r="C153" s="8">
        <f>116/12</f>
        <v>9.6666666666666661</v>
      </c>
      <c r="D153" s="2" t="s">
        <v>9</v>
      </c>
      <c r="E153" s="7"/>
      <c r="F153" s="2" t="s">
        <v>10</v>
      </c>
      <c r="G153" s="2" t="s">
        <v>11</v>
      </c>
      <c r="H153" s="1">
        <v>95.744680851063805</v>
      </c>
      <c r="I153" s="1">
        <v>72.9166666666667</v>
      </c>
      <c r="J153" s="1">
        <v>44</v>
      </c>
      <c r="K153" s="1">
        <v>51</v>
      </c>
      <c r="L153" s="1">
        <v>1028.31914893617</v>
      </c>
      <c r="M153" s="1">
        <v>888.8125</v>
      </c>
      <c r="N153" s="1">
        <v>100</v>
      </c>
      <c r="O153" s="1">
        <v>96.6666666666667</v>
      </c>
      <c r="P153" s="1">
        <v>64.516129032258107</v>
      </c>
      <c r="Q153" s="1">
        <v>1544.6206896551701</v>
      </c>
      <c r="R153" s="1">
        <v>790.53333333333501</v>
      </c>
      <c r="S153" s="1">
        <v>1087.5161290322601</v>
      </c>
    </row>
    <row r="154" spans="1:19">
      <c r="A154" s="2" t="s">
        <v>176</v>
      </c>
      <c r="B154" s="7" t="s">
        <v>91</v>
      </c>
      <c r="C154" s="8">
        <f>124/12</f>
        <v>10.333333333333334</v>
      </c>
      <c r="D154" s="2" t="s">
        <v>9</v>
      </c>
      <c r="E154" s="7"/>
      <c r="F154" s="2" t="s">
        <v>10</v>
      </c>
      <c r="G154" s="2" t="s">
        <v>11</v>
      </c>
      <c r="H154" s="1">
        <v>58.3333333333333</v>
      </c>
      <c r="I154" s="1">
        <v>50</v>
      </c>
      <c r="J154" s="1">
        <v>47</v>
      </c>
      <c r="K154" s="1">
        <v>56</v>
      </c>
      <c r="L154" s="1">
        <v>1471.9375</v>
      </c>
      <c r="M154" s="1">
        <v>1299.96</v>
      </c>
      <c r="N154" s="1">
        <v>87.5</v>
      </c>
      <c r="O154" s="1">
        <v>50</v>
      </c>
      <c r="P154" s="1">
        <v>50</v>
      </c>
      <c r="Q154" s="1">
        <v>2310.96875</v>
      </c>
      <c r="R154" s="1">
        <v>1271.59375</v>
      </c>
      <c r="S154" s="1">
        <v>1098.15625</v>
      </c>
    </row>
    <row r="155" spans="1:19">
      <c r="A155" s="2" t="s">
        <v>177</v>
      </c>
      <c r="B155" s="7" t="s">
        <v>91</v>
      </c>
      <c r="C155" s="8">
        <f>108/12</f>
        <v>9</v>
      </c>
      <c r="D155" s="2" t="s">
        <v>9</v>
      </c>
      <c r="E155" s="7"/>
      <c r="F155" s="2" t="s">
        <v>10</v>
      </c>
      <c r="G155" s="2" t="s">
        <v>11</v>
      </c>
      <c r="H155" s="1">
        <v>81.25</v>
      </c>
      <c r="I155" s="1">
        <v>59.183673469387799</v>
      </c>
      <c r="J155" s="1">
        <v>0</v>
      </c>
      <c r="K155" s="1">
        <v>85</v>
      </c>
      <c r="L155" s="1">
        <v>1012.70833333334</v>
      </c>
      <c r="M155" s="1">
        <v>947.14285714285495</v>
      </c>
      <c r="N155" s="1">
        <v>96.875</v>
      </c>
      <c r="O155" s="1">
        <v>89.655172413793096</v>
      </c>
      <c r="P155" s="1">
        <v>81.25</v>
      </c>
      <c r="Q155" s="1">
        <v>1732.21875</v>
      </c>
      <c r="R155" s="1">
        <v>883.41379310344803</v>
      </c>
      <c r="S155" s="1">
        <v>892.03124999999704</v>
      </c>
    </row>
    <row r="156" spans="1:19">
      <c r="A156" s="2" t="s">
        <v>178</v>
      </c>
      <c r="B156" s="7" t="s">
        <v>91</v>
      </c>
      <c r="C156" s="8">
        <f>100/12</f>
        <v>8.3333333333333339</v>
      </c>
      <c r="D156" s="2" t="s">
        <v>13</v>
      </c>
      <c r="E156" s="7"/>
      <c r="F156" s="2" t="s">
        <v>10</v>
      </c>
      <c r="G156" s="2" t="s">
        <v>11</v>
      </c>
      <c r="H156" s="1">
        <v>93.478260869565204</v>
      </c>
      <c r="I156" s="1">
        <v>53.061224489795897</v>
      </c>
      <c r="J156" s="1">
        <v>29</v>
      </c>
      <c r="K156" s="1">
        <v>100</v>
      </c>
      <c r="L156" s="1">
        <v>1040.8913043478301</v>
      </c>
      <c r="M156" s="1">
        <v>1259.5306122449001</v>
      </c>
      <c r="N156" s="1">
        <v>100</v>
      </c>
      <c r="O156" s="1">
        <v>65.625</v>
      </c>
      <c r="P156" s="1">
        <v>65.625</v>
      </c>
      <c r="Q156" s="1">
        <v>2177.46875</v>
      </c>
      <c r="R156" s="1">
        <v>1899.4375</v>
      </c>
      <c r="S156" s="1">
        <v>2096.34375</v>
      </c>
    </row>
    <row r="157" spans="1:19">
      <c r="A157" s="2" t="s">
        <v>179</v>
      </c>
      <c r="B157" s="7" t="s">
        <v>91</v>
      </c>
      <c r="C157" s="8">
        <f>109/12</f>
        <v>9.0833333333333339</v>
      </c>
      <c r="D157" s="2" t="s">
        <v>9</v>
      </c>
      <c r="E157" s="7"/>
      <c r="F157" s="2" t="s">
        <v>10</v>
      </c>
      <c r="G157" s="2" t="s">
        <v>11</v>
      </c>
      <c r="H157" s="1">
        <v>42.857142857142897</v>
      </c>
      <c r="I157" s="1">
        <v>57.142857142857103</v>
      </c>
      <c r="J157" s="1">
        <v>100</v>
      </c>
      <c r="K157" s="1">
        <v>47</v>
      </c>
      <c r="L157" s="1">
        <v>2795.6734693877502</v>
      </c>
      <c r="M157" s="1">
        <v>1327.5918367347001</v>
      </c>
      <c r="N157" s="1">
        <v>90.625</v>
      </c>
      <c r="O157" s="1">
        <v>73.3333333333333</v>
      </c>
      <c r="P157" s="1">
        <v>65.625</v>
      </c>
      <c r="Q157" s="1">
        <v>4818.0625</v>
      </c>
      <c r="R157" s="1">
        <v>2218.5</v>
      </c>
      <c r="S157" s="1">
        <v>1792.375</v>
      </c>
    </row>
    <row r="158" spans="1:19">
      <c r="A158" s="2" t="s">
        <v>180</v>
      </c>
      <c r="B158" s="7" t="s">
        <v>91</v>
      </c>
      <c r="C158" s="8">
        <f>116/12</f>
        <v>9.6666666666666661</v>
      </c>
      <c r="D158" s="2" t="s">
        <v>13</v>
      </c>
      <c r="E158" s="7"/>
      <c r="F158" s="2" t="s">
        <v>10</v>
      </c>
      <c r="G158" s="2" t="s">
        <v>47</v>
      </c>
      <c r="H158" s="1">
        <v>64.5833333333333</v>
      </c>
      <c r="I158" s="1">
        <v>39.130434782608702</v>
      </c>
      <c r="J158" s="1">
        <v>31</v>
      </c>
      <c r="K158" s="1">
        <v>65</v>
      </c>
      <c r="L158" s="1">
        <v>969.52083333333405</v>
      </c>
      <c r="M158" s="1">
        <v>1277.69565217391</v>
      </c>
      <c r="N158" s="1">
        <v>100</v>
      </c>
      <c r="O158" s="1">
        <v>93.548387096774206</v>
      </c>
      <c r="P158" s="1">
        <v>75.862068965517196</v>
      </c>
      <c r="Q158" s="1">
        <v>1645.28125</v>
      </c>
      <c r="R158" s="1">
        <v>1272.83870967742</v>
      </c>
      <c r="S158" s="1">
        <v>767.20689655172396</v>
      </c>
    </row>
    <row r="159" spans="1:19">
      <c r="A159" s="2" t="s">
        <v>181</v>
      </c>
      <c r="B159" s="7" t="s">
        <v>91</v>
      </c>
      <c r="C159" s="8">
        <f>118/12</f>
        <v>9.8333333333333339</v>
      </c>
      <c r="D159" s="2" t="s">
        <v>13</v>
      </c>
      <c r="E159" s="7"/>
      <c r="F159" s="2" t="s">
        <v>10</v>
      </c>
      <c r="G159" s="2" t="s">
        <v>11</v>
      </c>
      <c r="H159" s="1">
        <v>53.061224489795897</v>
      </c>
      <c r="I159" s="1">
        <v>50</v>
      </c>
      <c r="J159" s="1">
        <v>100</v>
      </c>
      <c r="K159" s="1">
        <v>0</v>
      </c>
      <c r="L159" s="1">
        <v>894.06122448979795</v>
      </c>
      <c r="M159" s="1">
        <v>751.70833333333496</v>
      </c>
      <c r="N159" s="1">
        <v>90.322580645161295</v>
      </c>
      <c r="O159" s="1">
        <v>63.3333333333333</v>
      </c>
      <c r="P159" s="1">
        <v>65.625</v>
      </c>
      <c r="Q159" s="1">
        <v>2211.77419354839</v>
      </c>
      <c r="R159" s="1">
        <v>1224.9666666666701</v>
      </c>
      <c r="S159" s="1">
        <v>1118.84375</v>
      </c>
    </row>
    <row r="160" spans="1:19">
      <c r="A160" s="2" t="s">
        <v>182</v>
      </c>
      <c r="B160" s="7" t="s">
        <v>91</v>
      </c>
      <c r="C160" s="7">
        <f>120/12</f>
        <v>10</v>
      </c>
      <c r="D160" s="2" t="s">
        <v>13</v>
      </c>
      <c r="E160" s="7"/>
      <c r="F160" s="2" t="s">
        <v>10</v>
      </c>
      <c r="G160" s="2" t="s">
        <v>11</v>
      </c>
      <c r="H160" s="1">
        <v>52.173913043478301</v>
      </c>
      <c r="I160" s="1">
        <v>79.1666666666667</v>
      </c>
      <c r="J160" s="1">
        <v>53</v>
      </c>
      <c r="K160" s="1">
        <v>24</v>
      </c>
      <c r="L160" s="1">
        <v>939.76086956521704</v>
      </c>
      <c r="M160" s="1">
        <v>615.02083333333496</v>
      </c>
      <c r="N160" s="1">
        <v>96.6666666666667</v>
      </c>
      <c r="O160" s="1">
        <v>90</v>
      </c>
      <c r="P160" s="1">
        <v>75.862068965517196</v>
      </c>
      <c r="Q160" s="1">
        <v>1694.9</v>
      </c>
      <c r="R160" s="1">
        <v>1133.4666666666701</v>
      </c>
      <c r="S160" s="1">
        <v>791.34482758620595</v>
      </c>
    </row>
    <row r="161" spans="1:19">
      <c r="A161" s="2" t="s">
        <v>183</v>
      </c>
      <c r="B161" s="7" t="s">
        <v>91</v>
      </c>
      <c r="C161" s="7">
        <f>126/12</f>
        <v>10.5</v>
      </c>
      <c r="D161" s="2" t="s">
        <v>13</v>
      </c>
      <c r="E161" s="7"/>
      <c r="F161" s="2" t="s">
        <v>10</v>
      </c>
      <c r="G161" s="2" t="s">
        <v>11</v>
      </c>
      <c r="H161" s="1">
        <v>83.3333333333333</v>
      </c>
      <c r="I161" s="1">
        <v>63.265306122448997</v>
      </c>
      <c r="J161" s="1">
        <v>35</v>
      </c>
      <c r="K161" s="1">
        <v>59</v>
      </c>
      <c r="L161" s="1">
        <v>768.00000000000205</v>
      </c>
      <c r="M161" s="1">
        <v>587.53061224489795</v>
      </c>
      <c r="N161" s="1">
        <v>93.548387096774206</v>
      </c>
      <c r="O161" s="1">
        <v>93.75</v>
      </c>
      <c r="P161" s="1">
        <v>86.2068965517241</v>
      </c>
      <c r="Q161" s="1">
        <v>1656.6451612903199</v>
      </c>
      <c r="R161" s="1">
        <v>1610.96875</v>
      </c>
      <c r="S161" s="1">
        <v>1040.1379310344801</v>
      </c>
    </row>
    <row r="162" spans="1:19">
      <c r="A162" s="2" t="s">
        <v>184</v>
      </c>
      <c r="B162" s="7" t="s">
        <v>91</v>
      </c>
      <c r="C162" s="8">
        <f>131/12</f>
        <v>10.916666666666666</v>
      </c>
      <c r="D162" s="2" t="s">
        <v>13</v>
      </c>
      <c r="E162" s="7"/>
      <c r="F162" s="2" t="s">
        <v>10</v>
      </c>
      <c r="G162" s="2" t="s">
        <v>11</v>
      </c>
      <c r="H162" s="1">
        <v>85.106382978723403</v>
      </c>
      <c r="I162" s="1">
        <v>50</v>
      </c>
      <c r="J162" s="1">
        <v>15</v>
      </c>
      <c r="K162" s="1">
        <v>20</v>
      </c>
      <c r="L162" s="1">
        <v>1052.9361702127701</v>
      </c>
      <c r="M162" s="1">
        <v>1290.3541666666699</v>
      </c>
      <c r="N162" s="1">
        <v>100</v>
      </c>
      <c r="O162" s="1">
        <v>87.5</v>
      </c>
      <c r="P162" s="1">
        <v>65.625</v>
      </c>
      <c r="Q162" s="1">
        <v>2703.83870967742</v>
      </c>
      <c r="R162" s="1">
        <v>2830.59375</v>
      </c>
      <c r="S162" s="1">
        <v>2621.125</v>
      </c>
    </row>
    <row r="163" spans="1:19">
      <c r="A163" s="2" t="s">
        <v>185</v>
      </c>
      <c r="B163" s="7" t="s">
        <v>91</v>
      </c>
      <c r="C163" s="8">
        <f>124/12</f>
        <v>10.333333333333334</v>
      </c>
      <c r="D163" s="2" t="s">
        <v>13</v>
      </c>
      <c r="E163" s="7"/>
      <c r="F163" s="2" t="s">
        <v>10</v>
      </c>
      <c r="G163" s="2" t="s">
        <v>47</v>
      </c>
      <c r="H163" s="1">
        <v>85.106382978723403</v>
      </c>
      <c r="I163" s="1">
        <v>60</v>
      </c>
      <c r="J163" s="1">
        <v>0</v>
      </c>
      <c r="K163" s="1">
        <v>33</v>
      </c>
      <c r="L163" s="1">
        <v>896.82978723404301</v>
      </c>
      <c r="M163" s="1">
        <v>1106.76</v>
      </c>
      <c r="N163" s="1">
        <v>96.296296296296305</v>
      </c>
      <c r="O163" s="1">
        <v>59.375</v>
      </c>
      <c r="P163" s="1">
        <v>50</v>
      </c>
      <c r="Q163" s="1">
        <v>1495.9629629629601</v>
      </c>
      <c r="R163" s="1">
        <v>914.28124999999898</v>
      </c>
      <c r="S163" s="1">
        <v>1505</v>
      </c>
    </row>
    <row r="164" spans="1:19">
      <c r="A164" s="2" t="s">
        <v>186</v>
      </c>
      <c r="B164" s="7" t="s">
        <v>91</v>
      </c>
      <c r="C164" s="8">
        <f>129/12</f>
        <v>10.75</v>
      </c>
      <c r="D164" s="2" t="s">
        <v>13</v>
      </c>
      <c r="E164" s="7"/>
      <c r="F164" s="2" t="s">
        <v>10</v>
      </c>
      <c r="G164" s="2" t="s">
        <v>11</v>
      </c>
      <c r="H164" s="1">
        <v>97.826086956521706</v>
      </c>
      <c r="I164" s="1">
        <v>58.3333333333333</v>
      </c>
      <c r="J164" s="1">
        <v>0</v>
      </c>
      <c r="K164" s="1">
        <v>66</v>
      </c>
      <c r="L164" s="1">
        <v>772.47826086956798</v>
      </c>
      <c r="M164" s="1">
        <v>1025.5416666666699</v>
      </c>
      <c r="N164" s="1">
        <v>100</v>
      </c>
      <c r="O164" s="1">
        <v>77.419354838709694</v>
      </c>
      <c r="P164" s="1">
        <v>84.375</v>
      </c>
      <c r="Q164" s="1">
        <v>2197.83870967742</v>
      </c>
      <c r="R164" s="1">
        <v>1240.7096774193601</v>
      </c>
      <c r="S164" s="1">
        <v>1302.875</v>
      </c>
    </row>
    <row r="165" spans="1:19">
      <c r="A165" s="2" t="s">
        <v>187</v>
      </c>
      <c r="B165" s="7" t="s">
        <v>91</v>
      </c>
      <c r="C165" s="8">
        <f>130/12</f>
        <v>10.833333333333334</v>
      </c>
      <c r="D165" s="2" t="s">
        <v>13</v>
      </c>
      <c r="E165" s="7"/>
      <c r="F165" s="2" t="s">
        <v>10</v>
      </c>
      <c r="G165" s="2" t="s">
        <v>11</v>
      </c>
      <c r="H165" s="1">
        <v>47.826086956521699</v>
      </c>
      <c r="I165" s="1">
        <v>53.061224489795897</v>
      </c>
      <c r="J165" s="1">
        <v>63</v>
      </c>
      <c r="K165" s="1">
        <v>20</v>
      </c>
      <c r="L165" s="1">
        <v>883.13043478260704</v>
      </c>
      <c r="M165" s="1">
        <v>908.73469387754903</v>
      </c>
      <c r="N165" s="1">
        <v>100</v>
      </c>
      <c r="O165" s="1">
        <v>60</v>
      </c>
      <c r="P165" s="1">
        <v>61.290322580645203</v>
      </c>
      <c r="Q165" s="1">
        <v>2043.4516129032299</v>
      </c>
      <c r="R165" s="1">
        <v>1236.6666666666699</v>
      </c>
      <c r="S165" s="1">
        <v>1481.2903225806399</v>
      </c>
    </row>
    <row r="166" spans="1:19">
      <c r="A166" s="2" t="s">
        <v>188</v>
      </c>
      <c r="B166" s="7" t="s">
        <v>91</v>
      </c>
      <c r="C166" s="8">
        <f>141/12</f>
        <v>11.75</v>
      </c>
      <c r="D166" s="2" t="s">
        <v>13</v>
      </c>
      <c r="E166" s="7"/>
      <c r="F166" s="2" t="s">
        <v>10</v>
      </c>
      <c r="G166" s="2" t="s">
        <v>11</v>
      </c>
      <c r="H166" s="1">
        <v>56.521739130434803</v>
      </c>
      <c r="I166" s="1">
        <v>72.727272727272705</v>
      </c>
      <c r="J166" s="1">
        <v>35</v>
      </c>
      <c r="K166" s="1">
        <v>29</v>
      </c>
      <c r="L166" s="1">
        <v>945.49999999999795</v>
      </c>
      <c r="M166" s="1">
        <v>581.47727272727195</v>
      </c>
      <c r="N166" s="1">
        <v>90.625</v>
      </c>
      <c r="O166" s="1">
        <v>42.857142857142897</v>
      </c>
      <c r="P166" s="1">
        <v>84.375</v>
      </c>
      <c r="Q166" s="1">
        <v>2241.5</v>
      </c>
      <c r="R166" s="1">
        <v>2391.0357142857201</v>
      </c>
      <c r="S166" s="1">
        <v>1820.375</v>
      </c>
    </row>
    <row r="167" spans="1:19">
      <c r="A167" s="2" t="s">
        <v>189</v>
      </c>
      <c r="B167" s="7" t="s">
        <v>91</v>
      </c>
      <c r="C167" s="8">
        <f>120/12</f>
        <v>10</v>
      </c>
      <c r="D167" s="2" t="s">
        <v>9</v>
      </c>
      <c r="E167" s="7"/>
      <c r="F167" s="2" t="s">
        <v>10</v>
      </c>
      <c r="G167" s="2" t="s">
        <v>11</v>
      </c>
      <c r="H167" s="1">
        <v>70.8333333333333</v>
      </c>
      <c r="I167" s="1">
        <v>46</v>
      </c>
      <c r="J167" s="1">
        <v>50</v>
      </c>
      <c r="K167" s="1">
        <v>45</v>
      </c>
      <c r="L167" s="1">
        <v>1147.0625</v>
      </c>
      <c r="M167" s="1">
        <v>1904.4</v>
      </c>
      <c r="N167" s="1">
        <v>100</v>
      </c>
      <c r="O167" s="1">
        <v>93.548387096774206</v>
      </c>
      <c r="P167" s="1">
        <v>83.870967741935502</v>
      </c>
      <c r="Q167" s="1">
        <v>1358.28125</v>
      </c>
      <c r="R167" s="1">
        <v>852.19354838709796</v>
      </c>
      <c r="S167" s="1">
        <v>711.677419354839</v>
      </c>
    </row>
    <row r="168" spans="1:19">
      <c r="A168" s="2" t="s">
        <v>190</v>
      </c>
      <c r="B168" s="7" t="s">
        <v>91</v>
      </c>
      <c r="C168" s="8">
        <f>127/12</f>
        <v>10.583333333333334</v>
      </c>
      <c r="D168" s="2" t="s">
        <v>9</v>
      </c>
      <c r="E168" s="7"/>
      <c r="F168" s="2" t="s">
        <v>10</v>
      </c>
      <c r="G168" s="2" t="s">
        <v>11</v>
      </c>
      <c r="H168" s="1">
        <v>79.1666666666667</v>
      </c>
      <c r="I168" s="1">
        <v>54.1666666666667</v>
      </c>
      <c r="J168" s="1">
        <v>68</v>
      </c>
      <c r="K168" s="1">
        <v>36</v>
      </c>
      <c r="L168" s="1">
        <v>2150.6875</v>
      </c>
      <c r="M168" s="1">
        <v>2166.1458333333399</v>
      </c>
      <c r="N168" s="1">
        <v>93.548387096774206</v>
      </c>
      <c r="O168" s="1">
        <v>65.625</v>
      </c>
      <c r="P168" s="1">
        <v>65.625</v>
      </c>
      <c r="Q168" s="1">
        <v>3124.2580645161302</v>
      </c>
      <c r="R168" s="1">
        <v>1899.65625</v>
      </c>
      <c r="S168" s="1">
        <v>2234.4375</v>
      </c>
    </row>
    <row r="169" spans="1:19">
      <c r="A169" s="2" t="s">
        <v>191</v>
      </c>
      <c r="B169" s="7" t="s">
        <v>91</v>
      </c>
      <c r="C169" s="8">
        <f>142/12</f>
        <v>11.833333333333334</v>
      </c>
      <c r="D169" s="2" t="s">
        <v>9</v>
      </c>
      <c r="E169" s="7"/>
      <c r="F169" s="2" t="s">
        <v>10</v>
      </c>
      <c r="G169" s="2" t="s">
        <v>11</v>
      </c>
      <c r="H169" s="1">
        <v>55.1020408163265</v>
      </c>
      <c r="I169" s="1">
        <v>44.8979591836735</v>
      </c>
      <c r="J169" s="1">
        <v>41</v>
      </c>
      <c r="K169" s="1">
        <v>60</v>
      </c>
      <c r="L169" s="1">
        <v>1523.8979591836701</v>
      </c>
      <c r="M169" s="1">
        <v>968.34693877551194</v>
      </c>
      <c r="N169" s="1">
        <v>87.5</v>
      </c>
      <c r="O169" s="1">
        <v>80</v>
      </c>
      <c r="P169" s="1">
        <v>86.6666666666667</v>
      </c>
      <c r="Q169" s="1">
        <v>2420.84375</v>
      </c>
      <c r="R169" s="1">
        <v>700.66666666666595</v>
      </c>
      <c r="S169" s="1">
        <v>529.03333333333399</v>
      </c>
    </row>
    <row r="170" spans="1:19">
      <c r="A170" s="2" t="s">
        <v>192</v>
      </c>
      <c r="B170" s="7" t="s">
        <v>91</v>
      </c>
      <c r="C170" s="8">
        <f>120/12</f>
        <v>10</v>
      </c>
      <c r="D170" s="2" t="s">
        <v>13</v>
      </c>
      <c r="E170" s="7"/>
      <c r="F170" s="2" t="s">
        <v>10</v>
      </c>
      <c r="G170" s="2" t="s">
        <v>11</v>
      </c>
      <c r="H170" s="1">
        <v>48</v>
      </c>
      <c r="I170" s="1">
        <v>48.979591836734699</v>
      </c>
      <c r="J170" s="1">
        <v>73</v>
      </c>
      <c r="K170" s="1">
        <v>100</v>
      </c>
      <c r="L170" s="1">
        <v>1338.42</v>
      </c>
      <c r="M170" s="1">
        <v>1203.5306122449001</v>
      </c>
      <c r="N170" s="1">
        <v>90</v>
      </c>
      <c r="O170" s="1">
        <v>67.741935483871003</v>
      </c>
      <c r="P170" s="1">
        <v>67.741935483871003</v>
      </c>
      <c r="Q170" s="1">
        <v>2008.86666666667</v>
      </c>
      <c r="R170" s="1">
        <v>1785.16129032258</v>
      </c>
      <c r="S170" s="1">
        <v>1479.1935483871</v>
      </c>
    </row>
    <row r="171" spans="1:19">
      <c r="A171" s="2" t="s">
        <v>193</v>
      </c>
      <c r="B171" s="7" t="s">
        <v>91</v>
      </c>
      <c r="C171" s="8">
        <f>123/12</f>
        <v>10.25</v>
      </c>
      <c r="D171" s="2" t="s">
        <v>9</v>
      </c>
      <c r="E171" s="7"/>
      <c r="F171" s="2" t="s">
        <v>10</v>
      </c>
      <c r="G171" s="2" t="s">
        <v>11</v>
      </c>
      <c r="H171" s="1">
        <v>85.714285714285694</v>
      </c>
      <c r="I171" s="1">
        <v>54</v>
      </c>
      <c r="J171" s="1">
        <v>60</v>
      </c>
      <c r="K171" s="1">
        <v>66</v>
      </c>
      <c r="L171" s="1">
        <v>2476.7959183673502</v>
      </c>
      <c r="M171" s="1">
        <v>1795.86</v>
      </c>
      <c r="N171" s="1">
        <v>100</v>
      </c>
      <c r="O171" s="1">
        <v>78.125</v>
      </c>
      <c r="P171" s="1">
        <v>83.3333333333333</v>
      </c>
      <c r="Q171" s="1">
        <v>2732.86666666667</v>
      </c>
      <c r="R171" s="1">
        <v>2279.28125</v>
      </c>
      <c r="S171" s="1">
        <v>1664.06666666666</v>
      </c>
    </row>
    <row r="172" spans="1:19">
      <c r="A172" s="2" t="s">
        <v>194</v>
      </c>
      <c r="B172" s="7" t="s">
        <v>91</v>
      </c>
      <c r="C172" s="8">
        <f>95/12</f>
        <v>7.916666666666667</v>
      </c>
      <c r="D172" s="2" t="s">
        <v>13</v>
      </c>
      <c r="E172" s="7"/>
      <c r="F172" s="2" t="s">
        <v>10</v>
      </c>
      <c r="G172" s="2" t="s">
        <v>11</v>
      </c>
      <c r="H172" s="1">
        <v>57.7777777777778</v>
      </c>
      <c r="I172" s="1">
        <v>50</v>
      </c>
      <c r="J172" s="1">
        <v>50</v>
      </c>
      <c r="K172" s="1">
        <v>60</v>
      </c>
      <c r="L172" s="1">
        <v>1876.86666666666</v>
      </c>
      <c r="M172" s="1">
        <v>813.10869565217297</v>
      </c>
      <c r="N172" s="1">
        <v>100</v>
      </c>
      <c r="O172" s="1">
        <v>75</v>
      </c>
      <c r="P172" s="1">
        <v>82.142857142857096</v>
      </c>
      <c r="Q172" s="1">
        <v>2087.6</v>
      </c>
      <c r="R172" s="1">
        <v>1795.25</v>
      </c>
      <c r="S172" s="1">
        <v>1179.0357142857099</v>
      </c>
    </row>
    <row r="173" spans="1:19">
      <c r="A173" s="2" t="s">
        <v>195</v>
      </c>
      <c r="B173" s="7" t="s">
        <v>91</v>
      </c>
      <c r="C173" s="8">
        <f>103/12</f>
        <v>8.5833333333333339</v>
      </c>
      <c r="D173" s="2" t="s">
        <v>13</v>
      </c>
      <c r="E173" s="7"/>
      <c r="F173" s="2" t="s">
        <v>10</v>
      </c>
      <c r="G173" s="2" t="s">
        <v>11</v>
      </c>
      <c r="H173" s="1">
        <v>62</v>
      </c>
      <c r="I173" s="1">
        <v>59.574468085106403</v>
      </c>
      <c r="J173" s="1">
        <v>50</v>
      </c>
      <c r="K173" s="1">
        <v>50</v>
      </c>
      <c r="L173" s="1">
        <v>1861.28</v>
      </c>
      <c r="M173" s="1">
        <v>1668.7872340425499</v>
      </c>
      <c r="N173" s="1">
        <v>90.322580645161295</v>
      </c>
      <c r="O173" s="1">
        <v>73.3333333333333</v>
      </c>
      <c r="P173" s="1">
        <v>64.516129032258107</v>
      </c>
      <c r="Q173" s="1">
        <v>3429.8709677419401</v>
      </c>
      <c r="R173" s="1">
        <v>2610.7333333333299</v>
      </c>
      <c r="S173" s="1">
        <v>1676</v>
      </c>
    </row>
    <row r="174" spans="1:19">
      <c r="A174" s="2" t="s">
        <v>196</v>
      </c>
      <c r="B174" s="7" t="s">
        <v>91</v>
      </c>
      <c r="C174" s="8">
        <f>102/12</f>
        <v>8.5</v>
      </c>
      <c r="D174" s="2" t="s">
        <v>9</v>
      </c>
      <c r="E174" s="7"/>
      <c r="F174" s="2" t="s">
        <v>10</v>
      </c>
      <c r="G174" s="2" t="s">
        <v>11</v>
      </c>
      <c r="H174" s="1">
        <v>45.8333333333333</v>
      </c>
      <c r="I174" s="1">
        <v>37.7777777777778</v>
      </c>
      <c r="J174" s="1">
        <v>50</v>
      </c>
      <c r="K174" s="1">
        <v>50</v>
      </c>
      <c r="L174" s="1">
        <v>2135.2916666666702</v>
      </c>
      <c r="M174" s="1">
        <v>1654.6444444444501</v>
      </c>
      <c r="N174" s="1">
        <v>93.103448275862107</v>
      </c>
      <c r="O174" s="1">
        <v>80.645161290322605</v>
      </c>
      <c r="P174" s="1">
        <v>64.516129032258107</v>
      </c>
      <c r="Q174" s="1">
        <v>2804.1379310344801</v>
      </c>
      <c r="R174" s="1">
        <v>1993.7096774193501</v>
      </c>
      <c r="S174" s="1">
        <v>1884.8064516129</v>
      </c>
    </row>
    <row r="175" spans="1:19">
      <c r="A175" s="2" t="s">
        <v>206</v>
      </c>
      <c r="B175" s="7" t="s">
        <v>91</v>
      </c>
      <c r="C175" s="8">
        <f>103/12</f>
        <v>8.5833333333333339</v>
      </c>
      <c r="D175" s="2" t="s">
        <v>13</v>
      </c>
      <c r="E175" s="7"/>
      <c r="F175" s="2" t="s">
        <v>10</v>
      </c>
      <c r="G175" s="2" t="s">
        <v>11</v>
      </c>
      <c r="H175" s="1">
        <v>50</v>
      </c>
      <c r="I175" s="1">
        <v>44.4444444444444</v>
      </c>
      <c r="J175" s="1">
        <v>50</v>
      </c>
      <c r="K175" s="1">
        <v>50</v>
      </c>
      <c r="L175" s="1">
        <v>1551.6136363636399</v>
      </c>
      <c r="M175" s="1">
        <v>1814.48888888889</v>
      </c>
      <c r="N175" s="1">
        <v>75</v>
      </c>
      <c r="O175" s="1">
        <v>46.875</v>
      </c>
      <c r="P175" s="1">
        <v>82.758620689655203</v>
      </c>
      <c r="Q175" s="1">
        <v>3281.46875</v>
      </c>
      <c r="R175" s="1">
        <v>2353.65625</v>
      </c>
      <c r="S175" s="1">
        <v>1279.55172413793</v>
      </c>
    </row>
    <row r="176" spans="1:19">
      <c r="A176" s="2" t="s">
        <v>197</v>
      </c>
      <c r="B176" s="7" t="s">
        <v>91</v>
      </c>
      <c r="C176" s="8">
        <f>107/12</f>
        <v>8.9166666666666661</v>
      </c>
      <c r="D176" s="2" t="s">
        <v>13</v>
      </c>
      <c r="E176" s="7"/>
      <c r="F176" s="2" t="s">
        <v>10</v>
      </c>
      <c r="G176" s="2" t="s">
        <v>11</v>
      </c>
      <c r="H176" s="1">
        <v>60.4166666666667</v>
      </c>
      <c r="I176" s="1">
        <v>56.25</v>
      </c>
      <c r="J176" s="1">
        <v>7</v>
      </c>
      <c r="K176" s="1">
        <v>0</v>
      </c>
      <c r="L176" s="1">
        <v>2529.75</v>
      </c>
      <c r="M176" s="1">
        <v>1873.1458333333301</v>
      </c>
      <c r="N176" s="1">
        <v>83.3333333333333</v>
      </c>
      <c r="O176" s="1">
        <v>45.161290322580598</v>
      </c>
      <c r="P176" s="1">
        <v>38.709677419354797</v>
      </c>
      <c r="Q176" s="1">
        <v>3859</v>
      </c>
      <c r="R176" s="1">
        <v>2716.61290322581</v>
      </c>
      <c r="S176" s="1">
        <v>2751.3225806451601</v>
      </c>
    </row>
    <row r="177" spans="1:19">
      <c r="A177" s="2" t="s">
        <v>198</v>
      </c>
      <c r="B177" s="7" t="s">
        <v>91</v>
      </c>
      <c r="C177" s="8">
        <f>105/12</f>
        <v>8.75</v>
      </c>
      <c r="D177" s="2" t="s">
        <v>9</v>
      </c>
      <c r="E177" s="7"/>
      <c r="F177" s="2" t="s">
        <v>10</v>
      </c>
      <c r="G177" s="2" t="s">
        <v>11</v>
      </c>
      <c r="H177" s="1">
        <v>77.0833333333333</v>
      </c>
      <c r="I177" s="1">
        <v>50</v>
      </c>
      <c r="J177" s="1">
        <v>0</v>
      </c>
      <c r="K177" s="1">
        <v>84</v>
      </c>
      <c r="L177" s="1">
        <v>1204.7708333333301</v>
      </c>
      <c r="M177" s="1">
        <v>1341.54</v>
      </c>
      <c r="N177" s="1">
        <v>86.6666666666667</v>
      </c>
      <c r="O177" s="1">
        <v>58.064516129032299</v>
      </c>
      <c r="P177" s="1">
        <v>62.962962962962997</v>
      </c>
      <c r="Q177" s="1">
        <v>2071.5</v>
      </c>
      <c r="R177" s="1">
        <v>1382.77419354839</v>
      </c>
      <c r="S177" s="1">
        <v>753.44444444444503</v>
      </c>
    </row>
    <row r="178" spans="1:19">
      <c r="A178" s="2" t="s">
        <v>199</v>
      </c>
      <c r="B178" s="7" t="s">
        <v>91</v>
      </c>
      <c r="C178" s="8">
        <f>104/12</f>
        <v>8.6666666666666661</v>
      </c>
      <c r="D178" s="2" t="s">
        <v>13</v>
      </c>
      <c r="E178" s="7"/>
      <c r="F178" s="2" t="s">
        <v>10</v>
      </c>
      <c r="G178" s="2" t="s">
        <v>11</v>
      </c>
      <c r="H178" s="1">
        <v>89.361702127659598</v>
      </c>
      <c r="I178" s="1">
        <v>68</v>
      </c>
      <c r="J178" s="1">
        <v>0</v>
      </c>
      <c r="K178" s="1">
        <v>0</v>
      </c>
      <c r="L178" s="1">
        <v>931.95744680851101</v>
      </c>
      <c r="M178" s="1">
        <v>1299.72</v>
      </c>
      <c r="N178" s="1">
        <v>100</v>
      </c>
      <c r="O178" s="1">
        <v>90.322580645161295</v>
      </c>
      <c r="P178" s="1">
        <v>80.645161290322605</v>
      </c>
      <c r="Q178" s="1">
        <v>2138.3125</v>
      </c>
      <c r="R178" s="1">
        <v>1088.19354838709</v>
      </c>
      <c r="S178" s="1">
        <v>1106.8709677419399</v>
      </c>
    </row>
    <row r="179" spans="1:19">
      <c r="A179" s="2" t="s">
        <v>200</v>
      </c>
      <c r="B179" s="7" t="s">
        <v>91</v>
      </c>
      <c r="C179" s="8">
        <f>102/12</f>
        <v>8.5</v>
      </c>
      <c r="D179" s="2" t="s">
        <v>9</v>
      </c>
      <c r="E179" s="7"/>
      <c r="F179" s="2" t="s">
        <v>10</v>
      </c>
      <c r="G179" s="2" t="s">
        <v>11</v>
      </c>
      <c r="H179" s="1">
        <v>62.5</v>
      </c>
      <c r="I179" s="1">
        <v>59.183673469387799</v>
      </c>
      <c r="J179" s="1">
        <v>43</v>
      </c>
      <c r="K179" s="1">
        <v>59</v>
      </c>
      <c r="L179" s="1">
        <v>2289.8333333333399</v>
      </c>
      <c r="M179" s="1">
        <v>1788.9591836734701</v>
      </c>
      <c r="N179" s="1">
        <v>90.625</v>
      </c>
      <c r="O179" s="1">
        <v>67.741935483871003</v>
      </c>
      <c r="P179" s="1">
        <v>46.875</v>
      </c>
      <c r="Q179" s="1">
        <v>4479.53125</v>
      </c>
      <c r="R179" s="1">
        <v>2254.9354838709701</v>
      </c>
      <c r="S179" s="1">
        <v>2505.59375</v>
      </c>
    </row>
    <row r="180" spans="1:19">
      <c r="A180" s="2" t="s">
        <v>201</v>
      </c>
      <c r="B180" s="7" t="s">
        <v>91</v>
      </c>
      <c r="C180" s="8">
        <f>101/12</f>
        <v>8.4166666666666661</v>
      </c>
      <c r="D180" s="2" t="s">
        <v>9</v>
      </c>
      <c r="E180" s="7"/>
      <c r="F180" s="2" t="s">
        <v>10</v>
      </c>
      <c r="G180" s="2" t="s">
        <v>11</v>
      </c>
      <c r="H180" s="1">
        <v>50</v>
      </c>
      <c r="I180" s="1">
        <v>55.1020408163265</v>
      </c>
      <c r="J180" s="1">
        <v>78</v>
      </c>
      <c r="K180" s="1">
        <v>80</v>
      </c>
      <c r="L180" s="1">
        <v>1822.7291666666599</v>
      </c>
      <c r="M180" s="1">
        <v>982.18367346938396</v>
      </c>
      <c r="N180" s="1">
        <v>100</v>
      </c>
      <c r="O180" s="1">
        <v>83.3333333333333</v>
      </c>
      <c r="P180" s="1">
        <v>66.6666666666667</v>
      </c>
      <c r="Q180" s="1">
        <v>2010.8064516129</v>
      </c>
      <c r="R180" s="1">
        <v>1207.8333333333301</v>
      </c>
      <c r="S180" s="1">
        <v>1688.63333333333</v>
      </c>
    </row>
    <row r="181" spans="1:19">
      <c r="A181" s="2" t="s">
        <v>202</v>
      </c>
      <c r="B181" s="7" t="s">
        <v>91</v>
      </c>
      <c r="C181" s="8">
        <f>102/12</f>
        <v>8.5</v>
      </c>
      <c r="D181" s="2" t="s">
        <v>13</v>
      </c>
      <c r="E181" s="7"/>
      <c r="F181" s="2" t="s">
        <v>10</v>
      </c>
      <c r="G181" s="2" t="s">
        <v>11</v>
      </c>
      <c r="H181" s="1">
        <v>57.142857142857103</v>
      </c>
      <c r="I181" s="1">
        <v>53.3333333333333</v>
      </c>
      <c r="J181" s="1">
        <v>50</v>
      </c>
      <c r="K181" s="1">
        <v>50</v>
      </c>
      <c r="L181" s="1">
        <v>2142.9183673469402</v>
      </c>
      <c r="M181" s="1">
        <v>1486.0444444444499</v>
      </c>
      <c r="N181" s="1">
        <v>90</v>
      </c>
      <c r="O181" s="1">
        <v>81.25</v>
      </c>
      <c r="P181" s="1">
        <v>87.096774193548399</v>
      </c>
      <c r="Q181" s="1">
        <v>2511.6</v>
      </c>
      <c r="R181" s="1">
        <v>2649.9375</v>
      </c>
      <c r="S181" s="1">
        <v>2047.9032258064501</v>
      </c>
    </row>
    <row r="182" spans="1:19">
      <c r="A182" s="2" t="s">
        <v>203</v>
      </c>
      <c r="B182" s="7" t="s">
        <v>91</v>
      </c>
      <c r="C182" s="8">
        <f>96/12</f>
        <v>8</v>
      </c>
      <c r="D182" s="2" t="s">
        <v>9</v>
      </c>
      <c r="E182" s="7"/>
      <c r="F182" s="2" t="s">
        <v>10</v>
      </c>
      <c r="G182" s="2" t="s">
        <v>11</v>
      </c>
      <c r="H182" s="1">
        <v>50</v>
      </c>
      <c r="I182" s="1">
        <v>61.224489795918402</v>
      </c>
      <c r="J182" s="1">
        <v>59</v>
      </c>
      <c r="K182" s="1">
        <v>54</v>
      </c>
      <c r="L182" s="1">
        <v>1050.20454545454</v>
      </c>
      <c r="M182" s="1">
        <v>1175.57142857143</v>
      </c>
      <c r="N182" s="1">
        <v>100</v>
      </c>
      <c r="O182" s="1">
        <v>77.419354838709694</v>
      </c>
      <c r="P182" s="1">
        <v>65.625</v>
      </c>
      <c r="Q182" s="1">
        <v>2633.9666666666699</v>
      </c>
      <c r="R182" s="1">
        <v>897.00000000000102</v>
      </c>
      <c r="S182" s="1">
        <v>1484.625</v>
      </c>
    </row>
    <row r="183" spans="1:19">
      <c r="A183" s="2" t="s">
        <v>204</v>
      </c>
      <c r="B183" s="7" t="s">
        <v>91</v>
      </c>
      <c r="C183" s="8">
        <f>99/12</f>
        <v>8.25</v>
      </c>
      <c r="D183" s="2" t="s">
        <v>9</v>
      </c>
      <c r="E183" s="7"/>
      <c r="F183" s="2" t="s">
        <v>10</v>
      </c>
      <c r="G183" s="2" t="s">
        <v>11</v>
      </c>
      <c r="H183" s="1">
        <v>52</v>
      </c>
      <c r="I183" s="1">
        <v>59.574468085106403</v>
      </c>
      <c r="J183" s="1">
        <v>38</v>
      </c>
      <c r="K183" s="1">
        <v>68</v>
      </c>
      <c r="L183" s="1">
        <v>2871.58</v>
      </c>
      <c r="M183" s="1">
        <v>1332.31914893617</v>
      </c>
      <c r="N183" s="1">
        <v>90.625</v>
      </c>
      <c r="O183" s="1">
        <v>61.290322580645203</v>
      </c>
      <c r="P183" s="1">
        <v>51.612903225806498</v>
      </c>
      <c r="Q183" s="1">
        <v>3602.71875</v>
      </c>
      <c r="R183" s="1">
        <v>1893.83870967742</v>
      </c>
      <c r="S183" s="1">
        <v>1580.7419354838701</v>
      </c>
    </row>
    <row r="184" spans="1:19">
      <c r="A184" s="2" t="s">
        <v>205</v>
      </c>
      <c r="B184" s="7" t="s">
        <v>91</v>
      </c>
      <c r="C184" s="8">
        <f>96/12</f>
        <v>8</v>
      </c>
      <c r="D184" s="2" t="s">
        <v>13</v>
      </c>
      <c r="E184" s="7"/>
      <c r="F184" s="2" t="s">
        <v>10</v>
      </c>
      <c r="G184" s="2" t="s">
        <v>11</v>
      </c>
      <c r="H184" s="1">
        <v>51.063829787233999</v>
      </c>
      <c r="I184" s="1">
        <v>57.142857142857103</v>
      </c>
      <c r="J184" s="1">
        <v>50</v>
      </c>
      <c r="K184" s="1">
        <v>50</v>
      </c>
      <c r="L184" s="1">
        <v>2989.0638297872301</v>
      </c>
      <c r="M184" s="1">
        <v>1318.7142857142901</v>
      </c>
      <c r="N184" s="1">
        <v>93.75</v>
      </c>
      <c r="O184" s="1">
        <v>81.25</v>
      </c>
      <c r="P184" s="1">
        <v>75</v>
      </c>
      <c r="Q184" s="1">
        <v>3350.6875</v>
      </c>
      <c r="R184" s="1">
        <v>1998.1875</v>
      </c>
      <c r="S184" s="1">
        <v>1738.3125</v>
      </c>
    </row>
    <row r="185" spans="1:19">
      <c r="A185" s="2" t="s">
        <v>207</v>
      </c>
      <c r="B185" s="7" t="s">
        <v>91</v>
      </c>
      <c r="C185" s="9">
        <f>217/12</f>
        <v>18.083333333333332</v>
      </c>
      <c r="D185" s="2" t="s">
        <v>13</v>
      </c>
      <c r="E185" s="10"/>
      <c r="F185" s="2" t="s">
        <v>10</v>
      </c>
      <c r="G185" s="2" t="s">
        <v>11</v>
      </c>
      <c r="H185" s="1">
        <v>100</v>
      </c>
      <c r="I185" s="1">
        <v>51.020408163265301</v>
      </c>
      <c r="J185" s="1">
        <v>0</v>
      </c>
      <c r="K185" s="1">
        <v>80</v>
      </c>
      <c r="L185" s="1">
        <v>692.93255813800999</v>
      </c>
      <c r="M185" s="1">
        <v>1214.69183673421</v>
      </c>
      <c r="N185" s="1">
        <v>96.428571428571402</v>
      </c>
      <c r="O185" s="1">
        <v>96.875</v>
      </c>
      <c r="P185" s="1">
        <v>86.6666666666667</v>
      </c>
      <c r="Q185" s="1">
        <v>1423.4321428601199</v>
      </c>
      <c r="R185" s="1">
        <v>967.79062500130397</v>
      </c>
      <c r="S185" s="1">
        <v>916.093333329757</v>
      </c>
    </row>
    <row r="186" spans="1:19">
      <c r="A186" s="2" t="s">
        <v>208</v>
      </c>
      <c r="B186" s="7" t="s">
        <v>91</v>
      </c>
      <c r="C186" s="9">
        <f>234/12</f>
        <v>19.5</v>
      </c>
      <c r="D186" s="2" t="s">
        <v>13</v>
      </c>
      <c r="E186" s="10"/>
      <c r="F186" s="2" t="s">
        <v>10</v>
      </c>
      <c r="G186" s="2" t="s">
        <v>11</v>
      </c>
      <c r="H186" s="1">
        <v>62</v>
      </c>
      <c r="I186" s="1">
        <v>48.936170212766001</v>
      </c>
      <c r="J186" s="1">
        <v>72</v>
      </c>
      <c r="K186" s="1">
        <v>87</v>
      </c>
      <c r="L186" s="1">
        <v>780.85000000476805</v>
      </c>
      <c r="M186" s="1">
        <v>320.78723404508997</v>
      </c>
      <c r="N186" s="1">
        <v>90.322580645161295</v>
      </c>
      <c r="O186" s="1">
        <v>90.322580645161295</v>
      </c>
      <c r="P186" s="1">
        <v>75</v>
      </c>
      <c r="Q186" s="1">
        <v>2281.0580645068999</v>
      </c>
      <c r="R186" s="1">
        <v>1743.4645161282599</v>
      </c>
      <c r="S186" s="1">
        <v>1556.8124999925501</v>
      </c>
    </row>
    <row r="187" spans="1:19">
      <c r="A187" s="2" t="s">
        <v>209</v>
      </c>
      <c r="B187" s="7" t="s">
        <v>91</v>
      </c>
      <c r="C187" s="9">
        <f>130/12</f>
        <v>10.833333333333334</v>
      </c>
      <c r="D187" s="2" t="s">
        <v>9</v>
      </c>
      <c r="E187" s="10"/>
      <c r="F187" s="2" t="s">
        <v>10</v>
      </c>
      <c r="G187" s="2" t="s">
        <v>47</v>
      </c>
      <c r="H187" s="1">
        <v>68.75</v>
      </c>
      <c r="I187" s="1">
        <v>51.063829787233999</v>
      </c>
      <c r="J187" s="1">
        <v>50</v>
      </c>
      <c r="K187" s="1">
        <v>50</v>
      </c>
      <c r="L187" s="1">
        <v>1712.0687500010199</v>
      </c>
      <c r="M187" s="1">
        <v>1513.78936170216</v>
      </c>
      <c r="N187" s="1">
        <v>96.774193548387103</v>
      </c>
      <c r="O187" s="1">
        <v>81.25</v>
      </c>
      <c r="P187" s="1">
        <v>68.75</v>
      </c>
      <c r="Q187" s="1">
        <v>3758.0225806450198</v>
      </c>
      <c r="R187" s="1">
        <v>2611.1218750006501</v>
      </c>
      <c r="S187" s="1">
        <v>2242.9531250006999</v>
      </c>
    </row>
    <row r="188" spans="1:19">
      <c r="A188" s="2" t="s">
        <v>210</v>
      </c>
      <c r="B188" s="7" t="s">
        <v>91</v>
      </c>
      <c r="C188" s="9">
        <f>157/12</f>
        <v>13.083333333333334</v>
      </c>
      <c r="D188" s="2" t="s">
        <v>13</v>
      </c>
      <c r="E188" s="10"/>
      <c r="F188" s="2" t="s">
        <v>10</v>
      </c>
      <c r="G188" s="2" t="s">
        <v>11</v>
      </c>
      <c r="H188" s="1">
        <v>51.1111111111111</v>
      </c>
      <c r="I188" s="1">
        <v>56</v>
      </c>
      <c r="J188" s="1">
        <v>100</v>
      </c>
      <c r="K188" s="1">
        <v>100</v>
      </c>
      <c r="L188" s="1">
        <v>849.47111111109496</v>
      </c>
      <c r="M188" s="1">
        <v>1219.1040000006601</v>
      </c>
      <c r="N188" s="1">
        <v>96.6666666666667</v>
      </c>
      <c r="O188" s="1">
        <v>81.25</v>
      </c>
      <c r="P188" s="1">
        <v>71.875</v>
      </c>
      <c r="Q188" s="1">
        <v>1266.8300000004499</v>
      </c>
      <c r="R188" s="1">
        <v>1059.8906249996501</v>
      </c>
      <c r="S188" s="1">
        <v>1661.9812500005401</v>
      </c>
    </row>
    <row r="189" spans="1:19">
      <c r="A189" s="2" t="s">
        <v>211</v>
      </c>
      <c r="B189" s="7" t="s">
        <v>91</v>
      </c>
      <c r="C189" s="9">
        <f>224/12</f>
        <v>18.666666666666668</v>
      </c>
      <c r="D189" s="2" t="s">
        <v>9</v>
      </c>
      <c r="E189" s="10"/>
      <c r="F189" s="2" t="s">
        <v>10</v>
      </c>
      <c r="G189" s="2" t="s">
        <v>11</v>
      </c>
      <c r="H189" s="1">
        <v>84</v>
      </c>
      <c r="I189" s="1">
        <v>62</v>
      </c>
      <c r="J189" s="1">
        <v>18</v>
      </c>
      <c r="K189" s="1">
        <v>24</v>
      </c>
      <c r="L189" s="1">
        <v>826.44599999904597</v>
      </c>
      <c r="M189" s="1">
        <v>909.15600000262305</v>
      </c>
      <c r="N189" s="1">
        <v>100</v>
      </c>
      <c r="O189" s="1">
        <v>96.875</v>
      </c>
      <c r="P189" s="1">
        <v>96.875</v>
      </c>
      <c r="Q189" s="1">
        <v>1840.09032258872</v>
      </c>
      <c r="R189" s="1">
        <v>1138.69062500633</v>
      </c>
      <c r="S189" s="1">
        <v>1236.59999999963</v>
      </c>
    </row>
    <row r="190" spans="1:19">
      <c r="A190" s="2" t="s">
        <v>212</v>
      </c>
      <c r="B190" s="7" t="s">
        <v>91</v>
      </c>
      <c r="C190" s="9">
        <f>236/12</f>
        <v>19.666666666666668</v>
      </c>
      <c r="D190" s="2" t="s">
        <v>9</v>
      </c>
      <c r="E190" s="10"/>
      <c r="F190" s="2" t="s">
        <v>10</v>
      </c>
      <c r="G190" s="2" t="s">
        <v>47</v>
      </c>
      <c r="H190" s="1">
        <v>80</v>
      </c>
      <c r="I190" s="1">
        <v>51.1111111111111</v>
      </c>
      <c r="J190" s="1">
        <v>58</v>
      </c>
      <c r="K190" s="1">
        <v>100</v>
      </c>
      <c r="L190" s="1">
        <v>1274.2479999995201</v>
      </c>
      <c r="M190" s="1">
        <v>886.90444444153104</v>
      </c>
      <c r="N190" s="1">
        <v>81.25</v>
      </c>
      <c r="O190" s="1">
        <v>83.3333333333333</v>
      </c>
      <c r="P190" s="1">
        <v>83.3333333333333</v>
      </c>
      <c r="Q190" s="1">
        <v>2725.44374999404</v>
      </c>
      <c r="R190" s="1">
        <v>2232.2299999952302</v>
      </c>
      <c r="S190" s="1">
        <v>1416.3633333345299</v>
      </c>
    </row>
    <row r="191" spans="1:19">
      <c r="A191" s="2" t="s">
        <v>213</v>
      </c>
      <c r="B191" s="7" t="s">
        <v>91</v>
      </c>
      <c r="C191" s="9">
        <f>245/12</f>
        <v>20.416666666666668</v>
      </c>
      <c r="D191" s="2" t="s">
        <v>9</v>
      </c>
      <c r="E191" s="10"/>
      <c r="F191" s="2" t="s">
        <v>10</v>
      </c>
      <c r="G191" s="2" t="s">
        <v>11</v>
      </c>
      <c r="H191" s="1">
        <v>61.702127659574501</v>
      </c>
      <c r="I191" s="1">
        <v>59.183673469387799</v>
      </c>
      <c r="J191" s="1">
        <v>82</v>
      </c>
      <c r="K191" s="1">
        <v>98</v>
      </c>
      <c r="L191" s="1">
        <v>1450.05531915959</v>
      </c>
      <c r="M191" s="1">
        <v>1228.5591836802801</v>
      </c>
      <c r="N191" s="1">
        <v>100</v>
      </c>
      <c r="O191" s="1">
        <v>84.375</v>
      </c>
      <c r="P191" s="1">
        <v>76.6666666666667</v>
      </c>
      <c r="Q191" s="1">
        <v>2584.45483869891</v>
      </c>
      <c r="R191" s="1">
        <v>2206.7812499925499</v>
      </c>
      <c r="S191" s="1">
        <v>1856.99666666587</v>
      </c>
    </row>
    <row r="192" spans="1:19">
      <c r="A192" s="2" t="s">
        <v>214</v>
      </c>
      <c r="B192" s="7" t="s">
        <v>91</v>
      </c>
      <c r="C192" s="9">
        <f>258/12</f>
        <v>21.5</v>
      </c>
      <c r="D192" s="2" t="s">
        <v>13</v>
      </c>
      <c r="E192" s="10"/>
      <c r="F192" s="2" t="s">
        <v>10</v>
      </c>
      <c r="G192" s="2" t="s">
        <v>11</v>
      </c>
      <c r="H192" s="1">
        <v>96</v>
      </c>
      <c r="I192" s="1">
        <v>75</v>
      </c>
      <c r="J192" s="1">
        <v>0</v>
      </c>
      <c r="K192" s="1">
        <v>67</v>
      </c>
      <c r="L192" s="1">
        <v>1045.69000000715</v>
      </c>
      <c r="M192" s="1">
        <v>1336.37500000248</v>
      </c>
      <c r="N192" s="1">
        <v>100</v>
      </c>
      <c r="O192" s="1">
        <v>90.322580645161295</v>
      </c>
      <c r="P192" s="1">
        <v>96.774193548387103</v>
      </c>
      <c r="Q192" s="1">
        <v>2070.9387096705</v>
      </c>
      <c r="R192" s="1">
        <v>1362.8870967857299</v>
      </c>
      <c r="S192" s="1">
        <v>1441.2935483763299</v>
      </c>
    </row>
    <row r="193" spans="1:19">
      <c r="A193" s="2" t="s">
        <v>215</v>
      </c>
      <c r="B193" s="7" t="s">
        <v>91</v>
      </c>
      <c r="C193" s="9">
        <f>248/12</f>
        <v>20.666666666666668</v>
      </c>
      <c r="D193" s="2" t="s">
        <v>9</v>
      </c>
      <c r="E193" s="10"/>
      <c r="F193" s="2" t="s">
        <v>10</v>
      </c>
      <c r="G193" s="2" t="s">
        <v>11</v>
      </c>
      <c r="H193" s="1">
        <v>89.130434782608702</v>
      </c>
      <c r="I193" s="1">
        <v>82.978723404255305</v>
      </c>
      <c r="J193" s="1">
        <v>22</v>
      </c>
      <c r="K193" s="1">
        <v>55</v>
      </c>
      <c r="L193" s="1">
        <v>1135.28913044411</v>
      </c>
      <c r="M193" s="1">
        <v>911.14468085765805</v>
      </c>
      <c r="N193" s="1">
        <v>100</v>
      </c>
      <c r="O193" s="1">
        <v>90</v>
      </c>
      <c r="P193" s="1">
        <v>93.75</v>
      </c>
      <c r="Q193" s="1">
        <v>1070.8551724121501</v>
      </c>
      <c r="R193" s="1">
        <v>968.80999998648997</v>
      </c>
      <c r="S193" s="1">
        <v>830.73124999925506</v>
      </c>
    </row>
    <row r="194" spans="1:19">
      <c r="A194" s="2" t="s">
        <v>216</v>
      </c>
      <c r="B194" s="7" t="s">
        <v>91</v>
      </c>
      <c r="C194" s="9">
        <f>221/12</f>
        <v>18.416666666666668</v>
      </c>
      <c r="D194" s="2" t="s">
        <v>9</v>
      </c>
      <c r="E194" s="10"/>
      <c r="F194" s="2" t="s">
        <v>10</v>
      </c>
      <c r="G194" s="2" t="s">
        <v>11</v>
      </c>
      <c r="H194" s="1">
        <v>47.058823529411796</v>
      </c>
      <c r="I194" s="1">
        <v>53.061224489795897</v>
      </c>
      <c r="J194" s="1">
        <v>65</v>
      </c>
      <c r="K194" s="1">
        <v>59</v>
      </c>
      <c r="L194" s="1">
        <v>1789.0549019610201</v>
      </c>
      <c r="M194" s="1">
        <v>1240.50408163256</v>
      </c>
      <c r="N194" s="1">
        <v>93.548387096774206</v>
      </c>
      <c r="O194" s="1">
        <v>90.625</v>
      </c>
      <c r="P194" s="1">
        <v>81.25</v>
      </c>
      <c r="Q194" s="1">
        <v>1931.23225806509</v>
      </c>
      <c r="R194" s="1">
        <v>1388.8687499999101</v>
      </c>
      <c r="S194" s="1">
        <v>1263.3874999997199</v>
      </c>
    </row>
    <row r="195" spans="1:19">
      <c r="A195" s="2" t="s">
        <v>217</v>
      </c>
      <c r="B195" s="7" t="s">
        <v>91</v>
      </c>
      <c r="C195" s="9">
        <f>223/12</f>
        <v>18.583333333333332</v>
      </c>
      <c r="D195" s="2" t="s">
        <v>9</v>
      </c>
      <c r="E195" s="10"/>
      <c r="F195" s="2" t="s">
        <v>10</v>
      </c>
      <c r="G195" s="2" t="s">
        <v>11</v>
      </c>
      <c r="H195" s="1">
        <v>80</v>
      </c>
      <c r="I195" s="1">
        <v>74</v>
      </c>
      <c r="J195" s="1">
        <v>45</v>
      </c>
      <c r="K195" s="1">
        <v>51</v>
      </c>
      <c r="L195" s="1">
        <v>877.643999993801</v>
      </c>
      <c r="M195" s="1">
        <v>991.35199998855603</v>
      </c>
      <c r="N195" s="1">
        <v>100</v>
      </c>
      <c r="O195" s="1">
        <v>90</v>
      </c>
      <c r="P195" s="1">
        <v>66.6666666666667</v>
      </c>
      <c r="Q195" s="1">
        <v>2032.2103448366299</v>
      </c>
      <c r="R195" s="1">
        <v>1645.0466666658699</v>
      </c>
      <c r="S195" s="1">
        <v>1734.26333331664</v>
      </c>
    </row>
    <row r="196" spans="1:19">
      <c r="A196" s="2" t="s">
        <v>218</v>
      </c>
      <c r="B196" s="7" t="s">
        <v>91</v>
      </c>
      <c r="C196" s="9">
        <f>254/12</f>
        <v>21.166666666666668</v>
      </c>
      <c r="D196" s="2" t="s">
        <v>9</v>
      </c>
      <c r="E196" s="10"/>
      <c r="F196" s="10" t="s">
        <v>10</v>
      </c>
      <c r="G196" s="2" t="s">
        <v>11</v>
      </c>
      <c r="H196" s="1">
        <v>94</v>
      </c>
      <c r="I196" s="1">
        <v>72</v>
      </c>
      <c r="J196" s="1">
        <v>10</v>
      </c>
      <c r="K196" s="1">
        <v>29</v>
      </c>
      <c r="L196" s="1">
        <v>1099.8399999999999</v>
      </c>
      <c r="M196" s="1">
        <v>1077.46</v>
      </c>
      <c r="N196" s="1">
        <v>100</v>
      </c>
      <c r="O196" s="1">
        <v>93.75</v>
      </c>
      <c r="P196" s="1">
        <v>87.096774193548399</v>
      </c>
      <c r="Q196" s="1">
        <v>2138.06896551724</v>
      </c>
      <c r="R196" s="1">
        <v>1519.15625</v>
      </c>
      <c r="S196" s="1">
        <v>1216.16129032258</v>
      </c>
    </row>
    <row r="197" spans="1:19">
      <c r="A197" s="2" t="s">
        <v>219</v>
      </c>
      <c r="B197" s="7" t="s">
        <v>91</v>
      </c>
      <c r="C197" s="9">
        <f>258/12</f>
        <v>21.5</v>
      </c>
      <c r="D197" s="2" t="s">
        <v>9</v>
      </c>
      <c r="E197" s="10"/>
      <c r="F197" s="2" t="s">
        <v>10</v>
      </c>
      <c r="G197" s="2" t="s">
        <v>11</v>
      </c>
      <c r="H197" s="1">
        <v>74.468085106383</v>
      </c>
      <c r="I197" s="1">
        <v>71.739130434782595</v>
      </c>
      <c r="J197" s="1">
        <v>71</v>
      </c>
      <c r="K197" s="1">
        <v>79</v>
      </c>
      <c r="L197" s="1">
        <v>866.74893617376404</v>
      </c>
      <c r="M197" s="1">
        <v>829.78043477949905</v>
      </c>
      <c r="N197" s="1">
        <v>100</v>
      </c>
      <c r="O197" s="1">
        <v>100</v>
      </c>
      <c r="P197" s="1">
        <v>87.096774193548399</v>
      </c>
      <c r="Q197" s="1">
        <v>1166.3281249962699</v>
      </c>
      <c r="R197" s="1">
        <v>774.08387097235698</v>
      </c>
      <c r="S197" s="1">
        <v>822.28064515513802</v>
      </c>
    </row>
    <row r="198" spans="1:19">
      <c r="A198" s="2" t="s">
        <v>220</v>
      </c>
      <c r="B198" s="7" t="s">
        <v>91</v>
      </c>
      <c r="C198" s="9">
        <f>218/12</f>
        <v>18.166666666666668</v>
      </c>
      <c r="D198" s="2" t="s">
        <v>9</v>
      </c>
      <c r="E198" s="10"/>
      <c r="F198" s="2" t="s">
        <v>10</v>
      </c>
      <c r="G198" s="2" t="s">
        <v>11</v>
      </c>
      <c r="H198" s="1">
        <v>93.877551020408205</v>
      </c>
      <c r="I198" s="1">
        <v>61.224489795918402</v>
      </c>
      <c r="J198" s="1">
        <v>19</v>
      </c>
      <c r="K198" s="1">
        <v>100</v>
      </c>
      <c r="L198" s="1">
        <v>998.37816326299298</v>
      </c>
      <c r="M198" s="1">
        <v>1054.934387751</v>
      </c>
      <c r="N198" s="1">
        <v>100</v>
      </c>
      <c r="O198" s="1">
        <v>90</v>
      </c>
      <c r="P198" s="1">
        <v>80.645161290322605</v>
      </c>
      <c r="Q198" s="1">
        <v>1406.8879032237201</v>
      </c>
      <c r="R198" s="1">
        <v>1493.5833333273599</v>
      </c>
      <c r="S198" s="1">
        <v>1389.57919354453</v>
      </c>
    </row>
    <row r="199" spans="1:19">
      <c r="A199" s="2" t="s">
        <v>221</v>
      </c>
      <c r="B199" s="7" t="s">
        <v>91</v>
      </c>
      <c r="C199" s="9">
        <f>229/12</f>
        <v>19.083333333333332</v>
      </c>
      <c r="D199" s="2" t="s">
        <v>9</v>
      </c>
      <c r="E199" s="10"/>
      <c r="F199" s="2" t="s">
        <v>10</v>
      </c>
      <c r="G199" s="2" t="s">
        <v>11</v>
      </c>
      <c r="H199" s="1">
        <v>92</v>
      </c>
      <c r="I199" s="1">
        <v>61.224489795918402</v>
      </c>
      <c r="J199" s="1">
        <v>64</v>
      </c>
      <c r="K199" s="1">
        <v>75</v>
      </c>
      <c r="L199" s="1">
        <v>1116.01600000024</v>
      </c>
      <c r="M199" s="1">
        <v>1129.0938775515101</v>
      </c>
      <c r="N199" s="1">
        <v>100</v>
      </c>
      <c r="O199" s="1">
        <v>100</v>
      </c>
      <c r="P199" s="1">
        <v>86.6666666666667</v>
      </c>
      <c r="Q199" s="1">
        <v>1581.67419354954</v>
      </c>
      <c r="R199" s="1">
        <v>1087.6129032219601</v>
      </c>
      <c r="S199" s="1">
        <v>1222.39666666985</v>
      </c>
    </row>
    <row r="200" spans="1:19">
      <c r="A200" s="2" t="s">
        <v>222</v>
      </c>
      <c r="B200" s="7" t="s">
        <v>91</v>
      </c>
      <c r="C200" s="9">
        <f>242/12</f>
        <v>20.166666666666668</v>
      </c>
      <c r="D200" s="2" t="s">
        <v>9</v>
      </c>
      <c r="E200" s="10"/>
      <c r="F200" s="10" t="s">
        <v>10</v>
      </c>
      <c r="G200" s="2" t="s">
        <v>11</v>
      </c>
      <c r="H200" s="1">
        <v>74</v>
      </c>
      <c r="I200" s="1">
        <v>60</v>
      </c>
      <c r="J200" s="1">
        <v>63</v>
      </c>
      <c r="K200" s="1">
        <v>69</v>
      </c>
      <c r="L200" s="1">
        <v>1115.0999999988101</v>
      </c>
      <c r="M200" s="1">
        <v>1109.7779999971399</v>
      </c>
      <c r="N200" s="1">
        <v>96.774193548387103</v>
      </c>
      <c r="O200" s="1">
        <v>100</v>
      </c>
      <c r="P200" s="1">
        <v>93.75</v>
      </c>
      <c r="Q200" s="1">
        <v>1449.2322580698999</v>
      </c>
      <c r="R200" s="1">
        <v>952.26250000111804</v>
      </c>
      <c r="S200" s="1">
        <v>879.82812499813701</v>
      </c>
    </row>
    <row r="201" spans="1:19">
      <c r="A201" s="2" t="s">
        <v>223</v>
      </c>
      <c r="B201" s="7" t="s">
        <v>91</v>
      </c>
      <c r="C201" s="9">
        <f>234/12</f>
        <v>19.5</v>
      </c>
      <c r="D201" s="10" t="s">
        <v>13</v>
      </c>
      <c r="E201" s="10"/>
      <c r="F201" s="10" t="s">
        <v>10</v>
      </c>
      <c r="G201" s="10" t="s">
        <v>11</v>
      </c>
      <c r="H201" s="1">
        <v>95.918367346938794</v>
      </c>
      <c r="I201" s="1">
        <v>71.739130434782595</v>
      </c>
      <c r="J201" s="1">
        <v>0</v>
      </c>
      <c r="K201" s="1">
        <v>33</v>
      </c>
      <c r="L201" s="1">
        <v>574.63265306122605</v>
      </c>
      <c r="M201" s="1">
        <v>646.97826086956798</v>
      </c>
      <c r="N201" s="1">
        <v>100</v>
      </c>
      <c r="O201" s="1">
        <v>96.875</v>
      </c>
      <c r="P201" s="1">
        <v>96.6666666666667</v>
      </c>
      <c r="Q201" s="1">
        <v>1715.375</v>
      </c>
      <c r="R201" s="1">
        <v>1255.5</v>
      </c>
      <c r="S201" s="1">
        <v>1208.7666666666701</v>
      </c>
    </row>
    <row r="202" spans="1:19">
      <c r="A202" s="2" t="s">
        <v>226</v>
      </c>
      <c r="B202" s="7" t="s">
        <v>91</v>
      </c>
      <c r="C202" s="10">
        <f>255/12</f>
        <v>21.25</v>
      </c>
      <c r="D202" s="2" t="s">
        <v>13</v>
      </c>
      <c r="E202" s="10"/>
      <c r="F202" s="2" t="s">
        <v>10</v>
      </c>
      <c r="G202" s="2" t="s">
        <v>11</v>
      </c>
      <c r="H202" s="1">
        <v>97.872339999999994</v>
      </c>
      <c r="I202" s="1">
        <v>72.916669999999996</v>
      </c>
      <c r="J202" s="1">
        <v>5</v>
      </c>
      <c r="K202" s="1">
        <v>63</v>
      </c>
      <c r="L202" s="1">
        <v>559.74469999999997</v>
      </c>
      <c r="M202" s="1">
        <v>540.4375</v>
      </c>
      <c r="N202" s="1">
        <v>100</v>
      </c>
      <c r="O202" s="1">
        <v>96.666667000000004</v>
      </c>
      <c r="P202" s="1">
        <v>93.548387000000005</v>
      </c>
      <c r="Q202" s="1">
        <v>1284.2143000000001</v>
      </c>
      <c r="R202" s="1">
        <v>722.03330000000005</v>
      </c>
      <c r="S202" s="1">
        <v>656.35479999999995</v>
      </c>
    </row>
    <row r="203" spans="1:19">
      <c r="A203" s="2" t="s">
        <v>227</v>
      </c>
      <c r="B203" s="7" t="s">
        <v>91</v>
      </c>
      <c r="C203" s="9">
        <f>248/12</f>
        <v>20.666666666666668</v>
      </c>
      <c r="D203" s="2" t="s">
        <v>9</v>
      </c>
      <c r="E203" s="10"/>
      <c r="F203" s="2" t="s">
        <v>10</v>
      </c>
      <c r="G203" s="2" t="s">
        <v>11</v>
      </c>
      <c r="H203" s="1">
        <v>43.181820000000002</v>
      </c>
      <c r="I203" s="1">
        <v>55.102040000000002</v>
      </c>
      <c r="J203" s="1">
        <v>86</v>
      </c>
      <c r="K203" s="1">
        <v>71</v>
      </c>
      <c r="L203" s="1">
        <v>2149.5794999999998</v>
      </c>
      <c r="M203" s="1">
        <v>1793.1347000000001</v>
      </c>
      <c r="N203" s="1">
        <v>100</v>
      </c>
      <c r="O203" s="1">
        <v>80.645161000000002</v>
      </c>
      <c r="P203" s="1">
        <v>64.516129000000006</v>
      </c>
      <c r="Q203" s="1">
        <v>1937.9742000000001</v>
      </c>
      <c r="R203" s="1">
        <v>1637.9129</v>
      </c>
      <c r="S203" s="1">
        <v>1919.8354999999999</v>
      </c>
    </row>
    <row r="204" spans="1:19">
      <c r="A204" s="2" t="s">
        <v>228</v>
      </c>
      <c r="B204" s="7" t="s">
        <v>91</v>
      </c>
      <c r="C204" s="9">
        <f>178/12</f>
        <v>14.833333333333334</v>
      </c>
      <c r="D204" s="2" t="s">
        <v>9</v>
      </c>
      <c r="E204" s="10"/>
      <c r="F204" s="10" t="s">
        <v>10</v>
      </c>
      <c r="G204" s="2" t="s">
        <v>11</v>
      </c>
      <c r="H204" s="1">
        <v>55.1020408163265</v>
      </c>
      <c r="I204" s="1">
        <v>51.020408163265301</v>
      </c>
      <c r="J204" s="1">
        <v>85</v>
      </c>
      <c r="K204" s="1">
        <v>100</v>
      </c>
      <c r="L204" s="1">
        <v>1642.9102040407599</v>
      </c>
      <c r="M204" s="1">
        <v>1150.26326530807</v>
      </c>
      <c r="N204" s="1">
        <v>100</v>
      </c>
      <c r="O204" s="1">
        <v>96.774193548387103</v>
      </c>
      <c r="P204" s="1">
        <v>90.625</v>
      </c>
      <c r="Q204" s="1">
        <v>1604.6032258156799</v>
      </c>
      <c r="R204" s="1">
        <v>1167.96129028259</v>
      </c>
      <c r="S204" s="1">
        <v>1336.6437500417201</v>
      </c>
    </row>
    <row r="205" spans="1:19">
      <c r="A205" s="2" t="s">
        <v>229</v>
      </c>
      <c r="B205" s="7" t="s">
        <v>91</v>
      </c>
      <c r="C205" s="10">
        <f>213/12</f>
        <v>17.75</v>
      </c>
      <c r="D205" s="2" t="s">
        <v>9</v>
      </c>
      <c r="E205" s="10"/>
      <c r="F205" s="10" t="s">
        <v>10</v>
      </c>
      <c r="G205" s="10" t="s">
        <v>11</v>
      </c>
      <c r="H205" s="1">
        <v>93.181818181818201</v>
      </c>
      <c r="I205" s="1">
        <v>70.8333333333333</v>
      </c>
      <c r="J205" s="1">
        <v>50</v>
      </c>
      <c r="K205" s="1">
        <v>71</v>
      </c>
      <c r="L205" s="1">
        <v>1203.9090909091001</v>
      </c>
      <c r="M205" s="1">
        <v>1578.3312499999799</v>
      </c>
      <c r="N205" s="1">
        <v>100</v>
      </c>
      <c r="O205" s="1">
        <v>81.25</v>
      </c>
      <c r="P205" s="1">
        <v>83.3333333333333</v>
      </c>
      <c r="Q205" s="1">
        <v>1590.54516129033</v>
      </c>
      <c r="R205" s="1">
        <v>903.99687500002597</v>
      </c>
      <c r="S205" s="1">
        <v>976.81666666666695</v>
      </c>
    </row>
    <row r="206" spans="1:19">
      <c r="A206" s="2" t="s">
        <v>230</v>
      </c>
      <c r="B206" s="7" t="s">
        <v>91</v>
      </c>
      <c r="C206" s="10">
        <f>258/12</f>
        <v>21.5</v>
      </c>
      <c r="D206" s="2" t="s">
        <v>9</v>
      </c>
      <c r="E206" s="10"/>
      <c r="F206" s="2" t="s">
        <v>10</v>
      </c>
      <c r="G206" s="2" t="s">
        <v>11</v>
      </c>
      <c r="H206" s="1">
        <v>67.346940000000004</v>
      </c>
      <c r="I206" s="1">
        <v>54</v>
      </c>
      <c r="J206" s="1">
        <v>58</v>
      </c>
      <c r="K206" s="1">
        <v>66</v>
      </c>
      <c r="L206" s="1">
        <v>994.20410000000004</v>
      </c>
      <c r="M206" s="1">
        <v>925.66</v>
      </c>
      <c r="N206" s="1">
        <v>100</v>
      </c>
      <c r="O206" s="1">
        <v>87.096773999999996</v>
      </c>
      <c r="P206" s="1">
        <v>80.645161000000002</v>
      </c>
      <c r="Q206" s="1">
        <v>1513.6206999999999</v>
      </c>
      <c r="R206" s="1">
        <v>1423.8387</v>
      </c>
      <c r="S206" s="1">
        <v>1141</v>
      </c>
    </row>
    <row r="207" spans="1:19">
      <c r="A207" s="2" t="s">
        <v>231</v>
      </c>
      <c r="B207" s="7" t="s">
        <v>91</v>
      </c>
      <c r="C207" s="9">
        <f>260/12</f>
        <v>21.666666666666668</v>
      </c>
      <c r="D207" s="2" t="s">
        <v>13</v>
      </c>
      <c r="E207" s="10"/>
      <c r="F207" s="2" t="s">
        <v>10</v>
      </c>
      <c r="G207" s="2" t="s">
        <v>11</v>
      </c>
      <c r="H207" s="11">
        <v>96</v>
      </c>
      <c r="I207" s="11">
        <v>89.5833333333333</v>
      </c>
      <c r="J207" s="11">
        <v>15</v>
      </c>
      <c r="K207" s="11">
        <v>28</v>
      </c>
      <c r="L207" s="11">
        <v>889.50000000178795</v>
      </c>
      <c r="M207" s="11">
        <v>511.14166666753601</v>
      </c>
      <c r="N207" s="11">
        <v>100</v>
      </c>
      <c r="O207" s="11">
        <v>93.548387096774206</v>
      </c>
      <c r="P207" s="11">
        <v>87.096774193548399</v>
      </c>
      <c r="Q207" s="11">
        <v>1191.3322580658601</v>
      </c>
      <c r="R207" s="11">
        <v>854.30967742396899</v>
      </c>
      <c r="S207" s="11">
        <v>909.467741933561</v>
      </c>
    </row>
    <row r="208" spans="1:19">
      <c r="A208" s="2" t="s">
        <v>232</v>
      </c>
      <c r="B208" s="7" t="s">
        <v>91</v>
      </c>
      <c r="C208" s="9">
        <f>254/12</f>
        <v>21.166666666666668</v>
      </c>
      <c r="D208" s="2" t="s">
        <v>9</v>
      </c>
      <c r="E208" s="10"/>
      <c r="F208" s="10" t="s">
        <v>10</v>
      </c>
      <c r="G208" s="2" t="s">
        <v>11</v>
      </c>
      <c r="H208" s="11">
        <v>97.619047619047606</v>
      </c>
      <c r="I208" s="11">
        <v>72</v>
      </c>
      <c r="J208" s="11">
        <v>18</v>
      </c>
      <c r="K208" s="11">
        <v>76</v>
      </c>
      <c r="L208" s="11">
        <v>678.65714285558204</v>
      </c>
      <c r="M208" s="11">
        <v>1028.5879999993699</v>
      </c>
      <c r="N208" s="11">
        <v>100</v>
      </c>
      <c r="O208" s="11">
        <v>93.3333333333333</v>
      </c>
      <c r="P208" s="11">
        <v>96.6666666666667</v>
      </c>
      <c r="Q208" s="11">
        <v>1619.77586206922</v>
      </c>
      <c r="R208" s="11">
        <v>1116.5633333342801</v>
      </c>
      <c r="S208" s="11">
        <v>1032.56666666617</v>
      </c>
    </row>
    <row r="209" spans="1:19">
      <c r="A209" s="2" t="s">
        <v>233</v>
      </c>
      <c r="B209" s="7" t="s">
        <v>91</v>
      </c>
      <c r="C209" s="9">
        <f>255/12</f>
        <v>21.25</v>
      </c>
      <c r="D209" s="2" t="s">
        <v>13</v>
      </c>
      <c r="E209" s="10"/>
      <c r="F209" s="10" t="s">
        <v>10</v>
      </c>
      <c r="G209" s="10" t="s">
        <v>11</v>
      </c>
      <c r="H209" s="1">
        <v>95.918369999999996</v>
      </c>
      <c r="I209" s="1">
        <v>77.551019999999994</v>
      </c>
      <c r="J209" s="1">
        <v>8</v>
      </c>
      <c r="K209" s="1">
        <v>49</v>
      </c>
      <c r="L209" s="1">
        <v>949.71019999999999</v>
      </c>
      <c r="M209" s="1">
        <v>987.60609999999997</v>
      </c>
      <c r="N209" s="1">
        <v>100</v>
      </c>
      <c r="O209" s="1">
        <v>96.774193999999994</v>
      </c>
      <c r="P209" s="1">
        <v>84.375</v>
      </c>
      <c r="Q209" s="1">
        <v>1148.6600000000001</v>
      </c>
      <c r="R209" s="1">
        <v>857.45159999999998</v>
      </c>
      <c r="S209" s="1">
        <v>869.30619999999999</v>
      </c>
    </row>
    <row r="210" spans="1:19">
      <c r="A210" s="2" t="s">
        <v>234</v>
      </c>
      <c r="B210" s="7" t="s">
        <v>91</v>
      </c>
      <c r="C210" s="9">
        <f>257/12</f>
        <v>21.416666666666668</v>
      </c>
      <c r="D210" s="2" t="s">
        <v>9</v>
      </c>
      <c r="E210" s="10"/>
      <c r="F210" s="10" t="s">
        <v>10</v>
      </c>
      <c r="G210" s="2" t="s">
        <v>11</v>
      </c>
      <c r="H210" s="11">
        <v>68</v>
      </c>
      <c r="I210" s="11">
        <v>64</v>
      </c>
      <c r="J210" s="11">
        <v>28</v>
      </c>
      <c r="K210" s="11">
        <v>30</v>
      </c>
      <c r="L210" s="11">
        <v>754.50000000000102</v>
      </c>
      <c r="M210" s="11">
        <v>670.35999999999899</v>
      </c>
      <c r="N210" s="11">
        <v>96.774193548387103</v>
      </c>
      <c r="O210" s="11">
        <v>90</v>
      </c>
      <c r="P210" s="11">
        <v>78.125</v>
      </c>
      <c r="Q210" s="11">
        <v>1495.5483870967801</v>
      </c>
      <c r="R210" s="11">
        <v>1285.6666666666699</v>
      </c>
      <c r="S210" s="11">
        <v>1118.4375</v>
      </c>
    </row>
    <row r="211" spans="1:19">
      <c r="A211" s="2" t="s">
        <v>235</v>
      </c>
      <c r="B211" s="7" t="s">
        <v>91</v>
      </c>
      <c r="C211" s="9">
        <f>126/12</f>
        <v>10.5</v>
      </c>
      <c r="D211" s="2" t="s">
        <v>9</v>
      </c>
      <c r="E211" s="10"/>
      <c r="F211" s="2" t="s">
        <v>10</v>
      </c>
      <c r="G211" s="2" t="s">
        <v>11</v>
      </c>
      <c r="H211" s="1">
        <v>62</v>
      </c>
      <c r="I211" s="1">
        <v>36.734693877551003</v>
      </c>
      <c r="J211" s="1">
        <v>23</v>
      </c>
      <c r="K211" s="1">
        <v>87</v>
      </c>
      <c r="L211" s="1">
        <v>2866.4760000133501</v>
      </c>
      <c r="M211" s="1">
        <v>2573.21224490964</v>
      </c>
      <c r="N211" s="1">
        <v>96.875</v>
      </c>
      <c r="O211" s="1">
        <v>81.25</v>
      </c>
      <c r="P211" s="1">
        <v>81.25</v>
      </c>
      <c r="Q211" s="1">
        <v>2995.7281250208598</v>
      </c>
      <c r="R211" s="1">
        <v>2190.6406250446998</v>
      </c>
      <c r="S211" s="1">
        <v>2115.2000000327798</v>
      </c>
    </row>
    <row r="212" spans="1:19">
      <c r="A212" s="2" t="s">
        <v>236</v>
      </c>
      <c r="B212" s="7" t="s">
        <v>91</v>
      </c>
      <c r="C212" s="10">
        <f>198/12</f>
        <v>16.5</v>
      </c>
      <c r="D212" s="2" t="s">
        <v>13</v>
      </c>
      <c r="E212" s="10"/>
      <c r="F212" s="10" t="s">
        <v>10</v>
      </c>
      <c r="G212" s="2" t="s">
        <v>11</v>
      </c>
      <c r="H212" s="1">
        <v>87.2340425531915</v>
      </c>
      <c r="I212" s="1">
        <v>41.6666666666667</v>
      </c>
      <c r="J212" s="1">
        <v>25</v>
      </c>
      <c r="K212" s="1">
        <v>88</v>
      </c>
      <c r="L212" s="1">
        <v>1881.3404255319299</v>
      </c>
      <c r="M212" s="1">
        <v>1743.8062500000201</v>
      </c>
      <c r="N212" s="1">
        <v>100</v>
      </c>
      <c r="O212" s="1">
        <v>93.75</v>
      </c>
      <c r="P212" s="1">
        <v>81.25</v>
      </c>
      <c r="Q212" s="1">
        <v>2454.8031249999599</v>
      </c>
      <c r="R212" s="1">
        <v>1727.90625</v>
      </c>
      <c r="S212" s="1">
        <v>2017.2437500000201</v>
      </c>
    </row>
    <row r="213" spans="1:19">
      <c r="A213" s="2" t="s">
        <v>237</v>
      </c>
      <c r="B213" s="7" t="s">
        <v>91</v>
      </c>
      <c r="C213" s="9">
        <f>229/12</f>
        <v>19.083333333333332</v>
      </c>
      <c r="D213" s="2" t="s">
        <v>9</v>
      </c>
      <c r="E213" s="10"/>
      <c r="F213" s="10" t="s">
        <v>10</v>
      </c>
      <c r="G213" s="2" t="s">
        <v>11</v>
      </c>
      <c r="H213" s="1">
        <v>91.836734693877602</v>
      </c>
      <c r="I213" s="1">
        <v>87.2340425531915</v>
      </c>
      <c r="J213" s="1">
        <v>18</v>
      </c>
      <c r="K213" s="1">
        <v>34</v>
      </c>
      <c r="L213" s="1">
        <v>529.12244897959397</v>
      </c>
      <c r="M213" s="1">
        <v>562.36170212766001</v>
      </c>
      <c r="N213" s="1">
        <v>0</v>
      </c>
      <c r="O213" s="1">
        <v>29.0322580645161</v>
      </c>
      <c r="P213" s="1">
        <v>89.655172413793096</v>
      </c>
      <c r="Q213" s="1">
        <v>1005.7666666666699</v>
      </c>
      <c r="R213" s="1">
        <v>2389.77419354839</v>
      </c>
      <c r="S213" s="1">
        <v>945.51724137930898</v>
      </c>
    </row>
    <row r="214" spans="1:19">
      <c r="A214" s="2" t="s">
        <v>238</v>
      </c>
      <c r="B214" s="7" t="s">
        <v>91</v>
      </c>
      <c r="C214" s="9">
        <v>19.75</v>
      </c>
      <c r="D214" s="2" t="s">
        <v>13</v>
      </c>
      <c r="E214" s="10"/>
      <c r="F214" s="10" t="s">
        <v>10</v>
      </c>
      <c r="G214" s="12" t="s">
        <v>47</v>
      </c>
      <c r="H214" s="1">
        <v>70</v>
      </c>
      <c r="I214" s="1">
        <v>76</v>
      </c>
      <c r="J214" s="1">
        <v>72</v>
      </c>
      <c r="K214" s="1">
        <v>25</v>
      </c>
      <c r="L214" s="1">
        <v>876.37400000095397</v>
      </c>
      <c r="M214" s="1">
        <v>1040.0299999986601</v>
      </c>
      <c r="N214" s="1">
        <v>96.6666666666667</v>
      </c>
      <c r="O214" s="1">
        <v>90.625</v>
      </c>
      <c r="P214" s="1">
        <v>84.375</v>
      </c>
      <c r="Q214" s="1">
        <v>2572.5899999998501</v>
      </c>
      <c r="R214" s="1">
        <v>1497.93749999907</v>
      </c>
      <c r="S214" s="1">
        <v>1318.6937499998601</v>
      </c>
    </row>
    <row r="215" spans="1:19">
      <c r="A215" s="2" t="s">
        <v>239</v>
      </c>
      <c r="B215" s="7" t="s">
        <v>91</v>
      </c>
      <c r="C215" s="9">
        <f>233/12</f>
        <v>19.416666666666668</v>
      </c>
      <c r="D215" s="2" t="s">
        <v>9</v>
      </c>
      <c r="E215" s="10"/>
      <c r="F215" s="2" t="s">
        <v>10</v>
      </c>
      <c r="G215" s="2" t="s">
        <v>11</v>
      </c>
      <c r="H215" s="1">
        <v>64.5833333333333</v>
      </c>
      <c r="I215" s="1">
        <v>56.25</v>
      </c>
      <c r="J215" s="1">
        <v>50</v>
      </c>
      <c r="K215" s="1">
        <v>67</v>
      </c>
      <c r="L215" s="1">
        <v>1146.2854166668101</v>
      </c>
      <c r="M215" s="1">
        <v>748.84791666688398</v>
      </c>
      <c r="N215" s="1">
        <v>100</v>
      </c>
      <c r="O215" s="1">
        <v>100</v>
      </c>
      <c r="P215" s="1">
        <v>83.870967741935502</v>
      </c>
      <c r="Q215" s="1">
        <v>1837.98709677436</v>
      </c>
      <c r="R215" s="1">
        <v>1516.5562500001399</v>
      </c>
      <c r="S215" s="1">
        <v>1294.54838709713</v>
      </c>
    </row>
    <row r="216" spans="1:19">
      <c r="A216" s="2" t="s">
        <v>240</v>
      </c>
      <c r="B216" s="7" t="s">
        <v>91</v>
      </c>
      <c r="C216" s="9">
        <f>230/12</f>
        <v>19.166666666666668</v>
      </c>
      <c r="D216" s="2" t="s">
        <v>9</v>
      </c>
      <c r="E216" s="10"/>
      <c r="F216" s="10" t="s">
        <v>10</v>
      </c>
      <c r="G216" s="2" t="s">
        <v>11</v>
      </c>
      <c r="H216" s="1">
        <v>50</v>
      </c>
      <c r="I216" s="1">
        <v>62.5</v>
      </c>
      <c r="J216" s="1">
        <v>68</v>
      </c>
      <c r="K216" s="1">
        <v>39</v>
      </c>
      <c r="L216" s="1">
        <v>1213.6041666666699</v>
      </c>
      <c r="M216" s="1">
        <v>805.54166666666401</v>
      </c>
      <c r="N216" s="1">
        <v>100</v>
      </c>
      <c r="O216" s="1">
        <v>96.774193548387103</v>
      </c>
      <c r="P216" s="1">
        <v>87.5</v>
      </c>
      <c r="Q216" s="1">
        <v>1352.5333333333299</v>
      </c>
      <c r="R216" s="1">
        <v>1085.03225806452</v>
      </c>
      <c r="S216" s="1">
        <v>1072.375</v>
      </c>
    </row>
    <row r="217" spans="1:19">
      <c r="A217" s="2" t="s">
        <v>241</v>
      </c>
      <c r="B217" s="7" t="s">
        <v>91</v>
      </c>
      <c r="C217" s="9">
        <f>221/12</f>
        <v>18.416666666666668</v>
      </c>
      <c r="D217" s="2" t="s">
        <v>9</v>
      </c>
      <c r="E217" s="10"/>
      <c r="F217" s="10" t="s">
        <v>10</v>
      </c>
      <c r="G217" s="2" t="s">
        <v>11</v>
      </c>
      <c r="H217" s="1">
        <v>89.361702127659598</v>
      </c>
      <c r="I217" s="1">
        <v>76</v>
      </c>
      <c r="J217" s="1">
        <v>16</v>
      </c>
      <c r="K217" s="1">
        <v>28</v>
      </c>
      <c r="L217" s="1">
        <v>904.38297872340695</v>
      </c>
      <c r="M217" s="1">
        <v>757.27999999999895</v>
      </c>
      <c r="N217" s="1">
        <v>100</v>
      </c>
      <c r="O217" s="1">
        <v>96.875</v>
      </c>
      <c r="P217" s="1">
        <v>84.375</v>
      </c>
      <c r="Q217" s="1">
        <v>1322.62962962963</v>
      </c>
      <c r="R217" s="1">
        <v>1488.875</v>
      </c>
      <c r="S217" s="1">
        <v>1317.03125</v>
      </c>
    </row>
    <row r="218" spans="1:19">
      <c r="A218" s="2" t="s">
        <v>242</v>
      </c>
      <c r="B218" s="7" t="s">
        <v>91</v>
      </c>
      <c r="C218" s="9">
        <f>227/12</f>
        <v>18.916666666666668</v>
      </c>
      <c r="D218" s="2" t="s">
        <v>9</v>
      </c>
      <c r="E218" s="10"/>
      <c r="F218" s="10" t="s">
        <v>10</v>
      </c>
      <c r="G218" s="12" t="s">
        <v>47</v>
      </c>
      <c r="H218" s="1">
        <v>78.723404255319195</v>
      </c>
      <c r="I218" s="1">
        <v>74</v>
      </c>
      <c r="J218" s="1">
        <v>29</v>
      </c>
      <c r="K218" s="1">
        <v>48</v>
      </c>
      <c r="L218" s="1">
        <v>679.872340425532</v>
      </c>
      <c r="M218" s="1">
        <v>628.1</v>
      </c>
      <c r="N218" s="1">
        <v>100</v>
      </c>
      <c r="O218" s="1">
        <v>93.75</v>
      </c>
      <c r="P218" s="1">
        <v>75</v>
      </c>
      <c r="Q218" s="1">
        <v>1640.2666666666701</v>
      </c>
      <c r="R218" s="1">
        <v>1157.28125</v>
      </c>
      <c r="S218" s="1">
        <v>823.21874999999898</v>
      </c>
    </row>
    <row r="219" spans="1:19">
      <c r="A219" s="2" t="s">
        <v>243</v>
      </c>
      <c r="B219" s="7" t="s">
        <v>91</v>
      </c>
      <c r="C219" s="9">
        <f>242/12</f>
        <v>20.166666666666668</v>
      </c>
      <c r="D219" s="2" t="s">
        <v>9</v>
      </c>
      <c r="E219" s="10"/>
      <c r="F219" s="2" t="s">
        <v>10</v>
      </c>
      <c r="G219" s="2" t="s">
        <v>11</v>
      </c>
      <c r="H219" s="1">
        <v>50</v>
      </c>
      <c r="I219" s="1">
        <v>73.469387755102105</v>
      </c>
      <c r="J219" s="1">
        <v>86</v>
      </c>
      <c r="K219" s="1">
        <v>40</v>
      </c>
      <c r="L219" s="1">
        <v>2437.07400000095</v>
      </c>
      <c r="M219" s="1">
        <v>1470.62448979641</v>
      </c>
      <c r="N219" s="1">
        <v>100</v>
      </c>
      <c r="O219" s="1">
        <v>90.625</v>
      </c>
      <c r="P219" s="1">
        <v>78.125</v>
      </c>
      <c r="Q219" s="1">
        <v>2906.11612902149</v>
      </c>
      <c r="R219" s="1">
        <v>2355.87500001118</v>
      </c>
      <c r="S219" s="1">
        <v>1843.9656249843499</v>
      </c>
    </row>
    <row r="220" spans="1:19">
      <c r="A220" s="2" t="s">
        <v>244</v>
      </c>
      <c r="B220" s="7" t="s">
        <v>91</v>
      </c>
      <c r="C220" s="9">
        <f>223/12</f>
        <v>18.583333333333332</v>
      </c>
      <c r="D220" s="2" t="s">
        <v>9</v>
      </c>
      <c r="E220" s="10"/>
      <c r="F220" s="10" t="s">
        <v>10</v>
      </c>
      <c r="G220" s="12" t="s">
        <v>47</v>
      </c>
      <c r="H220" s="1">
        <v>53.061224489795897</v>
      </c>
      <c r="I220" s="1">
        <v>65.306122448979593</v>
      </c>
      <c r="J220" s="1">
        <v>87</v>
      </c>
      <c r="K220" s="1">
        <v>90</v>
      </c>
      <c r="L220" s="1">
        <v>3347.8734693916499</v>
      </c>
      <c r="M220" s="1">
        <v>1471.3244897966499</v>
      </c>
      <c r="N220" s="1">
        <v>100</v>
      </c>
      <c r="O220" s="1">
        <v>100</v>
      </c>
      <c r="P220" s="1">
        <v>90.625</v>
      </c>
      <c r="Q220" s="1">
        <v>1286.13703703439</v>
      </c>
      <c r="R220" s="1">
        <v>1037.5032258149099</v>
      </c>
      <c r="S220" s="1">
        <v>786.55000000074494</v>
      </c>
    </row>
    <row r="221" spans="1:19">
      <c r="A221" s="2" t="s">
        <v>245</v>
      </c>
      <c r="B221" s="7" t="s">
        <v>91</v>
      </c>
      <c r="C221" s="9">
        <f>236/12</f>
        <v>19.666666666666668</v>
      </c>
      <c r="D221" s="2" t="s">
        <v>9</v>
      </c>
      <c r="E221" s="10"/>
      <c r="F221" s="10" t="s">
        <v>10</v>
      </c>
      <c r="G221" s="2" t="s">
        <v>11</v>
      </c>
      <c r="H221" s="1">
        <v>95.744680851063805</v>
      </c>
      <c r="I221" s="1">
        <v>59.574468085106403</v>
      </c>
      <c r="J221" s="1">
        <v>7</v>
      </c>
      <c r="K221" s="1">
        <v>89</v>
      </c>
      <c r="L221" s="1">
        <v>1423.7872340425499</v>
      </c>
      <c r="M221" s="1">
        <v>1367.40425531915</v>
      </c>
      <c r="N221" s="1">
        <v>96.774193548387103</v>
      </c>
      <c r="O221" s="1">
        <v>89.655172413793096</v>
      </c>
      <c r="P221" s="1">
        <v>93.103448275862107</v>
      </c>
      <c r="Q221" s="1">
        <v>1520.96774193548</v>
      </c>
      <c r="R221" s="1">
        <v>1886.7241379310401</v>
      </c>
      <c r="S221" s="1">
        <v>1408.51724137931</v>
      </c>
    </row>
    <row r="222" spans="1:19">
      <c r="A222" s="2" t="s">
        <v>246</v>
      </c>
      <c r="B222" s="7" t="s">
        <v>91</v>
      </c>
      <c r="C222" s="9">
        <f>234/12</f>
        <v>19.5</v>
      </c>
      <c r="D222" s="2" t="s">
        <v>9</v>
      </c>
      <c r="E222" s="10"/>
      <c r="F222" s="10" t="s">
        <v>10</v>
      </c>
      <c r="G222" s="2" t="s">
        <v>11</v>
      </c>
      <c r="H222" s="1">
        <v>100</v>
      </c>
      <c r="I222" s="1">
        <v>93.877551020408205</v>
      </c>
      <c r="J222" s="1">
        <v>0</v>
      </c>
      <c r="K222" s="1">
        <v>19</v>
      </c>
      <c r="L222" s="1">
        <v>748.22083332948398</v>
      </c>
      <c r="M222" s="1">
        <v>502.89795918124099</v>
      </c>
      <c r="N222" s="1">
        <v>100</v>
      </c>
      <c r="O222" s="1">
        <v>100</v>
      </c>
      <c r="P222" s="1">
        <v>90.625</v>
      </c>
      <c r="Q222" s="1">
        <v>1704.62499999907</v>
      </c>
      <c r="R222" s="1">
        <v>827.58124999608799</v>
      </c>
      <c r="S222" s="1">
        <v>969.84999999962804</v>
      </c>
    </row>
    <row r="223" spans="1:19">
      <c r="A223" s="2" t="s">
        <v>247</v>
      </c>
      <c r="B223" s="7" t="s">
        <v>91</v>
      </c>
      <c r="C223" s="9">
        <f>230/12</f>
        <v>19.166666666666668</v>
      </c>
      <c r="D223" s="2" t="s">
        <v>9</v>
      </c>
      <c r="E223" s="10"/>
      <c r="F223" s="2" t="s">
        <v>10</v>
      </c>
      <c r="G223" s="12" t="s">
        <v>47</v>
      </c>
      <c r="H223" s="1">
        <v>46.938775510204103</v>
      </c>
      <c r="I223" s="1">
        <v>64.5833333333333</v>
      </c>
      <c r="J223" s="1">
        <v>68</v>
      </c>
      <c r="K223" s="1">
        <v>81</v>
      </c>
      <c r="L223" s="1">
        <v>708.42857142857201</v>
      </c>
      <c r="M223" s="1">
        <v>1109.2708333333401</v>
      </c>
      <c r="N223" s="1">
        <v>100</v>
      </c>
      <c r="O223" s="1">
        <v>87.096774193548399</v>
      </c>
      <c r="P223" s="1">
        <v>87.5</v>
      </c>
      <c r="Q223" s="1">
        <v>1954.1</v>
      </c>
      <c r="R223" s="1">
        <v>1657</v>
      </c>
      <c r="S223" s="1">
        <v>1226.25</v>
      </c>
    </row>
    <row r="224" spans="1:19">
      <c r="A224" s="2" t="s">
        <v>248</v>
      </c>
      <c r="B224" s="7" t="s">
        <v>91</v>
      </c>
      <c r="C224" s="9">
        <f>225/12</f>
        <v>18.75</v>
      </c>
      <c r="D224" s="2" t="s">
        <v>9</v>
      </c>
      <c r="E224" s="10"/>
      <c r="F224" s="10" t="s">
        <v>10</v>
      </c>
      <c r="G224" s="12" t="s">
        <v>47</v>
      </c>
      <c r="H224" s="1">
        <v>93.877551020408205</v>
      </c>
      <c r="I224" s="1">
        <v>94</v>
      </c>
      <c r="J224" s="1">
        <v>7</v>
      </c>
      <c r="K224" s="1">
        <v>59</v>
      </c>
      <c r="L224" s="1">
        <v>879.30612244898202</v>
      </c>
      <c r="M224" s="1">
        <v>1027.3800000000001</v>
      </c>
      <c r="N224" s="1">
        <v>100</v>
      </c>
      <c r="O224" s="1">
        <v>80.645161290322605</v>
      </c>
      <c r="P224" s="1">
        <v>63.3333333333333</v>
      </c>
      <c r="Q224" s="1">
        <v>1170.7241379310301</v>
      </c>
      <c r="R224" s="1">
        <v>812.09677419354796</v>
      </c>
      <c r="S224" s="1">
        <v>762.76666666666802</v>
      </c>
    </row>
    <row r="225" spans="1:19">
      <c r="A225" s="2" t="s">
        <v>249</v>
      </c>
      <c r="B225" s="7" t="s">
        <v>91</v>
      </c>
      <c r="C225" s="9">
        <f>273/12</f>
        <v>22.75</v>
      </c>
      <c r="D225" s="2" t="s">
        <v>9</v>
      </c>
      <c r="E225" s="10"/>
      <c r="F225" s="10" t="s">
        <v>10</v>
      </c>
      <c r="G225" s="12" t="s">
        <v>47</v>
      </c>
      <c r="H225" s="1">
        <v>58</v>
      </c>
      <c r="I225" s="1">
        <v>51.020408163265301</v>
      </c>
      <c r="J225" s="1">
        <v>79</v>
      </c>
      <c r="K225" s="1">
        <v>92</v>
      </c>
      <c r="L225" s="1">
        <v>608.06399999499297</v>
      </c>
      <c r="M225" s="1">
        <v>529.52857143051801</v>
      </c>
      <c r="N225" s="1">
        <v>100</v>
      </c>
      <c r="O225" s="1">
        <v>78.125</v>
      </c>
      <c r="P225" s="1">
        <v>83.870967741935502</v>
      </c>
      <c r="Q225" s="1">
        <v>2192.2937499992599</v>
      </c>
      <c r="R225" s="1">
        <v>1511.1062500067101</v>
      </c>
      <c r="S225" s="1">
        <v>1382.2129032246501</v>
      </c>
    </row>
    <row r="226" spans="1:19">
      <c r="A226" s="2" t="s">
        <v>250</v>
      </c>
      <c r="B226" s="7" t="s">
        <v>91</v>
      </c>
      <c r="C226" s="9">
        <f>223/12</f>
        <v>18.583333333333332</v>
      </c>
      <c r="D226" s="2" t="s">
        <v>9</v>
      </c>
      <c r="E226" s="10"/>
      <c r="F226" s="10" t="s">
        <v>10</v>
      </c>
      <c r="G226" s="2" t="s">
        <v>11</v>
      </c>
      <c r="H226" s="1">
        <v>83.673469387755105</v>
      </c>
      <c r="I226" s="1">
        <v>60.4166666666667</v>
      </c>
      <c r="J226" s="1">
        <v>10</v>
      </c>
      <c r="K226" s="1">
        <v>87</v>
      </c>
      <c r="L226" s="1">
        <v>1073.7142857142901</v>
      </c>
      <c r="M226" s="1">
        <v>1000.45833333333</v>
      </c>
      <c r="N226" s="1">
        <v>100</v>
      </c>
      <c r="O226" s="1">
        <v>93.75</v>
      </c>
      <c r="P226" s="1">
        <v>96.875</v>
      </c>
      <c r="Q226" s="1">
        <v>1675.1875</v>
      </c>
      <c r="R226" s="1">
        <v>1430.21875</v>
      </c>
      <c r="S226" s="1">
        <v>1373.625</v>
      </c>
    </row>
    <row r="227" spans="1:19">
      <c r="A227" s="2" t="s">
        <v>251</v>
      </c>
      <c r="B227" s="7" t="s">
        <v>91</v>
      </c>
      <c r="C227" s="10">
        <f>233/12</f>
        <v>19.416666666666668</v>
      </c>
      <c r="D227" s="2" t="s">
        <v>9</v>
      </c>
      <c r="F227" s="10" t="s">
        <v>10</v>
      </c>
      <c r="G227" s="2" t="s">
        <v>11</v>
      </c>
      <c r="H227" s="11">
        <v>62</v>
      </c>
      <c r="I227" s="11">
        <v>52</v>
      </c>
      <c r="J227" s="11">
        <v>75</v>
      </c>
      <c r="K227" s="11">
        <v>93</v>
      </c>
      <c r="L227" s="11">
        <v>1030.6039999914201</v>
      </c>
      <c r="M227" s="11">
        <v>875.79600002288805</v>
      </c>
      <c r="N227" s="11">
        <v>100</v>
      </c>
      <c r="O227" s="11">
        <v>100</v>
      </c>
      <c r="P227" s="11">
        <v>83.870967741935502</v>
      </c>
      <c r="Q227" s="11">
        <v>1910.6032257926099</v>
      </c>
      <c r="R227" s="11">
        <v>1316.0903225714201</v>
      </c>
      <c r="S227" s="11">
        <v>1236.6774193086901</v>
      </c>
    </row>
    <row r="228" spans="1:19">
      <c r="A228" s="2" t="s">
        <v>252</v>
      </c>
      <c r="B228" s="7" t="s">
        <v>91</v>
      </c>
      <c r="C228" s="10">
        <f>252/12</f>
        <v>21</v>
      </c>
      <c r="D228" s="2" t="s">
        <v>9</v>
      </c>
      <c r="F228" s="10" t="s">
        <v>10</v>
      </c>
      <c r="G228" s="2" t="s">
        <v>11</v>
      </c>
      <c r="H228" s="11">
        <v>87.755102040816297</v>
      </c>
      <c r="I228" s="11">
        <v>80</v>
      </c>
      <c r="J228" s="11">
        <v>59</v>
      </c>
      <c r="K228" s="11">
        <v>50</v>
      </c>
      <c r="L228" s="11">
        <v>1076.9591836734701</v>
      </c>
      <c r="M228" s="11">
        <v>808.79999999999598</v>
      </c>
      <c r="N228" s="11">
        <v>100</v>
      </c>
      <c r="O228" s="11">
        <v>93.75</v>
      </c>
      <c r="P228" s="11">
        <v>87.5</v>
      </c>
      <c r="Q228" s="11">
        <v>1982.8333333333401</v>
      </c>
      <c r="R228" s="11">
        <v>991.625</v>
      </c>
      <c r="S228" s="11">
        <v>1236.28125</v>
      </c>
    </row>
    <row r="229" spans="1:19">
      <c r="A229" s="2" t="s">
        <v>253</v>
      </c>
      <c r="B229" s="7" t="s">
        <v>91</v>
      </c>
      <c r="C229" s="10">
        <f>268/12</f>
        <v>22.333333333333332</v>
      </c>
      <c r="D229" s="2" t="s">
        <v>9</v>
      </c>
      <c r="F229" s="2" t="s">
        <v>10</v>
      </c>
      <c r="G229" s="2" t="s">
        <v>11</v>
      </c>
      <c r="H229" s="11">
        <v>69.387755102040799</v>
      </c>
      <c r="I229" s="11">
        <v>27.659574468085101</v>
      </c>
      <c r="J229" s="11">
        <v>76</v>
      </c>
      <c r="K229" s="11">
        <v>80</v>
      </c>
      <c r="L229" s="11">
        <v>2729.1591836725001</v>
      </c>
      <c r="M229" s="11">
        <v>1841.12978722821</v>
      </c>
      <c r="N229" s="11">
        <v>96.551724137931004</v>
      </c>
      <c r="O229" s="11">
        <v>89.285714285714306</v>
      </c>
      <c r="P229" s="11">
        <v>65.625</v>
      </c>
      <c r="Q229" s="11">
        <v>2390.3793103448302</v>
      </c>
      <c r="R229" s="11">
        <v>1403.5428571381699</v>
      </c>
      <c r="S229" s="11">
        <v>2355.2562499977698</v>
      </c>
    </row>
    <row r="230" spans="1:19">
      <c r="A230" s="2" t="s">
        <v>254</v>
      </c>
      <c r="B230" s="7" t="s">
        <v>91</v>
      </c>
      <c r="C230" s="10">
        <f>230/12</f>
        <v>19.166666666666668</v>
      </c>
      <c r="D230" s="2" t="s">
        <v>9</v>
      </c>
      <c r="F230" s="10" t="s">
        <v>10</v>
      </c>
      <c r="G230" s="10" t="s">
        <v>47</v>
      </c>
      <c r="H230" s="11">
        <v>93.617021276595807</v>
      </c>
      <c r="I230" s="11">
        <v>60</v>
      </c>
      <c r="J230" s="11">
        <v>0</v>
      </c>
      <c r="K230" s="11">
        <v>89</v>
      </c>
      <c r="L230" s="11">
        <v>903.14893616260395</v>
      </c>
      <c r="M230" s="11">
        <v>1449.3740000104899</v>
      </c>
      <c r="N230" s="11">
        <v>100</v>
      </c>
      <c r="O230" s="11">
        <v>84.375</v>
      </c>
      <c r="P230" s="11">
        <v>83.3333333333333</v>
      </c>
      <c r="Q230" s="11">
        <v>1665.1032258002999</v>
      </c>
      <c r="R230" s="11">
        <v>1478.75624999404</v>
      </c>
      <c r="S230" s="11">
        <v>1131.2466666857399</v>
      </c>
    </row>
    <row r="231" spans="1:19">
      <c r="A231" s="2" t="s">
        <v>255</v>
      </c>
      <c r="B231" s="7" t="s">
        <v>91</v>
      </c>
      <c r="C231" s="10">
        <f>229/12</f>
        <v>19.083333333333332</v>
      </c>
      <c r="D231" s="2" t="s">
        <v>9</v>
      </c>
      <c r="F231" s="10" t="s">
        <v>10</v>
      </c>
      <c r="G231" s="2" t="s">
        <v>11</v>
      </c>
      <c r="H231" s="11">
        <v>52.173913043478301</v>
      </c>
      <c r="I231" s="11">
        <v>46.938775510204103</v>
      </c>
      <c r="J231" s="11">
        <v>76</v>
      </c>
      <c r="K231" s="11">
        <v>81</v>
      </c>
      <c r="L231" s="11">
        <v>2123.2565217419801</v>
      </c>
      <c r="M231" s="11">
        <v>1549.2122448968601</v>
      </c>
      <c r="N231" s="11">
        <v>96.774193548387103</v>
      </c>
      <c r="O231" s="11">
        <v>96.774193548387103</v>
      </c>
      <c r="P231" s="11">
        <v>77.419354838709694</v>
      </c>
      <c r="Q231" s="11">
        <v>2542.9774193542598</v>
      </c>
      <c r="R231" s="11">
        <v>1362.3935483857499</v>
      </c>
      <c r="S231" s="11">
        <v>1364.4677419335601</v>
      </c>
    </row>
    <row r="232" spans="1:19">
      <c r="A232" s="2" t="s">
        <v>256</v>
      </c>
      <c r="B232" s="7" t="s">
        <v>91</v>
      </c>
      <c r="C232" s="10">
        <f>292/12</f>
        <v>24.333333333333332</v>
      </c>
      <c r="D232" s="2" t="s">
        <v>9</v>
      </c>
      <c r="F232" s="10" t="s">
        <v>10</v>
      </c>
      <c r="G232" s="2" t="s">
        <v>11</v>
      </c>
      <c r="H232" s="11">
        <v>97.959183673469397</v>
      </c>
      <c r="I232" s="11">
        <v>54</v>
      </c>
      <c r="J232" s="11">
        <v>0</v>
      </c>
      <c r="K232" s="11">
        <v>99</v>
      </c>
      <c r="L232" s="11">
        <v>1183.42857142857</v>
      </c>
      <c r="M232" s="11">
        <v>1238.1600000000001</v>
      </c>
      <c r="N232" s="11">
        <v>100</v>
      </c>
      <c r="O232" s="11">
        <v>100</v>
      </c>
      <c r="P232" s="11">
        <v>92.857142857142904</v>
      </c>
      <c r="Q232" s="11">
        <v>1418.43333333333</v>
      </c>
      <c r="R232" s="11">
        <v>1141.4375</v>
      </c>
      <c r="S232" s="11">
        <v>937.357142857143</v>
      </c>
    </row>
    <row r="233" spans="1:19">
      <c r="A233" s="2" t="s">
        <v>257</v>
      </c>
      <c r="B233" s="7" t="s">
        <v>91</v>
      </c>
      <c r="C233" s="10">
        <f>223/12</f>
        <v>18.583333333333332</v>
      </c>
      <c r="D233" s="2" t="s">
        <v>9</v>
      </c>
      <c r="F233" s="10" t="s">
        <v>10</v>
      </c>
      <c r="G233" s="10" t="s">
        <v>11</v>
      </c>
      <c r="H233" s="1">
        <v>100</v>
      </c>
      <c r="I233" s="1">
        <v>60</v>
      </c>
      <c r="J233" s="1">
        <v>2</v>
      </c>
      <c r="K233" s="1">
        <v>63</v>
      </c>
      <c r="L233" s="1">
        <v>744.46938775510205</v>
      </c>
      <c r="M233" s="1">
        <v>873.16</v>
      </c>
      <c r="N233" s="1">
        <v>100</v>
      </c>
      <c r="O233" s="1">
        <v>96.875</v>
      </c>
      <c r="P233" s="1">
        <v>87.5</v>
      </c>
      <c r="Q233" s="1">
        <v>1697.0333333333299</v>
      </c>
      <c r="R233" s="1">
        <v>1276.4375</v>
      </c>
      <c r="S233" s="1">
        <v>1069.15625</v>
      </c>
    </row>
    <row r="234" spans="1:19">
      <c r="A234" s="2" t="s">
        <v>258</v>
      </c>
      <c r="B234" s="7" t="s">
        <v>91</v>
      </c>
      <c r="C234" s="10">
        <f>224/12</f>
        <v>18.666666666666668</v>
      </c>
      <c r="D234" s="2" t="s">
        <v>9</v>
      </c>
      <c r="F234" s="10" t="s">
        <v>10</v>
      </c>
      <c r="G234" s="10" t="s">
        <v>47</v>
      </c>
      <c r="H234" s="1">
        <v>86</v>
      </c>
      <c r="I234" s="1">
        <v>67.346938775510196</v>
      </c>
      <c r="J234" s="1">
        <v>41</v>
      </c>
      <c r="K234" s="1">
        <v>71</v>
      </c>
      <c r="L234" s="1">
        <v>1456.3339999938</v>
      </c>
      <c r="M234" s="1">
        <v>1384.9795918391701</v>
      </c>
      <c r="N234" s="1">
        <v>90.322580645161295</v>
      </c>
      <c r="O234" s="1">
        <v>93.75</v>
      </c>
      <c r="P234" s="1">
        <v>77.419354838709694</v>
      </c>
      <c r="Q234" s="1">
        <v>2189.5096774293502</v>
      </c>
      <c r="R234" s="1">
        <v>2307.5187500007501</v>
      </c>
      <c r="S234" s="1">
        <v>1800.22903223961</v>
      </c>
    </row>
    <row r="235" spans="1:19">
      <c r="A235" s="2" t="s">
        <v>259</v>
      </c>
      <c r="B235" s="7" t="s">
        <v>91</v>
      </c>
      <c r="C235" s="10">
        <f>220/12</f>
        <v>18.333333333333332</v>
      </c>
      <c r="D235" s="2" t="s">
        <v>9</v>
      </c>
      <c r="F235" s="10" t="s">
        <v>10</v>
      </c>
      <c r="G235" s="10" t="s">
        <v>47</v>
      </c>
      <c r="H235" s="1">
        <v>50</v>
      </c>
      <c r="I235" s="1">
        <v>44.8979591836735</v>
      </c>
      <c r="J235" s="1">
        <v>69</v>
      </c>
      <c r="K235" s="1">
        <v>79</v>
      </c>
      <c r="L235" s="1">
        <v>1954.8041666696499</v>
      </c>
      <c r="M235" s="1">
        <v>1222.71020407944</v>
      </c>
      <c r="N235" s="1">
        <v>100</v>
      </c>
      <c r="O235" s="1">
        <v>90</v>
      </c>
      <c r="P235" s="1">
        <v>77.419354838709694</v>
      </c>
      <c r="Q235" s="1">
        <v>1431.4483870998499</v>
      </c>
      <c r="R235" s="1">
        <v>896.61333333452603</v>
      </c>
      <c r="S235" s="1">
        <v>792.72903225691095</v>
      </c>
    </row>
    <row r="236" spans="1:19">
      <c r="A236" s="2" t="s">
        <v>260</v>
      </c>
      <c r="B236" s="7" t="s">
        <v>91</v>
      </c>
      <c r="C236" s="10">
        <f>238/12</f>
        <v>19.833333333333332</v>
      </c>
      <c r="D236" s="2" t="s">
        <v>13</v>
      </c>
      <c r="F236" s="10" t="s">
        <v>10</v>
      </c>
      <c r="G236" s="10" t="s">
        <v>11</v>
      </c>
      <c r="H236" s="1">
        <v>35.5555555555556</v>
      </c>
      <c r="I236" s="1">
        <v>39.130434782608702</v>
      </c>
      <c r="J236" s="1">
        <v>77</v>
      </c>
      <c r="K236" s="1">
        <v>50</v>
      </c>
      <c r="L236" s="1">
        <v>848.97777777827503</v>
      </c>
      <c r="M236" s="1">
        <v>1998.0456521742699</v>
      </c>
      <c r="N236" s="1">
        <v>100</v>
      </c>
      <c r="O236" s="1">
        <v>90.322580645161295</v>
      </c>
      <c r="P236" s="1">
        <v>84.375</v>
      </c>
      <c r="Q236" s="1">
        <v>1651.6032258058301</v>
      </c>
      <c r="R236" s="1">
        <v>1531.01935483852</v>
      </c>
      <c r="S236" s="1">
        <v>994.77812500018604</v>
      </c>
    </row>
    <row r="237" spans="1:19">
      <c r="A237" s="2" t="s">
        <v>261</v>
      </c>
      <c r="B237" s="7" t="s">
        <v>91</v>
      </c>
      <c r="C237" s="10">
        <f>228/12</f>
        <v>19</v>
      </c>
      <c r="D237" s="2" t="s">
        <v>13</v>
      </c>
      <c r="F237" s="10" t="s">
        <v>10</v>
      </c>
      <c r="G237" s="10" t="s">
        <v>11</v>
      </c>
      <c r="H237" s="1">
        <v>90</v>
      </c>
      <c r="I237" s="1">
        <v>53.061224489795897</v>
      </c>
      <c r="J237" s="1">
        <v>0</v>
      </c>
      <c r="K237" s="1">
        <v>82</v>
      </c>
      <c r="L237" s="1">
        <v>2012.48</v>
      </c>
      <c r="M237" s="1">
        <v>1428.9183673469399</v>
      </c>
      <c r="N237" s="1">
        <v>100</v>
      </c>
      <c r="O237" s="1">
        <v>84.375</v>
      </c>
      <c r="P237" s="1">
        <v>90.625</v>
      </c>
      <c r="Q237" s="1">
        <v>1707.8709677419299</v>
      </c>
      <c r="R237" s="1">
        <v>1429.21875</v>
      </c>
      <c r="S237" s="1">
        <v>1369.5</v>
      </c>
    </row>
    <row r="238" spans="1:19">
      <c r="A238" s="2" t="s">
        <v>262</v>
      </c>
      <c r="B238" s="7" t="s">
        <v>91</v>
      </c>
      <c r="C238" s="10">
        <f>241/12</f>
        <v>20.083333333333332</v>
      </c>
      <c r="D238" s="2" t="s">
        <v>9</v>
      </c>
      <c r="F238" s="10" t="s">
        <v>10</v>
      </c>
      <c r="G238" s="10" t="s">
        <v>11</v>
      </c>
      <c r="H238" s="1">
        <v>76</v>
      </c>
      <c r="I238" s="1">
        <v>67.346938775510196</v>
      </c>
      <c r="J238" s="1">
        <v>87</v>
      </c>
      <c r="K238" s="1">
        <v>81</v>
      </c>
      <c r="L238" s="1">
        <v>2091.1799999991099</v>
      </c>
      <c r="M238" s="1">
        <v>2155.10612244813</v>
      </c>
      <c r="N238" s="1">
        <v>100</v>
      </c>
      <c r="O238" s="1">
        <v>87.096774193548399</v>
      </c>
      <c r="P238" s="1">
        <v>61.290322580645203</v>
      </c>
      <c r="Q238" s="1">
        <v>2444.2400000006</v>
      </c>
      <c r="R238" s="1">
        <v>1526.96774193693</v>
      </c>
      <c r="S238" s="1">
        <v>1864.37741935493</v>
      </c>
    </row>
    <row r="239" spans="1:19">
      <c r="A239" s="2" t="s">
        <v>263</v>
      </c>
      <c r="B239" s="7" t="s">
        <v>91</v>
      </c>
      <c r="C239" s="10">
        <f>238/12</f>
        <v>19.833333333333332</v>
      </c>
      <c r="D239" s="2" t="s">
        <v>9</v>
      </c>
      <c r="F239" s="10" t="s">
        <v>10</v>
      </c>
      <c r="G239" s="10" t="s">
        <v>47</v>
      </c>
      <c r="H239" s="1">
        <v>54.1666666666667</v>
      </c>
      <c r="I239" s="1">
        <v>55.319148936170201</v>
      </c>
      <c r="J239" s="1">
        <v>61</v>
      </c>
      <c r="K239" s="1">
        <v>75</v>
      </c>
      <c r="L239" s="1">
        <v>1495.5250000000599</v>
      </c>
      <c r="M239" s="1">
        <v>1612.05106383055</v>
      </c>
      <c r="N239" s="1">
        <v>93.75</v>
      </c>
      <c r="O239" s="1">
        <v>71.875</v>
      </c>
      <c r="P239" s="1">
        <v>71.875</v>
      </c>
      <c r="Q239" s="1">
        <v>1953.33437499916</v>
      </c>
      <c r="R239" s="1">
        <v>1226.8531250013</v>
      </c>
      <c r="S239" s="1">
        <v>1278.6125000007501</v>
      </c>
    </row>
    <row r="240" spans="1:19">
      <c r="A240" s="2" t="s">
        <v>264</v>
      </c>
      <c r="B240" s="7" t="s">
        <v>91</v>
      </c>
      <c r="C240" s="10">
        <f>223/12</f>
        <v>18.583333333333332</v>
      </c>
      <c r="D240" s="2" t="s">
        <v>9</v>
      </c>
      <c r="F240" s="10" t="s">
        <v>10</v>
      </c>
      <c r="G240" s="10" t="s">
        <v>11</v>
      </c>
      <c r="H240" s="1">
        <v>76</v>
      </c>
      <c r="I240" s="1">
        <v>56</v>
      </c>
      <c r="J240" s="1">
        <v>74</v>
      </c>
      <c r="K240" s="1">
        <v>100</v>
      </c>
      <c r="L240" s="1">
        <v>1097.9000000000001</v>
      </c>
      <c r="M240" s="1">
        <v>1002.66</v>
      </c>
      <c r="N240" s="1">
        <v>100</v>
      </c>
      <c r="O240" s="1">
        <v>93.548387096774206</v>
      </c>
      <c r="P240" s="1">
        <v>75.862068965517196</v>
      </c>
      <c r="Q240" s="1">
        <v>1314.83870967742</v>
      </c>
      <c r="R240" s="1">
        <v>838.25806451612902</v>
      </c>
      <c r="S240" s="1">
        <v>625.93103448275895</v>
      </c>
    </row>
    <row r="241" spans="1:19">
      <c r="A241" s="2" t="s">
        <v>265</v>
      </c>
      <c r="B241" s="7" t="s">
        <v>91</v>
      </c>
      <c r="C241" s="10">
        <f>238/12</f>
        <v>19.833333333333332</v>
      </c>
      <c r="D241" s="2" t="s">
        <v>9</v>
      </c>
      <c r="F241" s="10" t="s">
        <v>10</v>
      </c>
      <c r="G241" s="10" t="s">
        <v>11</v>
      </c>
      <c r="H241" s="1">
        <v>81.632653061224502</v>
      </c>
      <c r="I241" s="1">
        <v>51.063829787233999</v>
      </c>
      <c r="J241" s="1">
        <v>11</v>
      </c>
      <c r="K241" s="1">
        <v>77</v>
      </c>
      <c r="L241" s="1">
        <v>1206.18367346939</v>
      </c>
      <c r="M241" s="1">
        <v>1469.5744680851001</v>
      </c>
      <c r="N241" s="1">
        <v>3.2258064516128999</v>
      </c>
      <c r="O241" s="1">
        <v>93.548387096774206</v>
      </c>
      <c r="P241" s="1">
        <v>77.419354838709694</v>
      </c>
      <c r="Q241" s="1">
        <v>1813.83870967742</v>
      </c>
      <c r="R241" s="1">
        <v>1757.0967741935499</v>
      </c>
      <c r="S241" s="1">
        <v>2249.0645161290299</v>
      </c>
    </row>
    <row r="242" spans="1:19">
      <c r="A242" s="2" t="s">
        <v>266</v>
      </c>
      <c r="B242" s="7" t="s">
        <v>91</v>
      </c>
      <c r="C242" s="10">
        <f>227/12</f>
        <v>18.916666666666668</v>
      </c>
      <c r="D242" s="2" t="s">
        <v>13</v>
      </c>
      <c r="F242" s="10" t="s">
        <v>10</v>
      </c>
      <c r="G242" s="10" t="s">
        <v>47</v>
      </c>
      <c r="H242" s="1">
        <v>65.306122448979593</v>
      </c>
      <c r="I242" s="1">
        <v>81.632653061224502</v>
      </c>
      <c r="J242" s="1">
        <v>58</v>
      </c>
      <c r="K242" s="1">
        <v>34</v>
      </c>
      <c r="L242" s="1">
        <v>1259.55306122619</v>
      </c>
      <c r="M242" s="1">
        <v>1091.9551020398401</v>
      </c>
      <c r="N242" s="1">
        <v>100</v>
      </c>
      <c r="O242" s="1">
        <v>100</v>
      </c>
      <c r="P242" s="1">
        <v>90.625</v>
      </c>
      <c r="Q242" s="1">
        <v>1686.7451612872501</v>
      </c>
      <c r="R242" s="1">
        <v>1077.03225806452</v>
      </c>
      <c r="S242" s="1">
        <v>1230.45312500093</v>
      </c>
    </row>
    <row r="243" spans="1:19">
      <c r="A243" s="2" t="s">
        <v>267</v>
      </c>
      <c r="B243" s="7" t="s">
        <v>91</v>
      </c>
      <c r="C243" s="10">
        <f>244/12</f>
        <v>20.333333333333332</v>
      </c>
      <c r="D243" s="2" t="s">
        <v>9</v>
      </c>
      <c r="F243" s="10" t="s">
        <v>10</v>
      </c>
      <c r="G243" s="10" t="s">
        <v>47</v>
      </c>
      <c r="H243" s="1">
        <v>100</v>
      </c>
      <c r="I243" s="1">
        <v>95.744680851063805</v>
      </c>
      <c r="J243" s="1">
        <v>13</v>
      </c>
      <c r="K243" s="1">
        <v>66</v>
      </c>
      <c r="L243" s="1">
        <v>1143.8739999961899</v>
      </c>
      <c r="M243" s="1">
        <v>867.56382979737998</v>
      </c>
      <c r="N243" s="1">
        <v>100</v>
      </c>
      <c r="O243" s="1">
        <v>93.75</v>
      </c>
      <c r="P243" s="1">
        <v>83.870967741935502</v>
      </c>
      <c r="Q243" s="1">
        <v>1803.5400000095401</v>
      </c>
      <c r="R243" s="1">
        <v>1389.55312499404</v>
      </c>
      <c r="S243" s="1">
        <v>1350.8387096620399</v>
      </c>
    </row>
    <row r="244" spans="1:19">
      <c r="A244" s="2" t="s">
        <v>268</v>
      </c>
      <c r="B244" s="7" t="s">
        <v>91</v>
      </c>
      <c r="C244" s="10">
        <f>259/12</f>
        <v>21.583333333333332</v>
      </c>
      <c r="D244" s="2" t="s">
        <v>9</v>
      </c>
      <c r="F244" s="10" t="s">
        <v>10</v>
      </c>
      <c r="G244" s="10" t="s">
        <v>11</v>
      </c>
      <c r="H244" s="11">
        <v>93.877551020408205</v>
      </c>
      <c r="I244" s="11">
        <v>57.142857142857103</v>
      </c>
      <c r="J244" s="11">
        <v>11</v>
      </c>
      <c r="K244" s="11">
        <v>80</v>
      </c>
      <c r="L244" s="11">
        <v>1218.75510204082</v>
      </c>
      <c r="M244" s="11">
        <v>1017.89795918367</v>
      </c>
      <c r="N244" s="11">
        <v>86.2068965517241</v>
      </c>
      <c r="O244" s="11">
        <v>87.5</v>
      </c>
      <c r="P244" s="11">
        <v>90</v>
      </c>
      <c r="Q244" s="11">
        <v>2581.3793103448302</v>
      </c>
      <c r="R244" s="11">
        <v>1766.4375</v>
      </c>
      <c r="S244" s="11">
        <v>1115.43333333333</v>
      </c>
    </row>
    <row r="245" spans="1:19">
      <c r="A245" s="2" t="s">
        <v>269</v>
      </c>
      <c r="B245" s="7" t="s">
        <v>91</v>
      </c>
      <c r="C245" s="10">
        <f>256/12</f>
        <v>21.333333333333332</v>
      </c>
      <c r="D245" s="2" t="s">
        <v>9</v>
      </c>
      <c r="F245" s="10" t="s">
        <v>10</v>
      </c>
      <c r="G245" s="10" t="s">
        <v>47</v>
      </c>
      <c r="H245" s="11">
        <v>89.5833333333333</v>
      </c>
      <c r="I245" s="11">
        <v>60.4166666666667</v>
      </c>
      <c r="J245" s="11">
        <v>0</v>
      </c>
      <c r="K245" s="11">
        <v>100</v>
      </c>
      <c r="L245" s="11">
        <v>911.64583333333303</v>
      </c>
      <c r="M245" s="11">
        <v>635.75</v>
      </c>
      <c r="N245" s="11">
        <v>100</v>
      </c>
      <c r="O245" s="11">
        <v>86.6666666666667</v>
      </c>
      <c r="P245" s="11">
        <v>83.870967741935502</v>
      </c>
      <c r="Q245" s="11">
        <v>1033.5</v>
      </c>
      <c r="R245" s="11">
        <v>704.9</v>
      </c>
      <c r="S245" s="11">
        <v>968.45161290322596</v>
      </c>
    </row>
    <row r="246" spans="1:19">
      <c r="A246" s="2" t="s">
        <v>270</v>
      </c>
      <c r="B246" s="7" t="s">
        <v>91</v>
      </c>
      <c r="C246" s="10">
        <f>234/12</f>
        <v>19.5</v>
      </c>
      <c r="D246" s="2" t="s">
        <v>9</v>
      </c>
      <c r="F246" s="10" t="s">
        <v>10</v>
      </c>
      <c r="G246" s="10" t="s">
        <v>47</v>
      </c>
      <c r="H246" s="1">
        <v>74.468085106383</v>
      </c>
      <c r="I246" s="1">
        <v>50</v>
      </c>
      <c r="J246" s="1">
        <v>50</v>
      </c>
      <c r="K246" s="1">
        <v>50</v>
      </c>
      <c r="L246" s="1">
        <v>1391.6170212766001</v>
      </c>
      <c r="M246" s="1">
        <v>1182.52272727272</v>
      </c>
      <c r="N246" s="1">
        <v>96.6666666666667</v>
      </c>
      <c r="O246" s="1">
        <v>84.375</v>
      </c>
      <c r="P246" s="1">
        <v>80.645161290322605</v>
      </c>
      <c r="Q246" s="1">
        <v>2731.9666666666699</v>
      </c>
      <c r="R246" s="1">
        <v>1580.28125</v>
      </c>
      <c r="S246" s="1">
        <v>1436.7096774193501</v>
      </c>
    </row>
    <row r="247" spans="1:19">
      <c r="A247" s="2" t="s">
        <v>271</v>
      </c>
      <c r="B247" s="7" t="s">
        <v>91</v>
      </c>
      <c r="C247" s="10">
        <f>226/12</f>
        <v>18.833333333333332</v>
      </c>
      <c r="D247" s="2" t="s">
        <v>9</v>
      </c>
      <c r="F247" s="10" t="s">
        <v>10</v>
      </c>
      <c r="G247" s="10" t="s">
        <v>11</v>
      </c>
      <c r="H247" s="1">
        <v>82.978723404255305</v>
      </c>
      <c r="I247" s="1">
        <v>42.857142857142897</v>
      </c>
      <c r="J247" s="1">
        <v>70</v>
      </c>
      <c r="K247" s="1">
        <v>100</v>
      </c>
      <c r="L247" s="1">
        <v>818.14893617021801</v>
      </c>
      <c r="M247" s="1">
        <v>708.46938775510102</v>
      </c>
      <c r="N247" s="1">
        <v>100</v>
      </c>
      <c r="O247" s="1">
        <v>96.774193548387103</v>
      </c>
      <c r="P247" s="1">
        <v>80.645161290322605</v>
      </c>
      <c r="Q247" s="1">
        <v>1477.5333333333299</v>
      </c>
      <c r="R247" s="1">
        <v>1449.77419354839</v>
      </c>
      <c r="S247" s="1">
        <v>1073.2903225806499</v>
      </c>
    </row>
    <row r="248" spans="1:19">
      <c r="A248" s="2" t="s">
        <v>272</v>
      </c>
      <c r="B248" s="7" t="s">
        <v>91</v>
      </c>
      <c r="C248" s="10">
        <f>234/12</f>
        <v>19.5</v>
      </c>
      <c r="D248" s="2" t="s">
        <v>13</v>
      </c>
      <c r="F248" s="10" t="s">
        <v>10</v>
      </c>
      <c r="G248" s="10" t="s">
        <v>11</v>
      </c>
      <c r="H248" s="1">
        <v>42.553191489361701</v>
      </c>
      <c r="I248" s="1">
        <v>66.6666666666667</v>
      </c>
      <c r="J248" s="1">
        <v>73</v>
      </c>
      <c r="K248" s="1">
        <v>26</v>
      </c>
      <c r="L248" s="1">
        <v>679.07659574463298</v>
      </c>
      <c r="M248" s="1">
        <v>481.800000000279</v>
      </c>
      <c r="N248" s="1">
        <v>100</v>
      </c>
      <c r="O248" s="1">
        <v>90.625</v>
      </c>
      <c r="P248" s="1">
        <v>81.25</v>
      </c>
      <c r="Q248" s="1">
        <v>1418.6800000000701</v>
      </c>
      <c r="R248" s="1">
        <v>1403.0750000000701</v>
      </c>
      <c r="S248" s="1">
        <v>1032.2562499999799</v>
      </c>
    </row>
    <row r="249" spans="1:19">
      <c r="A249" s="2" t="s">
        <v>273</v>
      </c>
      <c r="B249" s="7" t="s">
        <v>91</v>
      </c>
      <c r="C249" s="10">
        <f>224/12</f>
        <v>18.666666666666668</v>
      </c>
      <c r="D249" s="2" t="s">
        <v>9</v>
      </c>
      <c r="F249" s="10" t="s">
        <v>10</v>
      </c>
      <c r="G249" s="10" t="s">
        <v>11</v>
      </c>
      <c r="H249" s="1">
        <v>40.816326530612201</v>
      </c>
      <c r="I249" s="1">
        <v>59.183673469387799</v>
      </c>
      <c r="J249" s="1">
        <v>62</v>
      </c>
      <c r="K249" s="1">
        <v>55</v>
      </c>
      <c r="L249" s="1">
        <v>1839.36326530272</v>
      </c>
      <c r="M249" s="1">
        <v>2056.4877551015502</v>
      </c>
      <c r="N249" s="1">
        <v>100</v>
      </c>
      <c r="O249" s="1">
        <v>93.75</v>
      </c>
      <c r="P249" s="1">
        <v>81.25</v>
      </c>
      <c r="Q249" s="1">
        <v>1607.83448276438</v>
      </c>
      <c r="R249" s="1">
        <v>1558.7968750149</v>
      </c>
      <c r="S249" s="1">
        <v>1354.0249999985101</v>
      </c>
    </row>
    <row r="250" spans="1:19">
      <c r="A250" s="2" t="s">
        <v>274</v>
      </c>
      <c r="B250" s="7" t="s">
        <v>91</v>
      </c>
      <c r="C250" s="10">
        <f>259/12</f>
        <v>21.583333333333332</v>
      </c>
      <c r="D250" s="2" t="s">
        <v>9</v>
      </c>
      <c r="F250" s="10" t="s">
        <v>10</v>
      </c>
      <c r="G250" s="10" t="s">
        <v>11</v>
      </c>
      <c r="H250" s="1">
        <v>53.061224489795897</v>
      </c>
      <c r="I250" s="1">
        <v>50</v>
      </c>
      <c r="J250" s="1">
        <v>90</v>
      </c>
      <c r="K250" s="1">
        <v>90</v>
      </c>
      <c r="L250" s="1">
        <v>1620.5918367371301</v>
      </c>
      <c r="M250" s="1">
        <v>1293.08478260688</v>
      </c>
      <c r="N250" s="1">
        <v>100</v>
      </c>
      <c r="O250" s="1">
        <v>87.096774193548399</v>
      </c>
      <c r="P250" s="1">
        <v>87.5</v>
      </c>
      <c r="Q250" s="1">
        <v>2130.7374999932899</v>
      </c>
      <c r="R250" s="1">
        <v>1143.1903225798801</v>
      </c>
      <c r="S250" s="1">
        <v>1203.47187499702</v>
      </c>
    </row>
    <row r="251" spans="1:19">
      <c r="A251" s="2" t="s">
        <v>275</v>
      </c>
      <c r="B251" s="7" t="s">
        <v>91</v>
      </c>
      <c r="C251" s="10">
        <f>226/12</f>
        <v>18.833333333333332</v>
      </c>
      <c r="D251" s="2" t="s">
        <v>9</v>
      </c>
      <c r="F251" s="10" t="s">
        <v>10</v>
      </c>
      <c r="G251" s="10" t="s">
        <v>47</v>
      </c>
      <c r="H251" s="11">
        <v>41.6666666666667</v>
      </c>
      <c r="I251" s="11">
        <v>42</v>
      </c>
      <c r="J251" s="11">
        <v>61</v>
      </c>
      <c r="K251" s="11">
        <v>74</v>
      </c>
      <c r="L251" s="11">
        <v>1128.2041666666801</v>
      </c>
      <c r="M251" s="11">
        <v>1270.4480000001199</v>
      </c>
      <c r="N251" s="11">
        <v>100</v>
      </c>
      <c r="O251" s="11">
        <v>84.375</v>
      </c>
      <c r="P251" s="11">
        <v>66.6666666666667</v>
      </c>
      <c r="Q251" s="11">
        <v>1508.3793103448299</v>
      </c>
      <c r="R251" s="11">
        <v>1323.0593749996001</v>
      </c>
      <c r="S251" s="11">
        <v>1137.74666666649</v>
      </c>
    </row>
    <row r="252" spans="1:19">
      <c r="A252" s="2" t="s">
        <v>276</v>
      </c>
      <c r="B252" s="7" t="s">
        <v>91</v>
      </c>
      <c r="C252" s="10">
        <f>261/12</f>
        <v>21.75</v>
      </c>
      <c r="D252" s="2" t="s">
        <v>9</v>
      </c>
      <c r="F252" s="10" t="s">
        <v>10</v>
      </c>
      <c r="G252" s="10" t="s">
        <v>47</v>
      </c>
      <c r="H252" s="11">
        <v>85.714285714285694</v>
      </c>
      <c r="I252" s="11">
        <v>76.595744680851098</v>
      </c>
      <c r="J252" s="11">
        <v>45</v>
      </c>
      <c r="K252" s="11">
        <v>50</v>
      </c>
      <c r="L252" s="11">
        <v>1265.24489795918</v>
      </c>
      <c r="M252" s="11">
        <v>1044.95744680851</v>
      </c>
      <c r="N252" s="11">
        <v>100</v>
      </c>
      <c r="O252" s="11">
        <v>93.75</v>
      </c>
      <c r="P252" s="11">
        <v>87.5</v>
      </c>
      <c r="Q252" s="11">
        <v>1495.8064516129</v>
      </c>
      <c r="R252" s="11">
        <v>1232.09375</v>
      </c>
      <c r="S252" s="11">
        <v>1198.125</v>
      </c>
    </row>
    <row r="253" spans="1:19">
      <c r="A253" s="2" t="s">
        <v>277</v>
      </c>
      <c r="B253" s="7" t="s">
        <v>91</v>
      </c>
      <c r="C253" s="10">
        <f>195/12</f>
        <v>16.25</v>
      </c>
      <c r="D253" s="2" t="s">
        <v>9</v>
      </c>
      <c r="E253" s="13"/>
      <c r="F253" s="10" t="s">
        <v>10</v>
      </c>
      <c r="G253" s="10" t="s">
        <v>11</v>
      </c>
      <c r="H253" s="2">
        <v>74</v>
      </c>
      <c r="I253" s="2">
        <v>68.75</v>
      </c>
      <c r="J253" s="2">
        <v>59</v>
      </c>
      <c r="K253" s="2">
        <v>65</v>
      </c>
      <c r="L253" s="2">
        <v>1262.41799998999</v>
      </c>
      <c r="M253" s="2">
        <v>945.51041669150197</v>
      </c>
      <c r="N253" s="2">
        <v>90.625</v>
      </c>
      <c r="O253" s="2">
        <v>68.75</v>
      </c>
      <c r="P253" s="2">
        <v>75</v>
      </c>
      <c r="Q253" s="2">
        <v>2492.6249999962702</v>
      </c>
      <c r="R253" s="2">
        <v>1342.36562499404</v>
      </c>
      <c r="S253" s="2">
        <v>1089.4062499851</v>
      </c>
    </row>
    <row r="254" spans="1:19">
      <c r="A254" s="2" t="s">
        <v>278</v>
      </c>
      <c r="B254" s="7" t="s">
        <v>91</v>
      </c>
      <c r="C254" s="10">
        <f>147/12</f>
        <v>12.25</v>
      </c>
      <c r="D254" s="2" t="s">
        <v>9</v>
      </c>
      <c r="E254" s="13"/>
      <c r="F254" s="10" t="s">
        <v>10</v>
      </c>
      <c r="G254" s="10" t="s">
        <v>11</v>
      </c>
      <c r="H254" s="1">
        <v>55.1020408163265</v>
      </c>
      <c r="I254" s="1">
        <v>56</v>
      </c>
      <c r="J254" s="1">
        <v>50</v>
      </c>
      <c r="K254" s="1">
        <v>50</v>
      </c>
      <c r="L254" s="1">
        <v>2565.8040816346002</v>
      </c>
      <c r="M254" s="1">
        <v>3010.7940000057201</v>
      </c>
      <c r="N254" s="1">
        <v>93.548387096774206</v>
      </c>
      <c r="O254" s="1">
        <v>80.645161290322605</v>
      </c>
      <c r="P254" s="1">
        <v>68.75</v>
      </c>
      <c r="Q254" s="1">
        <v>2036.8677419385599</v>
      </c>
      <c r="R254" s="1">
        <v>1925.79032259218</v>
      </c>
      <c r="S254" s="1">
        <v>2327.6281250044699</v>
      </c>
    </row>
    <row r="255" spans="1:19">
      <c r="A255" s="2" t="s">
        <v>279</v>
      </c>
      <c r="B255" s="7" t="s">
        <v>91</v>
      </c>
      <c r="C255" s="10">
        <f>261/12</f>
        <v>21.75</v>
      </c>
      <c r="D255" s="2" t="s">
        <v>9</v>
      </c>
      <c r="E255" s="13"/>
      <c r="F255" s="10" t="s">
        <v>10</v>
      </c>
      <c r="G255" s="10" t="s">
        <v>11</v>
      </c>
      <c r="H255" s="1">
        <v>60.4166666666667</v>
      </c>
      <c r="I255" s="1">
        <v>70</v>
      </c>
      <c r="J255" s="1">
        <v>18</v>
      </c>
      <c r="K255" s="1">
        <v>15</v>
      </c>
      <c r="L255" s="1">
        <v>1215.5104166567301</v>
      </c>
      <c r="M255" s="1">
        <v>2018.5059999847399</v>
      </c>
      <c r="N255" s="1">
        <v>100</v>
      </c>
      <c r="O255" s="1">
        <v>96.774193548387103</v>
      </c>
      <c r="P255" s="1">
        <v>70.9677419354839</v>
      </c>
      <c r="Q255" s="1">
        <v>1728.703125</v>
      </c>
      <c r="R255" s="1">
        <v>1332.3322580245199</v>
      </c>
      <c r="S255" s="1">
        <v>1460.6290322734501</v>
      </c>
    </row>
    <row r="256" spans="1:19">
      <c r="A256" s="2" t="s">
        <v>280</v>
      </c>
      <c r="B256" s="7" t="s">
        <v>91</v>
      </c>
      <c r="C256" s="10">
        <f>159/12</f>
        <v>13.25</v>
      </c>
      <c r="D256" s="2" t="s">
        <v>13</v>
      </c>
      <c r="E256" s="13"/>
      <c r="F256" s="10" t="s">
        <v>10</v>
      </c>
      <c r="G256" s="10" t="s">
        <v>11</v>
      </c>
      <c r="H256" s="1">
        <v>86</v>
      </c>
      <c r="I256" s="1">
        <v>58.3333333333333</v>
      </c>
      <c r="J256" s="1">
        <v>50</v>
      </c>
      <c r="K256" s="1">
        <v>50</v>
      </c>
      <c r="L256" s="1">
        <v>1582.7600000023799</v>
      </c>
      <c r="M256" s="1">
        <v>1193.5812499895701</v>
      </c>
      <c r="N256" s="1">
        <v>100</v>
      </c>
      <c r="O256" s="1">
        <v>83.870967741935502</v>
      </c>
      <c r="P256" s="1">
        <v>90</v>
      </c>
      <c r="Q256" s="1">
        <v>2898.4812500029798</v>
      </c>
      <c r="R256" s="1">
        <v>2186.5806451459098</v>
      </c>
      <c r="S256" s="1">
        <v>1749.34666665395</v>
      </c>
    </row>
    <row r="257" spans="1:19">
      <c r="A257" s="2" t="s">
        <v>281</v>
      </c>
      <c r="B257" s="7" t="s">
        <v>91</v>
      </c>
      <c r="C257" s="10">
        <f>127/12</f>
        <v>10.583333333333334</v>
      </c>
      <c r="D257" s="2" t="s">
        <v>13</v>
      </c>
      <c r="E257" s="13"/>
      <c r="F257" s="10" t="s">
        <v>10</v>
      </c>
      <c r="G257" s="10" t="s">
        <v>11</v>
      </c>
      <c r="H257" s="1">
        <v>81.632653061224502</v>
      </c>
      <c r="I257" s="1">
        <v>54</v>
      </c>
      <c r="J257" s="1">
        <v>50</v>
      </c>
      <c r="K257" s="1">
        <v>50</v>
      </c>
      <c r="L257" s="1">
        <v>1191.82244898105</v>
      </c>
      <c r="M257" s="1">
        <v>1355.3859999871299</v>
      </c>
      <c r="N257" s="1">
        <v>100</v>
      </c>
      <c r="O257" s="1">
        <v>86.2068965517241</v>
      </c>
      <c r="P257" s="1">
        <v>75</v>
      </c>
      <c r="Q257" s="1">
        <v>2206.9656249917998</v>
      </c>
      <c r="R257" s="1">
        <v>1108.74827586371</v>
      </c>
      <c r="S257" s="1">
        <v>1171.2906250022399</v>
      </c>
    </row>
    <row r="258" spans="1:19">
      <c r="A258" s="2" t="s">
        <v>282</v>
      </c>
      <c r="B258" s="7" t="s">
        <v>91</v>
      </c>
      <c r="C258" s="10">
        <f>108/12</f>
        <v>9</v>
      </c>
      <c r="D258" s="2" t="s">
        <v>9</v>
      </c>
      <c r="E258" s="13"/>
      <c r="F258" s="10" t="s">
        <v>10</v>
      </c>
      <c r="G258" s="10" t="s">
        <v>11</v>
      </c>
      <c r="H258" s="1">
        <v>78</v>
      </c>
      <c r="I258" s="1">
        <v>73.469387755102105</v>
      </c>
      <c r="J258" s="1">
        <v>50</v>
      </c>
      <c r="K258" s="1">
        <v>50</v>
      </c>
      <c r="L258" s="1">
        <v>1806.04000000715</v>
      </c>
      <c r="M258" s="1">
        <v>1645.51020408407</v>
      </c>
      <c r="N258" s="1">
        <v>100</v>
      </c>
      <c r="O258" s="1">
        <v>92.857142857142904</v>
      </c>
      <c r="P258" s="1">
        <v>83.870967741935502</v>
      </c>
      <c r="Q258" s="1">
        <v>2209.3193548302502</v>
      </c>
      <c r="R258" s="1">
        <v>1179.4535714260201</v>
      </c>
      <c r="S258" s="1">
        <v>1366.9387096820301</v>
      </c>
    </row>
    <row r="259" spans="1:19">
      <c r="A259" s="2" t="s">
        <v>283</v>
      </c>
      <c r="B259" s="7" t="s">
        <v>91</v>
      </c>
      <c r="C259" s="10">
        <f>99/12</f>
        <v>8.25</v>
      </c>
      <c r="D259" s="2" t="s">
        <v>9</v>
      </c>
      <c r="E259" s="13"/>
      <c r="F259" s="10" t="s">
        <v>10</v>
      </c>
      <c r="G259" s="10" t="s">
        <v>11</v>
      </c>
      <c r="H259" s="1">
        <v>55.1020408163265</v>
      </c>
      <c r="I259" s="1">
        <v>61.224489795918402</v>
      </c>
      <c r="J259" s="1">
        <v>14</v>
      </c>
      <c r="K259" s="1">
        <v>50</v>
      </c>
      <c r="L259" s="1">
        <v>911.96734694558802</v>
      </c>
      <c r="M259" s="1">
        <v>1337.9795918391701</v>
      </c>
      <c r="N259" s="1">
        <v>100</v>
      </c>
      <c r="O259" s="1">
        <v>90</v>
      </c>
      <c r="P259" s="1">
        <v>62.5</v>
      </c>
      <c r="Q259" s="1">
        <v>2532.9666666706398</v>
      </c>
      <c r="R259" s="1">
        <v>1491.68666668336</v>
      </c>
      <c r="S259" s="1">
        <v>1545.421875</v>
      </c>
    </row>
    <row r="260" spans="1:19">
      <c r="A260" s="2" t="s">
        <v>284</v>
      </c>
      <c r="B260" s="7" t="s">
        <v>91</v>
      </c>
      <c r="C260" s="10">
        <f>197/12</f>
        <v>16.416666666666668</v>
      </c>
      <c r="D260" s="2" t="s">
        <v>9</v>
      </c>
      <c r="E260" s="13"/>
      <c r="F260" s="10" t="s">
        <v>10</v>
      </c>
      <c r="G260" s="10" t="s">
        <v>11</v>
      </c>
      <c r="H260" s="1">
        <v>95.918367346938794</v>
      </c>
      <c r="I260" s="1">
        <v>87.5</v>
      </c>
      <c r="J260" s="1">
        <v>0</v>
      </c>
      <c r="K260" s="1">
        <v>25</v>
      </c>
      <c r="L260" s="1">
        <v>987.61224489309404</v>
      </c>
      <c r="M260" s="1">
        <v>985.73124999801303</v>
      </c>
      <c r="N260" s="1">
        <v>100</v>
      </c>
      <c r="O260" s="1">
        <v>80.645161290322605</v>
      </c>
      <c r="P260" s="1">
        <v>87.096774193548399</v>
      </c>
      <c r="Q260" s="1">
        <v>1651.03124998882</v>
      </c>
      <c r="R260" s="1">
        <v>1134.52580645392</v>
      </c>
      <c r="S260" s="1">
        <v>806.08709677188597</v>
      </c>
    </row>
    <row r="261" spans="1:19">
      <c r="A261" s="2" t="s">
        <v>285</v>
      </c>
      <c r="B261" s="7" t="s">
        <v>91</v>
      </c>
      <c r="C261" s="10">
        <f>251/12</f>
        <v>20.916666666666668</v>
      </c>
      <c r="D261" s="2" t="s">
        <v>9</v>
      </c>
      <c r="E261" s="13"/>
      <c r="F261" s="10" t="s">
        <v>10</v>
      </c>
      <c r="G261" s="10" t="s">
        <v>11</v>
      </c>
      <c r="H261" s="1">
        <v>54.1666666666667</v>
      </c>
      <c r="I261" s="1">
        <v>50</v>
      </c>
      <c r="J261" s="1">
        <v>56</v>
      </c>
      <c r="K261" s="1">
        <v>68</v>
      </c>
      <c r="L261" s="1">
        <v>1830.2416666547499</v>
      </c>
      <c r="M261" s="1">
        <v>1255.59999999404</v>
      </c>
      <c r="N261" s="1">
        <v>96.774193548387103</v>
      </c>
      <c r="O261" s="1">
        <v>81.25</v>
      </c>
      <c r="P261" s="1">
        <v>81.25</v>
      </c>
      <c r="Q261" s="1">
        <v>2549.66129027644</v>
      </c>
      <c r="R261" s="1">
        <v>1485.53437501192</v>
      </c>
      <c r="S261" s="1">
        <v>1660.23749999702</v>
      </c>
    </row>
    <row r="262" spans="1:19">
      <c r="A262" s="2" t="s">
        <v>286</v>
      </c>
      <c r="B262" s="7" t="s">
        <v>91</v>
      </c>
      <c r="C262" s="10">
        <f>198/12</f>
        <v>16.5</v>
      </c>
      <c r="D262" s="2" t="s">
        <v>13</v>
      </c>
      <c r="E262" s="13"/>
      <c r="F262" s="10" t="s">
        <v>10</v>
      </c>
      <c r="G262" s="10" t="s">
        <v>11</v>
      </c>
      <c r="H262" s="1">
        <v>71.739130434782595</v>
      </c>
      <c r="I262" s="1">
        <v>48.8888888888889</v>
      </c>
      <c r="J262" s="1">
        <v>56</v>
      </c>
      <c r="K262" s="1">
        <v>78</v>
      </c>
      <c r="L262" s="1">
        <v>1216.8739130522899</v>
      </c>
      <c r="M262" s="1">
        <v>1394.0555555608501</v>
      </c>
      <c r="N262" s="1">
        <v>100</v>
      </c>
      <c r="O262" s="1">
        <v>93.3333333333333</v>
      </c>
      <c r="P262" s="1">
        <v>83.870967741935502</v>
      </c>
      <c r="Q262" s="1">
        <v>1946.6241379359701</v>
      </c>
      <c r="R262" s="1">
        <v>1630.03999999762</v>
      </c>
      <c r="S262" s="1">
        <v>1701.2193548314001</v>
      </c>
    </row>
    <row r="263" spans="1:19">
      <c r="A263" s="2" t="s">
        <v>287</v>
      </c>
      <c r="B263" s="7" t="s">
        <v>91</v>
      </c>
      <c r="C263" s="10">
        <f>96/12</f>
        <v>8</v>
      </c>
      <c r="D263" s="2" t="s">
        <v>13</v>
      </c>
      <c r="E263" s="13"/>
      <c r="F263" s="10" t="s">
        <v>10</v>
      </c>
      <c r="G263" s="10" t="s">
        <v>11</v>
      </c>
      <c r="H263" s="1">
        <v>38.775510204081598</v>
      </c>
      <c r="I263" s="1">
        <v>41.304347826087003</v>
      </c>
      <c r="J263" s="1">
        <v>63</v>
      </c>
      <c r="K263" s="1">
        <v>71</v>
      </c>
      <c r="L263" s="1">
        <v>1958.2959183673499</v>
      </c>
      <c r="M263" s="1">
        <v>1728.1934783147699</v>
      </c>
      <c r="N263" s="1">
        <v>67.741935483871003</v>
      </c>
      <c r="O263" s="1">
        <v>84.375</v>
      </c>
      <c r="P263" s="1">
        <v>45.161290322580598</v>
      </c>
      <c r="Q263" s="1">
        <v>6826.2709676988698</v>
      </c>
      <c r="R263" s="1">
        <v>4010.1343748867498</v>
      </c>
      <c r="S263" s="1">
        <v>5543.7774192748502</v>
      </c>
    </row>
    <row r="264" spans="1:19">
      <c r="A264" s="2" t="s">
        <v>288</v>
      </c>
      <c r="B264" s="7" t="s">
        <v>91</v>
      </c>
      <c r="C264" s="10">
        <f>189/12</f>
        <v>15.75</v>
      </c>
      <c r="D264" s="2" t="s">
        <v>13</v>
      </c>
      <c r="E264" s="13"/>
      <c r="F264" s="10" t="s">
        <v>10</v>
      </c>
      <c r="G264" s="10" t="s">
        <v>11</v>
      </c>
      <c r="H264" s="1">
        <v>95.5555555555556</v>
      </c>
      <c r="I264" s="1">
        <v>57.142857142857103</v>
      </c>
      <c r="J264" s="1">
        <v>26</v>
      </c>
      <c r="K264" s="1">
        <v>77</v>
      </c>
      <c r="L264" s="1">
        <v>816.19333341386596</v>
      </c>
      <c r="M264" s="1">
        <v>922.95714286882105</v>
      </c>
      <c r="N264" s="1">
        <v>100</v>
      </c>
      <c r="O264" s="1">
        <v>96.774193548387103</v>
      </c>
      <c r="P264" s="1">
        <v>100</v>
      </c>
      <c r="Q264" s="1">
        <v>1793.61935483256</v>
      </c>
      <c r="R264" s="1">
        <v>1620.58709673728</v>
      </c>
      <c r="S264" s="1">
        <v>1487.2903226114099</v>
      </c>
    </row>
    <row r="265" spans="1:19">
      <c r="A265" s="2" t="s">
        <v>289</v>
      </c>
      <c r="B265" s="7" t="s">
        <v>91</v>
      </c>
      <c r="C265" s="10">
        <f>174/12</f>
        <v>14.5</v>
      </c>
      <c r="D265" s="2" t="s">
        <v>9</v>
      </c>
      <c r="E265" s="13"/>
      <c r="F265" s="10" t="s">
        <v>10</v>
      </c>
      <c r="G265" s="10" t="s">
        <v>11</v>
      </c>
      <c r="H265" s="14">
        <v>100</v>
      </c>
      <c r="I265" s="14">
        <v>53.3333333333333</v>
      </c>
      <c r="J265" s="14">
        <v>1</v>
      </c>
      <c r="K265" s="14">
        <v>26</v>
      </c>
      <c r="L265" s="14">
        <v>1224.83777780533</v>
      </c>
      <c r="M265" s="14">
        <v>1488.37111112807</v>
      </c>
      <c r="N265" s="14">
        <v>100</v>
      </c>
      <c r="O265" s="14">
        <v>92.857142857142904</v>
      </c>
      <c r="P265" s="14">
        <v>85.714285714285694</v>
      </c>
      <c r="Q265" s="14">
        <v>3220.03214279243</v>
      </c>
      <c r="R265" s="14">
        <v>3788.1500000272499</v>
      </c>
      <c r="S265" s="14">
        <v>2009.34285708836</v>
      </c>
    </row>
    <row r="266" spans="1:19">
      <c r="A266" s="2" t="s">
        <v>290</v>
      </c>
      <c r="B266" s="7" t="s">
        <v>91</v>
      </c>
      <c r="C266" s="10">
        <f>174/12</f>
        <v>14.5</v>
      </c>
      <c r="D266" s="2" t="s">
        <v>13</v>
      </c>
      <c r="E266" s="13"/>
      <c r="F266" s="10" t="s">
        <v>10</v>
      </c>
      <c r="G266" s="10" t="s">
        <v>11</v>
      </c>
      <c r="H266" s="1">
        <v>54</v>
      </c>
      <c r="I266" s="1">
        <v>56</v>
      </c>
      <c r="J266" s="1">
        <v>100</v>
      </c>
      <c r="K266" s="1">
        <v>96</v>
      </c>
      <c r="L266" s="1">
        <v>2544.59399999991</v>
      </c>
      <c r="M266" s="1">
        <v>2145.3039999993098</v>
      </c>
      <c r="N266" s="1">
        <v>100</v>
      </c>
      <c r="O266" s="1">
        <v>75</v>
      </c>
      <c r="P266" s="1">
        <v>100</v>
      </c>
      <c r="Q266" s="1">
        <v>1697.19000000035</v>
      </c>
      <c r="R266" s="1">
        <v>1339.7093749998601</v>
      </c>
      <c r="S266" s="1">
        <v>1599.73124999949</v>
      </c>
    </row>
    <row r="267" spans="1:19">
      <c r="A267" s="2" t="s">
        <v>291</v>
      </c>
      <c r="B267" s="7" t="s">
        <v>91</v>
      </c>
      <c r="C267" s="10">
        <f>195/12</f>
        <v>16.25</v>
      </c>
      <c r="D267" s="2" t="s">
        <v>13</v>
      </c>
      <c r="E267" s="13"/>
      <c r="F267" s="10" t="s">
        <v>10</v>
      </c>
      <c r="G267" s="10" t="s">
        <v>11</v>
      </c>
      <c r="H267" s="1">
        <v>83.3333333333333</v>
      </c>
      <c r="I267" s="1">
        <v>54.347826086956502</v>
      </c>
      <c r="J267" s="1">
        <v>59</v>
      </c>
      <c r="K267" s="1">
        <v>90</v>
      </c>
      <c r="L267" s="1">
        <v>1243.37291666586</v>
      </c>
      <c r="M267" s="1">
        <v>1124.41956521733</v>
      </c>
      <c r="N267" s="1">
        <v>100</v>
      </c>
      <c r="O267" s="1">
        <v>75.862068965517196</v>
      </c>
      <c r="P267" s="1">
        <v>87.5</v>
      </c>
      <c r="Q267" s="1">
        <v>2743.7433333332301</v>
      </c>
      <c r="R267" s="1">
        <v>1913.3068965529601</v>
      </c>
      <c r="S267" s="1">
        <v>1669.2249999977601</v>
      </c>
    </row>
    <row r="268" spans="1:19">
      <c r="A268" s="2" t="s">
        <v>292</v>
      </c>
      <c r="B268" s="7" t="s">
        <v>91</v>
      </c>
      <c r="C268" s="10">
        <f>102/12</f>
        <v>8.5</v>
      </c>
      <c r="D268" s="2" t="s">
        <v>13</v>
      </c>
      <c r="E268" s="13"/>
      <c r="F268" s="10" t="s">
        <v>10</v>
      </c>
      <c r="G268" s="10" t="s">
        <v>11</v>
      </c>
      <c r="H268" s="1">
        <v>59.183673469387799</v>
      </c>
      <c r="I268" s="1">
        <v>52.0833333333333</v>
      </c>
      <c r="J268" s="1">
        <v>2</v>
      </c>
      <c r="K268" s="1">
        <v>0</v>
      </c>
      <c r="L268" s="1">
        <v>1663.5489795916501</v>
      </c>
      <c r="M268" s="1">
        <v>1969.9770833329901</v>
      </c>
      <c r="N268" s="1">
        <v>96.6666666666667</v>
      </c>
      <c r="O268" s="1">
        <v>75</v>
      </c>
      <c r="P268" s="1">
        <v>68.965517241379303</v>
      </c>
      <c r="Q268" s="1">
        <v>3085.7266666668202</v>
      </c>
      <c r="R268" s="1">
        <v>1793.52812500042</v>
      </c>
      <c r="S268" s="1">
        <v>1309.74137930957</v>
      </c>
    </row>
    <row r="269" spans="1:19">
      <c r="A269" s="2" t="s">
        <v>293</v>
      </c>
      <c r="B269" s="7" t="s">
        <v>91</v>
      </c>
      <c r="C269" s="9">
        <f>134/12</f>
        <v>11.166666666666666</v>
      </c>
      <c r="D269" s="2" t="s">
        <v>9</v>
      </c>
      <c r="E269" s="13"/>
      <c r="F269" s="10" t="s">
        <v>10</v>
      </c>
      <c r="G269" s="10" t="s">
        <v>11</v>
      </c>
      <c r="H269" s="1">
        <v>87.755102040816297</v>
      </c>
      <c r="I269" s="1">
        <v>56.521739130434803</v>
      </c>
      <c r="J269" s="1">
        <v>50</v>
      </c>
      <c r="K269" s="1">
        <v>50</v>
      </c>
      <c r="L269" s="1">
        <v>1300.14489797183</v>
      </c>
      <c r="M269" s="1">
        <v>1228.79565214074</v>
      </c>
      <c r="N269" s="1">
        <v>100</v>
      </c>
      <c r="O269" s="1">
        <v>80.645161290322605</v>
      </c>
      <c r="P269" s="1">
        <v>74.193548387096797</v>
      </c>
      <c r="Q269" s="1">
        <v>2698.1290322426798</v>
      </c>
      <c r="R269" s="1">
        <v>2322.5548387112199</v>
      </c>
      <c r="S269" s="1">
        <v>1859.1096773916699</v>
      </c>
    </row>
    <row r="270" spans="1:19">
      <c r="A270" s="2" t="s">
        <v>294</v>
      </c>
      <c r="B270" s="7" t="s">
        <v>91</v>
      </c>
      <c r="C270" s="9">
        <f>119/12</f>
        <v>9.9166666666666661</v>
      </c>
      <c r="D270" s="2" t="s">
        <v>13</v>
      </c>
      <c r="E270" s="13"/>
      <c r="F270" s="10" t="s">
        <v>10</v>
      </c>
      <c r="G270" s="10" t="s">
        <v>11</v>
      </c>
      <c r="H270" s="1">
        <v>64</v>
      </c>
      <c r="I270" s="1">
        <v>51.020408163265301</v>
      </c>
      <c r="J270" s="1">
        <v>54</v>
      </c>
      <c r="K270" s="1">
        <v>79</v>
      </c>
      <c r="L270" s="1">
        <v>1311.3200000006</v>
      </c>
      <c r="M270" s="1">
        <v>1497.6265306119999</v>
      </c>
      <c r="N270" s="1">
        <v>100</v>
      </c>
      <c r="O270" s="1">
        <v>87.5</v>
      </c>
      <c r="P270" s="1">
        <v>73.3333333333333</v>
      </c>
      <c r="Q270" s="1">
        <v>2259.86129032292</v>
      </c>
      <c r="R270" s="1">
        <v>2190.7531249998101</v>
      </c>
      <c r="S270" s="1">
        <v>1636.8066666662701</v>
      </c>
    </row>
    <row r="271" spans="1:19">
      <c r="A271" s="2" t="s">
        <v>295</v>
      </c>
      <c r="B271" s="7" t="s">
        <v>91</v>
      </c>
      <c r="C271" s="9">
        <f>213/12</f>
        <v>17.75</v>
      </c>
      <c r="D271" s="2" t="s">
        <v>13</v>
      </c>
      <c r="E271" s="13"/>
      <c r="F271" s="10" t="s">
        <v>10</v>
      </c>
      <c r="G271" s="10" t="s">
        <v>11</v>
      </c>
      <c r="H271" s="1">
        <v>55.1020408163265</v>
      </c>
      <c r="I271" s="1">
        <v>48.979591836734699</v>
      </c>
      <c r="J271" s="1">
        <v>100</v>
      </c>
      <c r="K271" s="1">
        <v>90</v>
      </c>
      <c r="L271" s="1">
        <v>1248.5857142866901</v>
      </c>
      <c r="M271" s="1">
        <v>993.11836734839903</v>
      </c>
      <c r="N271" s="1">
        <v>87.096774193548399</v>
      </c>
      <c r="O271" s="1">
        <v>90</v>
      </c>
      <c r="P271" s="1">
        <v>78.125</v>
      </c>
      <c r="Q271" s="1">
        <v>2590.7258064530602</v>
      </c>
      <c r="R271" s="1">
        <v>1758.0700000003001</v>
      </c>
      <c r="S271" s="1">
        <v>1652.5281250011201</v>
      </c>
    </row>
    <row r="272" spans="1:19">
      <c r="A272" s="2" t="s">
        <v>296</v>
      </c>
      <c r="B272" s="7" t="s">
        <v>91</v>
      </c>
      <c r="C272" s="14">
        <f>206/12</f>
        <v>17.166666666666668</v>
      </c>
      <c r="D272" s="15" t="s">
        <v>9</v>
      </c>
      <c r="E272" s="15"/>
      <c r="F272" s="15" t="s">
        <v>10</v>
      </c>
      <c r="G272" s="15" t="s">
        <v>307</v>
      </c>
      <c r="H272" s="1">
        <v>78</v>
      </c>
      <c r="I272" s="1">
        <v>54.1666666666667</v>
      </c>
      <c r="J272" s="1">
        <v>72</v>
      </c>
      <c r="K272" s="1">
        <v>97</v>
      </c>
      <c r="L272" s="1">
        <v>1849.32</v>
      </c>
      <c r="M272" s="1">
        <v>2111.7916666666702</v>
      </c>
      <c r="N272" s="1">
        <v>100</v>
      </c>
      <c r="O272" s="1">
        <v>96.551724137931004</v>
      </c>
      <c r="P272" s="1">
        <v>80</v>
      </c>
      <c r="Q272" s="1">
        <v>1541.1724137931001</v>
      </c>
      <c r="R272" s="1">
        <v>2132.7931034482799</v>
      </c>
      <c r="S272" s="1">
        <v>2229.7333333333299</v>
      </c>
    </row>
    <row r="273" spans="1:19">
      <c r="A273" s="2" t="s">
        <v>297</v>
      </c>
      <c r="B273" s="7" t="s">
        <v>91</v>
      </c>
      <c r="C273" s="14">
        <f>177/12</f>
        <v>14.75</v>
      </c>
      <c r="D273" s="15" t="s">
        <v>9</v>
      </c>
      <c r="E273" s="15"/>
      <c r="F273" s="15" t="s">
        <v>10</v>
      </c>
      <c r="G273" s="15" t="s">
        <v>307</v>
      </c>
      <c r="H273" s="1">
        <v>91.836734693877602</v>
      </c>
      <c r="I273" s="1">
        <v>52</v>
      </c>
      <c r="J273" s="1">
        <v>30</v>
      </c>
      <c r="K273" s="1">
        <v>100</v>
      </c>
      <c r="L273" s="1">
        <v>745.57142857142696</v>
      </c>
      <c r="M273" s="1">
        <v>916.39999999999895</v>
      </c>
      <c r="N273" s="1">
        <v>100</v>
      </c>
      <c r="O273" s="1">
        <v>87.096774193548399</v>
      </c>
      <c r="P273" s="1">
        <v>84.375</v>
      </c>
      <c r="Q273" s="1">
        <v>1094.6875</v>
      </c>
      <c r="R273" s="1">
        <v>915.38709677419297</v>
      </c>
      <c r="S273" s="1">
        <v>1047.3125</v>
      </c>
    </row>
    <row r="274" spans="1:19">
      <c r="A274" s="2" t="s">
        <v>298</v>
      </c>
      <c r="B274" s="7" t="s">
        <v>91</v>
      </c>
      <c r="C274" s="14">
        <f>199/12</f>
        <v>16.583333333333332</v>
      </c>
      <c r="D274" s="15" t="s">
        <v>9</v>
      </c>
      <c r="E274" s="15"/>
      <c r="F274" s="15" t="s">
        <v>10</v>
      </c>
      <c r="G274" s="15" t="s">
        <v>307</v>
      </c>
      <c r="H274" s="1">
        <v>46.938775510204103</v>
      </c>
      <c r="I274" s="1">
        <v>58.695652173913103</v>
      </c>
      <c r="J274" s="1">
        <v>17</v>
      </c>
      <c r="K274" s="1">
        <v>12</v>
      </c>
      <c r="L274" s="1">
        <v>1483.8653061218099</v>
      </c>
      <c r="M274" s="1">
        <v>1198.94130434776</v>
      </c>
      <c r="N274" s="1">
        <v>100</v>
      </c>
      <c r="O274" s="1">
        <v>74.193548387096797</v>
      </c>
      <c r="P274" s="1">
        <v>61.290322580645203</v>
      </c>
      <c r="Q274" s="1">
        <v>1603.2233333336801</v>
      </c>
      <c r="R274" s="1">
        <v>1726.1354838713</v>
      </c>
      <c r="S274" s="1">
        <v>1325.5096774194999</v>
      </c>
    </row>
    <row r="275" spans="1:19">
      <c r="A275" s="2" t="s">
        <v>299</v>
      </c>
      <c r="B275" s="7" t="s">
        <v>91</v>
      </c>
      <c r="C275" s="14">
        <f>199/12</f>
        <v>16.583333333333332</v>
      </c>
      <c r="D275" s="15" t="s">
        <v>9</v>
      </c>
      <c r="E275" s="15"/>
      <c r="F275" s="15" t="s">
        <v>10</v>
      </c>
      <c r="G275" s="15" t="s">
        <v>307</v>
      </c>
      <c r="H275" s="1">
        <v>70</v>
      </c>
      <c r="I275" s="1">
        <v>52.0833333333333</v>
      </c>
      <c r="J275" s="1">
        <v>28</v>
      </c>
      <c r="K275" s="1">
        <v>51</v>
      </c>
      <c r="L275" s="1">
        <v>1824.4960000000899</v>
      </c>
      <c r="M275" s="1">
        <v>1373.5916666661701</v>
      </c>
      <c r="N275" s="1">
        <v>100</v>
      </c>
      <c r="O275" s="1">
        <v>79.310344827586206</v>
      </c>
      <c r="P275" s="1">
        <v>64.516129032258107</v>
      </c>
      <c r="Q275" s="1">
        <v>1259.2033333326401</v>
      </c>
      <c r="R275" s="1">
        <v>1335.4379310356101</v>
      </c>
      <c r="S275" s="1">
        <v>1339.9354838709701</v>
      </c>
    </row>
    <row r="276" spans="1:19">
      <c r="A276" s="2" t="s">
        <v>300</v>
      </c>
      <c r="B276" s="7" t="s">
        <v>91</v>
      </c>
      <c r="C276" s="14">
        <f>183/12</f>
        <v>15.25</v>
      </c>
      <c r="D276" s="15" t="s">
        <v>13</v>
      </c>
      <c r="E276" s="15"/>
      <c r="F276" s="15" t="s">
        <v>10</v>
      </c>
      <c r="G276" s="15" t="s">
        <v>307</v>
      </c>
      <c r="H276" s="1">
        <v>53.191489361702097</v>
      </c>
      <c r="I276" s="1">
        <v>79.1666666666667</v>
      </c>
      <c r="J276" s="1">
        <v>57</v>
      </c>
      <c r="K276" s="1">
        <v>33</v>
      </c>
      <c r="L276" s="1">
        <v>642.89361702127906</v>
      </c>
      <c r="M276" s="1">
        <v>578.58333333333098</v>
      </c>
      <c r="N276" s="1">
        <v>3.125</v>
      </c>
      <c r="O276" s="1">
        <v>10.3448275862069</v>
      </c>
      <c r="P276" s="1">
        <v>66.6666666666667</v>
      </c>
      <c r="Q276" s="1">
        <v>1485.125</v>
      </c>
      <c r="R276" s="1">
        <v>559.75862068965705</v>
      </c>
      <c r="S276" s="1">
        <v>1873.82666666607</v>
      </c>
    </row>
    <row r="277" spans="1:19">
      <c r="A277" s="2" t="s">
        <v>301</v>
      </c>
      <c r="B277" s="7" t="s">
        <v>91</v>
      </c>
      <c r="C277" s="14">
        <f>120/12</f>
        <v>10</v>
      </c>
      <c r="D277" s="15" t="s">
        <v>13</v>
      </c>
      <c r="E277" s="15"/>
      <c r="F277" s="15" t="s">
        <v>10</v>
      </c>
      <c r="G277" s="15" t="s">
        <v>307</v>
      </c>
      <c r="H277" s="1">
        <v>83.673469387755105</v>
      </c>
      <c r="I277" s="1">
        <v>57.142857142857103</v>
      </c>
      <c r="J277" s="1">
        <v>50</v>
      </c>
      <c r="K277" s="1">
        <v>50</v>
      </c>
      <c r="L277" s="1">
        <v>1653.00204081681</v>
      </c>
      <c r="M277" s="1">
        <v>1359.4265306126699</v>
      </c>
      <c r="N277" s="1">
        <v>90.625</v>
      </c>
      <c r="O277" s="1">
        <v>70</v>
      </c>
      <c r="P277" s="1">
        <v>46.875</v>
      </c>
      <c r="Q277" s="1">
        <v>1486.24062499823</v>
      </c>
      <c r="R277" s="1">
        <v>1468.1399999986099</v>
      </c>
      <c r="S277" s="1">
        <v>2000.44687500084</v>
      </c>
    </row>
    <row r="278" spans="1:19">
      <c r="A278" s="2" t="s">
        <v>302</v>
      </c>
      <c r="B278" s="7" t="s">
        <v>91</v>
      </c>
      <c r="C278" s="14">
        <f>150/12</f>
        <v>12.5</v>
      </c>
      <c r="D278" s="15" t="s">
        <v>13</v>
      </c>
      <c r="E278" s="15"/>
      <c r="F278" s="15" t="s">
        <v>10</v>
      </c>
      <c r="G278" s="15" t="s">
        <v>307</v>
      </c>
      <c r="H278" s="14">
        <v>95.744680851063805</v>
      </c>
      <c r="I278" s="14">
        <v>72</v>
      </c>
      <c r="J278" s="14">
        <v>0</v>
      </c>
      <c r="K278" s="14">
        <v>50</v>
      </c>
      <c r="L278" s="14">
        <v>1096.7787234042501</v>
      </c>
      <c r="M278" s="14">
        <v>1052.058</v>
      </c>
      <c r="N278" s="14">
        <v>93.548387096774206</v>
      </c>
      <c r="O278" s="14">
        <v>87.5</v>
      </c>
      <c r="P278" s="14">
        <v>75.862068965517196</v>
      </c>
      <c r="Q278" s="14">
        <v>4201.9064516129101</v>
      </c>
      <c r="R278" s="14">
        <v>2069.7468750000198</v>
      </c>
      <c r="S278" s="14">
        <v>1884.3551724137701</v>
      </c>
    </row>
    <row r="279" spans="1:19">
      <c r="A279" s="2" t="s">
        <v>303</v>
      </c>
      <c r="B279" s="7" t="s">
        <v>91</v>
      </c>
      <c r="C279" s="14">
        <f>138/12</f>
        <v>11.5</v>
      </c>
      <c r="D279" s="15" t="s">
        <v>13</v>
      </c>
      <c r="E279" s="15"/>
      <c r="F279" s="15" t="s">
        <v>10</v>
      </c>
      <c r="G279" s="15" t="s">
        <v>307</v>
      </c>
      <c r="H279" s="14">
        <v>94</v>
      </c>
      <c r="I279" s="14">
        <v>54.1666666666667</v>
      </c>
      <c r="J279" s="14">
        <v>50</v>
      </c>
      <c r="K279" s="14">
        <v>50</v>
      </c>
      <c r="L279" s="14">
        <v>1459.1600000762901</v>
      </c>
      <c r="M279" s="14">
        <v>1428.5291665792499</v>
      </c>
      <c r="N279" s="14">
        <v>90.322580645161295</v>
      </c>
      <c r="O279" s="14">
        <v>81.25</v>
      </c>
      <c r="P279" s="14">
        <v>75</v>
      </c>
      <c r="Q279" s="14">
        <v>2808.1645161413398</v>
      </c>
      <c r="R279" s="14">
        <v>2095.04374998808</v>
      </c>
      <c r="S279" s="14">
        <v>1749.4406249523199</v>
      </c>
    </row>
    <row r="280" spans="1:19">
      <c r="A280" s="2" t="s">
        <v>304</v>
      </c>
      <c r="B280" s="7" t="s">
        <v>91</v>
      </c>
      <c r="C280" s="14">
        <f>124/12</f>
        <v>10.333333333333334</v>
      </c>
      <c r="D280" s="15" t="s">
        <v>9</v>
      </c>
      <c r="E280" s="15"/>
      <c r="F280" s="15" t="s">
        <v>10</v>
      </c>
      <c r="G280" s="15" t="s">
        <v>314</v>
      </c>
      <c r="H280" s="14">
        <v>64.5833333333333</v>
      </c>
      <c r="I280" s="14">
        <v>57.142857142857103</v>
      </c>
      <c r="J280" s="14">
        <v>50</v>
      </c>
      <c r="K280" s="14">
        <v>60</v>
      </c>
      <c r="L280" s="14">
        <v>1069.83124991258</v>
      </c>
      <c r="M280" s="14">
        <v>1116.03469373742</v>
      </c>
      <c r="N280" s="14">
        <v>93.548387096774206</v>
      </c>
      <c r="O280" s="14">
        <v>78.571428571428598</v>
      </c>
      <c r="P280" s="14">
        <v>56.6666666666667</v>
      </c>
      <c r="Q280" s="14">
        <v>2328.0677418247301</v>
      </c>
      <c r="R280" s="14">
        <v>1688.4428574017099</v>
      </c>
      <c r="S280" s="14">
        <v>1671.92333348592</v>
      </c>
    </row>
    <row r="281" spans="1:19">
      <c r="A281" s="2" t="s">
        <v>305</v>
      </c>
      <c r="B281" s="7" t="s">
        <v>91</v>
      </c>
      <c r="C281" s="14">
        <f>96/12</f>
        <v>8</v>
      </c>
      <c r="D281" s="15" t="s">
        <v>13</v>
      </c>
      <c r="E281" s="15"/>
      <c r="F281" s="15" t="s">
        <v>10</v>
      </c>
      <c r="G281" s="15" t="s">
        <v>307</v>
      </c>
      <c r="H281" s="14">
        <v>78</v>
      </c>
      <c r="I281" s="14">
        <v>62.5</v>
      </c>
      <c r="J281" s="14">
        <v>50</v>
      </c>
      <c r="K281" s="14">
        <v>50</v>
      </c>
      <c r="L281" s="14">
        <v>2933.05799991608</v>
      </c>
      <c r="M281" s="14">
        <v>3758.5541666348799</v>
      </c>
      <c r="N281" s="14">
        <v>100</v>
      </c>
      <c r="O281" s="14">
        <v>74.193548387096797</v>
      </c>
      <c r="P281" s="14">
        <v>58.064516129032299</v>
      </c>
      <c r="Q281" s="14">
        <v>5590.19000002543</v>
      </c>
      <c r="R281" s="14">
        <v>3561.3483871952199</v>
      </c>
      <c r="S281" s="14">
        <v>2565.5870966142202</v>
      </c>
    </row>
    <row r="282" spans="1:19">
      <c r="A282" s="15" t="s">
        <v>306</v>
      </c>
      <c r="B282" s="7" t="s">
        <v>91</v>
      </c>
      <c r="C282" s="14">
        <f>153/12</f>
        <v>12.75</v>
      </c>
      <c r="D282" s="15" t="s">
        <v>9</v>
      </c>
      <c r="E282" s="15"/>
      <c r="F282" s="15" t="s">
        <v>10</v>
      </c>
      <c r="G282" s="15" t="s">
        <v>307</v>
      </c>
      <c r="H282" s="1">
        <v>51.063829787233999</v>
      </c>
      <c r="I282" s="1">
        <v>40.816326530612201</v>
      </c>
      <c r="J282" s="1">
        <v>56</v>
      </c>
      <c r="K282" s="1">
        <v>55</v>
      </c>
      <c r="L282" s="1">
        <v>977.972340425536</v>
      </c>
      <c r="M282" s="1">
        <v>1427.51020408164</v>
      </c>
      <c r="N282" s="1">
        <v>96.551724137931004</v>
      </c>
      <c r="O282" s="1">
        <v>83.870967741935502</v>
      </c>
      <c r="P282" s="1">
        <v>81.25</v>
      </c>
      <c r="Q282" s="1">
        <v>1391.43793103448</v>
      </c>
      <c r="R282" s="1">
        <v>1185.92903225804</v>
      </c>
      <c r="S282" s="1">
        <v>1250.39375</v>
      </c>
    </row>
    <row r="283" spans="1:19">
      <c r="A283" s="15" t="s">
        <v>308</v>
      </c>
      <c r="B283" s="7" t="s">
        <v>91</v>
      </c>
      <c r="C283" s="14">
        <f>212/12</f>
        <v>17.666666666666668</v>
      </c>
      <c r="D283" s="15" t="s">
        <v>13</v>
      </c>
      <c r="E283" s="15"/>
      <c r="F283" s="15" t="s">
        <v>10</v>
      </c>
      <c r="G283" s="15" t="s">
        <v>307</v>
      </c>
      <c r="H283" s="1">
        <v>52.173913043478301</v>
      </c>
      <c r="I283" s="1">
        <v>50</v>
      </c>
      <c r="J283" s="1">
        <v>57</v>
      </c>
      <c r="K283" s="1">
        <v>82</v>
      </c>
      <c r="L283" s="1">
        <v>1093.4543477970601</v>
      </c>
      <c r="M283" s="1">
        <v>1509.2260869275001</v>
      </c>
      <c r="N283" s="1">
        <v>90</v>
      </c>
      <c r="O283" s="1">
        <v>77.419354838709694</v>
      </c>
      <c r="P283" s="1">
        <v>74.193548387096797</v>
      </c>
      <c r="Q283" s="1">
        <v>2154.0333333492299</v>
      </c>
      <c r="R283" s="1">
        <v>2376.8903225775698</v>
      </c>
      <c r="S283" s="1">
        <v>1966.8774193332999</v>
      </c>
    </row>
    <row r="284" spans="1:19">
      <c r="A284" s="15" t="s">
        <v>309</v>
      </c>
      <c r="B284" s="7" t="s">
        <v>91</v>
      </c>
      <c r="C284" s="14">
        <f>185/12</f>
        <v>15.416666666666666</v>
      </c>
      <c r="D284" s="15" t="s">
        <v>13</v>
      </c>
      <c r="E284" s="15"/>
      <c r="F284" s="15" t="s">
        <v>10</v>
      </c>
      <c r="G284" s="15" t="s">
        <v>307</v>
      </c>
      <c r="H284" s="1">
        <v>39.130434782608702</v>
      </c>
      <c r="I284" s="1">
        <v>48.8888888888889</v>
      </c>
      <c r="J284" s="1">
        <v>25</v>
      </c>
      <c r="K284" s="1">
        <v>28</v>
      </c>
      <c r="L284" s="1">
        <v>1923.41521737887</v>
      </c>
      <c r="M284" s="1">
        <v>1531.74888889525</v>
      </c>
      <c r="N284" s="1">
        <v>87.5</v>
      </c>
      <c r="O284" s="1">
        <v>70.9677419354839</v>
      </c>
      <c r="P284" s="1">
        <v>53.3333333333333</v>
      </c>
      <c r="Q284" s="1">
        <v>3826.43437498808</v>
      </c>
      <c r="R284" s="1">
        <v>3013.5483871429201</v>
      </c>
      <c r="S284" s="1">
        <v>2364.0233332951898</v>
      </c>
    </row>
    <row r="285" spans="1:19">
      <c r="A285" s="15" t="s">
        <v>310</v>
      </c>
      <c r="B285" s="7" t="s">
        <v>91</v>
      </c>
      <c r="C285" s="14">
        <f>203/12</f>
        <v>16.916666666666668</v>
      </c>
      <c r="D285" s="15" t="s">
        <v>9</v>
      </c>
      <c r="E285" s="15"/>
      <c r="F285" s="15" t="s">
        <v>10</v>
      </c>
      <c r="G285" s="15" t="s">
        <v>307</v>
      </c>
      <c r="H285" s="1">
        <v>46.938775510204103</v>
      </c>
      <c r="I285" s="1">
        <v>79.1666666666667</v>
      </c>
      <c r="J285" s="1">
        <v>68</v>
      </c>
      <c r="K285" s="1">
        <v>50</v>
      </c>
      <c r="L285" s="1">
        <v>870.95918367346906</v>
      </c>
      <c r="M285" s="1">
        <v>729.49999999999898</v>
      </c>
      <c r="N285" s="1">
        <v>100</v>
      </c>
      <c r="O285" s="1">
        <v>87.5</v>
      </c>
      <c r="P285" s="1">
        <v>80.645161290322605</v>
      </c>
      <c r="Q285" s="1">
        <v>774.13793103448302</v>
      </c>
      <c r="R285" s="1">
        <v>943.53124999999898</v>
      </c>
      <c r="S285" s="1">
        <v>714.93548387096905</v>
      </c>
    </row>
    <row r="286" spans="1:19">
      <c r="A286" s="15" t="s">
        <v>311</v>
      </c>
      <c r="B286" s="7" t="s">
        <v>91</v>
      </c>
      <c r="C286" s="14">
        <f>216/12</f>
        <v>18</v>
      </c>
      <c r="D286" s="15" t="s">
        <v>9</v>
      </c>
      <c r="E286" s="15"/>
      <c r="F286" s="15" t="s">
        <v>10</v>
      </c>
      <c r="G286" s="15" t="s">
        <v>307</v>
      </c>
      <c r="H286" s="1">
        <v>42.2222222222222</v>
      </c>
      <c r="I286" s="1">
        <v>50</v>
      </c>
      <c r="J286" s="1">
        <v>84</v>
      </c>
      <c r="K286" s="1">
        <v>87</v>
      </c>
      <c r="L286" s="1">
        <v>584.66666666667004</v>
      </c>
      <c r="M286" s="1">
        <v>664.44</v>
      </c>
      <c r="N286" s="1">
        <v>51.724137931034498</v>
      </c>
      <c r="O286" s="1">
        <v>90.625</v>
      </c>
      <c r="P286" s="1">
        <v>90.625</v>
      </c>
      <c r="Q286" s="1">
        <v>2495.3448275862102</v>
      </c>
      <c r="R286" s="1">
        <v>1677.71875</v>
      </c>
      <c r="S286" s="1">
        <v>1393.59375</v>
      </c>
    </row>
    <row r="287" spans="1:19">
      <c r="A287" s="15" t="s">
        <v>312</v>
      </c>
      <c r="B287" s="7" t="s">
        <v>91</v>
      </c>
      <c r="C287" s="14">
        <f>206/12</f>
        <v>17.166666666666668</v>
      </c>
      <c r="D287" s="15" t="s">
        <v>13</v>
      </c>
      <c r="E287" s="15"/>
      <c r="F287" s="15" t="s">
        <v>10</v>
      </c>
      <c r="G287" s="15" t="s">
        <v>307</v>
      </c>
      <c r="H287" s="1">
        <v>95.8333333333333</v>
      </c>
      <c r="I287" s="1">
        <v>66.6666666666667</v>
      </c>
      <c r="J287" s="1">
        <v>35</v>
      </c>
      <c r="K287" s="1">
        <v>55</v>
      </c>
      <c r="L287" s="1">
        <v>705.39583333333405</v>
      </c>
      <c r="M287" s="1">
        <v>752.64583333333405</v>
      </c>
      <c r="N287" s="1">
        <v>96.6666666666667</v>
      </c>
      <c r="O287" s="1">
        <v>93.75</v>
      </c>
      <c r="P287" s="1">
        <v>78.125</v>
      </c>
      <c r="Q287" s="1">
        <v>1940.8</v>
      </c>
      <c r="R287" s="1">
        <v>962.8125</v>
      </c>
      <c r="S287" s="1">
        <v>860.15624999999898</v>
      </c>
    </row>
    <row r="288" spans="1:19">
      <c r="A288" s="15" t="s">
        <v>313</v>
      </c>
      <c r="B288" s="7" t="s">
        <v>91</v>
      </c>
      <c r="C288" s="14">
        <f>168/12</f>
        <v>14</v>
      </c>
      <c r="D288" s="15" t="s">
        <v>13</v>
      </c>
      <c r="E288" s="15"/>
      <c r="F288" s="15" t="s">
        <v>10</v>
      </c>
      <c r="G288" s="15" t="s">
        <v>307</v>
      </c>
      <c r="H288" s="1">
        <v>72</v>
      </c>
      <c r="I288" s="1">
        <v>70.8333333333333</v>
      </c>
      <c r="J288" s="1">
        <v>31</v>
      </c>
      <c r="K288" s="1">
        <v>34</v>
      </c>
      <c r="L288" s="1">
        <v>559.85999999999899</v>
      </c>
      <c r="M288" s="1">
        <v>406.8125</v>
      </c>
      <c r="N288" s="1">
        <v>96.551724137931004</v>
      </c>
      <c r="O288" s="1">
        <v>80.645161290322605</v>
      </c>
      <c r="P288" s="1">
        <v>53.3333333333333</v>
      </c>
      <c r="Q288" s="1">
        <v>1130.2413793103401</v>
      </c>
      <c r="R288" s="1">
        <v>820.60967743012202</v>
      </c>
      <c r="S288" s="1">
        <v>603.00666665236201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Axelle</dc:creator>
  <cp:lastModifiedBy>Axelle Calcus</cp:lastModifiedBy>
  <dcterms:created xsi:type="dcterms:W3CDTF">2021-11-19T18:45:25Z</dcterms:created>
  <dcterms:modified xsi:type="dcterms:W3CDTF">2022-04-26T13:00:57Z</dcterms:modified>
</cp:coreProperties>
</file>