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BE3BA70B-BFB2-4C3B-8F71-106035F4A093}" xr6:coauthVersionLast="47" xr6:coauthVersionMax="47" xr10:uidLastSave="{00000000-0000-0000-0000-000000000000}"/>
  <bookViews>
    <workbookView xWindow="1800" yWindow="0" windowWidth="21600" windowHeight="12960" activeTab="1" xr2:uid="{00000000-000D-0000-FFFF-FFFF00000000}"/>
  </bookViews>
  <sheets>
    <sheet name="Lista" sheetId="12" r:id="rId1"/>
    <sheet name="Pagamentos Mensais" sheetId="16" r:id="rId2"/>
    <sheet name="Projeção Financeira" sheetId="4" r:id="rId3"/>
    <sheet name="Padrões" sheetId="14" r:id="rId4"/>
    <sheet name="Planilha2" sheetId="18" r:id="rId5"/>
    <sheet name="Guardar" sheetId="19" r:id="rId6"/>
  </sheets>
  <definedNames>
    <definedName name="TítuloDaColuna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9" l="1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3" i="19"/>
  <c r="B19" i="19"/>
  <c r="O32" i="16"/>
  <c r="M32" i="16"/>
  <c r="M33" i="16"/>
  <c r="M30" i="16"/>
  <c r="M31" i="16"/>
  <c r="O30" i="16" s="1"/>
  <c r="H13" i="16"/>
  <c r="M13" i="16" s="1"/>
  <c r="O12" i="16" s="1"/>
  <c r="D11" i="4"/>
  <c r="D15" i="4"/>
  <c r="M24" i="16"/>
  <c r="M25" i="16"/>
  <c r="O24" i="16" s="1"/>
  <c r="D13" i="4"/>
  <c r="M20" i="16"/>
  <c r="M21" i="16"/>
  <c r="O20" i="16" s="1"/>
  <c r="M26" i="16"/>
  <c r="M27" i="16"/>
  <c r="O26" i="16" s="1"/>
  <c r="M28" i="16"/>
  <c r="M29" i="16"/>
  <c r="O28" i="16" s="1"/>
  <c r="M18" i="16"/>
  <c r="M19" i="16"/>
  <c r="O18" i="16" s="1"/>
  <c r="M22" i="16"/>
  <c r="M23" i="16"/>
  <c r="O22" i="16" s="1"/>
  <c r="I7" i="4"/>
  <c r="L21" i="4"/>
  <c r="M9" i="4"/>
  <c r="M8" i="4"/>
  <c r="M7" i="4"/>
  <c r="M6" i="4"/>
  <c r="M5" i="4"/>
  <c r="M4" i="4"/>
  <c r="M3" i="4"/>
  <c r="M2" i="16"/>
  <c r="M5" i="16"/>
  <c r="O4" i="16" s="1"/>
  <c r="M17" i="16"/>
  <c r="O16" i="16" s="1"/>
  <c r="M16" i="16"/>
  <c r="M15" i="16"/>
  <c r="O14" i="16" s="1"/>
  <c r="M14" i="16"/>
  <c r="M12" i="16"/>
  <c r="M11" i="16"/>
  <c r="O10" i="16" s="1"/>
  <c r="M10" i="16"/>
  <c r="M9" i="16"/>
  <c r="O8" i="16" s="1"/>
  <c r="M8" i="16"/>
  <c r="M7" i="16"/>
  <c r="O6" i="16" s="1"/>
  <c r="M6" i="16"/>
  <c r="M4" i="16"/>
  <c r="M3" i="16"/>
  <c r="O2" i="16" s="1"/>
  <c r="I8" i="4"/>
  <c r="I6" i="4"/>
  <c r="D8" i="4"/>
  <c r="G19" i="4"/>
  <c r="I3" i="4"/>
  <c r="I16" i="4"/>
  <c r="I15" i="4"/>
  <c r="I11" i="4"/>
  <c r="I4" i="4"/>
  <c r="I5" i="4"/>
  <c r="I12" i="4"/>
  <c r="I9" i="4"/>
  <c r="I14" i="4"/>
  <c r="I13" i="4"/>
  <c r="I17" i="4"/>
  <c r="I10" i="4"/>
  <c r="D7" i="4"/>
  <c r="B20" i="19" l="1"/>
  <c r="L24" i="4"/>
  <c r="L26" i="4" s="1"/>
  <c r="L22" i="4"/>
  <c r="G20" i="4"/>
  <c r="H20" i="4" l="1"/>
  <c r="D10" i="4"/>
  <c r="D12" i="4"/>
  <c r="D14" i="4"/>
  <c r="D3" i="4"/>
  <c r="D4" i="4"/>
  <c r="D5" i="4"/>
  <c r="D6" i="4"/>
  <c r="D9" i="4"/>
  <c r="B20" i="4"/>
  <c r="B21" i="4" l="1"/>
  <c r="D20" i="4"/>
  <c r="L25" i="4"/>
</calcChain>
</file>

<file path=xl/sharedStrings.xml><?xml version="1.0" encoding="utf-8"?>
<sst xmlns="http://schemas.openxmlformats.org/spreadsheetml/2006/main" count="224" uniqueCount="132">
  <si>
    <t>Reserva</t>
  </si>
  <si>
    <t>Lance</t>
  </si>
  <si>
    <t>Item</t>
  </si>
  <si>
    <t>Valor (em reais)</t>
  </si>
  <si>
    <t>Academia</t>
  </si>
  <si>
    <t>Google Cloud</t>
  </si>
  <si>
    <t>Discovery+</t>
  </si>
  <si>
    <t>Spotify</t>
  </si>
  <si>
    <t xml:space="preserve">Em um ano </t>
  </si>
  <si>
    <t>Total em um mês</t>
  </si>
  <si>
    <t>Total em um ano</t>
  </si>
  <si>
    <t>Cartão Sicoob</t>
  </si>
  <si>
    <t>Compras Patricia</t>
  </si>
  <si>
    <t>Cartão Inter</t>
  </si>
  <si>
    <t>TOTAL</t>
  </si>
  <si>
    <t>Pic Itaú</t>
  </si>
  <si>
    <t>TOTAL NO MÊS</t>
  </si>
  <si>
    <t>Nov</t>
  </si>
  <si>
    <t>Dez</t>
  </si>
  <si>
    <t>Jan</t>
  </si>
  <si>
    <t>PAGO</t>
  </si>
  <si>
    <t>STATUS</t>
  </si>
  <si>
    <t>Valor Pago</t>
  </si>
  <si>
    <t>Valor a Pagar</t>
  </si>
  <si>
    <t>TOTAL PAGO</t>
  </si>
  <si>
    <t>Mês</t>
  </si>
  <si>
    <t>Categoria</t>
  </si>
  <si>
    <t>Cartão Nubank</t>
  </si>
  <si>
    <t>Valor</t>
  </si>
  <si>
    <t>Despesas</t>
  </si>
  <si>
    <t>Em Sicoob</t>
  </si>
  <si>
    <t>Compras Patrícia</t>
  </si>
  <si>
    <t>Fev</t>
  </si>
  <si>
    <t>Mar</t>
  </si>
  <si>
    <t>Abr</t>
  </si>
  <si>
    <t>Mai</t>
  </si>
  <si>
    <t>Jun</t>
  </si>
  <si>
    <t>Detalhe</t>
  </si>
  <si>
    <t>Divida</t>
  </si>
  <si>
    <t>Presente Patricia</t>
  </si>
  <si>
    <t>Viagem</t>
  </si>
  <si>
    <t xml:space="preserve"> A Vista</t>
  </si>
  <si>
    <t>Pagamento Patrícia</t>
  </si>
  <si>
    <t>Uber</t>
  </si>
  <si>
    <t>Lanches</t>
  </si>
  <si>
    <t>Poupar</t>
  </si>
  <si>
    <t>Para Viagem</t>
  </si>
  <si>
    <t>Presente Tia</t>
  </si>
  <si>
    <t>em Itaú</t>
  </si>
  <si>
    <t>Ar condicionado</t>
  </si>
  <si>
    <t>Cartão Nu</t>
  </si>
  <si>
    <t>Outros</t>
  </si>
  <si>
    <t>Psquiatra</t>
  </si>
  <si>
    <t>Limite</t>
  </si>
  <si>
    <t>Remédio</t>
  </si>
  <si>
    <t>iCloud</t>
  </si>
  <si>
    <t>Serasa</t>
  </si>
  <si>
    <t>GUARDAR POR 5 MESES</t>
  </si>
  <si>
    <t>HBO max</t>
  </si>
  <si>
    <t>Netflix</t>
  </si>
  <si>
    <t xml:space="preserve"> DEZ/13</t>
  </si>
  <si>
    <t xml:space="preserve"> FEV/PR</t>
  </si>
  <si>
    <t>NOV</t>
  </si>
  <si>
    <t>MÊS</t>
  </si>
  <si>
    <t>DEZ</t>
  </si>
  <si>
    <t>JAN</t>
  </si>
  <si>
    <t>FEV</t>
  </si>
  <si>
    <t>MAR</t>
  </si>
  <si>
    <t>ABR</t>
  </si>
  <si>
    <t>DETALHES</t>
  </si>
  <si>
    <t>MAI</t>
  </si>
  <si>
    <t>JUN</t>
  </si>
  <si>
    <t>Celular</t>
  </si>
  <si>
    <t>Investimentos</t>
  </si>
  <si>
    <t>Gastos</t>
  </si>
  <si>
    <t>Detalhes</t>
  </si>
  <si>
    <t>TOTAL DE G+I (ano)</t>
  </si>
  <si>
    <t>Tipo</t>
  </si>
  <si>
    <t>Assinatura</t>
  </si>
  <si>
    <t>Saúde</t>
  </si>
  <si>
    <t>Essencial</t>
  </si>
  <si>
    <t>Investimento</t>
  </si>
  <si>
    <t>Transporte</t>
  </si>
  <si>
    <t>Alimentação</t>
  </si>
  <si>
    <t>Manitenção Conta</t>
  </si>
  <si>
    <t>SOBRA</t>
  </si>
  <si>
    <t>ALERTA</t>
  </si>
  <si>
    <t>Aniversário Patrícia</t>
  </si>
  <si>
    <t>Aniversário Pai</t>
  </si>
  <si>
    <t>Páscoa | Nascimento Lucas Gabriel</t>
  </si>
  <si>
    <t>Aniversário Mãe</t>
  </si>
  <si>
    <t>Dia das Mães</t>
  </si>
  <si>
    <t>JUL</t>
  </si>
  <si>
    <t>AGO</t>
  </si>
  <si>
    <t>Dia dos Pais</t>
  </si>
  <si>
    <t>MAI|13</t>
  </si>
  <si>
    <t>ABATE</t>
  </si>
  <si>
    <t>Feriados</t>
  </si>
  <si>
    <t>Folga</t>
  </si>
  <si>
    <t>01/01/2024 - Ano Novo</t>
  </si>
  <si>
    <t>12/02/2024 - Carnaval</t>
  </si>
  <si>
    <t>13/02/2024 - Carnaval</t>
  </si>
  <si>
    <t>14/02/2024 - Carnaval</t>
  </si>
  <si>
    <t>28/02/2024 - Facultativo</t>
  </si>
  <si>
    <t>19/03/2024 - Dia de São José</t>
  </si>
  <si>
    <t>28/03/2024 - Quinta-feira santa</t>
  </si>
  <si>
    <t>29/03/2024 - Sexta-feira Santa</t>
  </si>
  <si>
    <t>21/04/2024 - Dia de Tiradentes</t>
  </si>
  <si>
    <t>01/05/2024 - Dia do Trabalho</t>
  </si>
  <si>
    <t>30/05/2024 - Corpus Christi</t>
  </si>
  <si>
    <t>29/06/2024 - São Pedro</t>
  </si>
  <si>
    <t>15/08/2024 - Assunção de Nossa Senhora</t>
  </si>
  <si>
    <t>07/09/2024 - Independência do Brasil</t>
  </si>
  <si>
    <t>12/10/2024 - Nossa Senhora Aparecida</t>
  </si>
  <si>
    <t>24/10/2024 - Pedra fundamental de Goiânia</t>
  </si>
  <si>
    <t>28/10/2024 - Dia do Servidor Público</t>
  </si>
  <si>
    <t>02/11/2024 - Dia de Finados</t>
  </si>
  <si>
    <t>15/11/2024 - Proclamação da República</t>
  </si>
  <si>
    <t>08/12/2024 - N. Sra. da Conceição</t>
  </si>
  <si>
    <t>25/12/2024 - Natal</t>
  </si>
  <si>
    <t>31/12/2024 - Após o meio-dia, Véspera de Ano Novo</t>
  </si>
  <si>
    <t>TODOS</t>
  </si>
  <si>
    <t>Dia da Semana</t>
  </si>
  <si>
    <t>Pix</t>
  </si>
  <si>
    <t>Conta Sicoob</t>
  </si>
  <si>
    <t>JUN|Férias</t>
  </si>
  <si>
    <t>SET</t>
  </si>
  <si>
    <t>OUT</t>
  </si>
  <si>
    <t>Quem</t>
  </si>
  <si>
    <t>Total</t>
  </si>
  <si>
    <t xml:space="preserve">Valor </t>
  </si>
  <si>
    <t>Guardando Casal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</si>
</sst>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[$R$-416]\ * #,##0.00_-;\-[$R$-416]\ * #,##0.00_-;_-[$R$-416]\ * &quot;-&quot;??_-;_-@_-"/>
    <numFmt numFmtId="169" formatCode="mmmm\,\ yyyy;@"/>
    <numFmt numFmtId="170" formatCode="dddd"/>
  </numFmts>
  <fonts count="34" x14ac:knownFonts="1">
    <font>
      <b/>
      <sz val="11"/>
      <color theme="1" tint="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haroni"/>
      <charset val="177"/>
    </font>
    <font>
      <b/>
      <sz val="11"/>
      <color theme="2"/>
      <name val="Arial"/>
      <family val="2"/>
      <scheme val="major"/>
    </font>
    <font>
      <b/>
      <sz val="8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sz val="11"/>
      <name val="Aharoni"/>
      <charset val="177"/>
    </font>
    <font>
      <b/>
      <sz val="11"/>
      <color theme="0"/>
      <name val="Aharoni"/>
      <charset val="177"/>
    </font>
    <font>
      <b/>
      <sz val="11"/>
      <color rgb="FF15AB01"/>
      <name val="Aharoni"/>
      <charset val="177"/>
    </font>
    <font>
      <b/>
      <sz val="11"/>
      <color rgb="FFC0000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sz val="11"/>
      <color theme="5" tint="-0.249977111117893"/>
      <name val="Arial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9" tint="-0.499984740745262"/>
        <bgColor theme="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49">
    <xf numFmtId="0" fontId="0" fillId="0" borderId="0">
      <alignment vertical="center" wrapText="1"/>
    </xf>
    <xf numFmtId="0" fontId="4" fillId="0" borderId="0" applyNumberFormat="0" applyFill="0" applyAlignment="0" applyProtection="0"/>
    <xf numFmtId="0" fontId="3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Alignment="0" applyProtection="0"/>
    <xf numFmtId="14" fontId="7" fillId="0" borderId="0">
      <alignment horizontal="left" vertical="center" wrapText="1"/>
    </xf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" applyNumberFormat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6" fillId="0" borderId="3" applyNumberFormat="0" applyFill="0" applyAlignment="0" applyProtection="0"/>
    <xf numFmtId="0" fontId="17" fillId="7" borderId="4" applyNumberFormat="0" applyAlignment="0" applyProtection="0"/>
    <xf numFmtId="0" fontId="18" fillId="0" borderId="0" applyNumberFormat="0" applyFill="0" applyBorder="0" applyAlignment="0" applyProtection="0"/>
    <xf numFmtId="0" fontId="8" fillId="8" borderId="5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>
      <alignment horizontal="left" wrapText="1" indent="1"/>
    </xf>
  </cellStyleXfs>
  <cellXfs count="99">
    <xf numFmtId="0" fontId="0" fillId="0" borderId="0" xfId="0">
      <alignment vertical="center" wrapText="1"/>
    </xf>
    <xf numFmtId="168" fontId="0" fillId="0" borderId="0" xfId="8" applyNumberFormat="1" applyFont="1" applyAlignment="1">
      <alignment vertical="center" wrapText="1"/>
    </xf>
    <xf numFmtId="168" fontId="0" fillId="0" borderId="0" xfId="0" applyNumberFormat="1">
      <alignment vertical="center" wrapText="1"/>
    </xf>
    <xf numFmtId="0" fontId="17" fillId="34" borderId="7" xfId="0" applyFont="1" applyFill="1" applyBorder="1">
      <alignment vertical="center" wrapText="1"/>
    </xf>
    <xf numFmtId="166" fontId="17" fillId="34" borderId="7" xfId="8" applyFont="1" applyFill="1" applyBorder="1" applyAlignment="1">
      <alignment vertical="center" wrapText="1"/>
    </xf>
    <xf numFmtId="0" fontId="0" fillId="35" borderId="0" xfId="0" applyFill="1">
      <alignment vertical="center" wrapText="1"/>
    </xf>
    <xf numFmtId="168" fontId="0" fillId="35" borderId="0" xfId="8" applyNumberFormat="1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4" fillId="0" borderId="16" xfId="3" applyFont="1" applyBorder="1" applyAlignment="1">
      <alignment horizontal="center"/>
    </xf>
    <xf numFmtId="0" fontId="22" fillId="36" borderId="15" xfId="48" applyFont="1" applyFill="1" applyBorder="1" applyAlignment="1">
      <alignment horizontal="center" wrapText="1"/>
    </xf>
    <xf numFmtId="0" fontId="22" fillId="36" borderId="17" xfId="48" applyFont="1" applyFill="1" applyBorder="1" applyAlignment="1">
      <alignment horizontal="center" wrapText="1"/>
    </xf>
    <xf numFmtId="0" fontId="26" fillId="0" borderId="0" xfId="0" applyFont="1">
      <alignment vertical="center" wrapText="1"/>
    </xf>
    <xf numFmtId="168" fontId="26" fillId="0" borderId="0" xfId="8" applyNumberFormat="1" applyFont="1" applyAlignment="1">
      <alignment vertical="center" wrapText="1"/>
    </xf>
    <xf numFmtId="168" fontId="26" fillId="0" borderId="0" xfId="0" applyNumberFormat="1" applyFont="1">
      <alignment vertical="center" wrapText="1"/>
    </xf>
    <xf numFmtId="17" fontId="26" fillId="0" borderId="0" xfId="0" applyNumberFormat="1" applyFont="1">
      <alignment vertical="center" wrapText="1"/>
    </xf>
    <xf numFmtId="169" fontId="0" fillId="0" borderId="0" xfId="0" applyNumberFormat="1">
      <alignment vertical="center" wrapText="1"/>
    </xf>
    <xf numFmtId="0" fontId="0" fillId="37" borderId="0" xfId="0" applyFill="1">
      <alignment vertical="center" wrapText="1"/>
    </xf>
    <xf numFmtId="168" fontId="0" fillId="37" borderId="0" xfId="8" applyNumberFormat="1" applyFont="1" applyFill="1" applyAlignment="1">
      <alignment vertical="center" wrapText="1"/>
    </xf>
    <xf numFmtId="168" fontId="0" fillId="37" borderId="0" xfId="0" applyNumberFormat="1" applyFill="1">
      <alignment vertical="center" wrapText="1"/>
    </xf>
    <xf numFmtId="3" fontId="0" fillId="0" borderId="0" xfId="0" applyNumberFormat="1">
      <alignment vertical="center" wrapText="1"/>
    </xf>
    <xf numFmtId="4" fontId="22" fillId="0" borderId="8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4" fontId="27" fillId="0" borderId="8" xfId="0" applyNumberFormat="1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4" fontId="27" fillId="0" borderId="10" xfId="0" applyNumberFormat="1" applyFont="1" applyBorder="1" applyAlignment="1">
      <alignment horizontal="center" vertical="center" wrapText="1"/>
    </xf>
    <xf numFmtId="4" fontId="29" fillId="39" borderId="10" xfId="0" applyNumberFormat="1" applyFont="1" applyFill="1" applyBorder="1" applyAlignment="1">
      <alignment horizontal="center" vertical="center" wrapText="1"/>
    </xf>
    <xf numFmtId="168" fontId="29" fillId="39" borderId="10" xfId="0" applyNumberFormat="1" applyFont="1" applyFill="1" applyBorder="1" applyAlignment="1">
      <alignment horizontal="center" vertical="center" wrapText="1"/>
    </xf>
    <xf numFmtId="0" fontId="29" fillId="40" borderId="8" xfId="0" applyFont="1" applyFill="1" applyBorder="1" applyAlignment="1">
      <alignment horizontal="center" vertical="center" wrapText="1"/>
    </xf>
    <xf numFmtId="4" fontId="22" fillId="0" borderId="13" xfId="0" applyNumberFormat="1" applyFont="1" applyBorder="1" applyAlignment="1">
      <alignment horizontal="center" vertical="center" wrapText="1"/>
    </xf>
    <xf numFmtId="4" fontId="22" fillId="0" borderId="18" xfId="0" applyNumberFormat="1" applyFont="1" applyBorder="1" applyAlignment="1">
      <alignment horizontal="center" vertical="center" wrapText="1"/>
    </xf>
    <xf numFmtId="4" fontId="29" fillId="40" borderId="9" xfId="0" applyNumberFormat="1" applyFont="1" applyFill="1" applyBorder="1" applyAlignment="1">
      <alignment horizontal="center" vertical="center" wrapText="1"/>
    </xf>
    <xf numFmtId="0" fontId="23" fillId="40" borderId="11" xfId="0" applyFont="1" applyFill="1" applyBorder="1" applyAlignment="1">
      <alignment horizontal="center" vertical="center" wrapText="1"/>
    </xf>
    <xf numFmtId="4" fontId="31" fillId="0" borderId="13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17" fillId="44" borderId="8" xfId="0" applyFont="1" applyFill="1" applyBorder="1">
      <alignment vertical="center" wrapText="1"/>
    </xf>
    <xf numFmtId="4" fontId="17" fillId="44" borderId="8" xfId="0" applyNumberFormat="1" applyFont="1" applyFill="1" applyBorder="1">
      <alignment vertical="center" wrapText="1"/>
    </xf>
    <xf numFmtId="0" fontId="17" fillId="0" borderId="0" xfId="0" applyFont="1">
      <alignment vertical="center" wrapText="1"/>
    </xf>
    <xf numFmtId="0" fontId="17" fillId="33" borderId="7" xfId="0" applyFont="1" applyFill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17" fillId="34" borderId="8" xfId="0" applyFont="1" applyFill="1" applyBorder="1">
      <alignment vertical="center" wrapText="1"/>
    </xf>
    <xf numFmtId="166" fontId="17" fillId="34" borderId="8" xfId="8" applyFont="1" applyFill="1" applyBorder="1" applyAlignment="1">
      <alignment vertical="center" wrapText="1"/>
    </xf>
    <xf numFmtId="0" fontId="17" fillId="33" borderId="8" xfId="0" applyFont="1" applyFill="1" applyBorder="1">
      <alignment vertical="center" wrapText="1"/>
    </xf>
    <xf numFmtId="166" fontId="17" fillId="33" borderId="8" xfId="8" applyFont="1" applyFill="1" applyBorder="1" applyAlignment="1">
      <alignment vertical="center" wrapText="1"/>
    </xf>
    <xf numFmtId="4" fontId="31" fillId="0" borderId="11" xfId="0" applyNumberFormat="1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4" fontId="27" fillId="0" borderId="23" xfId="0" applyNumberFormat="1" applyFont="1" applyBorder="1" applyAlignment="1">
      <alignment horizontal="center" vertical="center" wrapText="1"/>
    </xf>
    <xf numFmtId="4" fontId="31" fillId="0" borderId="23" xfId="0" applyNumberFormat="1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4" fontId="22" fillId="0" borderId="26" xfId="0" applyNumberFormat="1" applyFont="1" applyBorder="1" applyAlignment="1">
      <alignment horizontal="center" vertical="center" wrapText="1"/>
    </xf>
    <xf numFmtId="0" fontId="27" fillId="45" borderId="8" xfId="0" applyFont="1" applyFill="1" applyBorder="1" applyAlignment="1">
      <alignment horizontal="center" vertical="center" wrapText="1"/>
    </xf>
    <xf numFmtId="0" fontId="27" fillId="41" borderId="8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45" borderId="8" xfId="0" applyFont="1" applyFill="1" applyBorder="1" applyAlignment="1">
      <alignment horizontal="left" vertical="center" wrapText="1"/>
    </xf>
    <xf numFmtId="0" fontId="27" fillId="41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170" fontId="27" fillId="45" borderId="8" xfId="0" applyNumberFormat="1" applyFont="1" applyFill="1" applyBorder="1" applyAlignment="1">
      <alignment horizontal="left" vertical="center" wrapText="1"/>
    </xf>
    <xf numFmtId="170" fontId="27" fillId="0" borderId="8" xfId="0" applyNumberFormat="1" applyFont="1" applyBorder="1" applyAlignment="1">
      <alignment horizontal="left" vertical="center" wrapText="1"/>
    </xf>
    <xf numFmtId="170" fontId="27" fillId="41" borderId="8" xfId="0" applyNumberFormat="1" applyFont="1" applyFill="1" applyBorder="1" applyAlignment="1">
      <alignment horizontal="left" vertical="center" wrapText="1"/>
    </xf>
    <xf numFmtId="170" fontId="27" fillId="46" borderId="8" xfId="0" applyNumberFormat="1" applyFont="1" applyFill="1" applyBorder="1" applyAlignment="1">
      <alignment horizontal="left" vertical="center" wrapText="1"/>
    </xf>
    <xf numFmtId="0" fontId="27" fillId="46" borderId="8" xfId="0" applyFont="1" applyFill="1" applyBorder="1" applyAlignment="1">
      <alignment horizontal="left" vertical="center" wrapText="1"/>
    </xf>
    <xf numFmtId="0" fontId="27" fillId="4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left" vertical="center" wrapText="1"/>
    </xf>
    <xf numFmtId="168" fontId="0" fillId="0" borderId="8" xfId="8" applyNumberFormat="1" applyFont="1" applyBorder="1" applyAlignment="1">
      <alignment vertical="center" wrapText="1"/>
    </xf>
    <xf numFmtId="168" fontId="0" fillId="0" borderId="8" xfId="0" applyNumberFormat="1" applyBorder="1">
      <alignment vertical="center" wrapText="1"/>
    </xf>
    <xf numFmtId="4" fontId="32" fillId="0" borderId="8" xfId="0" applyNumberFormat="1" applyFont="1" applyBorder="1" applyAlignment="1">
      <alignment horizontal="center" vertical="center" wrapText="1"/>
    </xf>
    <xf numFmtId="4" fontId="33" fillId="0" borderId="8" xfId="0" applyNumberFormat="1" applyFont="1" applyBorder="1" applyAlignment="1">
      <alignment horizontal="center" vertical="center" wrapText="1"/>
    </xf>
    <xf numFmtId="0" fontId="29" fillId="43" borderId="8" xfId="0" applyFont="1" applyFill="1" applyBorder="1" applyAlignment="1">
      <alignment horizontal="center" vertical="center" wrapText="1"/>
    </xf>
    <xf numFmtId="4" fontId="22" fillId="0" borderId="8" xfId="0" applyNumberFormat="1" applyFont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4" fontId="22" fillId="0" borderId="21" xfId="0" applyNumberFormat="1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17" fontId="29" fillId="43" borderId="14" xfId="0" applyNumberFormat="1" applyFont="1" applyFill="1" applyBorder="1" applyAlignment="1">
      <alignment horizontal="center" vertical="center" wrapText="1"/>
    </xf>
    <xf numFmtId="17" fontId="29" fillId="43" borderId="10" xfId="0" applyNumberFormat="1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29" fillId="43" borderId="21" xfId="0" applyFont="1" applyFill="1" applyBorder="1" applyAlignment="1">
      <alignment horizontal="center" vertical="center" wrapText="1"/>
    </xf>
    <xf numFmtId="0" fontId="29" fillId="43" borderId="10" xfId="0" applyFont="1" applyFill="1" applyBorder="1" applyAlignment="1">
      <alignment horizontal="center" vertical="center" wrapText="1"/>
    </xf>
    <xf numFmtId="4" fontId="22" fillId="0" borderId="23" xfId="0" applyNumberFormat="1" applyFont="1" applyBorder="1" applyAlignment="1">
      <alignment horizontal="center" vertical="center" wrapText="1"/>
    </xf>
    <xf numFmtId="4" fontId="22" fillId="0" borderId="26" xfId="0" applyNumberFormat="1" applyFont="1" applyBorder="1" applyAlignment="1">
      <alignment horizontal="center" vertical="center" wrapText="1"/>
    </xf>
    <xf numFmtId="0" fontId="29" fillId="42" borderId="14" xfId="0" applyFont="1" applyFill="1" applyBorder="1" applyAlignment="1">
      <alignment horizontal="center" vertical="center" wrapText="1"/>
    </xf>
    <xf numFmtId="0" fontId="29" fillId="42" borderId="10" xfId="0" applyFont="1" applyFill="1" applyBorder="1" applyAlignment="1">
      <alignment horizontal="center" vertical="center" wrapText="1"/>
    </xf>
    <xf numFmtId="0" fontId="29" fillId="43" borderId="22" xfId="0" applyFont="1" applyFill="1" applyBorder="1" applyAlignment="1">
      <alignment horizontal="center" vertical="center" wrapText="1"/>
    </xf>
    <xf numFmtId="0" fontId="29" fillId="43" borderId="25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9" fillId="47" borderId="14" xfId="0" applyFont="1" applyFill="1" applyBorder="1" applyAlignment="1">
      <alignment horizontal="center" vertical="center" wrapText="1"/>
    </xf>
    <xf numFmtId="0" fontId="29" fillId="47" borderId="10" xfId="0" applyFont="1" applyFill="1" applyBorder="1" applyAlignment="1">
      <alignment horizontal="center" vertical="center" wrapText="1"/>
    </xf>
    <xf numFmtId="0" fontId="17" fillId="35" borderId="0" xfId="0" applyFont="1" applyFill="1" applyAlignment="1">
      <alignment horizontal="center" vertical="center" wrapText="1"/>
    </xf>
    <xf numFmtId="0" fontId="17" fillId="38" borderId="0" xfId="0" applyFont="1" applyFill="1" applyAlignment="1">
      <alignment horizontal="center" vertical="center" wrapText="1"/>
    </xf>
  </cellXfs>
  <cellStyles count="49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Data" xfId="5" xr:uid="{00000000-0005-0000-0000-00001F000000}"/>
    <cellStyle name="Detalhes da tabela" xfId="48" xr:uid="{3802EF83-3D92-42F9-93C2-5643E72AE58A}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Moeda" xfId="8" builtinId="4" customBuiltin="1"/>
    <cellStyle name="Moeda [0]" xfId="9" builtinId="7" customBuiltin="1"/>
    <cellStyle name="Neutro" xfId="14" builtinId="28" customBuiltin="1"/>
    <cellStyle name="Normal" xfId="0" builtinId="0" customBuiltin="1"/>
    <cellStyle name="Nota" xfId="21" builtinId="10" customBuiltin="1"/>
    <cellStyle name="Porcentagem" xfId="10" builtinId="5" customBuiltin="1"/>
    <cellStyle name="Ruim" xfId="13" builtinId="27" customBuiltin="1"/>
    <cellStyle name="Saída" xfId="16" builtinId="21" customBuiltin="1"/>
    <cellStyle name="Separador de milhares [0]" xfId="7" builtinId="6" customBuiltin="1"/>
    <cellStyle name="Texto de Aviso" xfId="20" builtinId="11" customBuiltin="1"/>
    <cellStyle name="Texto Explicativo" xfId="22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11" builtinId="19" customBuiltin="1"/>
    <cellStyle name="Total" xfId="23" builtinId="25" customBuiltin="1"/>
    <cellStyle name="Vírgula" xfId="6" builtinId="3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 outline="0">
        <top style="thin">
          <color theme="0" tint="-0.14996795556505021"/>
        </top>
      </border>
    </dxf>
    <dxf>
      <border outline="0">
        <top style="thin">
          <color theme="1" tint="0.499984740745262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border outline="0"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Arial"/>
        <family val="2"/>
        <scheme val="major"/>
      </font>
      <alignment horizontal="center" vertical="bottom" textRotation="0" wrapText="0" indent="0" justifyLastLine="0" shrinkToFit="0" readingOrder="0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fill>
        <patternFill patternType="solid">
          <fgColor indexed="64"/>
          <bgColor theme="9" tint="-0.499984740745262"/>
        </patternFill>
      </fill>
    </dxf>
    <dxf>
      <numFmt numFmtId="168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68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haroni"/>
        <charset val="177"/>
        <scheme val="none"/>
      </font>
      <numFmt numFmtId="4" formatCode="#,##0.00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mmmm\,\ yyyy;@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fas" defaultPivotStyle="PivotStyleLight16">
    <tableStyle name="Tarefas" pivot="0" count="3" xr9:uid="{00000000-0011-0000-FFFF-FFFF00000000}">
      <tableStyleElement type="wholeTable" dxfId="42"/>
      <tableStyleElement type="headerRow" dxfId="41"/>
      <tableStyleElement type="firstColumn" dxfId="40"/>
    </tableStyle>
  </tableStyles>
  <colors>
    <mruColors>
      <color rgb="FF15A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4E7B8B-1E69-494B-B6E4-83992BCEC089}" name="Tabela10" displayName="Tabela10" ref="A1:D1048575" totalsRowShown="0">
  <autoFilter ref="A1:D1048575" xr:uid="{2C4E7B8B-1E69-494B-B6E4-83992BCEC089}"/>
  <tableColumns count="4">
    <tableColumn id="1" xr3:uid="{66FD0B0B-2B5A-4A27-BF5A-14DDD6D1DA9F}" name="Mês" dataDxfId="39"/>
    <tableColumn id="2" xr3:uid="{E0E2E344-4059-478E-8380-A62A4544D313}" name="Categoria"/>
    <tableColumn id="4" xr3:uid="{81CA6082-7653-41D5-B700-A3339C1416E3}" name="Detalhe"/>
    <tableColumn id="3" xr3:uid="{57833B8B-4CC0-4759-A6E4-EBE9258D7588}" name="Valo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F72157-B824-426F-A89A-1BD6EBD7D91F}" name="Tabela14" displayName="Tabela14" ref="B1:M33" totalsRowShown="0" headerRowDxfId="38" dataDxfId="36" headerRowBorderDxfId="37" tableBorderDxfId="35" totalsRowBorderDxfId="34">
  <autoFilter ref="B1:M33" xr:uid="{73F72157-B824-426F-A89A-1BD6EBD7D91F}"/>
  <tableColumns count="12">
    <tableColumn id="1" xr3:uid="{DC98BF17-25EA-4A6D-A222-0C9268770B6B}" name="DETALHES" dataDxfId="33"/>
    <tableColumn id="2" xr3:uid="{6AB029B8-38B5-479B-9F3C-1BEDEB88A31C}" name="Cartão Sicoob" dataDxfId="32"/>
    <tableColumn id="12" xr3:uid="{565EEFCA-787E-4372-B972-8B3B535E433D}" name="Conta Sicoob" dataDxfId="31"/>
    <tableColumn id="3" xr3:uid="{56614E03-20EB-4F91-8C35-C68E166BF43D}" name="Compras Patricia" dataDxfId="30"/>
    <tableColumn id="4" xr3:uid="{1B1C7D1D-F1C7-4923-B69F-7ABD629E17B9}" name="Cartão Inter" dataDxfId="29"/>
    <tableColumn id="5" xr3:uid="{5C53C81A-C32C-4C73-8CE3-76CA24CD54F7}" name="Cartão Nu" dataDxfId="28"/>
    <tableColumn id="13" xr3:uid="{44A368D6-63DA-4E81-8C29-B763E9C245BD}" name="Pic Itaú" dataDxfId="27"/>
    <tableColumn id="6" xr3:uid="{D2B1D471-83C1-4DDC-99B0-AC1D19F716D0}" name="em Itaú" dataDxfId="26"/>
    <tableColumn id="11" xr3:uid="{DE6A3E11-694E-4E3E-BE85-1EBA8E61EB49}" name="Outros" dataDxfId="25"/>
    <tableColumn id="10" xr3:uid="{303C8697-2EC3-4253-9ED7-1BC6C1427657}" name="Pix" dataDxfId="24"/>
    <tableColumn id="8" xr3:uid="{208090BE-2051-4E00-822F-7E0A126A3550}" name="Limite" dataDxfId="23"/>
    <tableColumn id="9" xr3:uid="{3892E13E-0BEA-44F3-9F46-7F7E5036F4C2}" name="TOTAL" dataDxfId="22">
      <calculatedColumnFormula>SUM(C2:L2)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D0F2F-2DCC-4742-B88C-11181A89C3DE}" name="Tabela1" displayName="Tabela1" ref="F2:I17" totalsRowShown="0">
  <autoFilter ref="F2:I17" xr:uid="{70BD0F2F-2DCC-4742-B88C-11181A89C3DE}"/>
  <sortState xmlns:xlrd2="http://schemas.microsoft.com/office/spreadsheetml/2017/richdata2" ref="F3:I17">
    <sortCondition ref="H2:H17"/>
  </sortState>
  <tableColumns count="4">
    <tableColumn id="1" xr3:uid="{D3D9FD61-F40A-42C1-A346-F7CEFA346346}" name="Item" dataDxfId="21"/>
    <tableColumn id="4" xr3:uid="{13531D0C-2026-45F4-AF9B-B2DDF27ADF47}" name="Tipo" dataDxfId="20"/>
    <tableColumn id="2" xr3:uid="{DBCE5185-37EB-4E27-B7C7-873A781711FA}" name="Valor (em reais)" dataDxfId="19" dataCellStyle="Moeda"/>
    <tableColumn id="3" xr3:uid="{84E45942-56ED-4DF4-B610-9D69B3E98706}" name="Em um ano " dataDxfId="18">
      <calculatedColumnFormula>SUM(Tabela1[[#This Row],[Valor (em reais)]]*12)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104304-A7A1-4C5B-A8E2-07F7BFE24153}" name="Tabela17" displayName="Tabela17" ref="A2:D15" totalsRowShown="0">
  <autoFilter ref="A2:D15" xr:uid="{2F104304-A7A1-4C5B-A8E2-07F7BFE24153}"/>
  <tableColumns count="4">
    <tableColumn id="1" xr3:uid="{7391447C-F2CB-42B1-B905-9F6B3B988BCE}" name="Item"/>
    <tableColumn id="2" xr3:uid="{716A4D9F-914D-4AC8-8016-CDA5160F813D}" name="Valor (em reais)" dataDxfId="17" dataCellStyle="Moeda"/>
    <tableColumn id="4" xr3:uid="{B7352B0B-A9B9-459D-97D5-4DC64C9EC5E6}" name="Detalhe" dataDxfId="16" dataCellStyle="Moeda"/>
    <tableColumn id="3" xr3:uid="{E899AD60-F710-4F49-8F95-37AEADD1D8BA}" name="Em um ano " dataDxfId="15">
      <calculatedColumnFormula>SUM(Tabela17[[#This Row],[Valor (em reais)]]*1)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2C2053-5D08-4070-A223-77D01DB710D6}" name="Tabela1616" displayName="Tabela1616" ref="K2:M9" totalsRowShown="0" headerRowDxfId="14">
  <autoFilter ref="K2:M9" xr:uid="{032C2053-5D08-4070-A223-77D01DB710D6}"/>
  <tableColumns count="3">
    <tableColumn id="1" xr3:uid="{027FB6AB-4D72-47CF-B67C-6C5C719C8074}" name="Item"/>
    <tableColumn id="2" xr3:uid="{0490FA6B-03EC-48A1-87AC-1A67672827BF}" name="Valor (em reais)" dataDxfId="13" dataCellStyle="Moeda"/>
    <tableColumn id="3" xr3:uid="{97DE0BDE-5EA8-4E4B-A511-F417889C49DE}" name="Em um ano " dataDxfId="12">
      <calculatedColumnFormula>SUM(Tabela1616[[#This Row],[Valor (em reais)]]*12)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657092-DD09-4A45-AB2A-0F72DC5469AE}" name="Tabela9" displayName="Tabela9" ref="A1:A8" totalsRowShown="0" headerRowDxfId="11" dataDxfId="9" headerRowBorderDxfId="10" tableBorderDxfId="8" totalsRowBorderDxfId="7" headerRowCellStyle="Título 2" dataCellStyle="Detalhes da tabela">
  <autoFilter ref="A1:A8" xr:uid="{5C657092-DD09-4A45-AB2A-0F72DC5469AE}"/>
  <tableColumns count="1">
    <tableColumn id="1" xr3:uid="{D46D04CE-4792-4FA4-B13C-1C8F73206D89}" name="Despesas" dataDxfId="6" dataCellStyle="Detalhes da tabel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A3203-8808-4EEF-BF8F-B6306F519D4D}" name="Tabela13" displayName="Tabela13" ref="A2:D17" totalsRowShown="0">
  <autoFilter ref="A2:D17" xr:uid="{419A3203-8808-4EEF-BF8F-B6306F519D4D}"/>
  <sortState xmlns:xlrd2="http://schemas.microsoft.com/office/spreadsheetml/2017/richdata2" ref="A3:D17">
    <sortCondition ref="C2:C17"/>
  </sortState>
  <tableColumns count="4">
    <tableColumn id="1" xr3:uid="{9756BCD0-1411-441D-9094-8D7F67FBA131}" name="Mês" dataDxfId="5"/>
    <tableColumn id="4" xr3:uid="{1F0B931D-509C-4936-936F-43D26DD71006}" name="Quem" dataDxfId="4"/>
    <tableColumn id="2" xr3:uid="{D1E15C56-FC0B-4794-8499-3894AC8E4D5D}" name="Valor " dataDxfId="3" dataCellStyle="Moeda"/>
    <tableColumn id="3" xr3:uid="{7843531B-DD0E-489D-9CD1-9EC3DC97C091}" name="Total" dataDxfId="2">
      <calculatedColumnFormula>Tabela13[[#This Row],[Valor 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B654-5787-492D-9B8D-762E4477BF5C}">
  <dimension ref="A1:D8"/>
  <sheetViews>
    <sheetView workbookViewId="0">
      <selection activeCell="D8" sqref="D8"/>
    </sheetView>
  </sheetViews>
  <sheetFormatPr defaultRowHeight="15" x14ac:dyDescent="0.25"/>
  <cols>
    <col min="1" max="1" width="15" style="16" bestFit="1" customWidth="1"/>
    <col min="2" max="2" width="17.25" customWidth="1"/>
    <col min="3" max="3" width="18.125" bestFit="1" customWidth="1"/>
  </cols>
  <sheetData>
    <row r="1" spans="1:4" x14ac:dyDescent="0.25">
      <c r="A1" t="s">
        <v>25</v>
      </c>
      <c r="B1" t="s">
        <v>26</v>
      </c>
      <c r="C1" t="s">
        <v>37</v>
      </c>
      <c r="D1" t="s">
        <v>28</v>
      </c>
    </row>
    <row r="2" spans="1:4" x14ac:dyDescent="0.25">
      <c r="A2" s="16">
        <v>45323</v>
      </c>
      <c r="B2" t="s">
        <v>41</v>
      </c>
      <c r="C2" t="s">
        <v>42</v>
      </c>
      <c r="D2">
        <v>4000</v>
      </c>
    </row>
    <row r="3" spans="1:4" x14ac:dyDescent="0.25">
      <c r="A3" s="16">
        <v>45323</v>
      </c>
      <c r="B3" t="s">
        <v>45</v>
      </c>
      <c r="C3" t="s">
        <v>46</v>
      </c>
      <c r="D3">
        <v>2000</v>
      </c>
    </row>
    <row r="4" spans="1:4" x14ac:dyDescent="0.25">
      <c r="A4" s="16">
        <v>45231</v>
      </c>
      <c r="B4" t="s">
        <v>11</v>
      </c>
      <c r="C4" t="s">
        <v>47</v>
      </c>
      <c r="D4">
        <v>123.95</v>
      </c>
    </row>
    <row r="5" spans="1:4" x14ac:dyDescent="0.25">
      <c r="A5" s="16">
        <v>45232</v>
      </c>
      <c r="B5" t="s">
        <v>11</v>
      </c>
      <c r="C5" t="s">
        <v>47</v>
      </c>
      <c r="D5">
        <v>170.93</v>
      </c>
    </row>
    <row r="6" spans="1:4" x14ac:dyDescent="0.25">
      <c r="A6" s="16">
        <v>45232</v>
      </c>
      <c r="B6" t="s">
        <v>11</v>
      </c>
      <c r="C6" t="s">
        <v>47</v>
      </c>
      <c r="D6">
        <v>304.67</v>
      </c>
    </row>
    <row r="7" spans="1:4" x14ac:dyDescent="0.25">
      <c r="A7" s="16">
        <v>45233</v>
      </c>
      <c r="B7" t="s">
        <v>41</v>
      </c>
      <c r="C7" t="s">
        <v>49</v>
      </c>
      <c r="D7">
        <v>930</v>
      </c>
    </row>
    <row r="8" spans="1:4" x14ac:dyDescent="0.25">
      <c r="A8" s="16">
        <v>45234</v>
      </c>
      <c r="B8" t="s">
        <v>41</v>
      </c>
      <c r="C8" t="s">
        <v>39</v>
      </c>
      <c r="D8" s="20">
        <v>1271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A09CEC-8A34-40DE-9453-AE8A0D94CE1B}">
          <x14:formula1>
            <xm:f>Padrões!$A$2:$A$8</xm:f>
          </x14:formula1>
          <xm:sqref>B2:B1048575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2D27-9301-4C9F-891B-53BF451B4FC1}">
  <dimension ref="A1:Q33"/>
  <sheetViews>
    <sheetView showGridLines="0" tabSelected="1" topLeftCell="A10" zoomScale="85" zoomScaleNormal="85" workbookViewId="0">
      <selection activeCell="I14" sqref="I14"/>
    </sheetView>
  </sheetViews>
  <sheetFormatPr defaultColWidth="33.5" defaultRowHeight="15" x14ac:dyDescent="0.25"/>
  <cols>
    <col min="1" max="1" width="10.125" bestFit="1" customWidth="1"/>
    <col min="2" max="2" width="13.5" bestFit="1" customWidth="1"/>
    <col min="3" max="3" width="17.125" bestFit="1" customWidth="1"/>
    <col min="4" max="4" width="16.25" bestFit="1" customWidth="1"/>
    <col min="5" max="5" width="19.75" bestFit="1" customWidth="1"/>
    <col min="6" max="6" width="15.5" bestFit="1" customWidth="1"/>
    <col min="7" max="7" width="13.875" bestFit="1" customWidth="1"/>
    <col min="8" max="8" width="11.25" bestFit="1" customWidth="1"/>
    <col min="9" max="9" width="11.625" bestFit="1" customWidth="1"/>
    <col min="10" max="10" width="10.125" bestFit="1" customWidth="1"/>
    <col min="11" max="11" width="10.125" customWidth="1"/>
    <col min="12" max="12" width="11.375" bestFit="1" customWidth="1"/>
    <col min="13" max="13" width="10.375" bestFit="1" customWidth="1"/>
    <col min="14" max="14" width="12.375" bestFit="1" customWidth="1"/>
    <col min="15" max="15" width="8.875" bestFit="1" customWidth="1"/>
    <col min="16" max="16" width="7.625" bestFit="1" customWidth="1"/>
    <col min="17" max="17" width="31.625" bestFit="1" customWidth="1"/>
  </cols>
  <sheetData>
    <row r="1" spans="1:17" x14ac:dyDescent="0.25">
      <c r="A1" s="30" t="s">
        <v>63</v>
      </c>
      <c r="B1" s="33" t="s">
        <v>69</v>
      </c>
      <c r="C1" s="28" t="s">
        <v>11</v>
      </c>
      <c r="D1" s="28" t="s">
        <v>124</v>
      </c>
      <c r="E1" s="28" t="s">
        <v>12</v>
      </c>
      <c r="F1" s="28" t="s">
        <v>13</v>
      </c>
      <c r="G1" s="28" t="s">
        <v>50</v>
      </c>
      <c r="H1" s="28" t="s">
        <v>15</v>
      </c>
      <c r="I1" s="28" t="s">
        <v>48</v>
      </c>
      <c r="J1" s="28" t="s">
        <v>51</v>
      </c>
      <c r="K1" s="28" t="s">
        <v>123</v>
      </c>
      <c r="L1" s="29" t="s">
        <v>53</v>
      </c>
      <c r="M1" s="34" t="s">
        <v>14</v>
      </c>
      <c r="N1" s="30" t="s">
        <v>24</v>
      </c>
      <c r="O1" s="30" t="s">
        <v>96</v>
      </c>
      <c r="P1" s="30" t="s">
        <v>21</v>
      </c>
      <c r="Q1" s="30" t="s">
        <v>86</v>
      </c>
    </row>
    <row r="2" spans="1:17" x14ac:dyDescent="0.25">
      <c r="A2" s="95" t="s">
        <v>62</v>
      </c>
      <c r="B2" s="36" t="s">
        <v>23</v>
      </c>
      <c r="C2" s="23">
        <v>-4111.16</v>
      </c>
      <c r="D2" s="23"/>
      <c r="E2" s="23">
        <v>-2880.03</v>
      </c>
      <c r="F2" s="23">
        <v>-5381.19</v>
      </c>
      <c r="G2" s="23">
        <v>0</v>
      </c>
      <c r="H2" s="23"/>
      <c r="I2" s="23">
        <v>-800</v>
      </c>
      <c r="J2" s="23">
        <v>0</v>
      </c>
      <c r="K2" s="23">
        <v>0</v>
      </c>
      <c r="L2" s="23">
        <v>0</v>
      </c>
      <c r="M2" s="35">
        <f t="shared" ref="M2:M23" si="0">SUM(C2:L2)</f>
        <v>-13172.380000000001</v>
      </c>
      <c r="N2" s="72">
        <v>6157.64</v>
      </c>
      <c r="O2" s="72">
        <f>SUM(M3+N2)</f>
        <v>-0.75999999999930878</v>
      </c>
      <c r="P2" s="83" t="s">
        <v>20</v>
      </c>
      <c r="Q2" s="83"/>
    </row>
    <row r="3" spans="1:17" x14ac:dyDescent="0.25">
      <c r="A3" s="96"/>
      <c r="B3" s="8" t="s">
        <v>22</v>
      </c>
      <c r="C3" s="21">
        <v>-2483.64</v>
      </c>
      <c r="D3" s="21"/>
      <c r="E3" s="21">
        <v>-791.76</v>
      </c>
      <c r="F3" s="21">
        <v>-2083</v>
      </c>
      <c r="G3" s="21">
        <v>0</v>
      </c>
      <c r="H3" s="21"/>
      <c r="I3" s="21">
        <v>-800</v>
      </c>
      <c r="J3" s="21">
        <v>0</v>
      </c>
      <c r="K3" s="21">
        <v>0</v>
      </c>
      <c r="L3" s="21">
        <v>0</v>
      </c>
      <c r="M3" s="31">
        <f t="shared" si="0"/>
        <v>-6158.4</v>
      </c>
      <c r="N3" s="73"/>
      <c r="O3" s="73"/>
      <c r="P3" s="84"/>
      <c r="Q3" s="84"/>
    </row>
    <row r="4" spans="1:17" x14ac:dyDescent="0.25">
      <c r="A4" s="95" t="s">
        <v>64</v>
      </c>
      <c r="B4" s="36" t="s">
        <v>23</v>
      </c>
      <c r="C4" s="23">
        <v>-2853.21</v>
      </c>
      <c r="D4" s="23"/>
      <c r="E4" s="23">
        <v>-1107.33</v>
      </c>
      <c r="F4" s="23">
        <v>-1484.46</v>
      </c>
      <c r="G4" s="23">
        <v>-472.68</v>
      </c>
      <c r="H4" s="23"/>
      <c r="I4" s="23">
        <v>-1563.66</v>
      </c>
      <c r="J4" s="23">
        <v>0</v>
      </c>
      <c r="K4" s="23">
        <v>0</v>
      </c>
      <c r="L4" s="23">
        <v>0</v>
      </c>
      <c r="M4" s="35">
        <f t="shared" si="0"/>
        <v>-7481.34</v>
      </c>
      <c r="N4" s="72">
        <v>6763.26</v>
      </c>
      <c r="O4" s="72">
        <f>SUM(M5+N4)</f>
        <v>-718.07999999999993</v>
      </c>
      <c r="P4" s="83" t="s">
        <v>20</v>
      </c>
      <c r="Q4" s="83"/>
    </row>
    <row r="5" spans="1:17" x14ac:dyDescent="0.25">
      <c r="A5" s="96"/>
      <c r="B5" s="8" t="s">
        <v>22</v>
      </c>
      <c r="C5" s="21">
        <v>-2853.21</v>
      </c>
      <c r="D5" s="21"/>
      <c r="E5" s="21">
        <v>-1107.33</v>
      </c>
      <c r="F5" s="21">
        <v>-1484.46</v>
      </c>
      <c r="G5" s="21">
        <v>-472.68</v>
      </c>
      <c r="H5" s="21"/>
      <c r="I5" s="21">
        <v>-1563.66</v>
      </c>
      <c r="J5" s="21">
        <v>0</v>
      </c>
      <c r="K5" s="21">
        <v>0</v>
      </c>
      <c r="L5" s="21">
        <v>0</v>
      </c>
      <c r="M5" s="31">
        <f t="shared" si="0"/>
        <v>-7481.34</v>
      </c>
      <c r="N5" s="73"/>
      <c r="O5" s="73"/>
      <c r="P5" s="84"/>
      <c r="Q5" s="84"/>
    </row>
    <row r="6" spans="1:17" x14ac:dyDescent="0.25">
      <c r="A6" s="95" t="s">
        <v>60</v>
      </c>
      <c r="B6" s="36" t="s">
        <v>23</v>
      </c>
      <c r="C6" s="23">
        <v>0</v>
      </c>
      <c r="D6" s="23"/>
      <c r="E6" s="23">
        <v>0</v>
      </c>
      <c r="F6" s="23">
        <v>0</v>
      </c>
      <c r="G6" s="23">
        <v>0</v>
      </c>
      <c r="H6" s="23"/>
      <c r="I6" s="23">
        <v>0</v>
      </c>
      <c r="J6" s="23">
        <v>0</v>
      </c>
      <c r="K6" s="23">
        <v>0</v>
      </c>
      <c r="L6" s="23">
        <v>-2495.52</v>
      </c>
      <c r="M6" s="35">
        <f t="shared" si="0"/>
        <v>-2495.52</v>
      </c>
      <c r="N6" s="72">
        <v>1623.93</v>
      </c>
      <c r="O6" s="72">
        <f>SUM(M7+N6)</f>
        <v>-871.58999999999992</v>
      </c>
      <c r="P6" s="83" t="s">
        <v>20</v>
      </c>
      <c r="Q6" s="75"/>
    </row>
    <row r="7" spans="1:17" x14ac:dyDescent="0.25">
      <c r="A7" s="96"/>
      <c r="B7" s="8" t="s">
        <v>22</v>
      </c>
      <c r="C7" s="21">
        <v>0</v>
      </c>
      <c r="D7" s="21"/>
      <c r="E7" s="21">
        <v>0</v>
      </c>
      <c r="F7" s="21">
        <v>0</v>
      </c>
      <c r="G7" s="21">
        <v>0</v>
      </c>
      <c r="H7" s="21"/>
      <c r="I7" s="21">
        <v>0</v>
      </c>
      <c r="J7" s="21">
        <v>0</v>
      </c>
      <c r="K7" s="21">
        <v>0</v>
      </c>
      <c r="L7" s="21">
        <v>-2495.52</v>
      </c>
      <c r="M7" s="31">
        <f t="shared" si="0"/>
        <v>-2495.52</v>
      </c>
      <c r="N7" s="73"/>
      <c r="O7" s="73"/>
      <c r="P7" s="84"/>
      <c r="Q7" s="76"/>
    </row>
    <row r="8" spans="1:17" x14ac:dyDescent="0.25">
      <c r="A8" s="95" t="s">
        <v>65</v>
      </c>
      <c r="B8" s="36" t="s">
        <v>23</v>
      </c>
      <c r="C8" s="23">
        <v>-944.66</v>
      </c>
      <c r="D8" s="68">
        <v>-18.899999999999999</v>
      </c>
      <c r="E8" s="23">
        <v>-498.65</v>
      </c>
      <c r="F8" s="23">
        <v>-1402.36</v>
      </c>
      <c r="G8" s="23">
        <v>-656.71</v>
      </c>
      <c r="H8" s="68">
        <v>-60</v>
      </c>
      <c r="I8" s="68">
        <v>-1563.66</v>
      </c>
      <c r="J8" s="23">
        <v>0</v>
      </c>
      <c r="K8" s="23">
        <v>0</v>
      </c>
      <c r="L8" s="23">
        <v>-1233.79</v>
      </c>
      <c r="M8" s="35">
        <f t="shared" si="0"/>
        <v>-6378.73</v>
      </c>
      <c r="N8" s="72">
        <v>3623</v>
      </c>
      <c r="O8" s="72">
        <f>SUM(M9+N8)</f>
        <v>-2755.7299999999996</v>
      </c>
      <c r="P8" s="83" t="s">
        <v>20</v>
      </c>
      <c r="Q8" s="75" t="s">
        <v>87</v>
      </c>
    </row>
    <row r="9" spans="1:17" x14ac:dyDescent="0.25">
      <c r="A9" s="96"/>
      <c r="B9" s="8" t="s">
        <v>22</v>
      </c>
      <c r="C9" s="21">
        <v>-944.66</v>
      </c>
      <c r="D9" s="69">
        <v>-18.899999999999999</v>
      </c>
      <c r="E9" s="21">
        <v>-498.65</v>
      </c>
      <c r="F9" s="21">
        <v>-1402.36</v>
      </c>
      <c r="G9" s="21">
        <v>-656.71</v>
      </c>
      <c r="H9" s="69">
        <v>-60</v>
      </c>
      <c r="I9" s="69">
        <v>-1563.66</v>
      </c>
      <c r="J9" s="21">
        <v>0</v>
      </c>
      <c r="K9" s="21">
        <v>0</v>
      </c>
      <c r="L9" s="21">
        <v>-1233.79</v>
      </c>
      <c r="M9" s="31">
        <f t="shared" si="0"/>
        <v>-6378.73</v>
      </c>
      <c r="N9" s="73"/>
      <c r="O9" s="73"/>
      <c r="P9" s="84"/>
      <c r="Q9" s="76"/>
    </row>
    <row r="10" spans="1:17" x14ac:dyDescent="0.25">
      <c r="A10" s="89" t="s">
        <v>66</v>
      </c>
      <c r="B10" s="36" t="s">
        <v>23</v>
      </c>
      <c r="C10" s="23">
        <v>-511.75</v>
      </c>
      <c r="D10" s="23">
        <v>-18.899999999999999</v>
      </c>
      <c r="E10" s="23">
        <v>-235</v>
      </c>
      <c r="F10" s="23">
        <v>-133.33000000000001</v>
      </c>
      <c r="G10" s="23">
        <v>-805.38</v>
      </c>
      <c r="H10" s="23">
        <v>-60</v>
      </c>
      <c r="I10" s="23">
        <v>-1563.66</v>
      </c>
      <c r="J10" s="23">
        <v>0</v>
      </c>
      <c r="K10" s="23">
        <v>0</v>
      </c>
      <c r="L10" s="23">
        <v>-2876.35</v>
      </c>
      <c r="M10" s="35">
        <f t="shared" si="0"/>
        <v>-6204.3700000000008</v>
      </c>
      <c r="N10" s="72">
        <v>3600</v>
      </c>
      <c r="O10" s="72">
        <f>SUM(M11+N10)</f>
        <v>-2604.3700000000008</v>
      </c>
      <c r="P10" s="75"/>
      <c r="Q10" s="75"/>
    </row>
    <row r="11" spans="1:17" x14ac:dyDescent="0.25">
      <c r="A11" s="90"/>
      <c r="B11" s="8" t="s">
        <v>22</v>
      </c>
      <c r="C11" s="21">
        <v>-511.75</v>
      </c>
      <c r="D11" s="21">
        <v>-18.899999999999999</v>
      </c>
      <c r="E11" s="21">
        <v>-235</v>
      </c>
      <c r="F11" s="21">
        <v>-133.33000000000001</v>
      </c>
      <c r="G11" s="21">
        <v>-805.38</v>
      </c>
      <c r="H11" s="21">
        <v>-60</v>
      </c>
      <c r="I11" s="21">
        <v>-1563.66</v>
      </c>
      <c r="J11" s="21">
        <v>0</v>
      </c>
      <c r="K11" s="21">
        <v>0</v>
      </c>
      <c r="L11" s="21">
        <v>-2876.35</v>
      </c>
      <c r="M11" s="31">
        <f t="shared" si="0"/>
        <v>-6204.3700000000008</v>
      </c>
      <c r="N11" s="73"/>
      <c r="O11" s="73"/>
      <c r="P11" s="76"/>
      <c r="Q11" s="76"/>
    </row>
    <row r="12" spans="1:17" x14ac:dyDescent="0.25">
      <c r="A12" s="89" t="s">
        <v>61</v>
      </c>
      <c r="B12" s="36" t="s">
        <v>23</v>
      </c>
      <c r="C12" s="23">
        <v>0</v>
      </c>
      <c r="D12" s="23">
        <v>0</v>
      </c>
      <c r="E12" s="23">
        <v>-3000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-2604.37</v>
      </c>
      <c r="M12" s="35">
        <f t="shared" si="0"/>
        <v>-5604.37</v>
      </c>
      <c r="N12" s="72">
        <v>4000</v>
      </c>
      <c r="O12" s="72">
        <f>SUM(M13+N12)</f>
        <v>0</v>
      </c>
      <c r="P12" s="75"/>
      <c r="Q12" s="75" t="s">
        <v>88</v>
      </c>
    </row>
    <row r="13" spans="1:17" x14ac:dyDescent="0.25">
      <c r="A13" s="90"/>
      <c r="B13" s="8" t="s">
        <v>22</v>
      </c>
      <c r="C13" s="21">
        <v>0</v>
      </c>
      <c r="D13" s="21">
        <v>0</v>
      </c>
      <c r="E13" s="21">
        <v>-2000</v>
      </c>
      <c r="F13" s="21">
        <v>0</v>
      </c>
      <c r="G13" s="21">
        <v>0</v>
      </c>
      <c r="H13" s="21">
        <f>D12</f>
        <v>0</v>
      </c>
      <c r="I13" s="21">
        <v>0</v>
      </c>
      <c r="J13" s="21">
        <v>0</v>
      </c>
      <c r="K13" s="21">
        <v>0</v>
      </c>
      <c r="L13" s="21">
        <v>-2000</v>
      </c>
      <c r="M13" s="31">
        <f t="shared" si="0"/>
        <v>-4000</v>
      </c>
      <c r="N13" s="73"/>
      <c r="O13" s="73"/>
      <c r="P13" s="76"/>
      <c r="Q13" s="76"/>
    </row>
    <row r="14" spans="1:17" x14ac:dyDescent="0.25">
      <c r="A14" s="89" t="s">
        <v>67</v>
      </c>
      <c r="B14" s="36" t="s">
        <v>23</v>
      </c>
      <c r="C14" s="23">
        <v>-104.08</v>
      </c>
      <c r="D14" s="23">
        <v>-18.899999999999999</v>
      </c>
      <c r="E14" s="23">
        <v>-235</v>
      </c>
      <c r="F14" s="23">
        <v>-133.33000000000001</v>
      </c>
      <c r="G14" s="23">
        <v>-776.73</v>
      </c>
      <c r="H14" s="23">
        <v>-60</v>
      </c>
      <c r="I14" s="23">
        <v>-1563.66</v>
      </c>
      <c r="J14" s="23">
        <v>0</v>
      </c>
      <c r="K14" s="23">
        <v>0</v>
      </c>
      <c r="L14" s="23">
        <v>-604.37</v>
      </c>
      <c r="M14" s="35">
        <f t="shared" si="0"/>
        <v>-3496.0699999999997</v>
      </c>
      <c r="N14" s="72">
        <v>3600</v>
      </c>
      <c r="O14" s="72">
        <f>SUM(M15+N14)</f>
        <v>103.93000000000029</v>
      </c>
      <c r="P14" s="75"/>
      <c r="Q14" s="75" t="s">
        <v>89</v>
      </c>
    </row>
    <row r="15" spans="1:17" ht="15.75" thickBot="1" x14ac:dyDescent="0.3">
      <c r="A15" s="90"/>
      <c r="B15" s="24" t="s">
        <v>22</v>
      </c>
      <c r="C15" s="25">
        <v>-104.08</v>
      </c>
      <c r="D15" s="21">
        <v>-18.899999999999999</v>
      </c>
      <c r="E15" s="25">
        <v>-235</v>
      </c>
      <c r="F15" s="25">
        <v>-133.33000000000001</v>
      </c>
      <c r="G15" s="25">
        <v>-776.73</v>
      </c>
      <c r="H15" s="25">
        <v>-60</v>
      </c>
      <c r="I15" s="25">
        <v>-1563.66</v>
      </c>
      <c r="J15" s="25">
        <v>0</v>
      </c>
      <c r="K15" s="25">
        <v>0</v>
      </c>
      <c r="L15" s="25">
        <v>-604.37</v>
      </c>
      <c r="M15" s="32">
        <f t="shared" si="0"/>
        <v>-3496.0699999999997</v>
      </c>
      <c r="N15" s="77"/>
      <c r="O15" s="77"/>
      <c r="P15" s="78"/>
      <c r="Q15" s="78"/>
    </row>
    <row r="16" spans="1:17" x14ac:dyDescent="0.25">
      <c r="A16" s="91" t="s">
        <v>68</v>
      </c>
      <c r="B16" s="48" t="s">
        <v>23</v>
      </c>
      <c r="C16" s="49">
        <v>-71.19</v>
      </c>
      <c r="D16" s="49">
        <v>-18.899999999999999</v>
      </c>
      <c r="E16" s="49">
        <v>-235</v>
      </c>
      <c r="F16" s="49">
        <v>-133.33000000000001</v>
      </c>
      <c r="G16" s="49">
        <v>-239.54</v>
      </c>
      <c r="H16" s="49">
        <v>-60</v>
      </c>
      <c r="I16" s="49">
        <v>0</v>
      </c>
      <c r="J16" s="49">
        <v>0</v>
      </c>
      <c r="K16" s="49">
        <v>-450</v>
      </c>
      <c r="L16" s="49">
        <v>0</v>
      </c>
      <c r="M16" s="50">
        <f t="shared" si="0"/>
        <v>-1207.96</v>
      </c>
      <c r="N16" s="87">
        <v>3600</v>
      </c>
      <c r="O16" s="87">
        <f>SUM(M17+N16)</f>
        <v>2392.04</v>
      </c>
      <c r="P16" s="93"/>
      <c r="Q16" s="79" t="s">
        <v>90</v>
      </c>
    </row>
    <row r="17" spans="1:17" ht="15.75" thickBot="1" x14ac:dyDescent="0.3">
      <c r="A17" s="92"/>
      <c r="B17" s="51" t="s">
        <v>22</v>
      </c>
      <c r="C17" s="52">
        <v>-71.19</v>
      </c>
      <c r="D17" s="52">
        <v>-18.899999999999999</v>
      </c>
      <c r="E17" s="52">
        <v>-235</v>
      </c>
      <c r="F17" s="52">
        <v>-133.33000000000001</v>
      </c>
      <c r="G17" s="52">
        <v>-239.54</v>
      </c>
      <c r="H17" s="52">
        <v>-60</v>
      </c>
      <c r="I17" s="52">
        <v>0</v>
      </c>
      <c r="J17" s="52">
        <v>0</v>
      </c>
      <c r="K17" s="52">
        <v>-450</v>
      </c>
      <c r="L17" s="52">
        <v>0</v>
      </c>
      <c r="M17" s="52">
        <f t="shared" si="0"/>
        <v>-1207.96</v>
      </c>
      <c r="N17" s="88"/>
      <c r="O17" s="88"/>
      <c r="P17" s="94"/>
      <c r="Q17" s="80"/>
    </row>
    <row r="18" spans="1:17" x14ac:dyDescent="0.25">
      <c r="A18" s="85" t="s">
        <v>70</v>
      </c>
      <c r="B18" s="26" t="s">
        <v>23</v>
      </c>
      <c r="C18" s="27">
        <v>-71.19</v>
      </c>
      <c r="D18" s="23">
        <v>-18.899999999999999</v>
      </c>
      <c r="E18" s="27">
        <v>-235</v>
      </c>
      <c r="F18" s="27">
        <v>0</v>
      </c>
      <c r="G18" s="27">
        <v>-239.54</v>
      </c>
      <c r="H18" s="27">
        <v>-60</v>
      </c>
      <c r="I18" s="27">
        <v>0</v>
      </c>
      <c r="J18" s="27">
        <v>0</v>
      </c>
      <c r="K18" s="27">
        <v>-450</v>
      </c>
      <c r="L18" s="27">
        <v>0</v>
      </c>
      <c r="M18" s="47">
        <f t="shared" si="0"/>
        <v>-1074.6300000000001</v>
      </c>
      <c r="N18" s="77">
        <v>3600</v>
      </c>
      <c r="O18" s="77">
        <f t="shared" ref="O18:O20" si="1">SUM(M19+N18)</f>
        <v>2525.37</v>
      </c>
      <c r="P18" s="78"/>
      <c r="Q18" s="78" t="s">
        <v>91</v>
      </c>
    </row>
    <row r="19" spans="1:17" x14ac:dyDescent="0.25">
      <c r="A19" s="86"/>
      <c r="B19" s="24" t="s">
        <v>22</v>
      </c>
      <c r="C19" s="25">
        <v>-71.19</v>
      </c>
      <c r="D19" s="21">
        <v>-18.899999999999999</v>
      </c>
      <c r="E19" s="25">
        <v>-235</v>
      </c>
      <c r="F19" s="25">
        <v>0</v>
      </c>
      <c r="G19" s="25">
        <v>-239.54</v>
      </c>
      <c r="H19" s="25">
        <v>-60</v>
      </c>
      <c r="I19" s="25">
        <v>0</v>
      </c>
      <c r="J19" s="25">
        <v>0</v>
      </c>
      <c r="K19" s="25">
        <v>-450</v>
      </c>
      <c r="L19" s="25">
        <v>0</v>
      </c>
      <c r="M19" s="32">
        <f t="shared" si="0"/>
        <v>-1074.6300000000001</v>
      </c>
      <c r="N19" s="73"/>
      <c r="O19" s="73"/>
      <c r="P19" s="76"/>
      <c r="Q19" s="76"/>
    </row>
    <row r="20" spans="1:17" x14ac:dyDescent="0.25">
      <c r="A20" s="81" t="s">
        <v>95</v>
      </c>
      <c r="B20" s="26" t="s">
        <v>23</v>
      </c>
      <c r="C20" s="27">
        <v>0</v>
      </c>
      <c r="D20" s="23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47">
        <f t="shared" si="0"/>
        <v>0</v>
      </c>
      <c r="N20" s="77">
        <v>2200</v>
      </c>
      <c r="O20" s="77">
        <f t="shared" si="1"/>
        <v>2200</v>
      </c>
      <c r="P20" s="78"/>
      <c r="Q20" s="78"/>
    </row>
    <row r="21" spans="1:17" x14ac:dyDescent="0.25">
      <c r="A21" s="82"/>
      <c r="B21" s="24" t="s">
        <v>22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1">
        <v>0</v>
      </c>
      <c r="M21" s="31">
        <f t="shared" si="0"/>
        <v>0</v>
      </c>
      <c r="N21" s="73"/>
      <c r="O21" s="73"/>
      <c r="P21" s="76"/>
      <c r="Q21" s="76"/>
    </row>
    <row r="22" spans="1:17" x14ac:dyDescent="0.25">
      <c r="A22" s="70" t="s">
        <v>71</v>
      </c>
      <c r="B22" s="36" t="s">
        <v>23</v>
      </c>
      <c r="C22" s="23">
        <v>-71.19</v>
      </c>
      <c r="D22" s="23">
        <v>-18.899999999999999</v>
      </c>
      <c r="E22" s="23">
        <v>0</v>
      </c>
      <c r="F22" s="23">
        <v>0</v>
      </c>
      <c r="G22" s="23">
        <v>-239.54</v>
      </c>
      <c r="H22" s="23">
        <v>-60</v>
      </c>
      <c r="I22" s="23">
        <v>0</v>
      </c>
      <c r="J22" s="23">
        <v>0</v>
      </c>
      <c r="K22" s="23">
        <v>-450</v>
      </c>
      <c r="L22" s="23">
        <v>0</v>
      </c>
      <c r="M22" s="35">
        <f t="shared" si="0"/>
        <v>-839.63</v>
      </c>
      <c r="N22" s="71">
        <v>3600</v>
      </c>
      <c r="O22" s="72">
        <f t="shared" ref="O22:O32" si="2">SUM(M23+N22)</f>
        <v>2760.37</v>
      </c>
      <c r="P22" s="75"/>
      <c r="Q22" s="75" t="s">
        <v>40</v>
      </c>
    </row>
    <row r="23" spans="1:17" x14ac:dyDescent="0.25">
      <c r="A23" s="70"/>
      <c r="B23" s="24" t="s">
        <v>22</v>
      </c>
      <c r="C23" s="25">
        <v>-71.19</v>
      </c>
      <c r="D23" s="21">
        <v>-18.899999999999999</v>
      </c>
      <c r="E23" s="25">
        <v>0</v>
      </c>
      <c r="F23" s="25">
        <v>0</v>
      </c>
      <c r="G23" s="25">
        <v>-239.54</v>
      </c>
      <c r="H23" s="25">
        <v>-60</v>
      </c>
      <c r="I23" s="25">
        <v>0</v>
      </c>
      <c r="J23" s="25">
        <v>0</v>
      </c>
      <c r="K23" s="25">
        <v>-450</v>
      </c>
      <c r="L23" s="25">
        <v>0</v>
      </c>
      <c r="M23" s="32">
        <f t="shared" si="0"/>
        <v>-839.63</v>
      </c>
      <c r="N23" s="71"/>
      <c r="O23" s="73"/>
      <c r="P23" s="76"/>
      <c r="Q23" s="76"/>
    </row>
    <row r="24" spans="1:17" x14ac:dyDescent="0.25">
      <c r="A24" s="70" t="s">
        <v>125</v>
      </c>
      <c r="B24" s="26" t="s">
        <v>23</v>
      </c>
      <c r="C24" s="27">
        <v>0</v>
      </c>
      <c r="D24" s="23">
        <v>0</v>
      </c>
      <c r="E24" s="27">
        <v>-1000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47">
        <f t="shared" ref="M24:M25" si="3">SUM(C24:L24)</f>
        <v>-1000</v>
      </c>
      <c r="N24" s="71">
        <v>5000</v>
      </c>
      <c r="O24" s="72">
        <f t="shared" si="2"/>
        <v>4000</v>
      </c>
      <c r="P24" s="75"/>
      <c r="Q24" s="75"/>
    </row>
    <row r="25" spans="1:17" x14ac:dyDescent="0.25">
      <c r="A25" s="70"/>
      <c r="B25" s="24" t="s">
        <v>22</v>
      </c>
      <c r="C25" s="21">
        <v>0</v>
      </c>
      <c r="D25" s="25">
        <v>0</v>
      </c>
      <c r="E25" s="21">
        <v>-1000</v>
      </c>
      <c r="F25" s="21">
        <v>0</v>
      </c>
      <c r="G25" s="21">
        <v>0</v>
      </c>
      <c r="H25" s="25">
        <v>0</v>
      </c>
      <c r="I25" s="21">
        <v>0</v>
      </c>
      <c r="J25" s="25">
        <v>0</v>
      </c>
      <c r="K25" s="25">
        <v>0</v>
      </c>
      <c r="L25" s="31">
        <v>0</v>
      </c>
      <c r="M25" s="31">
        <f t="shared" si="3"/>
        <v>-1000</v>
      </c>
      <c r="N25" s="71"/>
      <c r="O25" s="73"/>
      <c r="P25" s="76"/>
      <c r="Q25" s="76"/>
    </row>
    <row r="26" spans="1:17" x14ac:dyDescent="0.25">
      <c r="A26" s="70" t="s">
        <v>92</v>
      </c>
      <c r="B26" s="36" t="s">
        <v>23</v>
      </c>
      <c r="C26" s="23">
        <v>0</v>
      </c>
      <c r="D26" s="23">
        <v>-18.899999999999999</v>
      </c>
      <c r="E26" s="23">
        <v>0</v>
      </c>
      <c r="F26" s="23">
        <v>0</v>
      </c>
      <c r="G26" s="23">
        <v>-239.54</v>
      </c>
      <c r="H26" s="23">
        <v>-60</v>
      </c>
      <c r="I26" s="23">
        <v>0</v>
      </c>
      <c r="J26" s="23">
        <v>0</v>
      </c>
      <c r="K26" s="23">
        <v>0</v>
      </c>
      <c r="L26" s="23">
        <v>0</v>
      </c>
      <c r="M26" s="35">
        <f t="shared" ref="M26:M29" si="4">SUM(C26:L26)</f>
        <v>-318.44</v>
      </c>
      <c r="N26" s="71">
        <v>1100</v>
      </c>
      <c r="O26" s="72">
        <f t="shared" si="2"/>
        <v>781.56</v>
      </c>
      <c r="P26" s="75"/>
      <c r="Q26" s="75"/>
    </row>
    <row r="27" spans="1:17" x14ac:dyDescent="0.25">
      <c r="A27" s="70"/>
      <c r="B27" s="24" t="s">
        <v>22</v>
      </c>
      <c r="C27" s="25">
        <v>0</v>
      </c>
      <c r="D27" s="21">
        <v>-18.899999999999999</v>
      </c>
      <c r="E27" s="25">
        <v>0</v>
      </c>
      <c r="F27" s="25">
        <v>0</v>
      </c>
      <c r="G27" s="25">
        <v>-239.54</v>
      </c>
      <c r="H27" s="25">
        <v>-60</v>
      </c>
      <c r="I27" s="25">
        <v>0</v>
      </c>
      <c r="J27" s="25">
        <v>0</v>
      </c>
      <c r="K27" s="25">
        <v>0</v>
      </c>
      <c r="L27" s="25">
        <v>0</v>
      </c>
      <c r="M27" s="32">
        <f t="shared" si="4"/>
        <v>-318.44</v>
      </c>
      <c r="N27" s="71"/>
      <c r="O27" s="73"/>
      <c r="P27" s="76"/>
      <c r="Q27" s="76"/>
    </row>
    <row r="28" spans="1:17" x14ac:dyDescent="0.25">
      <c r="A28" s="70" t="s">
        <v>93</v>
      </c>
      <c r="B28" s="36" t="s">
        <v>23</v>
      </c>
      <c r="C28" s="23">
        <v>0</v>
      </c>
      <c r="D28" s="23">
        <v>-18.899999999999999</v>
      </c>
      <c r="E28" s="23">
        <v>0</v>
      </c>
      <c r="F28" s="23">
        <v>0</v>
      </c>
      <c r="G28" s="23">
        <v>-239.54</v>
      </c>
      <c r="H28" s="23">
        <v>-60</v>
      </c>
      <c r="I28" s="23">
        <v>0</v>
      </c>
      <c r="J28" s="23">
        <v>0</v>
      </c>
      <c r="K28" s="23">
        <v>0</v>
      </c>
      <c r="L28" s="23">
        <v>0</v>
      </c>
      <c r="M28" s="35">
        <f t="shared" si="4"/>
        <v>-318.44</v>
      </c>
      <c r="N28" s="71">
        <v>3600</v>
      </c>
      <c r="O28" s="72">
        <f t="shared" si="2"/>
        <v>3281.56</v>
      </c>
      <c r="P28" s="75"/>
      <c r="Q28" s="75" t="s">
        <v>94</v>
      </c>
    </row>
    <row r="29" spans="1:17" x14ac:dyDescent="0.25">
      <c r="A29" s="70"/>
      <c r="B29" s="24" t="s">
        <v>22</v>
      </c>
      <c r="C29" s="25">
        <v>0</v>
      </c>
      <c r="D29" s="21">
        <v>-18.899999999999999</v>
      </c>
      <c r="E29" s="25">
        <v>0</v>
      </c>
      <c r="F29" s="25">
        <v>0</v>
      </c>
      <c r="G29" s="25">
        <v>-239.54</v>
      </c>
      <c r="H29" s="25">
        <v>-60</v>
      </c>
      <c r="I29" s="25">
        <v>0</v>
      </c>
      <c r="J29" s="25">
        <v>0</v>
      </c>
      <c r="K29" s="25">
        <v>0</v>
      </c>
      <c r="L29" s="25">
        <v>0</v>
      </c>
      <c r="M29" s="32">
        <f t="shared" si="4"/>
        <v>-318.44</v>
      </c>
      <c r="N29" s="71"/>
      <c r="O29" s="73"/>
      <c r="P29" s="76"/>
      <c r="Q29" s="76"/>
    </row>
    <row r="30" spans="1:17" x14ac:dyDescent="0.25">
      <c r="A30" s="70" t="s">
        <v>126</v>
      </c>
      <c r="B30" s="36" t="s">
        <v>23</v>
      </c>
      <c r="C30" s="23">
        <v>0</v>
      </c>
      <c r="D30" s="23">
        <v>-18.899999999999999</v>
      </c>
      <c r="E30" s="23">
        <v>0</v>
      </c>
      <c r="F30" s="23">
        <v>0</v>
      </c>
      <c r="G30" s="23">
        <v>-239.54</v>
      </c>
      <c r="H30" s="23">
        <v>-60</v>
      </c>
      <c r="I30" s="23">
        <v>0</v>
      </c>
      <c r="J30" s="23">
        <v>0</v>
      </c>
      <c r="K30" s="23">
        <v>0</v>
      </c>
      <c r="L30" s="23">
        <v>0</v>
      </c>
      <c r="M30" s="35">
        <f t="shared" ref="M30:M31" si="5">SUM(C30:L30)</f>
        <v>-318.44</v>
      </c>
      <c r="N30" s="71">
        <v>3600</v>
      </c>
      <c r="O30" s="72">
        <f t="shared" si="2"/>
        <v>3281.56</v>
      </c>
      <c r="P30" s="74"/>
      <c r="Q30" s="74"/>
    </row>
    <row r="31" spans="1:17" x14ac:dyDescent="0.25">
      <c r="A31" s="70"/>
      <c r="B31" s="24" t="s">
        <v>22</v>
      </c>
      <c r="C31" s="25">
        <v>0</v>
      </c>
      <c r="D31" s="21">
        <v>-18.899999999999999</v>
      </c>
      <c r="E31" s="25">
        <v>0</v>
      </c>
      <c r="F31" s="25">
        <v>0</v>
      </c>
      <c r="G31" s="25">
        <v>-239.54</v>
      </c>
      <c r="H31" s="25">
        <v>-60</v>
      </c>
      <c r="I31" s="25">
        <v>0</v>
      </c>
      <c r="J31" s="25">
        <v>0</v>
      </c>
      <c r="K31" s="25">
        <v>0</v>
      </c>
      <c r="L31" s="25">
        <v>0</v>
      </c>
      <c r="M31" s="32">
        <f t="shared" si="5"/>
        <v>-318.44</v>
      </c>
      <c r="N31" s="71"/>
      <c r="O31" s="73"/>
      <c r="P31" s="74"/>
      <c r="Q31" s="74"/>
    </row>
    <row r="32" spans="1:17" x14ac:dyDescent="0.25">
      <c r="A32" s="70" t="s">
        <v>127</v>
      </c>
      <c r="B32" s="36" t="s">
        <v>23</v>
      </c>
      <c r="C32" s="23">
        <v>0</v>
      </c>
      <c r="D32" s="23">
        <v>-18.899999999999999</v>
      </c>
      <c r="E32" s="23">
        <v>0</v>
      </c>
      <c r="F32" s="23">
        <v>0</v>
      </c>
      <c r="G32" s="23">
        <v>-239.54</v>
      </c>
      <c r="H32" s="23">
        <v>-60</v>
      </c>
      <c r="I32" s="23">
        <v>0</v>
      </c>
      <c r="J32" s="23">
        <v>0</v>
      </c>
      <c r="K32" s="23">
        <v>0</v>
      </c>
      <c r="L32" s="23">
        <v>0</v>
      </c>
      <c r="M32" s="35">
        <f t="shared" ref="M32:M33" si="6">SUM(C32:L32)</f>
        <v>-318.44</v>
      </c>
      <c r="N32" s="71">
        <v>3600</v>
      </c>
      <c r="O32" s="72">
        <f t="shared" si="2"/>
        <v>3281.56</v>
      </c>
      <c r="P32" s="74"/>
      <c r="Q32" s="74"/>
    </row>
    <row r="33" spans="1:17" x14ac:dyDescent="0.25">
      <c r="A33" s="70"/>
      <c r="B33" s="24" t="s">
        <v>22</v>
      </c>
      <c r="C33" s="25">
        <v>0</v>
      </c>
      <c r="D33" s="21">
        <v>-18.899999999999999</v>
      </c>
      <c r="E33" s="25">
        <v>0</v>
      </c>
      <c r="F33" s="25">
        <v>0</v>
      </c>
      <c r="G33" s="25">
        <v>-239.54</v>
      </c>
      <c r="H33" s="25">
        <v>-60</v>
      </c>
      <c r="I33" s="25">
        <v>0</v>
      </c>
      <c r="J33" s="25">
        <v>0</v>
      </c>
      <c r="K33" s="25">
        <v>0</v>
      </c>
      <c r="L33" s="25">
        <v>0</v>
      </c>
      <c r="M33" s="32">
        <f t="shared" si="6"/>
        <v>-318.44</v>
      </c>
      <c r="N33" s="71"/>
      <c r="O33" s="73"/>
      <c r="P33" s="74"/>
      <c r="Q33" s="74"/>
    </row>
  </sheetData>
  <mergeCells count="80">
    <mergeCell ref="A30:A31"/>
    <mergeCell ref="N30:N31"/>
    <mergeCell ref="O30:O31"/>
    <mergeCell ref="P30:P31"/>
    <mergeCell ref="Q30:Q31"/>
    <mergeCell ref="A2:A3"/>
    <mergeCell ref="A4:A5"/>
    <mergeCell ref="A6:A7"/>
    <mergeCell ref="A8:A9"/>
    <mergeCell ref="A10:A11"/>
    <mergeCell ref="P6:P7"/>
    <mergeCell ref="P8:P9"/>
    <mergeCell ref="P10:P11"/>
    <mergeCell ref="P12:P13"/>
    <mergeCell ref="P14:P15"/>
    <mergeCell ref="P2:P3"/>
    <mergeCell ref="N2:N3"/>
    <mergeCell ref="O2:O3"/>
    <mergeCell ref="N4:N5"/>
    <mergeCell ref="O4:O5"/>
    <mergeCell ref="P4:P5"/>
    <mergeCell ref="N6:N7"/>
    <mergeCell ref="O6:O7"/>
    <mergeCell ref="N8:N9"/>
    <mergeCell ref="O8:O9"/>
    <mergeCell ref="N10:N11"/>
    <mergeCell ref="O10:O11"/>
    <mergeCell ref="Q12:Q13"/>
    <mergeCell ref="A18:A19"/>
    <mergeCell ref="N18:N19"/>
    <mergeCell ref="O18:O19"/>
    <mergeCell ref="P18:P19"/>
    <mergeCell ref="N12:N13"/>
    <mergeCell ref="O12:O13"/>
    <mergeCell ref="N14:N15"/>
    <mergeCell ref="O14:O15"/>
    <mergeCell ref="N16:N17"/>
    <mergeCell ref="O16:O17"/>
    <mergeCell ref="A14:A15"/>
    <mergeCell ref="A16:A17"/>
    <mergeCell ref="P16:P17"/>
    <mergeCell ref="A12:A13"/>
    <mergeCell ref="Q14:Q15"/>
    <mergeCell ref="Q2:Q3"/>
    <mergeCell ref="Q4:Q5"/>
    <mergeCell ref="Q6:Q7"/>
    <mergeCell ref="Q8:Q9"/>
    <mergeCell ref="Q10:Q11"/>
    <mergeCell ref="Q16:Q17"/>
    <mergeCell ref="Q18:Q19"/>
    <mergeCell ref="Q22:Q23"/>
    <mergeCell ref="A26:A27"/>
    <mergeCell ref="N26:N27"/>
    <mergeCell ref="O26:O27"/>
    <mergeCell ref="P26:P27"/>
    <mergeCell ref="Q26:Q27"/>
    <mergeCell ref="N24:N25"/>
    <mergeCell ref="A22:A23"/>
    <mergeCell ref="N22:N23"/>
    <mergeCell ref="O22:O23"/>
    <mergeCell ref="P22:P23"/>
    <mergeCell ref="P20:P21"/>
    <mergeCell ref="A20:A21"/>
    <mergeCell ref="N20:N21"/>
    <mergeCell ref="O20:O21"/>
    <mergeCell ref="Q20:Q21"/>
    <mergeCell ref="A24:A25"/>
    <mergeCell ref="O24:O25"/>
    <mergeCell ref="P24:P25"/>
    <mergeCell ref="Q24:Q25"/>
    <mergeCell ref="A28:A29"/>
    <mergeCell ref="N28:N29"/>
    <mergeCell ref="O28:O29"/>
    <mergeCell ref="P28:P29"/>
    <mergeCell ref="Q28:Q29"/>
    <mergeCell ref="A32:A33"/>
    <mergeCell ref="N32:N33"/>
    <mergeCell ref="O32:O33"/>
    <mergeCell ref="P32:P33"/>
    <mergeCell ref="Q32:Q33"/>
  </mergeCells>
  <phoneticPr fontId="25" type="noConversion"/>
  <conditionalFormatting sqref="O2:O33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4219-F3FE-4451-A9A8-FE36302370A0}">
  <dimension ref="A1:P26"/>
  <sheetViews>
    <sheetView topLeftCell="D1" workbookViewId="0">
      <selection activeCell="G19" sqref="G19"/>
    </sheetView>
  </sheetViews>
  <sheetFormatPr defaultColWidth="30.375" defaultRowHeight="15" x14ac:dyDescent="0.25"/>
  <cols>
    <col min="1" max="1" width="15.875" customWidth="1"/>
    <col min="2" max="2" width="17.25" bestFit="1" customWidth="1"/>
    <col min="3" max="3" width="16.75" bestFit="1" customWidth="1"/>
    <col min="4" max="4" width="12.5" bestFit="1" customWidth="1"/>
    <col min="5" max="5" width="5.125" customWidth="1"/>
    <col min="6" max="6" width="19.625" customWidth="1"/>
    <col min="7" max="7" width="17.25" style="1" bestFit="1" customWidth="1"/>
    <col min="8" max="8" width="23.75" bestFit="1" customWidth="1"/>
    <col min="9" max="9" width="16.5" customWidth="1"/>
    <col min="10" max="10" width="3.5" customWidth="1"/>
    <col min="11" max="13" width="19.125" bestFit="1" customWidth="1"/>
    <col min="14" max="14" width="17.25" bestFit="1" customWidth="1"/>
    <col min="15" max="15" width="12.75" bestFit="1" customWidth="1"/>
  </cols>
  <sheetData>
    <row r="1" spans="1:16" x14ac:dyDescent="0.25">
      <c r="A1" s="98" t="s">
        <v>75</v>
      </c>
      <c r="B1" s="98"/>
      <c r="C1" s="98"/>
      <c r="D1" s="98"/>
      <c r="F1" s="98" t="s">
        <v>74</v>
      </c>
      <c r="G1" s="98"/>
      <c r="H1" s="98"/>
      <c r="I1" s="98"/>
      <c r="K1" s="97" t="s">
        <v>73</v>
      </c>
      <c r="L1" s="97"/>
      <c r="M1" s="97"/>
    </row>
    <row r="2" spans="1:16" x14ac:dyDescent="0.25">
      <c r="A2" t="s">
        <v>2</v>
      </c>
      <c r="B2" s="1" t="s">
        <v>3</v>
      </c>
      <c r="C2" s="1" t="s">
        <v>37</v>
      </c>
      <c r="D2" t="s">
        <v>8</v>
      </c>
      <c r="F2" t="s">
        <v>2</v>
      </c>
      <c r="G2" s="40" t="s">
        <v>77</v>
      </c>
      <c r="H2" s="1" t="s">
        <v>3</v>
      </c>
      <c r="I2" t="s">
        <v>8</v>
      </c>
      <c r="K2" s="5" t="s">
        <v>2</v>
      </c>
      <c r="L2" s="6" t="s">
        <v>3</v>
      </c>
      <c r="M2" s="5" t="s">
        <v>8</v>
      </c>
    </row>
    <row r="3" spans="1:16" x14ac:dyDescent="0.25">
      <c r="A3" s="12" t="s">
        <v>17</v>
      </c>
      <c r="B3" s="13">
        <v>3500</v>
      </c>
      <c r="C3" s="13" t="s">
        <v>38</v>
      </c>
      <c r="D3" s="14">
        <f>SUM(Tabela17[[#This Row],[Valor (em reais)]]*1)</f>
        <v>3500</v>
      </c>
      <c r="F3" t="s">
        <v>55</v>
      </c>
      <c r="G3" s="41" t="s">
        <v>78</v>
      </c>
      <c r="H3" s="1">
        <v>7.45</v>
      </c>
      <c r="I3" s="2">
        <f>SUM(Tabela1[[#This Row],[Valor (em reais)]]*12)</f>
        <v>89.4</v>
      </c>
      <c r="K3" t="s">
        <v>0</v>
      </c>
      <c r="L3" s="1">
        <v>1000</v>
      </c>
      <c r="M3" s="2">
        <f>SUM(Tabela1616[[#This Row],[Valor (em reais)]]*12)</f>
        <v>12000</v>
      </c>
    </row>
    <row r="4" spans="1:16" x14ac:dyDescent="0.25">
      <c r="A4" s="12" t="s">
        <v>18</v>
      </c>
      <c r="B4" s="13">
        <v>3500</v>
      </c>
      <c r="C4" s="13" t="s">
        <v>38</v>
      </c>
      <c r="D4" s="14">
        <f>SUM(Tabela17[[#This Row],[Valor (em reais)]]*1)</f>
        <v>3500</v>
      </c>
      <c r="F4" t="s">
        <v>5</v>
      </c>
      <c r="G4" s="41" t="s">
        <v>78</v>
      </c>
      <c r="H4" s="1">
        <v>7.99</v>
      </c>
      <c r="I4" s="2">
        <f>SUM(Tabela1[[#This Row],[Valor (em reais)]]*12)</f>
        <v>95.88</v>
      </c>
      <c r="K4" t="s">
        <v>1</v>
      </c>
      <c r="L4" s="1">
        <v>1000</v>
      </c>
      <c r="M4" s="2">
        <f>SUM(Tabela1616[[#This Row],[Valor (em reais)]]*12)</f>
        <v>12000</v>
      </c>
    </row>
    <row r="5" spans="1:16" x14ac:dyDescent="0.25">
      <c r="A5" s="15" t="s">
        <v>18</v>
      </c>
      <c r="B5" s="13">
        <v>2000</v>
      </c>
      <c r="C5" s="13" t="s">
        <v>38</v>
      </c>
      <c r="D5" s="14">
        <f>SUM(Tabela17[[#This Row],[Valor (em reais)]]*1)</f>
        <v>2000</v>
      </c>
      <c r="F5" t="s">
        <v>6</v>
      </c>
      <c r="G5" s="41" t="s">
        <v>78</v>
      </c>
      <c r="H5" s="1">
        <v>10.95</v>
      </c>
      <c r="I5" s="2">
        <f>SUM(Tabela1[[#This Row],[Valor (em reais)]]*12)</f>
        <v>131.39999999999998</v>
      </c>
      <c r="L5" s="1"/>
      <c r="M5" s="2">
        <f>SUM(Tabela1616[[#This Row],[Valor (em reais)]]*12)</f>
        <v>0</v>
      </c>
    </row>
    <row r="6" spans="1:16" x14ac:dyDescent="0.25">
      <c r="A6" s="12" t="s">
        <v>19</v>
      </c>
      <c r="B6" s="13">
        <v>2000</v>
      </c>
      <c r="C6" s="13" t="s">
        <v>38</v>
      </c>
      <c r="D6" s="14">
        <f>SUM(Tabela17[[#This Row],[Valor (em reais)]]*1)</f>
        <v>2000</v>
      </c>
      <c r="F6" t="s">
        <v>58</v>
      </c>
      <c r="G6" s="41" t="s">
        <v>78</v>
      </c>
      <c r="H6" s="1">
        <v>17.45</v>
      </c>
      <c r="I6" s="2">
        <f>SUM(Tabela1[[#This Row],[Valor (em reais)]]*12)</f>
        <v>209.39999999999998</v>
      </c>
      <c r="L6" s="1"/>
      <c r="M6" s="2">
        <f>SUM(Tabela1616[[#This Row],[Valor (em reais)]]*12)</f>
        <v>0</v>
      </c>
    </row>
    <row r="7" spans="1:16" x14ac:dyDescent="0.25">
      <c r="A7" s="17" t="s">
        <v>17</v>
      </c>
      <c r="B7" s="18">
        <v>1271</v>
      </c>
      <c r="C7" s="18" t="s">
        <v>39</v>
      </c>
      <c r="D7" s="19">
        <f>SUM(Tabela17[[#This Row],[Valor (em reais)]]*1)</f>
        <v>1271</v>
      </c>
      <c r="F7" t="s">
        <v>84</v>
      </c>
      <c r="G7" s="41" t="s">
        <v>80</v>
      </c>
      <c r="H7" s="1">
        <v>18.899999999999999</v>
      </c>
      <c r="I7" s="2">
        <f>SUM(Tabela1[[#This Row],[Valor (em reais)]]*12)</f>
        <v>226.79999999999998</v>
      </c>
      <c r="L7" s="1"/>
      <c r="M7" s="2">
        <f>SUM(Tabela1616[[#This Row],[Valor (em reais)]]*12)</f>
        <v>0</v>
      </c>
    </row>
    <row r="8" spans="1:16" x14ac:dyDescent="0.25">
      <c r="A8" s="12" t="s">
        <v>32</v>
      </c>
      <c r="B8" s="13">
        <v>3000</v>
      </c>
      <c r="C8" s="13" t="s">
        <v>38</v>
      </c>
      <c r="D8" s="14">
        <f>SUM(Tabela17[[#This Row],[Valor (em reais)]]*1)</f>
        <v>3000</v>
      </c>
      <c r="F8" t="s">
        <v>59</v>
      </c>
      <c r="G8" s="41" t="s">
        <v>78</v>
      </c>
      <c r="H8" s="1">
        <v>20</v>
      </c>
      <c r="I8" s="2">
        <f>SUM(Tabela1[[#This Row],[Valor (em reais)]]*12)</f>
        <v>240</v>
      </c>
      <c r="L8" s="1"/>
      <c r="M8" s="2">
        <f>SUM(Tabela1616[[#This Row],[Valor (em reais)]]*12)</f>
        <v>0</v>
      </c>
    </row>
    <row r="9" spans="1:16" x14ac:dyDescent="0.25">
      <c r="A9" s="12" t="s">
        <v>32</v>
      </c>
      <c r="B9" s="13">
        <v>2000</v>
      </c>
      <c r="C9" s="13" t="s">
        <v>38</v>
      </c>
      <c r="D9" s="14">
        <f>SUM(Tabela17[[#This Row],[Valor (em reais)]]*1)</f>
        <v>2000</v>
      </c>
      <c r="F9" t="s">
        <v>7</v>
      </c>
      <c r="G9" s="41" t="s">
        <v>78</v>
      </c>
      <c r="H9" s="1">
        <v>21.9</v>
      </c>
      <c r="I9" s="2">
        <f>SUM(Tabela1[[#This Row],[Valor (em reais)]]*12)</f>
        <v>262.79999999999995</v>
      </c>
      <c r="L9" s="1"/>
      <c r="M9" s="2">
        <f>SUM(Tabela1616[[#This Row],[Valor (em reais)]]*12)</f>
        <v>0</v>
      </c>
    </row>
    <row r="10" spans="1:16" x14ac:dyDescent="0.25">
      <c r="A10" s="12" t="s">
        <v>33</v>
      </c>
      <c r="B10" s="13">
        <v>2000</v>
      </c>
      <c r="C10" s="13" t="s">
        <v>38</v>
      </c>
      <c r="D10" s="14">
        <f>SUM(Tabela17[[#This Row],[Valor (em reais)]]*1)</f>
        <v>2000</v>
      </c>
      <c r="F10" t="s">
        <v>56</v>
      </c>
      <c r="G10" s="41" t="s">
        <v>78</v>
      </c>
      <c r="H10" s="1">
        <v>23.9</v>
      </c>
      <c r="I10" s="2">
        <f>SUM(Tabela1[[#This Row],[Valor (em reais)]]*12)</f>
        <v>286.79999999999995</v>
      </c>
      <c r="O10" s="1"/>
      <c r="P10" s="2"/>
    </row>
    <row r="11" spans="1:16" x14ac:dyDescent="0.25">
      <c r="A11" t="s">
        <v>34</v>
      </c>
      <c r="B11" s="1">
        <v>1800</v>
      </c>
      <c r="C11" s="1" t="s">
        <v>40</v>
      </c>
      <c r="D11" s="2">
        <f>SUM(Tabela17[[#This Row],[Valor (em reais)]]*1)</f>
        <v>1800</v>
      </c>
      <c r="F11" t="s">
        <v>72</v>
      </c>
      <c r="G11" s="41" t="s">
        <v>80</v>
      </c>
      <c r="H11" s="1">
        <v>60</v>
      </c>
      <c r="I11" s="2">
        <f>SUM(Tabela1[[#This Row],[Valor (em reais)]]*12)</f>
        <v>720</v>
      </c>
      <c r="O11" s="1"/>
      <c r="P11" s="2"/>
    </row>
    <row r="12" spans="1:16" x14ac:dyDescent="0.25">
      <c r="A12" t="s">
        <v>35</v>
      </c>
      <c r="B12" s="1">
        <v>1800</v>
      </c>
      <c r="C12" s="1" t="s">
        <v>40</v>
      </c>
      <c r="D12" s="2">
        <f>SUM(Tabela17[[#This Row],[Valor (em reais)]]*1)</f>
        <v>1800</v>
      </c>
      <c r="F12" t="s">
        <v>15</v>
      </c>
      <c r="G12" s="41" t="s">
        <v>81</v>
      </c>
      <c r="H12" s="1">
        <v>60</v>
      </c>
      <c r="I12" s="2">
        <f>SUM(Tabela1[[#This Row],[Valor (em reais)]]*12)</f>
        <v>720</v>
      </c>
      <c r="O12" s="1"/>
      <c r="P12" s="2"/>
    </row>
    <row r="13" spans="1:16" x14ac:dyDescent="0.25">
      <c r="A13" t="s">
        <v>35</v>
      </c>
      <c r="B13" s="1">
        <v>1800</v>
      </c>
      <c r="C13" s="1" t="s">
        <v>40</v>
      </c>
      <c r="D13" s="2">
        <f>SUM(Tabela17[[#This Row],[Valor (em reais)]]*1)</f>
        <v>1800</v>
      </c>
      <c r="F13" t="s">
        <v>44</v>
      </c>
      <c r="G13" s="41" t="s">
        <v>83</v>
      </c>
      <c r="H13" s="1">
        <v>100</v>
      </c>
      <c r="I13" s="2">
        <f>SUM(Tabela1[[#This Row],[Valor (em reais)]]*12)</f>
        <v>1200</v>
      </c>
      <c r="O13" s="1"/>
      <c r="P13" s="2"/>
    </row>
    <row r="14" spans="1:16" x14ac:dyDescent="0.25">
      <c r="A14" t="s">
        <v>36</v>
      </c>
      <c r="B14" s="1">
        <v>3000</v>
      </c>
      <c r="C14" s="1" t="s">
        <v>40</v>
      </c>
      <c r="D14" s="2">
        <f>SUM(Tabela17[[#This Row],[Valor (em reais)]]*1)</f>
        <v>3000</v>
      </c>
      <c r="F14" t="s">
        <v>43</v>
      </c>
      <c r="G14" s="41" t="s">
        <v>82</v>
      </c>
      <c r="H14" s="1">
        <v>100</v>
      </c>
      <c r="I14" s="2">
        <f>SUM(Tabela1[[#This Row],[Valor (em reais)]]*12)</f>
        <v>1200</v>
      </c>
      <c r="O14" s="1"/>
      <c r="P14" s="2"/>
    </row>
    <row r="15" spans="1:16" x14ac:dyDescent="0.25">
      <c r="A15" t="s">
        <v>36</v>
      </c>
      <c r="B15" s="1">
        <v>1800</v>
      </c>
      <c r="C15" s="1" t="s">
        <v>40</v>
      </c>
      <c r="D15" s="2">
        <f>SUM(Tabela17[[#This Row],[Valor (em reais)]]*1)</f>
        <v>1800</v>
      </c>
      <c r="F15" t="s">
        <v>4</v>
      </c>
      <c r="G15" s="41" t="s">
        <v>79</v>
      </c>
      <c r="H15" s="1">
        <v>129.9</v>
      </c>
      <c r="I15" s="2">
        <f>SUM(Tabela1[[#This Row],[Valor (em reais)]]*12)</f>
        <v>1558.8000000000002</v>
      </c>
      <c r="O15" s="1"/>
      <c r="P15" s="2"/>
    </row>
    <row r="16" spans="1:16" x14ac:dyDescent="0.25">
      <c r="B16" s="1"/>
      <c r="C16" s="1"/>
      <c r="D16" s="2"/>
      <c r="F16" t="s">
        <v>54</v>
      </c>
      <c r="G16" s="42" t="s">
        <v>79</v>
      </c>
      <c r="H16" s="1">
        <v>200</v>
      </c>
      <c r="I16" s="2">
        <f>SUM(Tabela1[[#This Row],[Valor (em reais)]]*12)</f>
        <v>2400</v>
      </c>
      <c r="O16" s="1"/>
      <c r="P16" s="2"/>
    </row>
    <row r="17" spans="1:16" x14ac:dyDescent="0.25">
      <c r="B17" s="1"/>
      <c r="C17" s="1"/>
      <c r="D17" s="2"/>
      <c r="F17" t="s">
        <v>52</v>
      </c>
      <c r="G17" s="41" t="s">
        <v>79</v>
      </c>
      <c r="H17" s="1">
        <v>250</v>
      </c>
      <c r="I17" s="2">
        <f>SUM(Tabela1[[#This Row],[Valor (em reais)]]*12)</f>
        <v>3000</v>
      </c>
      <c r="O17" s="1"/>
      <c r="P17" s="2"/>
    </row>
    <row r="18" spans="1:16" x14ac:dyDescent="0.25">
      <c r="B18" s="1"/>
      <c r="C18" s="1"/>
      <c r="D18" s="2"/>
      <c r="O18" s="1"/>
      <c r="P18" s="2"/>
    </row>
    <row r="19" spans="1:16" x14ac:dyDescent="0.25">
      <c r="B19" s="1"/>
      <c r="C19" s="1"/>
      <c r="D19" s="2"/>
      <c r="F19" s="45" t="s">
        <v>9</v>
      </c>
      <c r="G19" s="46">
        <f>SUM(Tabela1[Valor (em reais)])</f>
        <v>1028.44</v>
      </c>
      <c r="H19" s="37" t="s">
        <v>57</v>
      </c>
      <c r="N19" s="1"/>
      <c r="O19" s="2"/>
    </row>
    <row r="20" spans="1:16" x14ac:dyDescent="0.25">
      <c r="A20" s="45" t="s">
        <v>9</v>
      </c>
      <c r="B20" s="46">
        <f>SUM(Tabela17[Valor (em reais)])</f>
        <v>29471</v>
      </c>
      <c r="C20" s="46" t="s">
        <v>40</v>
      </c>
      <c r="D20" s="46">
        <f>SUM(D11:D15)</f>
        <v>10200</v>
      </c>
      <c r="F20" s="45" t="s">
        <v>10</v>
      </c>
      <c r="G20" s="46">
        <f>SUM(Tabela1[[Em um ano ]])</f>
        <v>12341.279999999999</v>
      </c>
      <c r="H20" s="38">
        <f>SUM(G20/5)</f>
        <v>2468.2559999999999</v>
      </c>
    </row>
    <row r="21" spans="1:16" x14ac:dyDescent="0.25">
      <c r="A21" s="45" t="s">
        <v>10</v>
      </c>
      <c r="B21" s="46">
        <f>SUM(Tabela17[[Em um ano ]])</f>
        <v>29471</v>
      </c>
      <c r="C21" s="46"/>
      <c r="D21" s="46"/>
      <c r="J21" s="39"/>
      <c r="K21" s="3" t="s">
        <v>9</v>
      </c>
      <c r="L21" s="4">
        <f>SUM(Tabela1616[Valor (em reais)])</f>
        <v>2000</v>
      </c>
    </row>
    <row r="22" spans="1:16" x14ac:dyDescent="0.25">
      <c r="J22" s="39"/>
      <c r="K22" s="3" t="s">
        <v>10</v>
      </c>
      <c r="L22" s="4">
        <f>SUM(Tabela1616[[Em um ano ]])</f>
        <v>24000</v>
      </c>
    </row>
    <row r="24" spans="1:16" x14ac:dyDescent="0.25">
      <c r="J24" s="39"/>
      <c r="K24" s="43" t="s">
        <v>16</v>
      </c>
      <c r="L24" s="44">
        <f>SUM(G19+L21)</f>
        <v>3028.44</v>
      </c>
    </row>
    <row r="25" spans="1:16" x14ac:dyDescent="0.25">
      <c r="J25" s="39"/>
      <c r="K25" s="43" t="s">
        <v>76</v>
      </c>
      <c r="L25" s="44">
        <f>SUM(G20+L22)</f>
        <v>36341.279999999999</v>
      </c>
    </row>
    <row r="26" spans="1:16" x14ac:dyDescent="0.25">
      <c r="K26" s="43" t="s">
        <v>85</v>
      </c>
      <c r="L26" s="44">
        <f>SUM(3600-L24)</f>
        <v>571.55999999999995</v>
      </c>
    </row>
  </sheetData>
  <mergeCells count="3">
    <mergeCell ref="K1:M1"/>
    <mergeCell ref="A1:D1"/>
    <mergeCell ref="F1:I1"/>
  </mergeCells>
  <phoneticPr fontId="25" type="noConversion"/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6F1B-418B-45F8-8C73-87E6F551716D}">
  <dimension ref="A1:A8"/>
  <sheetViews>
    <sheetView workbookViewId="0">
      <selection activeCell="B1" sqref="B1"/>
    </sheetView>
  </sheetViews>
  <sheetFormatPr defaultColWidth="33.625" defaultRowHeight="15" x14ac:dyDescent="0.25"/>
  <cols>
    <col min="1" max="1" width="17.625" style="7" bestFit="1" customWidth="1"/>
  </cols>
  <sheetData>
    <row r="1" spans="1:1" x14ac:dyDescent="0.25">
      <c r="A1" s="9" t="s">
        <v>29</v>
      </c>
    </row>
    <row r="2" spans="1:1" x14ac:dyDescent="0.2">
      <c r="A2" s="10" t="s">
        <v>13</v>
      </c>
    </row>
    <row r="3" spans="1:1" x14ac:dyDescent="0.2">
      <c r="A3" s="10" t="s">
        <v>11</v>
      </c>
    </row>
    <row r="4" spans="1:1" x14ac:dyDescent="0.2">
      <c r="A4" s="10" t="s">
        <v>30</v>
      </c>
    </row>
    <row r="5" spans="1:1" x14ac:dyDescent="0.2">
      <c r="A5" s="10" t="s">
        <v>31</v>
      </c>
    </row>
    <row r="6" spans="1:1" x14ac:dyDescent="0.2">
      <c r="A6" s="10" t="s">
        <v>45</v>
      </c>
    </row>
    <row r="7" spans="1:1" x14ac:dyDescent="0.2">
      <c r="A7" s="10" t="s">
        <v>41</v>
      </c>
    </row>
    <row r="8" spans="1:1" x14ac:dyDescent="0.2">
      <c r="A8" s="11" t="s">
        <v>27</v>
      </c>
    </row>
  </sheetData>
  <dataValidations count="1">
    <dataValidation allowBlank="1" showInputMessage="1" showErrorMessage="1" prompt="Insira um nome de despesa nesta coluna" sqref="A1" xr:uid="{42E46659-7FF8-4A32-8821-01DC27C296B3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2357-CD4D-41B9-983D-566E0CAA8DA4}">
  <dimension ref="A1:C23"/>
  <sheetViews>
    <sheetView workbookViewId="0">
      <selection activeCell="A22" sqref="A22"/>
    </sheetView>
  </sheetViews>
  <sheetFormatPr defaultColWidth="49.625" defaultRowHeight="15" x14ac:dyDescent="0.25"/>
  <cols>
    <col min="1" max="1" width="14" bestFit="1" customWidth="1"/>
  </cols>
  <sheetData>
    <row r="1" spans="1:3" x14ac:dyDescent="0.25">
      <c r="A1" s="55" t="s">
        <v>122</v>
      </c>
      <c r="B1" s="55" t="s">
        <v>97</v>
      </c>
      <c r="C1" s="22" t="s">
        <v>98</v>
      </c>
    </row>
    <row r="2" spans="1:3" x14ac:dyDescent="0.25">
      <c r="A2" s="59">
        <v>45292</v>
      </c>
      <c r="B2" s="56" t="s">
        <v>99</v>
      </c>
      <c r="C2" s="53" t="s">
        <v>121</v>
      </c>
    </row>
    <row r="3" spans="1:3" x14ac:dyDescent="0.25">
      <c r="A3" s="60">
        <v>45334</v>
      </c>
      <c r="B3" s="55" t="s">
        <v>100</v>
      </c>
      <c r="C3" s="22"/>
    </row>
    <row r="4" spans="1:3" x14ac:dyDescent="0.25">
      <c r="A4" s="60">
        <v>45335</v>
      </c>
      <c r="B4" s="55" t="s">
        <v>101</v>
      </c>
      <c r="C4" s="22"/>
    </row>
    <row r="5" spans="1:3" x14ac:dyDescent="0.25">
      <c r="A5" s="60">
        <v>45336</v>
      </c>
      <c r="B5" s="55" t="s">
        <v>102</v>
      </c>
      <c r="C5" s="22"/>
    </row>
    <row r="6" spans="1:3" x14ac:dyDescent="0.25">
      <c r="A6" s="60">
        <v>45350</v>
      </c>
      <c r="B6" s="55" t="s">
        <v>103</v>
      </c>
      <c r="C6" s="22"/>
    </row>
    <row r="7" spans="1:3" x14ac:dyDescent="0.25">
      <c r="A7" s="60">
        <v>45370</v>
      </c>
      <c r="B7" s="55" t="s">
        <v>104</v>
      </c>
      <c r="C7" s="22"/>
    </row>
    <row r="8" spans="1:3" x14ac:dyDescent="0.25">
      <c r="A8" s="60">
        <v>45379</v>
      </c>
      <c r="B8" s="55" t="s">
        <v>105</v>
      </c>
      <c r="C8" s="22"/>
    </row>
    <row r="9" spans="1:3" x14ac:dyDescent="0.25">
      <c r="A9" s="60">
        <v>45380</v>
      </c>
      <c r="B9" s="55" t="s">
        <v>106</v>
      </c>
      <c r="C9" s="22"/>
    </row>
    <row r="10" spans="1:3" x14ac:dyDescent="0.25">
      <c r="A10" s="61">
        <v>45403</v>
      </c>
      <c r="B10" s="57" t="s">
        <v>107</v>
      </c>
      <c r="C10" s="54" t="s">
        <v>121</v>
      </c>
    </row>
    <row r="11" spans="1:3" x14ac:dyDescent="0.25">
      <c r="A11" s="62">
        <v>45413</v>
      </c>
      <c r="B11" s="63" t="s">
        <v>108</v>
      </c>
      <c r="C11" s="64" t="s">
        <v>121</v>
      </c>
    </row>
    <row r="12" spans="1:3" x14ac:dyDescent="0.25">
      <c r="A12" s="60">
        <v>45442</v>
      </c>
      <c r="B12" s="55" t="s">
        <v>109</v>
      </c>
      <c r="C12" s="22"/>
    </row>
    <row r="13" spans="1:3" x14ac:dyDescent="0.25">
      <c r="A13" s="61">
        <v>45472</v>
      </c>
      <c r="B13" s="57" t="s">
        <v>110</v>
      </c>
      <c r="C13" s="54"/>
    </row>
    <row r="14" spans="1:3" x14ac:dyDescent="0.25">
      <c r="A14" s="60">
        <v>45519</v>
      </c>
      <c r="B14" s="55" t="s">
        <v>111</v>
      </c>
      <c r="C14" s="22"/>
    </row>
    <row r="15" spans="1:3" x14ac:dyDescent="0.25">
      <c r="A15" s="61">
        <v>45542</v>
      </c>
      <c r="B15" s="57" t="s">
        <v>112</v>
      </c>
      <c r="C15" s="54" t="s">
        <v>121</v>
      </c>
    </row>
    <row r="16" spans="1:3" x14ac:dyDescent="0.25">
      <c r="A16" s="61">
        <v>45577</v>
      </c>
      <c r="B16" s="57" t="s">
        <v>113</v>
      </c>
      <c r="C16" s="54"/>
    </row>
    <row r="17" spans="1:3" x14ac:dyDescent="0.25">
      <c r="A17" s="60">
        <v>45589</v>
      </c>
      <c r="B17" s="55" t="s">
        <v>114</v>
      </c>
      <c r="C17" s="22"/>
    </row>
    <row r="18" spans="1:3" x14ac:dyDescent="0.25">
      <c r="A18" s="60">
        <v>45593</v>
      </c>
      <c r="B18" s="55" t="s">
        <v>115</v>
      </c>
      <c r="C18" s="22"/>
    </row>
    <row r="19" spans="1:3" x14ac:dyDescent="0.25">
      <c r="A19" s="61">
        <v>45598</v>
      </c>
      <c r="B19" s="57" t="s">
        <v>116</v>
      </c>
      <c r="C19" s="54" t="s">
        <v>121</v>
      </c>
    </row>
    <row r="20" spans="1:3" x14ac:dyDescent="0.25">
      <c r="A20" s="62">
        <v>45611</v>
      </c>
      <c r="B20" s="63" t="s">
        <v>117</v>
      </c>
      <c r="C20" s="64" t="s">
        <v>121</v>
      </c>
    </row>
    <row r="21" spans="1:3" x14ac:dyDescent="0.25">
      <c r="A21" s="61">
        <v>45634</v>
      </c>
      <c r="B21" s="57" t="s">
        <v>118</v>
      </c>
      <c r="C21" s="54"/>
    </row>
    <row r="22" spans="1:3" x14ac:dyDescent="0.25">
      <c r="A22" s="62">
        <v>45651</v>
      </c>
      <c r="B22" s="63" t="s">
        <v>119</v>
      </c>
      <c r="C22" s="64" t="s">
        <v>121</v>
      </c>
    </row>
    <row r="23" spans="1:3" x14ac:dyDescent="0.25">
      <c r="A23" s="60">
        <v>45657</v>
      </c>
      <c r="B23" s="55" t="s">
        <v>120</v>
      </c>
      <c r="C23" s="5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02B1-1B19-422D-8C62-1122E355442B}">
  <dimension ref="A1:D20"/>
  <sheetViews>
    <sheetView workbookViewId="0">
      <selection activeCell="E4" sqref="E4"/>
    </sheetView>
  </sheetViews>
  <sheetFormatPr defaultColWidth="48.75" defaultRowHeight="15" x14ac:dyDescent="0.25"/>
  <cols>
    <col min="1" max="1" width="17.125" bestFit="1" customWidth="1"/>
    <col min="2" max="2" width="12.375" bestFit="1" customWidth="1"/>
    <col min="3" max="3" width="23.75" bestFit="1" customWidth="1"/>
    <col min="4" max="4" width="12.5" bestFit="1" customWidth="1"/>
  </cols>
  <sheetData>
    <row r="1" spans="1:4" x14ac:dyDescent="0.25">
      <c r="A1" s="98" t="s">
        <v>131</v>
      </c>
      <c r="B1" s="98"/>
      <c r="C1" s="98"/>
      <c r="D1" s="98"/>
    </row>
    <row r="2" spans="1:4" x14ac:dyDescent="0.25">
      <c r="A2" t="s">
        <v>25</v>
      </c>
      <c r="B2" s="40" t="s">
        <v>128</v>
      </c>
      <c r="C2" s="1" t="s">
        <v>130</v>
      </c>
      <c r="D2" t="s">
        <v>129</v>
      </c>
    </row>
    <row r="3" spans="1:4" x14ac:dyDescent="0.25">
      <c r="B3" s="65"/>
      <c r="C3" s="66">
        <v>0</v>
      </c>
      <c r="D3" s="67">
        <f>Tabela13[[#This Row],[Valor ]]</f>
        <v>0</v>
      </c>
    </row>
    <row r="4" spans="1:4" x14ac:dyDescent="0.25">
      <c r="B4" s="65"/>
      <c r="C4" s="66">
        <v>0</v>
      </c>
      <c r="D4" s="67">
        <f>Tabela13[[#This Row],[Valor ]]</f>
        <v>0</v>
      </c>
    </row>
    <row r="5" spans="1:4" x14ac:dyDescent="0.25">
      <c r="B5" s="65"/>
      <c r="C5" s="66">
        <v>0</v>
      </c>
      <c r="D5" s="67">
        <f>Tabela13[[#This Row],[Valor ]]</f>
        <v>0</v>
      </c>
    </row>
    <row r="6" spans="1:4" x14ac:dyDescent="0.25">
      <c r="B6" s="65"/>
      <c r="C6" s="66">
        <v>0</v>
      </c>
      <c r="D6" s="67">
        <f>Tabela13[[#This Row],[Valor ]]</f>
        <v>0</v>
      </c>
    </row>
    <row r="7" spans="1:4" x14ac:dyDescent="0.25">
      <c r="B7" s="65"/>
      <c r="C7" s="66">
        <v>0</v>
      </c>
      <c r="D7" s="67">
        <f>Tabela13[[#This Row],[Valor ]]</f>
        <v>0</v>
      </c>
    </row>
    <row r="8" spans="1:4" x14ac:dyDescent="0.25">
      <c r="B8" s="65"/>
      <c r="C8" s="66">
        <v>0</v>
      </c>
      <c r="D8" s="67">
        <f>Tabela13[[#This Row],[Valor ]]</f>
        <v>0</v>
      </c>
    </row>
    <row r="9" spans="1:4" x14ac:dyDescent="0.25">
      <c r="B9" s="65"/>
      <c r="C9" s="66">
        <v>0</v>
      </c>
      <c r="D9" s="67">
        <f>Tabela13[[#This Row],[Valor ]]</f>
        <v>0</v>
      </c>
    </row>
    <row r="10" spans="1:4" x14ac:dyDescent="0.25">
      <c r="B10" s="65"/>
      <c r="C10" s="66">
        <v>0</v>
      </c>
      <c r="D10" s="67">
        <f>Tabela13[[#This Row],[Valor ]]</f>
        <v>0</v>
      </c>
    </row>
    <row r="11" spans="1:4" x14ac:dyDescent="0.25">
      <c r="B11" s="65"/>
      <c r="C11" s="66">
        <v>0</v>
      </c>
      <c r="D11" s="67">
        <f>Tabela13[[#This Row],[Valor ]]</f>
        <v>0</v>
      </c>
    </row>
    <row r="12" spans="1:4" x14ac:dyDescent="0.25">
      <c r="B12" s="65"/>
      <c r="C12" s="66">
        <v>0</v>
      </c>
      <c r="D12" s="67">
        <f>Tabela13[[#This Row],[Valor ]]</f>
        <v>0</v>
      </c>
    </row>
    <row r="13" spans="1:4" x14ac:dyDescent="0.25">
      <c r="B13" s="65"/>
      <c r="C13" s="66">
        <v>0</v>
      </c>
      <c r="D13" s="67">
        <f>Tabela13[[#This Row],[Valor ]]</f>
        <v>0</v>
      </c>
    </row>
    <row r="14" spans="1:4" x14ac:dyDescent="0.25">
      <c r="B14" s="65"/>
      <c r="C14" s="66">
        <v>0</v>
      </c>
      <c r="D14" s="67">
        <f>Tabela13[[#This Row],[Valor ]]</f>
        <v>0</v>
      </c>
    </row>
    <row r="15" spans="1:4" x14ac:dyDescent="0.25">
      <c r="B15" s="65"/>
      <c r="C15" s="66">
        <v>0</v>
      </c>
      <c r="D15" s="67">
        <f>Tabela13[[#This Row],[Valor ]]</f>
        <v>0</v>
      </c>
    </row>
    <row r="16" spans="1:4" x14ac:dyDescent="0.25">
      <c r="B16" s="65"/>
      <c r="C16" s="66">
        <v>0</v>
      </c>
      <c r="D16" s="67">
        <f>Tabela13[[#This Row],[Valor ]]</f>
        <v>0</v>
      </c>
    </row>
    <row r="17" spans="1:4" x14ac:dyDescent="0.25">
      <c r="B17" s="65"/>
      <c r="C17" s="66">
        <v>0</v>
      </c>
      <c r="D17" s="67">
        <f>Tabela13[[#This Row],[Valor ]]</f>
        <v>0</v>
      </c>
    </row>
    <row r="18" spans="1:4" x14ac:dyDescent="0.25">
      <c r="B18" s="1"/>
    </row>
    <row r="19" spans="1:4" x14ac:dyDescent="0.25">
      <c r="A19" s="45" t="s">
        <v>9</v>
      </c>
      <c r="B19" s="46">
        <f>SUM(Tabela13[[Valor ]])</f>
        <v>0</v>
      </c>
    </row>
    <row r="20" spans="1:4" x14ac:dyDescent="0.25">
      <c r="A20" s="45" t="s">
        <v>10</v>
      </c>
      <c r="B20" s="46">
        <f>SUM(Tabela13[Total])</f>
        <v>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</vt:lpstr>
      <vt:lpstr>Pagamentos Mensais</vt:lpstr>
      <vt:lpstr>Projeção Financeira</vt:lpstr>
      <vt:lpstr>Padrões</vt:lpstr>
      <vt:lpstr>Planilha2</vt:lpstr>
      <vt:lpstr>Guardar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2018-06-29T10:01:00Z</dcterms:created>
  <dcterms:modified xsi:type="dcterms:W3CDTF">2024-01-02T18:23:02Z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8afa8-ac2b-4ec0-83ce-70bdae00fa00_Enabled">
    <vt:lpwstr>true</vt:lpwstr>
  </property>
  <property fmtid="{D5CDD505-2E9C-101B-9397-08002B2CF9AE}" pid="3" name="MSIP_Label_8ad8afa8-ac2b-4ec0-83ce-70bdae00fa00_SetDate">
    <vt:lpwstr>2023-11-17T10:57:23Z</vt:lpwstr>
  </property>
  <property fmtid="{D5CDD505-2E9C-101B-9397-08002B2CF9AE}" pid="4" name="MSIP_Label_8ad8afa8-ac2b-4ec0-83ce-70bdae00fa00_Method">
    <vt:lpwstr>Privileged</vt:lpwstr>
  </property>
  <property fmtid="{D5CDD505-2E9C-101B-9397-08002B2CF9AE}" pid="5" name="MSIP_Label_8ad8afa8-ac2b-4ec0-83ce-70bdae00fa00_Name">
    <vt:lpwstr>#Público#</vt:lpwstr>
  </property>
  <property fmtid="{D5CDD505-2E9C-101B-9397-08002B2CF9AE}" pid="6" name="MSIP_Label_8ad8afa8-ac2b-4ec0-83ce-70bdae00fa00_SiteId">
    <vt:lpwstr>2978d96d-99a6-45ca-b44c-36da2ff18a24</vt:lpwstr>
  </property>
  <property fmtid="{D5CDD505-2E9C-101B-9397-08002B2CF9AE}" pid="7" name="MSIP_Label_8ad8afa8-ac2b-4ec0-83ce-70bdae00fa00_ActionId">
    <vt:lpwstr>958b91d9-d319-4d0e-9da1-0cf9a02d00ee</vt:lpwstr>
  </property>
  <property fmtid="{D5CDD505-2E9C-101B-9397-08002B2CF9AE}" pid="8" name="MSIP_Label_8ad8afa8-ac2b-4ec0-83ce-70bdae00fa00_ContentBits">
    <vt:lpwstr>0</vt:lpwstr>
  </property>
</Properties>
</file>