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ah\Desktop\"/>
    </mc:Choice>
  </mc:AlternateContent>
  <bookViews>
    <workbookView xWindow="0" yWindow="0" windowWidth="14370" windowHeight="7650" tabRatio="652" activeTab="3"/>
  </bookViews>
  <sheets>
    <sheet name="League History" sheetId="2" r:id="rId1"/>
    <sheet name="Pantheon" sheetId="10" r:id="rId2"/>
    <sheet name="2021 Week By Week" sheetId="15" r:id="rId3"/>
    <sheet name="2020 Week By Week" sheetId="14" r:id="rId4"/>
    <sheet name="2019 Week By Week" sheetId="11" r:id="rId5"/>
    <sheet name="2018 Week By Week" sheetId="1" r:id="rId6"/>
    <sheet name="2017 Week By Week" sheetId="9" r:id="rId7"/>
    <sheet name="2016 Week By Week" sheetId="8" r:id="rId8"/>
    <sheet name="2015 Week By Week" sheetId="7" r:id="rId9"/>
    <sheet name="2014 Week By Week" sheetId="6" r:id="rId10"/>
    <sheet name="2013 Week By Week" sheetId="5" r:id="rId11"/>
    <sheet name="2012 Week By Week" sheetId="4" r:id="rId12"/>
    <sheet name="2011 Week By Week" sheetId="3" r:id="rId13"/>
    <sheet name="Wins Regression" sheetId="13" r:id="rId14"/>
    <sheet name="wbw template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6" l="1"/>
  <c r="C37" i="16" s="1"/>
  <c r="B36" i="16"/>
  <c r="C36" i="16" s="1"/>
  <c r="B33" i="16"/>
  <c r="B32" i="16"/>
  <c r="B31" i="16"/>
  <c r="B24" i="16"/>
  <c r="S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V17" i="16"/>
  <c r="U17" i="16"/>
  <c r="T17" i="16"/>
  <c r="S17" i="16"/>
  <c r="R17" i="16"/>
  <c r="V16" i="16"/>
  <c r="U16" i="16"/>
  <c r="T16" i="16"/>
  <c r="S16" i="16"/>
  <c r="R16" i="16"/>
  <c r="V15" i="16"/>
  <c r="U15" i="16"/>
  <c r="T15" i="16"/>
  <c r="S15" i="16"/>
  <c r="R15" i="16"/>
  <c r="V14" i="16"/>
  <c r="U14" i="16"/>
  <c r="T14" i="16"/>
  <c r="S14" i="16"/>
  <c r="R14" i="16"/>
  <c r="V13" i="16"/>
  <c r="U13" i="16"/>
  <c r="T13" i="16"/>
  <c r="S13" i="16"/>
  <c r="R13" i="16"/>
  <c r="V12" i="16"/>
  <c r="U12" i="16"/>
  <c r="T12" i="16"/>
  <c r="S12" i="16"/>
  <c r="R12" i="16"/>
  <c r="V11" i="16"/>
  <c r="U11" i="16"/>
  <c r="T11" i="16"/>
  <c r="S11" i="16"/>
  <c r="W11" i="16" s="1"/>
  <c r="R11" i="16"/>
  <c r="V10" i="16"/>
  <c r="U10" i="16"/>
  <c r="T10" i="16"/>
  <c r="S10" i="16"/>
  <c r="R10" i="16"/>
  <c r="V9" i="16"/>
  <c r="U9" i="16"/>
  <c r="T9" i="16"/>
  <c r="S9" i="16"/>
  <c r="R9" i="16"/>
  <c r="V8" i="16"/>
  <c r="U8" i="16"/>
  <c r="T8" i="16"/>
  <c r="S8" i="16"/>
  <c r="W8" i="16" s="1"/>
  <c r="R8" i="16"/>
  <c r="V7" i="16"/>
  <c r="U7" i="16"/>
  <c r="T7" i="16"/>
  <c r="S7" i="16"/>
  <c r="R7" i="16"/>
  <c r="V6" i="16"/>
  <c r="U6" i="16"/>
  <c r="T6" i="16"/>
  <c r="S6" i="16"/>
  <c r="R6" i="16"/>
  <c r="V5" i="16"/>
  <c r="U5" i="16"/>
  <c r="T5" i="16"/>
  <c r="S5" i="16"/>
  <c r="R5" i="16"/>
  <c r="V4" i="16"/>
  <c r="U4" i="16"/>
  <c r="T4" i="16"/>
  <c r="S4" i="16"/>
  <c r="R4" i="16"/>
  <c r="V3" i="16"/>
  <c r="U3" i="16"/>
  <c r="T3" i="16"/>
  <c r="S3" i="16"/>
  <c r="W3" i="16" s="1"/>
  <c r="R3" i="16"/>
  <c r="V2" i="16"/>
  <c r="U2" i="16"/>
  <c r="T2" i="16"/>
  <c r="T20" i="16" s="1"/>
  <c r="S2" i="16"/>
  <c r="B23" i="16" s="1"/>
  <c r="R2" i="16"/>
  <c r="B37" i="15"/>
  <c r="C37" i="15" s="1"/>
  <c r="B36" i="15"/>
  <c r="C36" i="15" s="1"/>
  <c r="B33" i="15"/>
  <c r="B32" i="15"/>
  <c r="B31" i="15"/>
  <c r="B24" i="15"/>
  <c r="W11" i="15" s="1"/>
  <c r="B23" i="15"/>
  <c r="T20" i="15"/>
  <c r="S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V17" i="15"/>
  <c r="U17" i="15"/>
  <c r="T17" i="15"/>
  <c r="S17" i="15"/>
  <c r="R17" i="15"/>
  <c r="V16" i="15"/>
  <c r="U16" i="15"/>
  <c r="T16" i="15"/>
  <c r="S16" i="15"/>
  <c r="R16" i="15"/>
  <c r="V15" i="15"/>
  <c r="U15" i="15"/>
  <c r="T15" i="15"/>
  <c r="S15" i="15"/>
  <c r="R15" i="15"/>
  <c r="V14" i="15"/>
  <c r="U14" i="15"/>
  <c r="T14" i="15"/>
  <c r="S14" i="15"/>
  <c r="W14" i="15" s="1"/>
  <c r="R14" i="15"/>
  <c r="V13" i="15"/>
  <c r="U13" i="15"/>
  <c r="T13" i="15"/>
  <c r="S13" i="15"/>
  <c r="R13" i="15"/>
  <c r="V12" i="15"/>
  <c r="U12" i="15"/>
  <c r="T12" i="15"/>
  <c r="S12" i="15"/>
  <c r="W12" i="15" s="1"/>
  <c r="R12" i="15"/>
  <c r="V11" i="15"/>
  <c r="U11" i="15"/>
  <c r="T11" i="15"/>
  <c r="S11" i="15"/>
  <c r="R11" i="15"/>
  <c r="V10" i="15"/>
  <c r="U10" i="15"/>
  <c r="T10" i="15"/>
  <c r="S10" i="15"/>
  <c r="R10" i="15"/>
  <c r="V9" i="15"/>
  <c r="U9" i="15"/>
  <c r="T9" i="15"/>
  <c r="S9" i="15"/>
  <c r="W9" i="15" s="1"/>
  <c r="R9" i="15"/>
  <c r="W8" i="15"/>
  <c r="V8" i="15"/>
  <c r="U8" i="15"/>
  <c r="T8" i="15"/>
  <c r="S8" i="15"/>
  <c r="R8" i="15"/>
  <c r="W7" i="15"/>
  <c r="V7" i="15"/>
  <c r="U7" i="15"/>
  <c r="T7" i="15"/>
  <c r="S7" i="15"/>
  <c r="R7" i="15"/>
  <c r="V6" i="15"/>
  <c r="U6" i="15"/>
  <c r="T6" i="15"/>
  <c r="S6" i="15"/>
  <c r="R6" i="15"/>
  <c r="V5" i="15"/>
  <c r="U5" i="15"/>
  <c r="T5" i="15"/>
  <c r="S5" i="15"/>
  <c r="W5" i="15" s="1"/>
  <c r="R5" i="15"/>
  <c r="W4" i="15"/>
  <c r="V4" i="15"/>
  <c r="U4" i="15"/>
  <c r="T4" i="15"/>
  <c r="S4" i="15"/>
  <c r="R4" i="15"/>
  <c r="V3" i="15"/>
  <c r="U3" i="15"/>
  <c r="T3" i="15"/>
  <c r="S3" i="15"/>
  <c r="R3" i="15"/>
  <c r="V2" i="15"/>
  <c r="U2" i="15"/>
  <c r="T2" i="15"/>
  <c r="S2" i="15"/>
  <c r="W2" i="15" s="1"/>
  <c r="B27" i="15" s="1"/>
  <c r="R2" i="15"/>
  <c r="W16" i="16" l="1"/>
  <c r="W13" i="16"/>
  <c r="W9" i="16"/>
  <c r="W5" i="16"/>
  <c r="W14" i="16"/>
  <c r="W10" i="16"/>
  <c r="W6" i="16"/>
  <c r="W2" i="16"/>
  <c r="W17" i="16"/>
  <c r="W15" i="16"/>
  <c r="W7" i="16"/>
  <c r="W4" i="16"/>
  <c r="W12" i="16"/>
  <c r="W16" i="15"/>
  <c r="W10" i="15"/>
  <c r="W13" i="15"/>
  <c r="B28" i="15"/>
  <c r="W3" i="15"/>
  <c r="W6" i="15"/>
  <c r="W15" i="15"/>
  <c r="W17" i="15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8" i="2"/>
  <c r="AI4" i="2"/>
  <c r="AK4" i="2"/>
  <c r="B27" i="16" l="1"/>
  <c r="B28" i="16"/>
  <c r="AH7" i="2"/>
  <c r="AH8" i="2"/>
  <c r="AH6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G7" i="2"/>
  <c r="AG8" i="2"/>
  <c r="AG6" i="2"/>
  <c r="AI6" i="2" s="1"/>
  <c r="AG9" i="2"/>
  <c r="AI9" i="2" s="1"/>
  <c r="AG10" i="2"/>
  <c r="AG11" i="2"/>
  <c r="AG12" i="2"/>
  <c r="AG13" i="2"/>
  <c r="AG14" i="2"/>
  <c r="AG15" i="2"/>
  <c r="AI15" i="2" s="1"/>
  <c r="AG16" i="2"/>
  <c r="AG17" i="2"/>
  <c r="AI17" i="2" s="1"/>
  <c r="AG18" i="2"/>
  <c r="AG19" i="2"/>
  <c r="AG20" i="2"/>
  <c r="AG21" i="2"/>
  <c r="AG22" i="2"/>
  <c r="AG23" i="2"/>
  <c r="AI23" i="2" s="1"/>
  <c r="AG24" i="2"/>
  <c r="AH5" i="2"/>
  <c r="AG5" i="2"/>
  <c r="AK9" i="2" l="1"/>
  <c r="AI10" i="2"/>
  <c r="AK24" i="2"/>
  <c r="AI24" i="2"/>
  <c r="AK16" i="2"/>
  <c r="AI16" i="2"/>
  <c r="AK7" i="2"/>
  <c r="AI8" i="2"/>
  <c r="AI22" i="2"/>
  <c r="AI14" i="2"/>
  <c r="AI7" i="2"/>
  <c r="AI21" i="2"/>
  <c r="AI13" i="2"/>
  <c r="AK17" i="2"/>
  <c r="AI18" i="2"/>
  <c r="AK21" i="2"/>
  <c r="AI20" i="2"/>
  <c r="AK12" i="2"/>
  <c r="AI12" i="2"/>
  <c r="AK5" i="2"/>
  <c r="AI5" i="2"/>
  <c r="AK19" i="2"/>
  <c r="AI19" i="2"/>
  <c r="AK13" i="2"/>
  <c r="AI11" i="2"/>
  <c r="AK18" i="2"/>
  <c r="AK10" i="2"/>
  <c r="AK8" i="2"/>
  <c r="AK23" i="2"/>
  <c r="AK14" i="2"/>
  <c r="AK22" i="2"/>
  <c r="AK15" i="2"/>
  <c r="AK6" i="2"/>
  <c r="AK20" i="2"/>
  <c r="AK11" i="2"/>
  <c r="B37" i="14"/>
  <c r="B36" i="14"/>
  <c r="B33" i="14"/>
  <c r="B32" i="14"/>
  <c r="B31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V14" i="14"/>
  <c r="U14" i="14"/>
  <c r="T14" i="14"/>
  <c r="S14" i="14"/>
  <c r="R14" i="14"/>
  <c r="V7" i="14"/>
  <c r="U7" i="14"/>
  <c r="T7" i="14"/>
  <c r="S7" i="14"/>
  <c r="R7" i="14"/>
  <c r="V10" i="14"/>
  <c r="U10" i="14"/>
  <c r="T10" i="14"/>
  <c r="S10" i="14"/>
  <c r="R10" i="14"/>
  <c r="V3" i="14"/>
  <c r="U3" i="14"/>
  <c r="T3" i="14"/>
  <c r="S3" i="14"/>
  <c r="R3" i="14"/>
  <c r="V16" i="14"/>
  <c r="U16" i="14"/>
  <c r="T16" i="14"/>
  <c r="S16" i="14"/>
  <c r="R16" i="14"/>
  <c r="V9" i="14"/>
  <c r="U9" i="14"/>
  <c r="T9" i="14"/>
  <c r="S9" i="14"/>
  <c r="R9" i="14"/>
  <c r="V13" i="14"/>
  <c r="U13" i="14"/>
  <c r="T13" i="14"/>
  <c r="S13" i="14"/>
  <c r="R13" i="14"/>
  <c r="V15" i="14"/>
  <c r="U15" i="14"/>
  <c r="T15" i="14"/>
  <c r="S15" i="14"/>
  <c r="R15" i="14"/>
  <c r="V11" i="14"/>
  <c r="U11" i="14"/>
  <c r="T11" i="14"/>
  <c r="S11" i="14"/>
  <c r="R11" i="14"/>
  <c r="V17" i="14"/>
  <c r="U17" i="14"/>
  <c r="T17" i="14"/>
  <c r="S17" i="14"/>
  <c r="R17" i="14"/>
  <c r="V6" i="14"/>
  <c r="U6" i="14"/>
  <c r="T6" i="14"/>
  <c r="S6" i="14"/>
  <c r="R6" i="14"/>
  <c r="V8" i="14"/>
  <c r="U8" i="14"/>
  <c r="T8" i="14"/>
  <c r="S8" i="14"/>
  <c r="R8" i="14"/>
  <c r="V2" i="14"/>
  <c r="U2" i="14"/>
  <c r="T2" i="14"/>
  <c r="S2" i="14"/>
  <c r="R2" i="14"/>
  <c r="V4" i="14"/>
  <c r="U4" i="14"/>
  <c r="T4" i="14"/>
  <c r="S4" i="14"/>
  <c r="R4" i="14"/>
  <c r="V5" i="14"/>
  <c r="U5" i="14"/>
  <c r="T5" i="14"/>
  <c r="S5" i="14"/>
  <c r="R5" i="14"/>
  <c r="V12" i="14"/>
  <c r="U12" i="14"/>
  <c r="T12" i="14"/>
  <c r="S12" i="14"/>
  <c r="R12" i="14"/>
  <c r="T20" i="14" l="1"/>
  <c r="B24" i="14"/>
  <c r="C36" i="14"/>
  <c r="C37" i="14"/>
  <c r="S20" i="14"/>
  <c r="B23" i="14"/>
  <c r="I30" i="2"/>
  <c r="I29" i="2"/>
  <c r="I31" i="2"/>
  <c r="I33" i="2"/>
  <c r="I32" i="2"/>
  <c r="I35" i="2"/>
  <c r="I34" i="2"/>
  <c r="I36" i="2"/>
  <c r="I38" i="2"/>
  <c r="I37" i="2"/>
  <c r="I39" i="2"/>
  <c r="I41" i="2"/>
  <c r="I40" i="2"/>
  <c r="I42" i="2"/>
  <c r="I43" i="2"/>
  <c r="I28" i="2"/>
  <c r="W7" i="14" l="1"/>
  <c r="W17" i="14"/>
  <c r="W4" i="14"/>
  <c r="W10" i="14"/>
  <c r="W6" i="14"/>
  <c r="W9" i="14"/>
  <c r="W2" i="14"/>
  <c r="W8" i="14"/>
  <c r="W14" i="14"/>
  <c r="W11" i="14"/>
  <c r="W3" i="14"/>
  <c r="W15" i="14"/>
  <c r="W16" i="14"/>
  <c r="W12" i="14"/>
  <c r="W13" i="14"/>
  <c r="W5" i="14"/>
  <c r="R4" i="11"/>
  <c r="R6" i="11"/>
  <c r="R3" i="11"/>
  <c r="R7" i="11"/>
  <c r="R2" i="11"/>
  <c r="R9" i="11"/>
  <c r="R12" i="11"/>
  <c r="R11" i="11"/>
  <c r="R14" i="11"/>
  <c r="R13" i="11"/>
  <c r="R10" i="11"/>
  <c r="R16" i="11"/>
  <c r="R17" i="11"/>
  <c r="R15" i="11"/>
  <c r="R8" i="11"/>
  <c r="R5" i="11"/>
  <c r="B27" i="14" l="1"/>
  <c r="B28" i="14"/>
  <c r="S5" i="11" l="1"/>
  <c r="V6" i="11" l="1"/>
  <c r="V4" i="11"/>
  <c r="V3" i="11"/>
  <c r="V12" i="11"/>
  <c r="V7" i="11"/>
  <c r="V2" i="11"/>
  <c r="V9" i="11"/>
  <c r="V10" i="11"/>
  <c r="V14" i="11"/>
  <c r="V11" i="11"/>
  <c r="V17" i="11"/>
  <c r="V13" i="11"/>
  <c r="V16" i="11"/>
  <c r="V15" i="11"/>
  <c r="V8" i="11"/>
  <c r="U6" i="11"/>
  <c r="U4" i="11"/>
  <c r="U3" i="11"/>
  <c r="U12" i="11"/>
  <c r="U7" i="11"/>
  <c r="U2" i="11"/>
  <c r="U9" i="11"/>
  <c r="U10" i="11"/>
  <c r="U14" i="11"/>
  <c r="U11" i="11"/>
  <c r="U17" i="11"/>
  <c r="U13" i="11"/>
  <c r="U16" i="11"/>
  <c r="U15" i="11"/>
  <c r="U8" i="11"/>
  <c r="T6" i="11"/>
  <c r="T4" i="11"/>
  <c r="T3" i="11"/>
  <c r="T12" i="11"/>
  <c r="T7" i="11"/>
  <c r="T2" i="11"/>
  <c r="T9" i="11"/>
  <c r="T10" i="11"/>
  <c r="T14" i="11"/>
  <c r="T11" i="11"/>
  <c r="T17" i="11"/>
  <c r="T13" i="11"/>
  <c r="T16" i="11"/>
  <c r="T15" i="11"/>
  <c r="T8" i="11"/>
  <c r="T5" i="11"/>
  <c r="V5" i="11"/>
  <c r="U5" i="11"/>
  <c r="S3" i="11"/>
  <c r="S11" i="11"/>
  <c r="S9" i="11"/>
  <c r="S4" i="11"/>
  <c r="S14" i="11"/>
  <c r="S17" i="11"/>
  <c r="S16" i="11"/>
  <c r="S12" i="11"/>
  <c r="S13" i="11"/>
  <c r="S2" i="11"/>
  <c r="S15" i="11"/>
  <c r="S6" i="11"/>
  <c r="S10" i="11"/>
  <c r="S8" i="11"/>
  <c r="S7" i="11"/>
  <c r="B37" i="11"/>
  <c r="B36" i="11"/>
  <c r="B33" i="11"/>
  <c r="B32" i="11"/>
  <c r="B31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0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B19" i="11"/>
  <c r="T20" i="11" l="1"/>
  <c r="S20" i="11"/>
  <c r="B24" i="11"/>
  <c r="B23" i="11"/>
  <c r="C36" i="11"/>
  <c r="C37" i="11"/>
  <c r="B36" i="1"/>
  <c r="W6" i="11" l="1"/>
  <c r="W14" i="11"/>
  <c r="W4" i="11"/>
  <c r="W11" i="11"/>
  <c r="W3" i="11"/>
  <c r="W17" i="11"/>
  <c r="W13" i="11"/>
  <c r="W7" i="11"/>
  <c r="W16" i="11"/>
  <c r="W2" i="11"/>
  <c r="W15" i="11"/>
  <c r="W5" i="11"/>
  <c r="W10" i="11"/>
  <c r="W9" i="11"/>
  <c r="W8" i="11"/>
  <c r="W12" i="11"/>
  <c r="B28" i="11" l="1"/>
  <c r="B27" i="11"/>
  <c r="B37" i="1"/>
  <c r="B33" i="1"/>
  <c r="B32" i="1"/>
  <c r="B3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19" i="1"/>
  <c r="B37" i="9"/>
  <c r="B36" i="9"/>
  <c r="B33" i="9"/>
  <c r="B32" i="9"/>
  <c r="B31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B19" i="9"/>
  <c r="V8" i="9"/>
  <c r="U8" i="9"/>
  <c r="T8" i="9"/>
  <c r="S8" i="9"/>
  <c r="R8" i="9"/>
  <c r="V15" i="9"/>
  <c r="U15" i="9"/>
  <c r="T15" i="9"/>
  <c r="S15" i="9"/>
  <c r="R15" i="9"/>
  <c r="V6" i="9"/>
  <c r="U6" i="9"/>
  <c r="T6" i="9"/>
  <c r="S6" i="9"/>
  <c r="R6" i="9"/>
  <c r="V10" i="9"/>
  <c r="U10" i="9"/>
  <c r="T10" i="9"/>
  <c r="S10" i="9"/>
  <c r="R10" i="9"/>
  <c r="V4" i="9"/>
  <c r="U4" i="9"/>
  <c r="T4" i="9"/>
  <c r="S4" i="9"/>
  <c r="R4" i="9"/>
  <c r="V5" i="9"/>
  <c r="U5" i="9"/>
  <c r="T5" i="9"/>
  <c r="S5" i="9"/>
  <c r="R5" i="9"/>
  <c r="V7" i="9"/>
  <c r="U7" i="9"/>
  <c r="T7" i="9"/>
  <c r="S7" i="9"/>
  <c r="R7" i="9"/>
  <c r="V2" i="9"/>
  <c r="U2" i="9"/>
  <c r="T2" i="9"/>
  <c r="S2" i="9"/>
  <c r="R2" i="9"/>
  <c r="V16" i="9"/>
  <c r="U16" i="9"/>
  <c r="T16" i="9"/>
  <c r="S16" i="9"/>
  <c r="R16" i="9"/>
  <c r="V9" i="9"/>
  <c r="U9" i="9"/>
  <c r="T9" i="9"/>
  <c r="S9" i="9"/>
  <c r="R9" i="9"/>
  <c r="V13" i="9"/>
  <c r="U13" i="9"/>
  <c r="T13" i="9"/>
  <c r="S13" i="9"/>
  <c r="R13" i="9"/>
  <c r="V14" i="9"/>
  <c r="U14" i="9"/>
  <c r="T14" i="9"/>
  <c r="S14" i="9"/>
  <c r="R14" i="9"/>
  <c r="V11" i="9"/>
  <c r="U11" i="9"/>
  <c r="T11" i="9"/>
  <c r="S11" i="9"/>
  <c r="R11" i="9"/>
  <c r="V12" i="9"/>
  <c r="U12" i="9"/>
  <c r="T12" i="9"/>
  <c r="S12" i="9"/>
  <c r="R12" i="9"/>
  <c r="V3" i="9"/>
  <c r="U3" i="9"/>
  <c r="T3" i="9"/>
  <c r="S3" i="9"/>
  <c r="R3" i="9"/>
  <c r="V17" i="9"/>
  <c r="U17" i="9"/>
  <c r="T17" i="9"/>
  <c r="S17" i="9"/>
  <c r="R17" i="9"/>
  <c r="B35" i="8"/>
  <c r="V9" i="8"/>
  <c r="U9" i="8"/>
  <c r="T9" i="8"/>
  <c r="S9" i="8"/>
  <c r="R9" i="8"/>
  <c r="V5" i="8"/>
  <c r="U5" i="8"/>
  <c r="T5" i="8"/>
  <c r="S5" i="8"/>
  <c r="R5" i="8"/>
  <c r="V8" i="8"/>
  <c r="U8" i="8"/>
  <c r="T8" i="8"/>
  <c r="S8" i="8"/>
  <c r="R8" i="8"/>
  <c r="V13" i="8"/>
  <c r="U13" i="8"/>
  <c r="T13" i="8"/>
  <c r="S13" i="8"/>
  <c r="R13" i="8"/>
  <c r="V6" i="8"/>
  <c r="U6" i="8"/>
  <c r="T6" i="8"/>
  <c r="S6" i="8"/>
  <c r="R6" i="8"/>
  <c r="V3" i="8"/>
  <c r="U3" i="8"/>
  <c r="T3" i="8"/>
  <c r="S3" i="8"/>
  <c r="R3" i="8"/>
  <c r="V12" i="8"/>
  <c r="U12" i="8"/>
  <c r="T12" i="8"/>
  <c r="S12" i="8"/>
  <c r="R12" i="8"/>
  <c r="V10" i="8"/>
  <c r="U10" i="8"/>
  <c r="T10" i="8"/>
  <c r="S10" i="8"/>
  <c r="R10" i="8"/>
  <c r="V14" i="8"/>
  <c r="U14" i="8"/>
  <c r="T14" i="8"/>
  <c r="S14" i="8"/>
  <c r="R14" i="8"/>
  <c r="V15" i="8"/>
  <c r="U15" i="8"/>
  <c r="T15" i="8"/>
  <c r="S15" i="8"/>
  <c r="R15" i="8"/>
  <c r="V7" i="8"/>
  <c r="U7" i="8"/>
  <c r="T7" i="8"/>
  <c r="S7" i="8"/>
  <c r="R7" i="8"/>
  <c r="V2" i="8"/>
  <c r="U2" i="8"/>
  <c r="T2" i="8"/>
  <c r="S2" i="8"/>
  <c r="R2" i="8"/>
  <c r="V11" i="8"/>
  <c r="U11" i="8"/>
  <c r="T11" i="8"/>
  <c r="S11" i="8"/>
  <c r="R11" i="8"/>
  <c r="V4" i="8"/>
  <c r="U4" i="8"/>
  <c r="T4" i="8"/>
  <c r="S4" i="8"/>
  <c r="R4" i="8"/>
  <c r="B34" i="8"/>
  <c r="B31" i="8"/>
  <c r="B30" i="8"/>
  <c r="B2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V15" i="7"/>
  <c r="U15" i="7"/>
  <c r="T15" i="7"/>
  <c r="S15" i="7"/>
  <c r="R15" i="7"/>
  <c r="V6" i="7"/>
  <c r="U6" i="7"/>
  <c r="T6" i="7"/>
  <c r="S6" i="7"/>
  <c r="R6" i="7"/>
  <c r="V14" i="7"/>
  <c r="U14" i="7"/>
  <c r="T14" i="7"/>
  <c r="S14" i="7"/>
  <c r="R14" i="7"/>
  <c r="V9" i="7"/>
  <c r="U9" i="7"/>
  <c r="T9" i="7"/>
  <c r="S9" i="7"/>
  <c r="R9" i="7"/>
  <c r="V13" i="7"/>
  <c r="U13" i="7"/>
  <c r="T13" i="7"/>
  <c r="S13" i="7"/>
  <c r="R13" i="7"/>
  <c r="V4" i="7"/>
  <c r="U4" i="7"/>
  <c r="T4" i="7"/>
  <c r="S4" i="7"/>
  <c r="R4" i="7"/>
  <c r="V5" i="7"/>
  <c r="U5" i="7"/>
  <c r="T5" i="7"/>
  <c r="S5" i="7"/>
  <c r="R5" i="7"/>
  <c r="V12" i="7"/>
  <c r="U12" i="7"/>
  <c r="T12" i="7"/>
  <c r="S12" i="7"/>
  <c r="R12" i="7"/>
  <c r="V10" i="7"/>
  <c r="U10" i="7"/>
  <c r="T10" i="7"/>
  <c r="S10" i="7"/>
  <c r="R10" i="7"/>
  <c r="V7" i="7"/>
  <c r="U7" i="7"/>
  <c r="T7" i="7"/>
  <c r="S7" i="7"/>
  <c r="R7" i="7"/>
  <c r="V2" i="7"/>
  <c r="U2" i="7"/>
  <c r="T2" i="7"/>
  <c r="S2" i="7"/>
  <c r="R2" i="7"/>
  <c r="V8" i="7"/>
  <c r="U8" i="7"/>
  <c r="T8" i="7"/>
  <c r="S8" i="7"/>
  <c r="R8" i="7"/>
  <c r="V3" i="7"/>
  <c r="U3" i="7"/>
  <c r="T3" i="7"/>
  <c r="S3" i="7"/>
  <c r="R3" i="7"/>
  <c r="V11" i="7"/>
  <c r="U11" i="7"/>
  <c r="T11" i="7"/>
  <c r="S11" i="7"/>
  <c r="R11" i="7"/>
  <c r="B35" i="7"/>
  <c r="B34" i="7"/>
  <c r="B31" i="7"/>
  <c r="B30" i="7"/>
  <c r="B2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33" i="6"/>
  <c r="B32" i="6"/>
  <c r="B29" i="6"/>
  <c r="B28" i="6"/>
  <c r="C32" i="6" s="1"/>
  <c r="B27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6" i="6"/>
  <c r="B15" i="6"/>
  <c r="V3" i="6"/>
  <c r="V12" i="6"/>
  <c r="V9" i="6"/>
  <c r="V5" i="6"/>
  <c r="V10" i="6"/>
  <c r="V7" i="6"/>
  <c r="V2" i="6"/>
  <c r="V6" i="6"/>
  <c r="V8" i="6"/>
  <c r="V11" i="6"/>
  <c r="V13" i="6"/>
  <c r="V4" i="6"/>
  <c r="U3" i="6"/>
  <c r="U12" i="6"/>
  <c r="U9" i="6"/>
  <c r="U5" i="6"/>
  <c r="U10" i="6"/>
  <c r="U7" i="6"/>
  <c r="U2" i="6"/>
  <c r="U6" i="6"/>
  <c r="U8" i="6"/>
  <c r="U11" i="6"/>
  <c r="U13" i="6"/>
  <c r="U4" i="6"/>
  <c r="T3" i="6"/>
  <c r="T12" i="6"/>
  <c r="T9" i="6"/>
  <c r="T5" i="6"/>
  <c r="T10" i="6"/>
  <c r="T7" i="6"/>
  <c r="T2" i="6"/>
  <c r="T6" i="6"/>
  <c r="T8" i="6"/>
  <c r="T11" i="6"/>
  <c r="T13" i="6"/>
  <c r="T4" i="6"/>
  <c r="S3" i="6"/>
  <c r="S12" i="6"/>
  <c r="S9" i="6"/>
  <c r="S5" i="6"/>
  <c r="S10" i="6"/>
  <c r="S7" i="6"/>
  <c r="S2" i="6"/>
  <c r="B20" i="6" s="1"/>
  <c r="S6" i="6"/>
  <c r="S8" i="6"/>
  <c r="S11" i="6"/>
  <c r="S13" i="6"/>
  <c r="S4" i="6"/>
  <c r="R3" i="6"/>
  <c r="R12" i="6"/>
  <c r="R9" i="6"/>
  <c r="R5" i="6"/>
  <c r="R10" i="6"/>
  <c r="R7" i="6"/>
  <c r="R2" i="6"/>
  <c r="R16" i="6" s="1"/>
  <c r="R6" i="6"/>
  <c r="R8" i="6"/>
  <c r="R11" i="6"/>
  <c r="R13" i="6"/>
  <c r="R4" i="6"/>
  <c r="B29" i="5"/>
  <c r="C32" i="5" s="1"/>
  <c r="B28" i="5"/>
  <c r="C33" i="5" s="1"/>
  <c r="B27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6" i="5"/>
  <c r="B15" i="5"/>
  <c r="V6" i="5"/>
  <c r="V9" i="5"/>
  <c r="V8" i="5"/>
  <c r="V12" i="5"/>
  <c r="V10" i="5"/>
  <c r="V11" i="5"/>
  <c r="V4" i="5"/>
  <c r="V7" i="5"/>
  <c r="V5" i="5"/>
  <c r="V2" i="5"/>
  <c r="V13" i="5"/>
  <c r="V3" i="5"/>
  <c r="U6" i="5"/>
  <c r="U9" i="5"/>
  <c r="U8" i="5"/>
  <c r="U12" i="5"/>
  <c r="U10" i="5"/>
  <c r="U11" i="5"/>
  <c r="U4" i="5"/>
  <c r="U7" i="5"/>
  <c r="U5" i="5"/>
  <c r="U2" i="5"/>
  <c r="U13" i="5"/>
  <c r="U3" i="5"/>
  <c r="T6" i="5"/>
  <c r="T9" i="5"/>
  <c r="T8" i="5"/>
  <c r="T12" i="5"/>
  <c r="T10" i="5"/>
  <c r="T11" i="5"/>
  <c r="T4" i="5"/>
  <c r="T7" i="5"/>
  <c r="T5" i="5"/>
  <c r="T2" i="5"/>
  <c r="T13" i="5"/>
  <c r="T3" i="5"/>
  <c r="S6" i="5"/>
  <c r="S9" i="5"/>
  <c r="S8" i="5"/>
  <c r="S12" i="5"/>
  <c r="S10" i="5"/>
  <c r="S11" i="5"/>
  <c r="S4" i="5"/>
  <c r="S7" i="5"/>
  <c r="S5" i="5"/>
  <c r="S2" i="5"/>
  <c r="B19" i="5" s="1"/>
  <c r="S13" i="5"/>
  <c r="S3" i="5"/>
  <c r="R6" i="5"/>
  <c r="R9" i="5"/>
  <c r="R8" i="5"/>
  <c r="R12" i="5"/>
  <c r="R10" i="5"/>
  <c r="R11" i="5"/>
  <c r="R4" i="5"/>
  <c r="R7" i="5"/>
  <c r="R5" i="5"/>
  <c r="R2" i="5"/>
  <c r="R16" i="5" s="1"/>
  <c r="R13" i="5"/>
  <c r="R3" i="5"/>
  <c r="B27" i="3"/>
  <c r="B28" i="4"/>
  <c r="C33" i="4" s="1"/>
  <c r="C32" i="4"/>
  <c r="B29" i="4"/>
  <c r="B33" i="4"/>
  <c r="B32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B15" i="4"/>
  <c r="V8" i="4"/>
  <c r="V3" i="4"/>
  <c r="V7" i="4"/>
  <c r="V9" i="4"/>
  <c r="V6" i="4"/>
  <c r="V10" i="4"/>
  <c r="V2" i="4"/>
  <c r="V12" i="4"/>
  <c r="V13" i="4"/>
  <c r="V5" i="4"/>
  <c r="V11" i="4"/>
  <c r="V4" i="4"/>
  <c r="U8" i="4"/>
  <c r="U3" i="4"/>
  <c r="U7" i="4"/>
  <c r="U9" i="4"/>
  <c r="U6" i="4"/>
  <c r="U10" i="4"/>
  <c r="U2" i="4"/>
  <c r="U12" i="4"/>
  <c r="U13" i="4"/>
  <c r="U5" i="4"/>
  <c r="U11" i="4"/>
  <c r="U4" i="4"/>
  <c r="T8" i="4"/>
  <c r="T3" i="4"/>
  <c r="T7" i="4"/>
  <c r="T9" i="4"/>
  <c r="T6" i="4"/>
  <c r="T10" i="4"/>
  <c r="T2" i="4"/>
  <c r="T12" i="4"/>
  <c r="T13" i="4"/>
  <c r="T5" i="4"/>
  <c r="T11" i="4"/>
  <c r="T4" i="4"/>
  <c r="S8" i="4"/>
  <c r="S3" i="4"/>
  <c r="S7" i="4"/>
  <c r="S9" i="4"/>
  <c r="S6" i="4"/>
  <c r="S10" i="4"/>
  <c r="S2" i="4"/>
  <c r="B20" i="4" s="1"/>
  <c r="S12" i="4"/>
  <c r="S13" i="4"/>
  <c r="S5" i="4"/>
  <c r="S11" i="4"/>
  <c r="S4" i="4"/>
  <c r="R8" i="4"/>
  <c r="R3" i="4"/>
  <c r="R7" i="4"/>
  <c r="R9" i="4"/>
  <c r="R6" i="4"/>
  <c r="R10" i="4"/>
  <c r="R2" i="4"/>
  <c r="R16" i="4" s="1"/>
  <c r="R12" i="4"/>
  <c r="R13" i="4"/>
  <c r="R5" i="4"/>
  <c r="R11" i="4"/>
  <c r="R4" i="4"/>
  <c r="B33" i="3"/>
  <c r="B32" i="3"/>
  <c r="B29" i="3"/>
  <c r="C33" i="3" s="1"/>
  <c r="B28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B15" i="3"/>
  <c r="U4" i="3"/>
  <c r="U3" i="3"/>
  <c r="U11" i="3"/>
  <c r="U7" i="3"/>
  <c r="U2" i="3"/>
  <c r="U13" i="3"/>
  <c r="U10" i="3"/>
  <c r="U6" i="3"/>
  <c r="U9" i="3"/>
  <c r="U12" i="3"/>
  <c r="U8" i="3"/>
  <c r="U5" i="3"/>
  <c r="T4" i="3"/>
  <c r="T3" i="3"/>
  <c r="T11" i="3"/>
  <c r="T7" i="3"/>
  <c r="T2" i="3"/>
  <c r="T13" i="3"/>
  <c r="T10" i="3"/>
  <c r="T6" i="3"/>
  <c r="T9" i="3"/>
  <c r="T12" i="3"/>
  <c r="T8" i="3"/>
  <c r="T5" i="3"/>
  <c r="S4" i="3"/>
  <c r="S3" i="3"/>
  <c r="S11" i="3"/>
  <c r="S7" i="3"/>
  <c r="S2" i="3"/>
  <c r="S13" i="3"/>
  <c r="S10" i="3"/>
  <c r="S6" i="3"/>
  <c r="S9" i="3"/>
  <c r="S12" i="3"/>
  <c r="S8" i="3"/>
  <c r="S5" i="3"/>
  <c r="R4" i="3"/>
  <c r="R3" i="3"/>
  <c r="R11" i="3"/>
  <c r="R7" i="3"/>
  <c r="R2" i="3"/>
  <c r="B20" i="3" s="1"/>
  <c r="R13" i="3"/>
  <c r="R10" i="3"/>
  <c r="R6" i="3"/>
  <c r="R9" i="3"/>
  <c r="R12" i="3"/>
  <c r="R8" i="3"/>
  <c r="R5" i="3"/>
  <c r="Q4" i="3"/>
  <c r="Q3" i="3"/>
  <c r="Q11" i="3"/>
  <c r="Q7" i="3"/>
  <c r="Q2" i="3"/>
  <c r="Q13" i="3"/>
  <c r="Q10" i="3"/>
  <c r="Q6" i="3"/>
  <c r="Q9" i="3"/>
  <c r="Q12" i="3"/>
  <c r="Q8" i="3"/>
  <c r="Q5" i="3"/>
  <c r="T4" i="1"/>
  <c r="W8" i="6" l="1"/>
  <c r="V10" i="3"/>
  <c r="W7" i="6"/>
  <c r="V13" i="3"/>
  <c r="W7" i="4"/>
  <c r="W5" i="6"/>
  <c r="W4" i="4"/>
  <c r="W12" i="5"/>
  <c r="W13" i="6"/>
  <c r="B24" i="3"/>
  <c r="B23" i="3"/>
  <c r="V8" i="3"/>
  <c r="W13" i="5"/>
  <c r="W12" i="6"/>
  <c r="V3" i="3"/>
  <c r="W3" i="6"/>
  <c r="W5" i="5"/>
  <c r="V4" i="3"/>
  <c r="B20" i="5"/>
  <c r="W11" i="5" s="1"/>
  <c r="W13" i="4"/>
  <c r="W2" i="6"/>
  <c r="B23" i="6" s="1"/>
  <c r="S16" i="3"/>
  <c r="T16" i="3"/>
  <c r="U16" i="3"/>
  <c r="W2" i="5"/>
  <c r="S16" i="4"/>
  <c r="R16" i="3"/>
  <c r="C32" i="3"/>
  <c r="B19" i="3"/>
  <c r="V9" i="3" s="1"/>
  <c r="C33" i="6"/>
  <c r="Q16" i="3"/>
  <c r="B19" i="4"/>
  <c r="W9" i="4" s="1"/>
  <c r="S16" i="5"/>
  <c r="S16" i="6"/>
  <c r="B19" i="6"/>
  <c r="B24" i="6" s="1"/>
  <c r="C36" i="1"/>
  <c r="C37" i="1"/>
  <c r="B24" i="9"/>
  <c r="B23" i="9"/>
  <c r="C36" i="9"/>
  <c r="R20" i="9"/>
  <c r="S20" i="9"/>
  <c r="C37" i="9"/>
  <c r="B21" i="8"/>
  <c r="R18" i="8"/>
  <c r="B22" i="8"/>
  <c r="C35" i="8"/>
  <c r="C34" i="8"/>
  <c r="S18" i="8"/>
  <c r="R18" i="7"/>
  <c r="B22" i="7"/>
  <c r="B21" i="7"/>
  <c r="S18" i="7"/>
  <c r="C35" i="7"/>
  <c r="C34" i="7"/>
  <c r="R10" i="1"/>
  <c r="W8" i="4" l="1"/>
  <c r="B24" i="5"/>
  <c r="B23" i="4"/>
  <c r="W9" i="5"/>
  <c r="B24" i="4"/>
  <c r="W9" i="6"/>
  <c r="W4" i="6"/>
  <c r="W4" i="5"/>
  <c r="W2" i="4"/>
  <c r="W7" i="5"/>
  <c r="W12" i="4"/>
  <c r="V11" i="3"/>
  <c r="W10" i="5"/>
  <c r="W6" i="4"/>
  <c r="V12" i="3"/>
  <c r="W3" i="5"/>
  <c r="W5" i="4"/>
  <c r="W11" i="4"/>
  <c r="W10" i="4"/>
  <c r="V2" i="3"/>
  <c r="W6" i="6"/>
  <c r="W11" i="6"/>
  <c r="W3" i="4"/>
  <c r="V7" i="3"/>
  <c r="W10" i="6"/>
  <c r="V6" i="3"/>
  <c r="B23" i="5"/>
  <c r="W6" i="5"/>
  <c r="W8" i="5"/>
  <c r="V5" i="3"/>
  <c r="W15" i="9"/>
  <c r="W9" i="9"/>
  <c r="W12" i="9"/>
  <c r="W4" i="9"/>
  <c r="W6" i="9"/>
  <c r="W7" i="9"/>
  <c r="W13" i="9"/>
  <c r="W10" i="9"/>
  <c r="W2" i="9"/>
  <c r="W14" i="9"/>
  <c r="W11" i="9"/>
  <c r="W16" i="9"/>
  <c r="W3" i="9"/>
  <c r="W17" i="9"/>
  <c r="W8" i="9"/>
  <c r="W5" i="9"/>
  <c r="W11" i="8"/>
  <c r="W15" i="8"/>
  <c r="W3" i="8"/>
  <c r="W14" i="8"/>
  <c r="W8" i="8"/>
  <c r="W7" i="8"/>
  <c r="W13" i="8"/>
  <c r="W4" i="8"/>
  <c r="B25" i="8" s="1"/>
  <c r="W10" i="8"/>
  <c r="W6" i="8"/>
  <c r="W9" i="8"/>
  <c r="W5" i="8"/>
  <c r="W12" i="8"/>
  <c r="W2" i="8"/>
  <c r="B26" i="8"/>
  <c r="W13" i="7"/>
  <c r="W7" i="7"/>
  <c r="W10" i="7"/>
  <c r="W12" i="7"/>
  <c r="B26" i="7"/>
  <c r="W2" i="7"/>
  <c r="W5" i="7"/>
  <c r="W6" i="7"/>
  <c r="W15" i="7"/>
  <c r="W8" i="7"/>
  <c r="W9" i="7"/>
  <c r="W4" i="7"/>
  <c r="W3" i="7"/>
  <c r="W14" i="7"/>
  <c r="W11" i="7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0" i="1"/>
  <c r="B27" i="9" l="1"/>
  <c r="B28" i="9"/>
  <c r="B25" i="7"/>
  <c r="V8" i="1" l="1"/>
  <c r="V2" i="1"/>
  <c r="V5" i="1"/>
  <c r="V7" i="1"/>
  <c r="V3" i="1"/>
  <c r="V6" i="1"/>
  <c r="V9" i="1"/>
  <c r="V10" i="1"/>
  <c r="V14" i="1"/>
  <c r="V15" i="1"/>
  <c r="V17" i="1"/>
  <c r="V11" i="1"/>
  <c r="V12" i="1"/>
  <c r="V16" i="1"/>
  <c r="V13" i="1"/>
  <c r="V4" i="1"/>
  <c r="U8" i="1"/>
  <c r="U2" i="1"/>
  <c r="U5" i="1"/>
  <c r="U7" i="1"/>
  <c r="U3" i="1"/>
  <c r="U6" i="1"/>
  <c r="U9" i="1"/>
  <c r="U10" i="1"/>
  <c r="U14" i="1"/>
  <c r="U15" i="1"/>
  <c r="U17" i="1"/>
  <c r="U11" i="1"/>
  <c r="U12" i="1"/>
  <c r="U16" i="1"/>
  <c r="U13" i="1"/>
  <c r="U4" i="1"/>
  <c r="T8" i="1"/>
  <c r="T2" i="1"/>
  <c r="T5" i="1"/>
  <c r="T7" i="1"/>
  <c r="T3" i="1"/>
  <c r="T6" i="1"/>
  <c r="T9" i="1"/>
  <c r="T10" i="1"/>
  <c r="T14" i="1"/>
  <c r="T15" i="1"/>
  <c r="T17" i="1"/>
  <c r="T11" i="1"/>
  <c r="T12" i="1"/>
  <c r="T16" i="1"/>
  <c r="T13" i="1"/>
  <c r="S8" i="1"/>
  <c r="S2" i="1"/>
  <c r="S5" i="1"/>
  <c r="S7" i="1"/>
  <c r="S3" i="1"/>
  <c r="S6" i="1"/>
  <c r="S9" i="1"/>
  <c r="S10" i="1"/>
  <c r="S14" i="1"/>
  <c r="S15" i="1"/>
  <c r="S17" i="1"/>
  <c r="S11" i="1"/>
  <c r="S12" i="1"/>
  <c r="S16" i="1"/>
  <c r="S13" i="1"/>
  <c r="S4" i="1"/>
  <c r="R8" i="1"/>
  <c r="R2" i="1"/>
  <c r="R5" i="1"/>
  <c r="R7" i="1"/>
  <c r="R3" i="1"/>
  <c r="R6" i="1"/>
  <c r="R9" i="1"/>
  <c r="R14" i="1"/>
  <c r="R15" i="1"/>
  <c r="R17" i="1"/>
  <c r="R11" i="1"/>
  <c r="R12" i="1"/>
  <c r="R16" i="1"/>
  <c r="R13" i="1"/>
  <c r="R4" i="1"/>
  <c r="B24" i="1" l="1"/>
  <c r="B23" i="1"/>
  <c r="T20" i="1"/>
  <c r="R20" i="1"/>
  <c r="S20" i="1"/>
  <c r="U20" i="1"/>
  <c r="V20" i="1"/>
  <c r="W9" i="1" l="1"/>
  <c r="W5" i="1"/>
  <c r="W6" i="1"/>
  <c r="W4" i="1"/>
  <c r="W12" i="1"/>
  <c r="W3" i="1"/>
  <c r="W15" i="1"/>
  <c r="W7" i="1"/>
  <c r="W13" i="1"/>
  <c r="W8" i="1"/>
  <c r="W14" i="1"/>
  <c r="W10" i="1"/>
  <c r="W16" i="1"/>
  <c r="W11" i="1"/>
  <c r="W17" i="1"/>
  <c r="B28" i="1" s="1"/>
  <c r="W2" i="1"/>
  <c r="B27" i="1" s="1"/>
</calcChain>
</file>

<file path=xl/sharedStrings.xml><?xml version="1.0" encoding="utf-8"?>
<sst xmlns="http://schemas.openxmlformats.org/spreadsheetml/2006/main" count="745" uniqueCount="171">
  <si>
    <t>Owner Name</t>
  </si>
  <si>
    <t>Liam</t>
  </si>
  <si>
    <t>Dylan</t>
  </si>
  <si>
    <t>Chris</t>
  </si>
  <si>
    <t>Eric</t>
  </si>
  <si>
    <t>Ryan</t>
  </si>
  <si>
    <t>Jon</t>
  </si>
  <si>
    <t>Femi</t>
  </si>
  <si>
    <t>Alex</t>
  </si>
  <si>
    <t>James</t>
  </si>
  <si>
    <t>Shawn</t>
  </si>
  <si>
    <t>Josh</t>
  </si>
  <si>
    <t>Nick</t>
  </si>
  <si>
    <t>Tim</t>
  </si>
  <si>
    <t>Jack</t>
  </si>
  <si>
    <t>Zach</t>
  </si>
  <si>
    <t>Brandon</t>
  </si>
  <si>
    <t>Week 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</si>
  <si>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</si>
  <si>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</si>
  <si>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</si>
  <si>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</si>
  <si>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</si>
  <si>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</si>
  <si>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</si>
  <si>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</si>
  <si>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</si>
  <si>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</si>
  <si>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</si>
  <si>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</si>
  <si>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</si>
  <si>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</si>
  <si>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</si>
  <si>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Total</t>
  </si>
  <si>
    <t>Avg</t>
  </si>
  <si>
    <t>Median</t>
  </si>
  <si>
    <t>StdDev</t>
  </si>
  <si>
    <t>League Total</t>
  </si>
  <si>
    <t>Range</t>
  </si>
  <si>
    <t>League Average</t>
  </si>
  <si>
    <t>Win%</t>
  </si>
  <si>
    <t>Scalone</t>
  </si>
  <si>
    <t>Biegan</t>
  </si>
  <si>
    <t>Gesser</t>
  </si>
  <si>
    <t>Clay</t>
  </si>
  <si>
    <t>Bag</t>
  </si>
  <si>
    <t>Mac</t>
  </si>
  <si>
    <t>Miele</t>
  </si>
  <si>
    <t>Loftus</t>
  </si>
  <si>
    <t>Z</t>
  </si>
  <si>
    <t>Clark</t>
  </si>
  <si>
    <t>2011W</t>
  </si>
  <si>
    <t>2011L</t>
  </si>
  <si>
    <t>2012W</t>
  </si>
  <si>
    <t>2012L</t>
  </si>
  <si>
    <t>2013W</t>
  </si>
  <si>
    <t>2013L</t>
  </si>
  <si>
    <t>2014W</t>
  </si>
  <si>
    <t>2015W</t>
  </si>
  <si>
    <t>2015L</t>
  </si>
  <si>
    <t>TotalW</t>
  </si>
  <si>
    <t>TotalL</t>
  </si>
  <si>
    <t>2016W</t>
  </si>
  <si>
    <t>2016L</t>
  </si>
  <si>
    <t>2017W</t>
  </si>
  <si>
    <t>2017L</t>
  </si>
  <si>
    <t>Jackson</t>
  </si>
  <si>
    <t>2018W</t>
  </si>
  <si>
    <t>2018L</t>
  </si>
  <si>
    <t>Lofty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</si>
  <si>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</si>
  <si>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</si>
  <si>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</si>
  <si>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</si>
  <si>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</si>
  <si>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</si>
  <si>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</si>
  <si>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</si>
  <si>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</si>
  <si>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</si>
  <si>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</si>
  <si>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</si>
  <si>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</si>
  <si>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</si>
  <si>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</si>
  <si>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Z Score</t>
  </si>
  <si>
    <t>League Avg. Avg.</t>
  </si>
  <si>
    <t xml:space="preserve">StdDev of Avgs. </t>
  </si>
  <si>
    <t>Percentile</t>
  </si>
  <si>
    <t>Team Stats</t>
  </si>
  <si>
    <t>Game Stats</t>
  </si>
  <si>
    <t xml:space="preserve">Season Avg. </t>
  </si>
  <si>
    <t>Season StdDev</t>
  </si>
  <si>
    <t>Score</t>
  </si>
  <si>
    <t>Femi/Alex</t>
  </si>
  <si>
    <t>Z-Score</t>
  </si>
  <si>
    <t>Best Team(Femi/Alex)</t>
  </si>
  <si>
    <t>Worst Team(Clark)</t>
  </si>
  <si>
    <t>Total Games</t>
  </si>
  <si>
    <t>Best Game (Femi/Alex Week 9)</t>
  </si>
  <si>
    <t>Worst Game (Ryan Week 5)</t>
  </si>
  <si>
    <t>Best Game (Scalone Week 13)</t>
  </si>
  <si>
    <t>Worst Game (Mac Week 3)</t>
  </si>
  <si>
    <t>Worst Team (Ryan)</t>
  </si>
  <si>
    <t>Best Team (Scalone)</t>
  </si>
  <si>
    <t>Best Game (Josh Week 8)</t>
  </si>
  <si>
    <t>Best Team (Alex)</t>
  </si>
  <si>
    <t>Best Team (Miele)</t>
  </si>
  <si>
    <t>Worst Team (Z)</t>
  </si>
  <si>
    <t>Best Game (Miele Week 12)</t>
  </si>
  <si>
    <t>Worst Game (Tim Week 15)</t>
  </si>
  <si>
    <t>Best Team (Chris)</t>
  </si>
  <si>
    <t>Worst Team (Jackson)</t>
  </si>
  <si>
    <t>Best Game (Femi Week 3)</t>
  </si>
  <si>
    <t>Worst Game (Brandon Week 12)</t>
  </si>
  <si>
    <t>Best Game (Femi Week 9)</t>
  </si>
  <si>
    <t>Worst Game (Brandon Week 6)</t>
  </si>
  <si>
    <t>Best Team (Liam)</t>
  </si>
  <si>
    <t>Worst Team (Mac)</t>
  </si>
  <si>
    <t>Team Z-Score</t>
  </si>
  <si>
    <t>Best Game (Biegan Week 11)</t>
  </si>
  <si>
    <t>Worst Game (Jackson Week 11)</t>
  </si>
  <si>
    <t>Best Teams</t>
  </si>
  <si>
    <t>Owner (Year)</t>
  </si>
  <si>
    <t>Rank</t>
  </si>
  <si>
    <t>Femi/Alex (2012)</t>
  </si>
  <si>
    <t>Bajada (2015)</t>
  </si>
  <si>
    <t>Liam (2016)</t>
  </si>
  <si>
    <t xml:space="preserve">Femi (2017) </t>
  </si>
  <si>
    <t xml:space="preserve">Josh (2017) </t>
  </si>
  <si>
    <t>Scalone (2013)</t>
  </si>
  <si>
    <t>Alex (2014)</t>
  </si>
  <si>
    <t>Worst Teams</t>
  </si>
  <si>
    <t>Ryan (2014)</t>
  </si>
  <si>
    <t>Z (2011)</t>
  </si>
  <si>
    <t>Mac (2016)</t>
  </si>
  <si>
    <t>Jackson (2015)</t>
  </si>
  <si>
    <t>James (2015)</t>
  </si>
  <si>
    <t>Tim (2017)</t>
  </si>
  <si>
    <t>Clark (2012)</t>
  </si>
  <si>
    <t>Worst Game (Miele Week 10)</t>
  </si>
  <si>
    <t>Best Game (Jon Week 14)</t>
  </si>
  <si>
    <t>Worst Team (Miele)</t>
  </si>
  <si>
    <t>Bajada (2018)</t>
  </si>
  <si>
    <t>Miele (2018)</t>
  </si>
  <si>
    <t>Z (2018)</t>
  </si>
  <si>
    <t>Best Team (Femi)</t>
  </si>
  <si>
    <t>Worst Team (Tim)</t>
  </si>
  <si>
    <t>2019W</t>
  </si>
  <si>
    <t>2019L</t>
  </si>
  <si>
    <t>Worst Game (Jon Week 6)</t>
  </si>
  <si>
    <t>Best Game (Jon Week 5)</t>
  </si>
  <si>
    <t>Wins</t>
  </si>
  <si>
    <t>Team StdDev</t>
  </si>
  <si>
    <t>Alex (2019)</t>
  </si>
  <si>
    <t>Biegan (2019)</t>
  </si>
  <si>
    <t>Best Team (Biegan)</t>
  </si>
  <si>
    <t>Worst Team (Alex)</t>
  </si>
  <si>
    <t>Current Members Only Win % Rankings</t>
  </si>
  <si>
    <t>Name</t>
  </si>
  <si>
    <t>Losses</t>
  </si>
  <si>
    <t>All Time History</t>
  </si>
  <si>
    <t>Worst Game (Liam Week 13)</t>
  </si>
  <si>
    <t>2020W</t>
  </si>
  <si>
    <t>2020L</t>
  </si>
  <si>
    <t>Best Team (Eric)</t>
  </si>
  <si>
    <t>Worst Game (Miele Week 16)</t>
  </si>
  <si>
    <t>Best Game (Tim Week 16)</t>
  </si>
  <si>
    <t>Worst Game</t>
  </si>
  <si>
    <t>Best Game</t>
  </si>
  <si>
    <t>Eric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</si>
</sst>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9">
    <xf numFmtId="0" fontId="0" fillId="0" borderId="0" xfId="0"/>
    <xf numFmtId="4" fontId="0" fillId="0" borderId="0" xfId="0" applyNumberFormat="1"/>
    <xf numFmtId="0" fontId="0" fillId="0" borderId="0" xfId="0" applyFill="1"/>
    <xf numFmtId="10" fontId="0" fillId="0" borderId="0" xfId="0" applyNumberFormat="1" applyFill="1"/>
    <xf numFmtId="4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0" fontId="0" fillId="0" borderId="0" xfId="0" applyNumberFormat="1"/>
    <xf numFmtId="166" fontId="0" fillId="0" borderId="0" xfId="0" applyNumberFormat="1"/>
    <xf numFmtId="4" fontId="1" fillId="0" borderId="0" xfId="0" applyNumberFormat="1" applyFont="1" applyFill="1"/>
    <xf numFmtId="0" fontId="2" fillId="0" borderId="0" xfId="0" applyFont="1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166" fontId="0" fillId="0" borderId="0" xfId="0" applyNumberFormat="1" applyFill="1"/>
    <xf numFmtId="4" fontId="0" fillId="2" borderId="1" xfId="0" applyNumberFormat="1" applyFill="1" applyBorder="1"/>
    <xf numFmtId="4" fontId="0" fillId="0" borderId="1" xfId="0" applyNumberFormat="1" applyFill="1" applyBorder="1"/>
    <xf numFmtId="2" fontId="0" fillId="0" borderId="1" xfId="0" applyNumberFormat="1" applyFill="1" applyBorder="1"/>
    <xf numFmtId="165" fontId="0" fillId="0" borderId="1" xfId="0" applyNumberFormat="1" applyFill="1" applyBorder="1"/>
    <xf numFmtId="4" fontId="1" fillId="2" borderId="1" xfId="0" applyNumberFormat="1" applyFont="1" applyFill="1" applyBorder="1"/>
    <xf numFmtId="2" fontId="0" fillId="2" borderId="1" xfId="0" applyNumberFormat="1" applyFill="1" applyBorder="1"/>
    <xf numFmtId="165" fontId="0" fillId="2" borderId="1" xfId="0" applyNumberFormat="1" applyFill="1" applyBorder="1"/>
    <xf numFmtId="4" fontId="1" fillId="0" borderId="1" xfId="0" applyNumberFormat="1" applyFont="1" applyFill="1" applyBorder="1"/>
    <xf numFmtId="166" fontId="0" fillId="0" borderId="1" xfId="0" applyNumberFormat="1" applyFill="1" applyBorder="1"/>
    <xf numFmtId="2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0" fontId="0" fillId="2" borderId="1" xfId="0" applyNumberFormat="1" applyFill="1" applyBorder="1"/>
    <xf numFmtId="10" fontId="0" fillId="0" borderId="1" xfId="0" applyNumberFormat="1" applyFill="1" applyBorder="1"/>
    <xf numFmtId="0" fontId="1" fillId="0" borderId="1" xfId="0" applyFont="1" applyFill="1" applyBorder="1"/>
    <xf numFmtId="0" fontId="2" fillId="0" borderId="0" xfId="0" applyFont="1" applyFill="1" applyAlignment="1"/>
    <xf numFmtId="164" fontId="0" fillId="0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1" xfId="0" applyNumberFormat="1" applyFill="1" applyBorder="1"/>
    <xf numFmtId="0" fontId="0" fillId="3" borderId="1" xfId="0" applyFill="1" applyBorder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Fill="1"/>
    <xf numFmtId="0" fontId="7" fillId="0" borderId="0" xfId="0" applyFont="1" applyFill="1"/>
    <xf numFmtId="10" fontId="7" fillId="0" borderId="0" xfId="1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165" fontId="1" fillId="2" borderId="1" xfId="0" applyNumberFormat="1" applyFont="1" applyFill="1" applyBorder="1"/>
    <xf numFmtId="0" fontId="5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/>
    <xf numFmtId="2" fontId="1" fillId="0" borderId="1" xfId="0" applyNumberFormat="1" applyFont="1" applyFill="1" applyBorder="1"/>
    <xf numFmtId="165" fontId="1" fillId="0" borderId="1" xfId="0" applyNumberFormat="1" applyFont="1" applyFill="1" applyBorder="1"/>
    <xf numFmtId="0" fontId="8" fillId="0" borderId="0" xfId="0" applyFont="1" applyFill="1" applyBorder="1"/>
    <xf numFmtId="10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vs Scoring</a:t>
            </a:r>
            <a:r>
              <a:rPr lang="en-US"/>
              <a:t> Regression Analysis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472659667541557E-2"/>
                  <c:y val="0.5672787255759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'Wins Regression'!$A$2:$A$17</c:f>
              <c:numCache>
                <c:formatCode>General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</c:numCache>
            </c:numRef>
          </c:xVal>
          <c:yVal>
            <c:numRef>
              <c:f>'Wins Regression'!$B$2:$B$17</c:f>
              <c:numCache>
                <c:formatCode>General</c:formatCode>
                <c:ptCount val="16"/>
                <c:pt idx="0">
                  <c:v>-0.223</c:v>
                </c:pt>
                <c:pt idx="1">
                  <c:v>0.82399999999999995</c:v>
                </c:pt>
                <c:pt idx="2">
                  <c:v>0.54</c:v>
                </c:pt>
                <c:pt idx="3">
                  <c:v>1.097</c:v>
                </c:pt>
                <c:pt idx="4">
                  <c:v>6.0000000000000001E-3</c:v>
                </c:pt>
                <c:pt idx="5">
                  <c:v>1.8959999999999999</c:v>
                </c:pt>
                <c:pt idx="6">
                  <c:v>1.2430000000000001</c:v>
                </c:pt>
                <c:pt idx="7">
                  <c:v>0.28799999999999998</c:v>
                </c:pt>
                <c:pt idx="8">
                  <c:v>-0.31</c:v>
                </c:pt>
                <c:pt idx="9">
                  <c:v>0.40500000000000003</c:v>
                </c:pt>
                <c:pt idx="10">
                  <c:v>-1.03</c:v>
                </c:pt>
                <c:pt idx="11">
                  <c:v>-0.99</c:v>
                </c:pt>
                <c:pt idx="12">
                  <c:v>-1.7070000000000001</c:v>
                </c:pt>
                <c:pt idx="13">
                  <c:v>-0.70699999999999996</c:v>
                </c:pt>
                <c:pt idx="14">
                  <c:v>0.32100000000000001</c:v>
                </c:pt>
                <c:pt idx="15">
                  <c:v>-1.6539999999999999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0072960"/>
        <c:axId val="-1110073504"/>
      </c:scatterChart>
      <c:valAx>
        <c:axId val="-1110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073504"/>
        <c:crosses val="autoZero"/>
        <c:crossBetween val="midCat"/>
      </c:valAx>
      <c:valAx>
        <c:axId val="-11100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Points Z-Score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0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vs Standard Deviation Regression Analysis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479440069991251E-2"/>
                  <c:y val="0.54388269174686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'Wins Regression'!$A$2:$A$17</c:f>
              <c:numCache>
                <c:formatCode>General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</c:numCache>
            </c:numRef>
          </c:xVal>
          <c:yVal>
            <c:numRef>
              <c:f>'Wins Regression'!$C$2:$C$17</c:f>
              <c:numCache>
                <c:formatCode>General</c:formatCode>
                <c:ptCount val="16"/>
                <c:pt idx="0">
                  <c:v>25</c:v>
                </c:pt>
                <c:pt idx="1">
                  <c:v>28.79</c:v>
                </c:pt>
                <c:pt idx="2">
                  <c:v>27.72</c:v>
                </c:pt>
                <c:pt idx="3">
                  <c:v>22.96</c:v>
                </c:pt>
                <c:pt idx="4">
                  <c:v>29.89</c:v>
                </c:pt>
                <c:pt idx="5">
                  <c:v>23.72</c:v>
                </c:pt>
                <c:pt idx="6">
                  <c:v>31.51</c:v>
                </c:pt>
                <c:pt idx="7">
                  <c:v>21.33</c:v>
                </c:pt>
                <c:pt idx="8">
                  <c:v>23.23</c:v>
                </c:pt>
                <c:pt idx="9">
                  <c:v>24.16</c:v>
                </c:pt>
                <c:pt idx="10">
                  <c:v>16.3</c:v>
                </c:pt>
                <c:pt idx="11">
                  <c:v>21.15</c:v>
                </c:pt>
                <c:pt idx="12">
                  <c:v>24.03</c:v>
                </c:pt>
                <c:pt idx="13">
                  <c:v>23.39</c:v>
                </c:pt>
                <c:pt idx="14">
                  <c:v>22.32</c:v>
                </c:pt>
                <c:pt idx="15">
                  <c:v>24.7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0069696"/>
        <c:axId val="-1110071872"/>
      </c:scatterChart>
      <c:valAx>
        <c:axId val="-11100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071872"/>
        <c:crosses val="autoZero"/>
        <c:crossBetween val="midCat"/>
      </c:valAx>
      <c:valAx>
        <c:axId val="-11100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Points Standard Deviation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0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Wins vs Points Z-Score 2012-2018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39107611548557E-2"/>
                  <c:y val="0.63419145523476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'Wins Regression'!$A$2:$A$103</c:f>
              <c:numCache>
                <c:formatCode>General</c:formatCode>
                <c:ptCount val="102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11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9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  <c:pt idx="31">
                  <c:v>3</c:v>
                </c:pt>
                <c:pt idx="32">
                  <c:v>6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8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6</c:v>
                </c:pt>
                <c:pt idx="47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8</c:v>
                </c:pt>
                <c:pt idx="57">
                  <c:v>4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8</c:v>
                </c:pt>
                <c:pt idx="62">
                  <c:v>4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4</c:v>
                </c:pt>
                <c:pt idx="68">
                  <c:v>4</c:v>
                </c:pt>
                <c:pt idx="69">
                  <c:v>8</c:v>
                </c:pt>
                <c:pt idx="70">
                  <c:v>9</c:v>
                </c:pt>
                <c:pt idx="71">
                  <c:v>3</c:v>
                </c:pt>
                <c:pt idx="72">
                  <c:v>10</c:v>
                </c:pt>
                <c:pt idx="73">
                  <c:v>7</c:v>
                </c:pt>
                <c:pt idx="74">
                  <c:v>5</c:v>
                </c:pt>
                <c:pt idx="75">
                  <c:v>4</c:v>
                </c:pt>
                <c:pt idx="77">
                  <c:v>10</c:v>
                </c:pt>
                <c:pt idx="78">
                  <c:v>11</c:v>
                </c:pt>
                <c:pt idx="79">
                  <c:v>5</c:v>
                </c:pt>
                <c:pt idx="80">
                  <c:v>4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6</c:v>
                </c:pt>
                <c:pt idx="85">
                  <c:v>5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90">
                  <c:v>10</c:v>
                </c:pt>
                <c:pt idx="91">
                  <c:v>8</c:v>
                </c:pt>
                <c:pt idx="92">
                  <c:v>6</c:v>
                </c:pt>
                <c:pt idx="93">
                  <c:v>9</c:v>
                </c:pt>
                <c:pt idx="94">
                  <c:v>5</c:v>
                </c:pt>
                <c:pt idx="95">
                  <c:v>6</c:v>
                </c:pt>
                <c:pt idx="96">
                  <c:v>8</c:v>
                </c:pt>
                <c:pt idx="97">
                  <c:v>3</c:v>
                </c:pt>
                <c:pt idx="98">
                  <c:v>8</c:v>
                </c:pt>
                <c:pt idx="99">
                  <c:v>7</c:v>
                </c:pt>
                <c:pt idx="100">
                  <c:v>3</c:v>
                </c:pt>
                <c:pt idx="101">
                  <c:v>5</c:v>
                </c:pt>
              </c:numCache>
            </c:numRef>
          </c:xVal>
          <c:yVal>
            <c:numRef>
              <c:f>'Wins Regression'!$B$2:$B$103</c:f>
              <c:numCache>
                <c:formatCode>General</c:formatCode>
                <c:ptCount val="102"/>
                <c:pt idx="0">
                  <c:v>-0.223</c:v>
                </c:pt>
                <c:pt idx="1">
                  <c:v>0.82399999999999995</c:v>
                </c:pt>
                <c:pt idx="2">
                  <c:v>0.54</c:v>
                </c:pt>
                <c:pt idx="3">
                  <c:v>1.097</c:v>
                </c:pt>
                <c:pt idx="4">
                  <c:v>6.0000000000000001E-3</c:v>
                </c:pt>
                <c:pt idx="5">
                  <c:v>1.8959999999999999</c:v>
                </c:pt>
                <c:pt idx="6">
                  <c:v>1.2430000000000001</c:v>
                </c:pt>
                <c:pt idx="7">
                  <c:v>0.28799999999999998</c:v>
                </c:pt>
                <c:pt idx="8">
                  <c:v>-0.31</c:v>
                </c:pt>
                <c:pt idx="9">
                  <c:v>0.40500000000000003</c:v>
                </c:pt>
                <c:pt idx="10">
                  <c:v>-1.03</c:v>
                </c:pt>
                <c:pt idx="11">
                  <c:v>-0.99</c:v>
                </c:pt>
                <c:pt idx="12">
                  <c:v>-1.7070000000000001</c:v>
                </c:pt>
                <c:pt idx="13">
                  <c:v>-0.70699999999999996</c:v>
                </c:pt>
                <c:pt idx="14">
                  <c:v>0.32100000000000001</c:v>
                </c:pt>
                <c:pt idx="15">
                  <c:v>-1.6539999999999999</c:v>
                </c:pt>
                <c:pt idx="17">
                  <c:v>-1.5549999999999999</c:v>
                </c:pt>
                <c:pt idx="18">
                  <c:v>0.94299999999999995</c:v>
                </c:pt>
                <c:pt idx="19">
                  <c:v>1.8939999999999999</c:v>
                </c:pt>
                <c:pt idx="20">
                  <c:v>-0.58899999999999997</c:v>
                </c:pt>
                <c:pt idx="21">
                  <c:v>0.748</c:v>
                </c:pt>
                <c:pt idx="22">
                  <c:v>-0.30499999999999999</c:v>
                </c:pt>
                <c:pt idx="23">
                  <c:v>0.13700000000000001</c:v>
                </c:pt>
                <c:pt idx="24">
                  <c:v>-1.3109999999999999</c:v>
                </c:pt>
                <c:pt idx="25">
                  <c:v>-0.123</c:v>
                </c:pt>
                <c:pt idx="26">
                  <c:v>7.3999999999999996E-2</c:v>
                </c:pt>
                <c:pt idx="27">
                  <c:v>1.8879999999999999</c:v>
                </c:pt>
                <c:pt idx="28">
                  <c:v>-0.8</c:v>
                </c:pt>
                <c:pt idx="29">
                  <c:v>-0.61499999999999999</c:v>
                </c:pt>
                <c:pt idx="30">
                  <c:v>0.75600000000000001</c:v>
                </c:pt>
                <c:pt idx="31">
                  <c:v>-1.0920000000000001</c:v>
                </c:pt>
                <c:pt idx="32">
                  <c:v>-5.0999999999999997E-2</c:v>
                </c:pt>
                <c:pt idx="34">
                  <c:v>1.153</c:v>
                </c:pt>
                <c:pt idx="35">
                  <c:v>0.29799999999999999</c:v>
                </c:pt>
                <c:pt idx="36">
                  <c:v>1.59</c:v>
                </c:pt>
                <c:pt idx="37">
                  <c:v>1.9770000000000001</c:v>
                </c:pt>
                <c:pt idx="38">
                  <c:v>-0.108</c:v>
                </c:pt>
                <c:pt idx="39">
                  <c:v>0.188</c:v>
                </c:pt>
                <c:pt idx="40">
                  <c:v>-0.67300000000000004</c:v>
                </c:pt>
                <c:pt idx="41">
                  <c:v>0.41499999999999998</c:v>
                </c:pt>
                <c:pt idx="42">
                  <c:v>-0.53800000000000003</c:v>
                </c:pt>
                <c:pt idx="43">
                  <c:v>-1.639</c:v>
                </c:pt>
                <c:pt idx="44">
                  <c:v>-1.1779999999999999</c:v>
                </c:pt>
                <c:pt idx="45">
                  <c:v>-0.98099999999999998</c:v>
                </c:pt>
                <c:pt idx="46">
                  <c:v>-0.14499999999999999</c:v>
                </c:pt>
                <c:pt idx="47">
                  <c:v>-0.36</c:v>
                </c:pt>
                <c:pt idx="49">
                  <c:v>-0.24099999999999999</c:v>
                </c:pt>
                <c:pt idx="50">
                  <c:v>0.31</c:v>
                </c:pt>
                <c:pt idx="51">
                  <c:v>0.90800000000000003</c:v>
                </c:pt>
                <c:pt idx="52">
                  <c:v>8.8999999999999996E-2</c:v>
                </c:pt>
                <c:pt idx="53">
                  <c:v>-1.5760000000000001</c:v>
                </c:pt>
                <c:pt idx="54">
                  <c:v>2.0169999999999999</c:v>
                </c:pt>
                <c:pt idx="55">
                  <c:v>-0.96399999999999997</c:v>
                </c:pt>
                <c:pt idx="56">
                  <c:v>0.66100000000000003</c:v>
                </c:pt>
                <c:pt idx="57">
                  <c:v>-1.61</c:v>
                </c:pt>
                <c:pt idx="58">
                  <c:v>1.28</c:v>
                </c:pt>
                <c:pt idx="59">
                  <c:v>0.248</c:v>
                </c:pt>
                <c:pt idx="60">
                  <c:v>-0.193</c:v>
                </c:pt>
                <c:pt idx="61">
                  <c:v>-5.5E-2</c:v>
                </c:pt>
                <c:pt idx="62">
                  <c:v>-0.874</c:v>
                </c:pt>
                <c:pt idx="64">
                  <c:v>0.77600000000000002</c:v>
                </c:pt>
                <c:pt idx="65">
                  <c:v>-7.6999999999999999E-2</c:v>
                </c:pt>
                <c:pt idx="66">
                  <c:v>0.34699999999999998</c:v>
                </c:pt>
                <c:pt idx="67">
                  <c:v>-1.22</c:v>
                </c:pt>
                <c:pt idx="68">
                  <c:v>-0.16300000000000001</c:v>
                </c:pt>
                <c:pt idx="69">
                  <c:v>-0.78</c:v>
                </c:pt>
                <c:pt idx="70">
                  <c:v>1.619</c:v>
                </c:pt>
                <c:pt idx="71">
                  <c:v>-1.9870000000000001</c:v>
                </c:pt>
                <c:pt idx="72">
                  <c:v>1.34</c:v>
                </c:pt>
                <c:pt idx="73">
                  <c:v>0.52400000000000002</c:v>
                </c:pt>
                <c:pt idx="74">
                  <c:v>-0.65600000000000003</c:v>
                </c:pt>
                <c:pt idx="75">
                  <c:v>0.27700000000000002</c:v>
                </c:pt>
                <c:pt idx="77">
                  <c:v>1.859</c:v>
                </c:pt>
                <c:pt idx="78">
                  <c:v>1.302</c:v>
                </c:pt>
                <c:pt idx="79">
                  <c:v>0.51900000000000002</c:v>
                </c:pt>
                <c:pt idx="80">
                  <c:v>-0.71</c:v>
                </c:pt>
                <c:pt idx="81">
                  <c:v>0.58899999999999997</c:v>
                </c:pt>
                <c:pt idx="82">
                  <c:v>-0.45500000000000002</c:v>
                </c:pt>
                <c:pt idx="83">
                  <c:v>0.65900000000000003</c:v>
                </c:pt>
                <c:pt idx="84">
                  <c:v>-1.1970000000000001</c:v>
                </c:pt>
                <c:pt idx="85">
                  <c:v>0.58299999999999996</c:v>
                </c:pt>
                <c:pt idx="86">
                  <c:v>-1.1160000000000001</c:v>
                </c:pt>
                <c:pt idx="87">
                  <c:v>-1.0169999999999999</c:v>
                </c:pt>
                <c:pt idx="88">
                  <c:v>-1.0169999999999999</c:v>
                </c:pt>
                <c:pt idx="90">
                  <c:v>0.998</c:v>
                </c:pt>
                <c:pt idx="91">
                  <c:v>2.2839999999999998</c:v>
                </c:pt>
                <c:pt idx="92">
                  <c:v>0.17</c:v>
                </c:pt>
                <c:pt idx="93">
                  <c:v>1.2569999999999999</c:v>
                </c:pt>
                <c:pt idx="94">
                  <c:v>-0.76600000000000001</c:v>
                </c:pt>
                <c:pt idx="95">
                  <c:v>-0.255</c:v>
                </c:pt>
                <c:pt idx="96">
                  <c:v>-0.78400000000000003</c:v>
                </c:pt>
                <c:pt idx="97">
                  <c:v>-0.42</c:v>
                </c:pt>
                <c:pt idx="98">
                  <c:v>-0.46300000000000002</c:v>
                </c:pt>
                <c:pt idx="99">
                  <c:v>4.8000000000000001E-2</c:v>
                </c:pt>
                <c:pt idx="100">
                  <c:v>-1.468</c:v>
                </c:pt>
                <c:pt idx="101">
                  <c:v>-0.60199999999999998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0074048"/>
        <c:axId val="-1110068064"/>
      </c:scatterChart>
      <c:valAx>
        <c:axId val="-11100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068064"/>
        <c:crosses val="autoZero"/>
        <c:crossBetween val="midCat"/>
      </c:valAx>
      <c:valAx>
        <c:axId val="-11100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Points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0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166687</xdr:rowOff>
    </xdr:from>
    <xdr:to>
      <xdr:col>10</xdr:col>
      <xdr:colOff>342900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2</xdr:row>
      <xdr:rowOff>4762</xdr:rowOff>
    </xdr:from>
    <xdr:to>
      <xdr:col>18</xdr:col>
      <xdr:colOff>171450</xdr:colOff>
      <xdr:row>16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447675</xdr:colOff>
      <xdr:row>86</xdr:row>
      <xdr:rowOff>109537</xdr:rowOff>
    </xdr:from>
    <xdr:to>
      <xdr:col>11</xdr:col>
      <xdr:colOff>142875</xdr:colOff>
      <xdr:row>100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zoomScale="80" zoomScaleNormal="80" workbookViewId="0">
      <selection activeCell="L38" sqref="L38"/>
    </sheetView>
  </sheetViews>
  <sheetFormatPr defaultRowHeight="15" x14ac:dyDescent="0.25"/>
  <cols>
    <col min="1" max="1" width="10.7109375" style="2" customWidth="1"/>
    <col min="2" max="2" width="3.5703125" style="2" customWidth="1"/>
    <col min="3" max="4" width="10.7109375" style="2" customWidth="1"/>
    <col min="5" max="5" width="4" style="2" customWidth="1"/>
    <col min="6" max="7" width="10.7109375" style="2" customWidth="1"/>
    <col min="8" max="8" width="4.42578125" style="2" customWidth="1"/>
    <col min="9" max="10" width="10.7109375" style="2" customWidth="1"/>
    <col min="11" max="11" width="3.5703125" style="2" customWidth="1"/>
    <col min="12" max="13" width="10.7109375" style="2" customWidth="1"/>
    <col min="14" max="14" width="3.140625" style="2" customWidth="1"/>
    <col min="15" max="16" width="10.7109375" style="2" customWidth="1"/>
    <col min="17" max="17" width="3.140625" style="2" customWidth="1"/>
    <col min="18" max="19" width="10.7109375" style="2" customWidth="1"/>
    <col min="20" max="20" width="3.140625" style="2" customWidth="1"/>
    <col min="21" max="22" width="10.7109375" style="2" customWidth="1"/>
    <col min="23" max="23" width="3.42578125" style="2" customWidth="1"/>
    <col min="24" max="25" width="10.7109375" style="2" customWidth="1"/>
    <col min="26" max="26" width="3" style="2" customWidth="1"/>
    <col min="27" max="28" width="10.7109375" style="2" customWidth="1"/>
    <col min="29" max="29" width="2.85546875" style="2" customWidth="1"/>
    <col min="30" max="31" width="10.7109375" style="2" customWidth="1"/>
    <col min="32" max="32" width="2.85546875" style="2" customWidth="1"/>
    <col min="33" max="35" width="10.7109375" style="2" customWidth="1"/>
    <col min="36" max="16384" width="9.140625" style="2"/>
  </cols>
  <sheetData>
    <row r="1" spans="1:37" ht="39.950000000000003" customHeight="1" x14ac:dyDescent="0.5">
      <c r="A1" s="49" t="s">
        <v>161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</row>
    <row r="2" spans="1:37" ht="17.100000000000001" customHeight="1" x14ac:dyDescent="0.25">
      <c r="A2" s="12"/>
      <c r="B2" s="14"/>
      <c r="C2" s="12" t="s">
        <v>51</v>
      </c>
      <c r="D2" s="12" t="s">
        <v>52</v>
      </c>
      <c r="E2" s="14"/>
      <c r="F2" s="12" t="s">
        <v>53</v>
      </c>
      <c r="G2" s="12" t="s">
        <v>54</v>
      </c>
      <c r="H2" s="14"/>
      <c r="I2" s="12" t="s">
        <v>55</v>
      </c>
      <c r="J2" s="12" t="s">
        <v>56</v>
      </c>
      <c r="K2" s="14"/>
      <c r="L2" s="12" t="s">
        <v>57</v>
      </c>
      <c r="M2" s="12" t="s">
        <v>57</v>
      </c>
      <c r="N2" s="14"/>
      <c r="O2" s="12" t="s">
        <v>58</v>
      </c>
      <c r="P2" s="12" t="s">
        <v>59</v>
      </c>
      <c r="Q2" s="14"/>
      <c r="R2" s="12" t="s">
        <v>62</v>
      </c>
      <c r="S2" s="12" t="s">
        <v>63</v>
      </c>
      <c r="T2" s="14"/>
      <c r="U2" s="12" t="s">
        <v>64</v>
      </c>
      <c r="V2" s="12" t="s">
        <v>65</v>
      </c>
      <c r="W2" s="14"/>
      <c r="X2" s="12" t="s">
        <v>67</v>
      </c>
      <c r="Y2" s="12" t="s">
        <v>68</v>
      </c>
      <c r="AA2" s="12" t="s">
        <v>148</v>
      </c>
      <c r="AB2" s="12" t="s">
        <v>149</v>
      </c>
      <c r="AC2" s="14"/>
      <c r="AD2" s="12" t="s">
        <v>163</v>
      </c>
      <c r="AE2" s="12" t="s">
        <v>164</v>
      </c>
      <c r="AF2" s="14"/>
      <c r="AG2" s="12" t="s">
        <v>60</v>
      </c>
      <c r="AH2" s="12" t="s">
        <v>61</v>
      </c>
      <c r="AI2" s="12" t="s">
        <v>40</v>
      </c>
    </row>
    <row r="3" spans="1:37" ht="17.100000000000001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7" ht="17.100000000000001" customHeight="1" x14ac:dyDescent="0.25">
      <c r="A4" s="12" t="s">
        <v>41</v>
      </c>
      <c r="B4" s="14"/>
      <c r="C4" s="12"/>
      <c r="D4" s="12"/>
      <c r="E4" s="14"/>
      <c r="F4" s="12"/>
      <c r="G4" s="12"/>
      <c r="H4" s="14"/>
      <c r="I4" s="12">
        <v>10</v>
      </c>
      <c r="J4" s="12">
        <v>3</v>
      </c>
      <c r="K4" s="14"/>
      <c r="L4" s="12"/>
      <c r="M4" s="12"/>
      <c r="N4" s="14"/>
      <c r="O4" s="12"/>
      <c r="P4" s="12"/>
      <c r="Q4" s="14"/>
      <c r="R4" s="12"/>
      <c r="S4" s="12"/>
      <c r="T4" s="14"/>
      <c r="U4" s="12"/>
      <c r="V4" s="12"/>
      <c r="W4" s="14"/>
      <c r="X4" s="12"/>
      <c r="Y4" s="12"/>
      <c r="Z4" s="14"/>
      <c r="AA4" s="12"/>
      <c r="AB4" s="12"/>
      <c r="AC4" s="14"/>
      <c r="AD4" s="12"/>
      <c r="AE4" s="12"/>
      <c r="AF4" s="14"/>
      <c r="AG4" s="12">
        <v>10</v>
      </c>
      <c r="AH4" s="12">
        <v>3</v>
      </c>
      <c r="AI4" s="29">
        <f t="shared" ref="AI4:AI24" si="0">(AG4/(AG4+AH4))</f>
        <v>0.76923076923076927</v>
      </c>
      <c r="AK4" s="45">
        <f>AG4/(AG4+AH4)</f>
        <v>0.76923076923076927</v>
      </c>
    </row>
    <row r="5" spans="1:37" ht="16.5" customHeight="1" x14ac:dyDescent="0.25">
      <c r="A5" s="14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>
        <v>8</v>
      </c>
      <c r="M5" s="14">
        <v>5</v>
      </c>
      <c r="N5" s="14"/>
      <c r="O5" s="14">
        <v>7</v>
      </c>
      <c r="P5" s="14">
        <v>6</v>
      </c>
      <c r="Q5" s="14"/>
      <c r="R5" s="14">
        <v>7</v>
      </c>
      <c r="S5" s="14">
        <v>6</v>
      </c>
      <c r="T5" s="14"/>
      <c r="U5" s="14">
        <v>8</v>
      </c>
      <c r="V5" s="14">
        <v>5</v>
      </c>
      <c r="W5" s="14"/>
      <c r="X5" s="14">
        <v>8</v>
      </c>
      <c r="Y5" s="14">
        <v>5</v>
      </c>
      <c r="Z5" s="14"/>
      <c r="AA5" s="14">
        <v>8</v>
      </c>
      <c r="AB5" s="14">
        <v>5</v>
      </c>
      <c r="AC5" s="14"/>
      <c r="AD5" s="40">
        <v>11</v>
      </c>
      <c r="AE5" s="40">
        <v>2</v>
      </c>
      <c r="AF5" s="14"/>
      <c r="AG5" s="14">
        <f t="shared" ref="AG5:AG24" si="1">SUM(C5+F5+I5+L5+O5+R5+U5+X5+AA5+AD5)</f>
        <v>57</v>
      </c>
      <c r="AH5" s="14">
        <f t="shared" ref="AH5:AH24" si="2">SUM(D5+G5+J5+M5+P5+S5+V5+Y5+AB5+AE5)</f>
        <v>34</v>
      </c>
      <c r="AI5" s="30">
        <f t="shared" si="0"/>
        <v>0.62637362637362637</v>
      </c>
      <c r="AK5" s="45">
        <f t="shared" ref="AK5:AK24" si="3">AG5/(AG5+AH5)</f>
        <v>0.62637362637362637</v>
      </c>
    </row>
    <row r="6" spans="1:37" s="43" customFormat="1" ht="17.100000000000001" customHeight="1" x14ac:dyDescent="0.25">
      <c r="A6" s="12" t="s">
        <v>6</v>
      </c>
      <c r="B6" s="14"/>
      <c r="C6" s="12"/>
      <c r="D6" s="12"/>
      <c r="E6" s="14"/>
      <c r="F6" s="12"/>
      <c r="G6" s="12"/>
      <c r="H6" s="14"/>
      <c r="I6" s="12"/>
      <c r="J6" s="12"/>
      <c r="K6" s="14"/>
      <c r="L6" s="12">
        <v>8</v>
      </c>
      <c r="M6" s="12">
        <v>5</v>
      </c>
      <c r="N6" s="14"/>
      <c r="O6" s="12">
        <v>3</v>
      </c>
      <c r="P6" s="12">
        <v>10</v>
      </c>
      <c r="Q6" s="14"/>
      <c r="R6" s="12"/>
      <c r="S6" s="12"/>
      <c r="T6" s="14"/>
      <c r="U6" s="12">
        <v>7</v>
      </c>
      <c r="V6" s="12">
        <v>6</v>
      </c>
      <c r="W6" s="14"/>
      <c r="X6" s="12">
        <v>9</v>
      </c>
      <c r="Y6" s="12">
        <v>4</v>
      </c>
      <c r="Z6" s="14"/>
      <c r="AA6" s="12">
        <v>10</v>
      </c>
      <c r="AB6" s="12">
        <v>3</v>
      </c>
      <c r="AC6" s="14"/>
      <c r="AD6" s="12">
        <v>9</v>
      </c>
      <c r="AE6" s="12">
        <v>4</v>
      </c>
      <c r="AF6" s="14"/>
      <c r="AG6" s="12">
        <f t="shared" si="1"/>
        <v>46</v>
      </c>
      <c r="AH6" s="12">
        <f t="shared" si="2"/>
        <v>32</v>
      </c>
      <c r="AI6" s="29">
        <f t="shared" si="0"/>
        <v>0.58974358974358976</v>
      </c>
      <c r="AK6" s="45">
        <f t="shared" si="3"/>
        <v>0.58974358974358976</v>
      </c>
    </row>
    <row r="7" spans="1:37" ht="16.5" customHeight="1" x14ac:dyDescent="0.25">
      <c r="A7" s="31" t="s">
        <v>43</v>
      </c>
      <c r="B7" s="31"/>
      <c r="C7" s="31">
        <v>7</v>
      </c>
      <c r="D7" s="31">
        <v>5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4">
        <f t="shared" si="1"/>
        <v>7</v>
      </c>
      <c r="AH7" s="14">
        <f t="shared" si="2"/>
        <v>5</v>
      </c>
      <c r="AI7" s="30">
        <f t="shared" si="0"/>
        <v>0.58333333333333337</v>
      </c>
      <c r="AK7" s="45">
        <f t="shared" si="3"/>
        <v>0.58333333333333337</v>
      </c>
    </row>
    <row r="8" spans="1:37" ht="17.100000000000001" customHeight="1" x14ac:dyDescent="0.25">
      <c r="A8" s="12" t="s">
        <v>13</v>
      </c>
      <c r="B8" s="14"/>
      <c r="C8" s="12">
        <v>7</v>
      </c>
      <c r="D8" s="12">
        <v>5</v>
      </c>
      <c r="E8" s="14"/>
      <c r="F8" s="40">
        <v>10</v>
      </c>
      <c r="G8" s="40">
        <v>3</v>
      </c>
      <c r="H8" s="14"/>
      <c r="I8" s="12">
        <v>11</v>
      </c>
      <c r="J8" s="12">
        <v>2</v>
      </c>
      <c r="K8" s="14"/>
      <c r="L8" s="12">
        <v>9</v>
      </c>
      <c r="M8" s="12">
        <v>4</v>
      </c>
      <c r="N8" s="14"/>
      <c r="O8" s="12">
        <v>8</v>
      </c>
      <c r="P8" s="12">
        <v>5</v>
      </c>
      <c r="Q8" s="14"/>
      <c r="R8" s="12">
        <v>10</v>
      </c>
      <c r="S8" s="12">
        <v>3</v>
      </c>
      <c r="T8" s="14"/>
      <c r="U8" s="12">
        <v>4</v>
      </c>
      <c r="V8" s="12">
        <v>9</v>
      </c>
      <c r="W8" s="14"/>
      <c r="X8" s="12">
        <v>4</v>
      </c>
      <c r="Y8" s="12">
        <v>9</v>
      </c>
      <c r="Z8" s="14"/>
      <c r="AA8" s="12">
        <v>4</v>
      </c>
      <c r="AB8" s="12">
        <v>9</v>
      </c>
      <c r="AC8" s="14"/>
      <c r="AD8" s="12">
        <v>6</v>
      </c>
      <c r="AE8" s="12">
        <v>7</v>
      </c>
      <c r="AF8" s="14"/>
      <c r="AG8" s="12">
        <f t="shared" si="1"/>
        <v>73</v>
      </c>
      <c r="AH8" s="12">
        <f t="shared" si="2"/>
        <v>56</v>
      </c>
      <c r="AI8" s="29">
        <f t="shared" si="0"/>
        <v>0.56589147286821706</v>
      </c>
      <c r="AK8" s="45">
        <f t="shared" si="3"/>
        <v>0.56589147286821706</v>
      </c>
    </row>
    <row r="9" spans="1:37" ht="16.5" customHeight="1" x14ac:dyDescent="0.25">
      <c r="A9" s="14" t="s">
        <v>44</v>
      </c>
      <c r="B9" s="14"/>
      <c r="C9" s="40">
        <v>8</v>
      </c>
      <c r="D9" s="40">
        <v>4</v>
      </c>
      <c r="E9" s="14"/>
      <c r="F9" s="14">
        <v>6</v>
      </c>
      <c r="G9" s="14">
        <v>7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>
        <f t="shared" si="1"/>
        <v>14</v>
      </c>
      <c r="AH9" s="14">
        <f t="shared" si="2"/>
        <v>11</v>
      </c>
      <c r="AI9" s="30">
        <f t="shared" si="0"/>
        <v>0.56000000000000005</v>
      </c>
      <c r="AK9" s="45">
        <f t="shared" si="3"/>
        <v>0.56000000000000005</v>
      </c>
    </row>
    <row r="10" spans="1:37" ht="17.100000000000001" customHeight="1" x14ac:dyDescent="0.25">
      <c r="A10" s="12" t="s">
        <v>7</v>
      </c>
      <c r="B10" s="14"/>
      <c r="C10" s="12">
        <v>6</v>
      </c>
      <c r="D10" s="12">
        <v>6</v>
      </c>
      <c r="E10" s="14"/>
      <c r="F10" s="12">
        <v>8</v>
      </c>
      <c r="G10" s="12">
        <v>5</v>
      </c>
      <c r="H10" s="14"/>
      <c r="I10" s="12">
        <v>5</v>
      </c>
      <c r="J10" s="12">
        <v>8</v>
      </c>
      <c r="K10" s="14"/>
      <c r="L10" s="12">
        <v>7</v>
      </c>
      <c r="M10" s="12">
        <v>6</v>
      </c>
      <c r="N10" s="14"/>
      <c r="O10" s="12">
        <v>7</v>
      </c>
      <c r="P10" s="12">
        <v>6</v>
      </c>
      <c r="Q10" s="14"/>
      <c r="R10" s="12">
        <v>8</v>
      </c>
      <c r="S10" s="12">
        <v>5</v>
      </c>
      <c r="T10" s="14"/>
      <c r="U10" s="40">
        <v>8</v>
      </c>
      <c r="V10" s="40">
        <v>5</v>
      </c>
      <c r="W10" s="14"/>
      <c r="X10" s="40">
        <v>9</v>
      </c>
      <c r="Y10" s="40">
        <v>4</v>
      </c>
      <c r="Z10" s="14"/>
      <c r="AA10" s="12">
        <v>8</v>
      </c>
      <c r="AB10" s="12">
        <v>5</v>
      </c>
      <c r="AC10" s="14"/>
      <c r="AD10" s="12">
        <v>6</v>
      </c>
      <c r="AE10" s="12">
        <v>7</v>
      </c>
      <c r="AF10" s="14"/>
      <c r="AG10" s="12">
        <f t="shared" si="1"/>
        <v>72</v>
      </c>
      <c r="AH10" s="12">
        <f t="shared" si="2"/>
        <v>57</v>
      </c>
      <c r="AI10" s="29">
        <f t="shared" si="0"/>
        <v>0.55813953488372092</v>
      </c>
      <c r="AK10" s="45">
        <f t="shared" si="3"/>
        <v>0.55813953488372092</v>
      </c>
    </row>
    <row r="11" spans="1:37" ht="16.5" customHeight="1" x14ac:dyDescent="0.25">
      <c r="A11" s="14" t="s">
        <v>3</v>
      </c>
      <c r="B11" s="14"/>
      <c r="C11" s="14">
        <v>6</v>
      </c>
      <c r="D11" s="14">
        <v>6</v>
      </c>
      <c r="E11" s="14"/>
      <c r="F11" s="14">
        <v>6</v>
      </c>
      <c r="G11" s="14">
        <v>7</v>
      </c>
      <c r="H11" s="14"/>
      <c r="I11" s="40">
        <v>7</v>
      </c>
      <c r="J11" s="40">
        <v>6</v>
      </c>
      <c r="K11" s="14"/>
      <c r="L11" s="14">
        <v>4</v>
      </c>
      <c r="M11" s="14">
        <v>9</v>
      </c>
      <c r="N11" s="14"/>
      <c r="O11" s="14">
        <v>8</v>
      </c>
      <c r="P11" s="14">
        <v>5</v>
      </c>
      <c r="Q11" s="14"/>
      <c r="R11" s="14">
        <v>8</v>
      </c>
      <c r="S11" s="14">
        <v>5</v>
      </c>
      <c r="T11" s="14"/>
      <c r="U11" s="14">
        <v>6</v>
      </c>
      <c r="V11" s="14">
        <v>7</v>
      </c>
      <c r="W11" s="14"/>
      <c r="X11" s="14">
        <v>10</v>
      </c>
      <c r="Y11" s="14">
        <v>3</v>
      </c>
      <c r="Z11" s="14"/>
      <c r="AA11" s="14">
        <v>6</v>
      </c>
      <c r="AB11" s="14">
        <v>7</v>
      </c>
      <c r="AC11" s="14"/>
      <c r="AD11" s="14">
        <v>11</v>
      </c>
      <c r="AE11" s="14">
        <v>2</v>
      </c>
      <c r="AF11" s="14"/>
      <c r="AG11" s="14">
        <f t="shared" si="1"/>
        <v>72</v>
      </c>
      <c r="AH11" s="14">
        <f t="shared" si="2"/>
        <v>57</v>
      </c>
      <c r="AI11" s="30">
        <f t="shared" si="0"/>
        <v>0.55813953488372092</v>
      </c>
      <c r="AK11" s="45">
        <f t="shared" si="3"/>
        <v>0.55813953488372092</v>
      </c>
    </row>
    <row r="12" spans="1:37" ht="17.100000000000001" customHeight="1" x14ac:dyDescent="0.25">
      <c r="A12" s="12" t="s">
        <v>45</v>
      </c>
      <c r="B12" s="14"/>
      <c r="C12" s="12"/>
      <c r="D12" s="12"/>
      <c r="E12" s="14"/>
      <c r="F12" s="12">
        <v>5</v>
      </c>
      <c r="G12" s="12">
        <v>8</v>
      </c>
      <c r="H12" s="14"/>
      <c r="I12" s="12">
        <v>9</v>
      </c>
      <c r="J12" s="12">
        <v>4</v>
      </c>
      <c r="K12" s="14"/>
      <c r="L12" s="12"/>
      <c r="M12" s="12"/>
      <c r="N12" s="14"/>
      <c r="O12" s="12"/>
      <c r="P12" s="12"/>
      <c r="Q12" s="14"/>
      <c r="R12" s="12"/>
      <c r="S12" s="12"/>
      <c r="T12" s="14"/>
      <c r="U12" s="12"/>
      <c r="V12" s="12"/>
      <c r="W12" s="14"/>
      <c r="X12" s="12"/>
      <c r="Y12" s="12"/>
      <c r="Z12" s="14"/>
      <c r="AA12" s="12"/>
      <c r="AB12" s="12"/>
      <c r="AC12" s="14"/>
      <c r="AD12" s="12"/>
      <c r="AE12" s="12"/>
      <c r="AF12" s="14"/>
      <c r="AG12" s="12">
        <f t="shared" si="1"/>
        <v>14</v>
      </c>
      <c r="AH12" s="12">
        <f t="shared" si="2"/>
        <v>12</v>
      </c>
      <c r="AI12" s="29">
        <f t="shared" si="0"/>
        <v>0.53846153846153844</v>
      </c>
      <c r="AK12" s="45">
        <f t="shared" si="3"/>
        <v>0.53846153846153844</v>
      </c>
    </row>
    <row r="13" spans="1:37" ht="17.100000000000001" customHeight="1" x14ac:dyDescent="0.25">
      <c r="A13" s="14" t="s">
        <v>1</v>
      </c>
      <c r="B13" s="14"/>
      <c r="C13" s="14">
        <v>9</v>
      </c>
      <c r="D13" s="14">
        <v>3</v>
      </c>
      <c r="E13" s="14"/>
      <c r="F13" s="14">
        <v>9</v>
      </c>
      <c r="G13" s="14">
        <v>4</v>
      </c>
      <c r="H13" s="14"/>
      <c r="I13" s="14">
        <v>4</v>
      </c>
      <c r="J13" s="14">
        <v>9</v>
      </c>
      <c r="K13" s="14"/>
      <c r="L13" s="14">
        <v>4</v>
      </c>
      <c r="M13" s="14">
        <v>9</v>
      </c>
      <c r="N13" s="14"/>
      <c r="O13" s="14">
        <v>5</v>
      </c>
      <c r="P13" s="14">
        <v>8</v>
      </c>
      <c r="Q13" s="14"/>
      <c r="R13" s="40">
        <v>10</v>
      </c>
      <c r="S13" s="40">
        <v>3</v>
      </c>
      <c r="T13" s="14"/>
      <c r="U13" s="14">
        <v>5</v>
      </c>
      <c r="V13" s="14">
        <v>8</v>
      </c>
      <c r="W13" s="14"/>
      <c r="X13" s="14">
        <v>10</v>
      </c>
      <c r="Y13" s="14">
        <v>3</v>
      </c>
      <c r="Z13" s="14"/>
      <c r="AA13" s="14">
        <v>7</v>
      </c>
      <c r="AB13" s="14">
        <v>6</v>
      </c>
      <c r="AC13" s="14"/>
      <c r="AD13" s="14">
        <v>6</v>
      </c>
      <c r="AE13" s="14">
        <v>7</v>
      </c>
      <c r="AF13" s="14"/>
      <c r="AG13" s="14">
        <f t="shared" si="1"/>
        <v>69</v>
      </c>
      <c r="AH13" s="14">
        <f t="shared" si="2"/>
        <v>60</v>
      </c>
      <c r="AI13" s="30">
        <f t="shared" si="0"/>
        <v>0.53488372093023251</v>
      </c>
      <c r="AK13" s="45">
        <f t="shared" si="3"/>
        <v>0.53488372093023251</v>
      </c>
    </row>
    <row r="14" spans="1:37" ht="17.100000000000001" customHeight="1" x14ac:dyDescent="0.25">
      <c r="A14" s="12" t="s">
        <v>9</v>
      </c>
      <c r="B14" s="14"/>
      <c r="C14" s="12"/>
      <c r="D14" s="12"/>
      <c r="E14" s="14"/>
      <c r="F14" s="12"/>
      <c r="G14" s="12"/>
      <c r="H14" s="14"/>
      <c r="I14" s="12"/>
      <c r="J14" s="12"/>
      <c r="K14" s="14"/>
      <c r="L14" s="12"/>
      <c r="M14" s="12"/>
      <c r="N14" s="14"/>
      <c r="O14" s="12">
        <v>4</v>
      </c>
      <c r="P14" s="12">
        <v>9</v>
      </c>
      <c r="Q14" s="14"/>
      <c r="R14" s="12">
        <v>7</v>
      </c>
      <c r="S14" s="12">
        <v>6</v>
      </c>
      <c r="T14" s="14"/>
      <c r="U14" s="12">
        <v>11</v>
      </c>
      <c r="V14" s="12">
        <v>2</v>
      </c>
      <c r="W14" s="14"/>
      <c r="X14" s="12">
        <v>6</v>
      </c>
      <c r="Y14" s="12">
        <v>7</v>
      </c>
      <c r="Z14" s="14"/>
      <c r="AA14" s="12">
        <v>5</v>
      </c>
      <c r="AB14" s="12">
        <v>8</v>
      </c>
      <c r="AC14" s="14"/>
      <c r="AD14" s="12">
        <v>8</v>
      </c>
      <c r="AE14" s="12">
        <v>5</v>
      </c>
      <c r="AF14" s="14"/>
      <c r="AG14" s="12">
        <f t="shared" si="1"/>
        <v>41</v>
      </c>
      <c r="AH14" s="12">
        <f t="shared" si="2"/>
        <v>37</v>
      </c>
      <c r="AI14" s="29">
        <f t="shared" si="0"/>
        <v>0.52564102564102566</v>
      </c>
      <c r="AK14" s="45">
        <f t="shared" si="3"/>
        <v>0.52564102564102566</v>
      </c>
    </row>
    <row r="15" spans="1:37" ht="17.100000000000001" customHeight="1" x14ac:dyDescent="0.25">
      <c r="A15" s="14" t="s">
        <v>5</v>
      </c>
      <c r="B15" s="14"/>
      <c r="C15" s="14"/>
      <c r="D15" s="14"/>
      <c r="E15" s="14"/>
      <c r="F15" s="14">
        <v>8</v>
      </c>
      <c r="G15" s="14">
        <v>5</v>
      </c>
      <c r="H15" s="14"/>
      <c r="I15" s="14">
        <v>6</v>
      </c>
      <c r="J15" s="14">
        <v>7</v>
      </c>
      <c r="K15" s="14"/>
      <c r="L15" s="14">
        <v>3</v>
      </c>
      <c r="M15" s="14">
        <v>10</v>
      </c>
      <c r="N15" s="14"/>
      <c r="O15" s="14"/>
      <c r="P15" s="14"/>
      <c r="Q15" s="14"/>
      <c r="R15" s="14"/>
      <c r="S15" s="14"/>
      <c r="T15" s="14"/>
      <c r="U15" s="14">
        <v>6</v>
      </c>
      <c r="V15" s="14">
        <v>7</v>
      </c>
      <c r="W15" s="14"/>
      <c r="X15" s="14">
        <v>9</v>
      </c>
      <c r="Y15" s="14">
        <v>4</v>
      </c>
      <c r="Z15" s="14"/>
      <c r="AA15" s="40">
        <v>9</v>
      </c>
      <c r="AB15" s="40">
        <v>4</v>
      </c>
      <c r="AC15" s="14"/>
      <c r="AD15" s="14">
        <v>6</v>
      </c>
      <c r="AE15" s="14">
        <v>7</v>
      </c>
      <c r="AF15" s="14"/>
      <c r="AG15" s="14">
        <f t="shared" si="1"/>
        <v>47</v>
      </c>
      <c r="AH15" s="14">
        <f t="shared" si="2"/>
        <v>44</v>
      </c>
      <c r="AI15" s="30">
        <f t="shared" si="0"/>
        <v>0.51648351648351654</v>
      </c>
      <c r="AK15" s="45">
        <f t="shared" si="3"/>
        <v>0.51648351648351654</v>
      </c>
    </row>
    <row r="16" spans="1:37" ht="17.100000000000001" customHeight="1" x14ac:dyDescent="0.25">
      <c r="A16" s="12" t="s">
        <v>8</v>
      </c>
      <c r="B16" s="14"/>
      <c r="C16" s="12">
        <v>4</v>
      </c>
      <c r="D16" s="12">
        <v>8</v>
      </c>
      <c r="E16" s="14"/>
      <c r="F16" s="12">
        <v>8</v>
      </c>
      <c r="G16" s="12">
        <v>5</v>
      </c>
      <c r="H16" s="14"/>
      <c r="I16" s="12">
        <v>8</v>
      </c>
      <c r="J16" s="12">
        <v>5</v>
      </c>
      <c r="K16" s="14"/>
      <c r="L16" s="40">
        <v>9</v>
      </c>
      <c r="M16" s="40">
        <v>4</v>
      </c>
      <c r="N16" s="14"/>
      <c r="O16" s="12">
        <v>8</v>
      </c>
      <c r="P16" s="12">
        <v>5</v>
      </c>
      <c r="Q16" s="14"/>
      <c r="R16" s="12">
        <v>5</v>
      </c>
      <c r="S16" s="12">
        <v>8</v>
      </c>
      <c r="T16" s="14"/>
      <c r="U16" s="12">
        <v>3</v>
      </c>
      <c r="V16" s="12">
        <v>10</v>
      </c>
      <c r="W16" s="14"/>
      <c r="X16" s="12">
        <v>8</v>
      </c>
      <c r="Y16" s="12">
        <v>5</v>
      </c>
      <c r="Z16" s="14"/>
      <c r="AA16" s="12">
        <v>3</v>
      </c>
      <c r="AB16" s="12">
        <v>10</v>
      </c>
      <c r="AC16" s="14"/>
      <c r="AD16" s="12">
        <v>6</v>
      </c>
      <c r="AE16" s="12">
        <v>7</v>
      </c>
      <c r="AF16" s="14"/>
      <c r="AG16" s="12">
        <f t="shared" si="1"/>
        <v>62</v>
      </c>
      <c r="AH16" s="12">
        <f t="shared" si="2"/>
        <v>67</v>
      </c>
      <c r="AI16" s="29">
        <f t="shared" si="0"/>
        <v>0.48062015503875971</v>
      </c>
      <c r="AK16" s="45">
        <f t="shared" si="3"/>
        <v>0.48062015503875971</v>
      </c>
    </row>
    <row r="17" spans="1:37" ht="17.100000000000001" customHeight="1" x14ac:dyDescent="0.25">
      <c r="A17" s="14" t="s">
        <v>66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>
        <v>4</v>
      </c>
      <c r="P17" s="14">
        <v>9</v>
      </c>
      <c r="Q17" s="14"/>
      <c r="R17" s="14">
        <v>8</v>
      </c>
      <c r="S17" s="14">
        <v>5</v>
      </c>
      <c r="T17" s="14"/>
      <c r="U17" s="14">
        <v>9</v>
      </c>
      <c r="V17" s="14">
        <v>4</v>
      </c>
      <c r="W17" s="14"/>
      <c r="X17" s="14">
        <v>5</v>
      </c>
      <c r="Y17" s="14">
        <v>8</v>
      </c>
      <c r="Z17" s="14"/>
      <c r="AA17" s="14">
        <v>5</v>
      </c>
      <c r="AB17" s="14">
        <v>8</v>
      </c>
      <c r="AC17" s="14"/>
      <c r="AD17" s="14">
        <v>6</v>
      </c>
      <c r="AE17" s="14">
        <v>7</v>
      </c>
      <c r="AF17" s="14"/>
      <c r="AG17" s="14">
        <f t="shared" si="1"/>
        <v>37</v>
      </c>
      <c r="AH17" s="14">
        <f t="shared" si="2"/>
        <v>41</v>
      </c>
      <c r="AI17" s="30">
        <f t="shared" si="0"/>
        <v>0.47435897435897434</v>
      </c>
      <c r="AK17" s="45">
        <f t="shared" si="3"/>
        <v>0.47435897435897434</v>
      </c>
    </row>
    <row r="18" spans="1:37" ht="16.5" customHeight="1" x14ac:dyDescent="0.25">
      <c r="A18" s="12" t="s">
        <v>11</v>
      </c>
      <c r="B18" s="14"/>
      <c r="C18" s="12">
        <v>7</v>
      </c>
      <c r="D18" s="12">
        <v>5</v>
      </c>
      <c r="E18" s="14"/>
      <c r="F18" s="12">
        <v>3</v>
      </c>
      <c r="G18" s="12">
        <v>10</v>
      </c>
      <c r="H18" s="14"/>
      <c r="I18" s="12">
        <v>5</v>
      </c>
      <c r="J18" s="12">
        <v>8</v>
      </c>
      <c r="K18" s="14"/>
      <c r="L18" s="12">
        <v>10</v>
      </c>
      <c r="M18" s="12">
        <v>3</v>
      </c>
      <c r="N18" s="14"/>
      <c r="O18" s="40">
        <v>9</v>
      </c>
      <c r="P18" s="40">
        <v>4</v>
      </c>
      <c r="Q18" s="14"/>
      <c r="R18" s="12">
        <v>4</v>
      </c>
      <c r="S18" s="12">
        <v>9</v>
      </c>
      <c r="T18" s="14"/>
      <c r="U18" s="12">
        <v>7</v>
      </c>
      <c r="V18" s="12">
        <v>6</v>
      </c>
      <c r="W18" s="14"/>
      <c r="X18" s="12">
        <v>4</v>
      </c>
      <c r="Y18" s="12">
        <v>9</v>
      </c>
      <c r="Z18" s="14"/>
      <c r="AA18" s="12">
        <v>7</v>
      </c>
      <c r="AB18" s="12">
        <v>6</v>
      </c>
      <c r="AC18" s="14"/>
      <c r="AD18" s="12">
        <v>3</v>
      </c>
      <c r="AE18" s="12">
        <v>10</v>
      </c>
      <c r="AF18" s="14"/>
      <c r="AG18" s="12">
        <f t="shared" si="1"/>
        <v>59</v>
      </c>
      <c r="AH18" s="12">
        <f t="shared" si="2"/>
        <v>70</v>
      </c>
      <c r="AI18" s="29">
        <f t="shared" si="0"/>
        <v>0.4573643410852713</v>
      </c>
      <c r="AK18" s="45">
        <f t="shared" si="3"/>
        <v>0.4573643410852713</v>
      </c>
    </row>
    <row r="19" spans="1:37" ht="17.100000000000001" customHeight="1" x14ac:dyDescent="0.25">
      <c r="A19" s="14" t="s">
        <v>46</v>
      </c>
      <c r="B19" s="14"/>
      <c r="C19" s="14">
        <v>6</v>
      </c>
      <c r="D19" s="14">
        <v>6</v>
      </c>
      <c r="E19" s="14"/>
      <c r="F19" s="14">
        <v>8</v>
      </c>
      <c r="G19" s="14">
        <v>5</v>
      </c>
      <c r="H19" s="14"/>
      <c r="I19" s="14">
        <v>3</v>
      </c>
      <c r="J19" s="14">
        <v>10</v>
      </c>
      <c r="K19" s="14"/>
      <c r="L19" s="14">
        <v>7</v>
      </c>
      <c r="M19" s="14">
        <v>6</v>
      </c>
      <c r="N19" s="14"/>
      <c r="O19" s="14">
        <v>9</v>
      </c>
      <c r="P19" s="14">
        <v>4</v>
      </c>
      <c r="Q19" s="14"/>
      <c r="R19" s="14">
        <v>4</v>
      </c>
      <c r="S19" s="14">
        <v>9</v>
      </c>
      <c r="T19" s="14"/>
      <c r="U19" s="14">
        <v>6</v>
      </c>
      <c r="V19" s="14">
        <v>7</v>
      </c>
      <c r="W19" s="14"/>
      <c r="X19" s="14">
        <v>6</v>
      </c>
      <c r="Y19" s="14">
        <v>7</v>
      </c>
      <c r="Z19" s="14"/>
      <c r="AA19" s="14">
        <v>5</v>
      </c>
      <c r="AB19" s="14">
        <v>8</v>
      </c>
      <c r="AC19" s="14"/>
      <c r="AD19" s="14">
        <v>5</v>
      </c>
      <c r="AE19" s="14">
        <v>8</v>
      </c>
      <c r="AF19" s="14"/>
      <c r="AG19" s="14">
        <f t="shared" si="1"/>
        <v>59</v>
      </c>
      <c r="AH19" s="14">
        <f t="shared" si="2"/>
        <v>70</v>
      </c>
      <c r="AI19" s="30">
        <f t="shared" si="0"/>
        <v>0.4573643410852713</v>
      </c>
      <c r="AK19" s="45">
        <f t="shared" si="3"/>
        <v>0.4573643410852713</v>
      </c>
    </row>
    <row r="20" spans="1:37" ht="17.100000000000001" customHeight="1" x14ac:dyDescent="0.25">
      <c r="A20" s="12" t="s">
        <v>47</v>
      </c>
      <c r="B20" s="14"/>
      <c r="C20" s="12">
        <v>7</v>
      </c>
      <c r="D20" s="12">
        <v>5</v>
      </c>
      <c r="E20" s="14"/>
      <c r="F20" s="12">
        <v>7</v>
      </c>
      <c r="G20" s="12">
        <v>6</v>
      </c>
      <c r="H20" s="14"/>
      <c r="I20" s="12">
        <v>5</v>
      </c>
      <c r="J20" s="12">
        <v>8</v>
      </c>
      <c r="K20" s="14"/>
      <c r="L20" s="12">
        <v>5</v>
      </c>
      <c r="M20" s="12">
        <v>8</v>
      </c>
      <c r="N20" s="14"/>
      <c r="O20" s="12">
        <v>7</v>
      </c>
      <c r="P20" s="12">
        <v>6</v>
      </c>
      <c r="Q20" s="14"/>
      <c r="R20" s="12">
        <v>4</v>
      </c>
      <c r="S20" s="12">
        <v>9</v>
      </c>
      <c r="T20" s="14"/>
      <c r="U20" s="12">
        <v>8</v>
      </c>
      <c r="V20" s="12">
        <v>5</v>
      </c>
      <c r="W20" s="14"/>
      <c r="X20" s="12">
        <v>4</v>
      </c>
      <c r="Y20" s="12">
        <v>9</v>
      </c>
      <c r="Z20" s="14"/>
      <c r="AA20" s="12">
        <v>6</v>
      </c>
      <c r="AB20" s="12">
        <v>7</v>
      </c>
      <c r="AC20" s="14"/>
      <c r="AD20" s="12">
        <v>5</v>
      </c>
      <c r="AE20" s="12">
        <v>8</v>
      </c>
      <c r="AF20" s="14"/>
      <c r="AG20" s="12">
        <f t="shared" si="1"/>
        <v>58</v>
      </c>
      <c r="AH20" s="12">
        <f t="shared" si="2"/>
        <v>71</v>
      </c>
      <c r="AI20" s="29">
        <f t="shared" si="0"/>
        <v>0.44961240310077522</v>
      </c>
      <c r="AK20" s="45">
        <f t="shared" si="3"/>
        <v>0.44961240310077522</v>
      </c>
    </row>
    <row r="21" spans="1:37" ht="17.100000000000001" customHeight="1" x14ac:dyDescent="0.25">
      <c r="A21" s="14" t="s">
        <v>42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>
        <v>8</v>
      </c>
      <c r="P21" s="14">
        <v>5</v>
      </c>
      <c r="Q21" s="14"/>
      <c r="R21" s="14">
        <v>3</v>
      </c>
      <c r="S21" s="14">
        <v>10</v>
      </c>
      <c r="T21" s="14"/>
      <c r="U21" s="14">
        <v>7</v>
      </c>
      <c r="V21" s="14">
        <v>6</v>
      </c>
      <c r="W21" s="14"/>
      <c r="X21" s="14">
        <v>3</v>
      </c>
      <c r="Y21" s="14">
        <v>10</v>
      </c>
      <c r="Z21" s="14"/>
      <c r="AA21" s="14">
        <v>9</v>
      </c>
      <c r="AB21" s="14">
        <v>4</v>
      </c>
      <c r="AC21" s="14"/>
      <c r="AD21" s="14">
        <v>5</v>
      </c>
      <c r="AE21" s="14">
        <v>8</v>
      </c>
      <c r="AF21" s="14"/>
      <c r="AG21" s="14">
        <f t="shared" si="1"/>
        <v>35</v>
      </c>
      <c r="AH21" s="14">
        <f t="shared" si="2"/>
        <v>43</v>
      </c>
      <c r="AI21" s="30">
        <f t="shared" si="0"/>
        <v>0.44871794871794873</v>
      </c>
      <c r="AK21" s="45">
        <f t="shared" si="3"/>
        <v>0.44871794871794873</v>
      </c>
    </row>
    <row r="22" spans="1:37" ht="16.5" customHeight="1" x14ac:dyDescent="0.25">
      <c r="A22" s="12" t="s">
        <v>50</v>
      </c>
      <c r="B22" s="14"/>
      <c r="C22" s="12"/>
      <c r="D22" s="12"/>
      <c r="E22" s="14"/>
      <c r="F22" s="12">
        <v>3</v>
      </c>
      <c r="G22" s="12">
        <v>10</v>
      </c>
      <c r="H22" s="14"/>
      <c r="I22" s="12"/>
      <c r="J22" s="12"/>
      <c r="K22" s="14"/>
      <c r="L22" s="12"/>
      <c r="M22" s="12"/>
      <c r="N22" s="14"/>
      <c r="O22" s="12"/>
      <c r="P22" s="12"/>
      <c r="Q22" s="14"/>
      <c r="R22" s="12">
        <v>6</v>
      </c>
      <c r="S22" s="12">
        <v>7</v>
      </c>
      <c r="T22" s="14"/>
      <c r="U22" s="12">
        <v>3</v>
      </c>
      <c r="V22" s="12">
        <v>10</v>
      </c>
      <c r="W22" s="14"/>
      <c r="X22" s="12">
        <v>7</v>
      </c>
      <c r="Y22" s="12">
        <v>6</v>
      </c>
      <c r="Z22" s="14"/>
      <c r="AA22" s="12">
        <v>5</v>
      </c>
      <c r="AB22" s="12">
        <v>8</v>
      </c>
      <c r="AC22" s="14"/>
      <c r="AD22" s="12">
        <v>8</v>
      </c>
      <c r="AE22" s="12">
        <v>5</v>
      </c>
      <c r="AF22" s="14"/>
      <c r="AG22" s="12">
        <f t="shared" si="1"/>
        <v>32</v>
      </c>
      <c r="AH22" s="12">
        <f t="shared" si="2"/>
        <v>46</v>
      </c>
      <c r="AI22" s="29">
        <f t="shared" si="0"/>
        <v>0.41025641025641024</v>
      </c>
      <c r="AK22" s="45">
        <f t="shared" si="3"/>
        <v>0.41025641025641024</v>
      </c>
    </row>
    <row r="23" spans="1:37" ht="17.100000000000001" customHeight="1" x14ac:dyDescent="0.25">
      <c r="A23" s="14" t="s">
        <v>49</v>
      </c>
      <c r="B23" s="14"/>
      <c r="C23" s="14">
        <v>1</v>
      </c>
      <c r="D23" s="14">
        <v>11</v>
      </c>
      <c r="E23" s="14"/>
      <c r="F23" s="14">
        <v>5</v>
      </c>
      <c r="G23" s="14">
        <v>8</v>
      </c>
      <c r="H23" s="14"/>
      <c r="I23" s="14">
        <v>5</v>
      </c>
      <c r="J23" s="14">
        <v>8</v>
      </c>
      <c r="K23" s="14"/>
      <c r="L23" s="14">
        <v>4</v>
      </c>
      <c r="M23" s="14">
        <v>9</v>
      </c>
      <c r="N23" s="14"/>
      <c r="O23" s="14">
        <v>4</v>
      </c>
      <c r="P23" s="14">
        <v>9</v>
      </c>
      <c r="Q23" s="14"/>
      <c r="R23" s="14">
        <v>7</v>
      </c>
      <c r="S23" s="14">
        <v>6</v>
      </c>
      <c r="T23" s="14"/>
      <c r="U23" s="14">
        <v>6</v>
      </c>
      <c r="V23" s="14">
        <v>7</v>
      </c>
      <c r="W23" s="14"/>
      <c r="X23" s="14">
        <v>2</v>
      </c>
      <c r="Y23" s="14">
        <v>11</v>
      </c>
      <c r="Z23" s="14"/>
      <c r="AA23" s="14">
        <v>7</v>
      </c>
      <c r="AB23" s="14">
        <v>6</v>
      </c>
      <c r="AC23" s="14"/>
      <c r="AD23" s="14">
        <v>3</v>
      </c>
      <c r="AE23" s="14">
        <v>10</v>
      </c>
      <c r="AF23" s="14"/>
      <c r="AG23" s="14">
        <f t="shared" si="1"/>
        <v>44</v>
      </c>
      <c r="AH23" s="14">
        <f t="shared" si="2"/>
        <v>85</v>
      </c>
      <c r="AI23" s="30">
        <f t="shared" si="0"/>
        <v>0.34108527131782945</v>
      </c>
      <c r="AK23" s="45">
        <f t="shared" si="3"/>
        <v>0.34108527131782945</v>
      </c>
    </row>
    <row r="24" spans="1:37" ht="17.100000000000001" customHeight="1" x14ac:dyDescent="0.25">
      <c r="A24" s="12" t="s">
        <v>48</v>
      </c>
      <c r="B24" s="14"/>
      <c r="C24" s="12">
        <v>4</v>
      </c>
      <c r="D24" s="12">
        <v>8</v>
      </c>
      <c r="E24" s="14"/>
      <c r="F24" s="12"/>
      <c r="G24" s="12"/>
      <c r="H24" s="14"/>
      <c r="I24" s="12"/>
      <c r="J24" s="12"/>
      <c r="K24" s="14"/>
      <c r="L24" s="12"/>
      <c r="M24" s="12"/>
      <c r="N24" s="14"/>
      <c r="O24" s="12"/>
      <c r="P24" s="12"/>
      <c r="Q24" s="14"/>
      <c r="R24" s="12"/>
      <c r="S24" s="12"/>
      <c r="T24" s="14"/>
      <c r="U24" s="12"/>
      <c r="V24" s="12"/>
      <c r="W24" s="14"/>
      <c r="X24" s="12"/>
      <c r="Y24" s="12"/>
      <c r="Z24" s="14"/>
      <c r="AA24" s="12"/>
      <c r="AB24" s="12"/>
      <c r="AC24" s="14"/>
      <c r="AD24" s="12"/>
      <c r="AE24" s="12"/>
      <c r="AF24" s="14"/>
      <c r="AG24" s="12">
        <f t="shared" si="1"/>
        <v>4</v>
      </c>
      <c r="AH24" s="12">
        <f t="shared" si="2"/>
        <v>8</v>
      </c>
      <c r="AI24" s="29">
        <f t="shared" si="0"/>
        <v>0.33333333333333331</v>
      </c>
      <c r="AK24" s="45">
        <f t="shared" si="3"/>
        <v>0.33333333333333331</v>
      </c>
    </row>
    <row r="25" spans="1:37" x14ac:dyDescent="0.25">
      <c r="AK25" s="44"/>
    </row>
    <row r="26" spans="1:37" s="11" customFormat="1" ht="39.950000000000003" customHeight="1" x14ac:dyDescent="0.7">
      <c r="A26" s="50" t="s">
        <v>158</v>
      </c>
      <c r="B26" s="50"/>
      <c r="C26" s="50"/>
      <c r="D26" s="50"/>
      <c r="E26" s="50"/>
      <c r="F26" s="50"/>
      <c r="G26" s="50"/>
      <c r="H26" s="50"/>
      <c r="I26" s="50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</row>
    <row r="27" spans="1:37" x14ac:dyDescent="0.25">
      <c r="A27" s="12" t="s">
        <v>124</v>
      </c>
      <c r="B27" s="14"/>
      <c r="C27" s="12" t="s">
        <v>159</v>
      </c>
      <c r="D27" s="12"/>
      <c r="E27" s="14"/>
      <c r="F27" s="12" t="s">
        <v>152</v>
      </c>
      <c r="G27" s="12" t="s">
        <v>160</v>
      </c>
      <c r="H27" s="12"/>
      <c r="I27" s="12" t="s">
        <v>40</v>
      </c>
    </row>
    <row r="28" spans="1:37" x14ac:dyDescent="0.25">
      <c r="A28" s="14">
        <f>RANK(I28, $I$28:$I$43)</f>
        <v>1</v>
      </c>
      <c r="B28" s="14"/>
      <c r="C28" s="14" t="s">
        <v>4</v>
      </c>
      <c r="D28" s="14"/>
      <c r="E28" s="14"/>
      <c r="F28" s="14">
        <v>57</v>
      </c>
      <c r="G28" s="14">
        <v>34</v>
      </c>
      <c r="H28" s="14"/>
      <c r="I28" s="30">
        <f t="shared" ref="I28:I43" si="4">F28/(G28+F28)</f>
        <v>0.62637362637362637</v>
      </c>
    </row>
    <row r="29" spans="1:37" x14ac:dyDescent="0.25">
      <c r="A29" s="12">
        <f t="shared" ref="A29:A43" si="5">RANK(I29, $I$28:$I$43)</f>
        <v>2</v>
      </c>
      <c r="B29" s="14"/>
      <c r="C29" s="12" t="s">
        <v>6</v>
      </c>
      <c r="D29" s="12"/>
      <c r="E29" s="14"/>
      <c r="F29" s="12">
        <v>46</v>
      </c>
      <c r="G29" s="12">
        <v>32</v>
      </c>
      <c r="H29" s="14"/>
      <c r="I29" s="29">
        <f t="shared" si="4"/>
        <v>0.58974358974358976</v>
      </c>
    </row>
    <row r="30" spans="1:37" x14ac:dyDescent="0.25">
      <c r="A30" s="14">
        <f t="shared" si="5"/>
        <v>3</v>
      </c>
      <c r="B30" s="14"/>
      <c r="C30" s="14" t="s">
        <v>13</v>
      </c>
      <c r="D30" s="14"/>
      <c r="E30" s="14"/>
      <c r="F30" s="14">
        <v>73</v>
      </c>
      <c r="G30" s="14">
        <v>56</v>
      </c>
      <c r="H30" s="14"/>
      <c r="I30" s="30">
        <f t="shared" si="4"/>
        <v>0.56589147286821706</v>
      </c>
    </row>
    <row r="31" spans="1:37" x14ac:dyDescent="0.25">
      <c r="A31" s="12">
        <f t="shared" si="5"/>
        <v>4</v>
      </c>
      <c r="B31" s="14"/>
      <c r="C31" s="12" t="s">
        <v>7</v>
      </c>
      <c r="D31" s="12"/>
      <c r="E31" s="14"/>
      <c r="F31" s="12">
        <v>72</v>
      </c>
      <c r="G31" s="12">
        <v>57</v>
      </c>
      <c r="H31" s="14"/>
      <c r="I31" s="29">
        <f t="shared" si="4"/>
        <v>0.55813953488372092</v>
      </c>
    </row>
    <row r="32" spans="1:37" x14ac:dyDescent="0.25">
      <c r="A32" s="14">
        <f t="shared" si="5"/>
        <v>4</v>
      </c>
      <c r="B32" s="14"/>
      <c r="C32" s="14" t="s">
        <v>3</v>
      </c>
      <c r="D32" s="14"/>
      <c r="E32" s="14"/>
      <c r="F32" s="14">
        <v>72</v>
      </c>
      <c r="G32" s="14">
        <v>57</v>
      </c>
      <c r="H32" s="14"/>
      <c r="I32" s="30">
        <f t="shared" si="4"/>
        <v>0.55813953488372092</v>
      </c>
    </row>
    <row r="33" spans="1:9" x14ac:dyDescent="0.25">
      <c r="A33" s="12">
        <f t="shared" si="5"/>
        <v>6</v>
      </c>
      <c r="B33" s="14"/>
      <c r="C33" s="12" t="s">
        <v>1</v>
      </c>
      <c r="D33" s="12"/>
      <c r="E33" s="14"/>
      <c r="F33" s="12">
        <v>69</v>
      </c>
      <c r="G33" s="12">
        <v>60</v>
      </c>
      <c r="H33" s="14"/>
      <c r="I33" s="29">
        <f t="shared" si="4"/>
        <v>0.53488372093023251</v>
      </c>
    </row>
    <row r="34" spans="1:9" x14ac:dyDescent="0.25">
      <c r="A34" s="14">
        <f t="shared" si="5"/>
        <v>7</v>
      </c>
      <c r="B34" s="14"/>
      <c r="C34" s="14" t="s">
        <v>9</v>
      </c>
      <c r="D34" s="14"/>
      <c r="E34" s="14"/>
      <c r="F34" s="14">
        <v>41</v>
      </c>
      <c r="G34" s="14">
        <v>37</v>
      </c>
      <c r="H34" s="14"/>
      <c r="I34" s="30">
        <f t="shared" si="4"/>
        <v>0.52564102564102566</v>
      </c>
    </row>
    <row r="35" spans="1:9" x14ac:dyDescent="0.25">
      <c r="A35" s="12">
        <f t="shared" si="5"/>
        <v>8</v>
      </c>
      <c r="B35" s="14"/>
      <c r="C35" s="12" t="s">
        <v>5</v>
      </c>
      <c r="D35" s="12"/>
      <c r="E35" s="14"/>
      <c r="F35" s="12">
        <v>47</v>
      </c>
      <c r="G35" s="12">
        <v>44</v>
      </c>
      <c r="H35" s="14"/>
      <c r="I35" s="29">
        <f t="shared" si="4"/>
        <v>0.51648351648351654</v>
      </c>
    </row>
    <row r="36" spans="1:9" x14ac:dyDescent="0.25">
      <c r="A36" s="14">
        <f t="shared" si="5"/>
        <v>9</v>
      </c>
      <c r="B36" s="14"/>
      <c r="C36" s="14" t="s">
        <v>8</v>
      </c>
      <c r="D36" s="14"/>
      <c r="E36" s="14"/>
      <c r="F36" s="14">
        <v>62</v>
      </c>
      <c r="G36" s="14">
        <v>67</v>
      </c>
      <c r="H36" s="14"/>
      <c r="I36" s="30">
        <f t="shared" si="4"/>
        <v>0.48062015503875971</v>
      </c>
    </row>
    <row r="37" spans="1:9" x14ac:dyDescent="0.25">
      <c r="A37" s="12">
        <f t="shared" si="5"/>
        <v>10</v>
      </c>
      <c r="B37" s="14"/>
      <c r="C37" s="12" t="s">
        <v>66</v>
      </c>
      <c r="D37" s="12"/>
      <c r="E37" s="14"/>
      <c r="F37" s="12">
        <v>37</v>
      </c>
      <c r="G37" s="12">
        <v>41</v>
      </c>
      <c r="H37" s="12"/>
      <c r="I37" s="29">
        <f t="shared" si="4"/>
        <v>0.47435897435897434</v>
      </c>
    </row>
    <row r="38" spans="1:9" x14ac:dyDescent="0.25">
      <c r="A38" s="14">
        <f t="shared" si="5"/>
        <v>11</v>
      </c>
      <c r="B38" s="14"/>
      <c r="C38" s="14" t="s">
        <v>11</v>
      </c>
      <c r="D38" s="14"/>
      <c r="E38" s="14"/>
      <c r="F38" s="14">
        <v>59</v>
      </c>
      <c r="G38" s="14">
        <v>70</v>
      </c>
      <c r="H38" s="14"/>
      <c r="I38" s="30">
        <f t="shared" si="4"/>
        <v>0.4573643410852713</v>
      </c>
    </row>
    <row r="39" spans="1:9" x14ac:dyDescent="0.25">
      <c r="A39" s="12">
        <f t="shared" si="5"/>
        <v>11</v>
      </c>
      <c r="B39" s="14"/>
      <c r="C39" s="12" t="s">
        <v>46</v>
      </c>
      <c r="D39" s="12"/>
      <c r="E39" s="14"/>
      <c r="F39" s="12">
        <v>59</v>
      </c>
      <c r="G39" s="12">
        <v>70</v>
      </c>
      <c r="H39" s="14"/>
      <c r="I39" s="29">
        <f t="shared" si="4"/>
        <v>0.4573643410852713</v>
      </c>
    </row>
    <row r="40" spans="1:9" x14ac:dyDescent="0.25">
      <c r="A40" s="14">
        <f t="shared" si="5"/>
        <v>13</v>
      </c>
      <c r="B40" s="14"/>
      <c r="C40" s="14" t="s">
        <v>47</v>
      </c>
      <c r="D40" s="14"/>
      <c r="E40" s="14"/>
      <c r="F40" s="14">
        <v>58</v>
      </c>
      <c r="G40" s="14">
        <v>71</v>
      </c>
      <c r="H40" s="14"/>
      <c r="I40" s="30">
        <f t="shared" si="4"/>
        <v>0.44961240310077522</v>
      </c>
    </row>
    <row r="41" spans="1:9" x14ac:dyDescent="0.25">
      <c r="A41" s="12">
        <f t="shared" si="5"/>
        <v>14</v>
      </c>
      <c r="B41" s="14"/>
      <c r="C41" s="12" t="s">
        <v>42</v>
      </c>
      <c r="D41" s="12"/>
      <c r="E41" s="14"/>
      <c r="F41" s="12">
        <v>35</v>
      </c>
      <c r="G41" s="12">
        <v>43</v>
      </c>
      <c r="H41" s="14"/>
      <c r="I41" s="29">
        <f t="shared" si="4"/>
        <v>0.44871794871794873</v>
      </c>
    </row>
    <row r="42" spans="1:9" x14ac:dyDescent="0.25">
      <c r="A42" s="14">
        <f t="shared" si="5"/>
        <v>15</v>
      </c>
      <c r="B42" s="14"/>
      <c r="C42" s="14" t="s">
        <v>50</v>
      </c>
      <c r="D42" s="14"/>
      <c r="E42" s="14"/>
      <c r="F42" s="14">
        <v>32</v>
      </c>
      <c r="G42" s="14">
        <v>46</v>
      </c>
      <c r="H42" s="14"/>
      <c r="I42" s="30">
        <f t="shared" si="4"/>
        <v>0.41025641025641024</v>
      </c>
    </row>
    <row r="43" spans="1:9" x14ac:dyDescent="0.25">
      <c r="A43" s="12">
        <f t="shared" si="5"/>
        <v>16</v>
      </c>
      <c r="B43" s="14"/>
      <c r="C43" s="12" t="s">
        <v>49</v>
      </c>
      <c r="D43" s="12"/>
      <c r="E43" s="14"/>
      <c r="F43" s="12">
        <v>44</v>
      </c>
      <c r="G43" s="12">
        <v>85</v>
      </c>
      <c r="H43" s="14"/>
      <c r="I43" s="29">
        <f t="shared" si="4"/>
        <v>0.34108527131782945</v>
      </c>
    </row>
  </sheetData>
  <sortState ref="A27:I43">
    <sortCondition descending="1" ref="I27"/>
  </sortState>
  <mergeCells count="2">
    <mergeCell ref="A1:AI1"/>
    <mergeCell ref="A26:I2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selection activeCell="K33" sqref="K33"/>
    </sheetView>
  </sheetViews>
  <sheetFormatPr defaultRowHeight="15" x14ac:dyDescent="0.25"/>
  <cols>
    <col min="1" max="1" width="25.5703125" customWidth="1"/>
    <col min="2" max="22" width="10.7109375" customWidth="1"/>
    <col min="23" max="23" width="12.85546875" customWidth="1"/>
  </cols>
  <sheetData>
    <row r="1" spans="1:23" ht="15" customHeight="1" x14ac:dyDescent="0.25">
      <c r="A1" s="16" t="s">
        <v>0</v>
      </c>
      <c r="B1" s="16" t="s">
        <v>17</v>
      </c>
      <c r="C1" s="16" t="s">
        <v>70</v>
      </c>
      <c r="D1" s="16" t="s">
        <v>71</v>
      </c>
      <c r="E1" s="16" t="s">
        <v>72</v>
      </c>
      <c r="F1" s="16" t="s">
        <v>73</v>
      </c>
      <c r="G1" s="16" t="s">
        <v>74</v>
      </c>
      <c r="H1" s="16" t="s">
        <v>75</v>
      </c>
      <c r="I1" s="16" t="s">
        <v>76</v>
      </c>
      <c r="J1" s="16" t="s">
        <v>77</v>
      </c>
      <c r="K1" s="16" t="s">
        <v>78</v>
      </c>
      <c r="L1" s="16" t="s">
        <v>79</v>
      </c>
      <c r="M1" s="16" t="s">
        <v>80</v>
      </c>
      <c r="N1" s="16" t="s">
        <v>81</v>
      </c>
      <c r="O1" s="16" t="s">
        <v>82</v>
      </c>
      <c r="P1" s="16" t="s">
        <v>83</v>
      </c>
      <c r="Q1" s="16" t="s">
        <v>84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38</v>
      </c>
      <c r="W1" s="12" t="s">
        <v>119</v>
      </c>
    </row>
    <row r="2" spans="1:23" ht="15" customHeight="1" x14ac:dyDescent="0.25">
      <c r="A2" s="13" t="s">
        <v>8</v>
      </c>
      <c r="B2" s="13">
        <v>123</v>
      </c>
      <c r="C2" s="13">
        <v>48</v>
      </c>
      <c r="D2" s="13">
        <v>101</v>
      </c>
      <c r="E2" s="13">
        <v>145</v>
      </c>
      <c r="F2" s="13">
        <v>101</v>
      </c>
      <c r="G2" s="13">
        <v>113</v>
      </c>
      <c r="H2" s="13">
        <v>123</v>
      </c>
      <c r="I2" s="13">
        <v>90</v>
      </c>
      <c r="J2" s="13">
        <v>88</v>
      </c>
      <c r="K2" s="13">
        <v>94</v>
      </c>
      <c r="L2" s="13">
        <v>107</v>
      </c>
      <c r="M2" s="13">
        <v>125</v>
      </c>
      <c r="N2" s="13">
        <v>156</v>
      </c>
      <c r="O2" s="13">
        <v>127</v>
      </c>
      <c r="P2" s="13">
        <v>97</v>
      </c>
      <c r="Q2" s="13">
        <v>134</v>
      </c>
      <c r="R2" s="13">
        <f t="shared" ref="R2:R13" si="0">SUM(B2:Q2)</f>
        <v>1772</v>
      </c>
      <c r="S2" s="25">
        <f t="shared" ref="S2:S13" si="1">AVERAGE(B2:Q2)</f>
        <v>110.75</v>
      </c>
      <c r="T2" s="25">
        <f t="shared" ref="T2:T13" si="2">MEDIAN(B2:Q2)</f>
        <v>110</v>
      </c>
      <c r="U2" s="25">
        <f t="shared" ref="U2:U13" si="3">_xlfn.STDEV.P(B2:Q2)</f>
        <v>25.115980968299844</v>
      </c>
      <c r="V2" s="13">
        <f t="shared" ref="V2:V13" si="4">MAX(B2:Q2)-MIN(B2:Q2)</f>
        <v>108</v>
      </c>
      <c r="W2" s="19">
        <f t="shared" ref="W2:W13" si="5">(S2-$B$19)/$B$20</f>
        <v>1.6188588229671792</v>
      </c>
    </row>
    <row r="3" spans="1:23" s="2" customFormat="1" ht="15" customHeight="1" x14ac:dyDescent="0.25">
      <c r="A3" s="12" t="s">
        <v>11</v>
      </c>
      <c r="B3" s="12">
        <v>94</v>
      </c>
      <c r="C3" s="12">
        <v>72</v>
      </c>
      <c r="D3" s="12">
        <v>116</v>
      </c>
      <c r="E3" s="12">
        <v>87</v>
      </c>
      <c r="F3" s="12">
        <v>112</v>
      </c>
      <c r="G3" s="12">
        <v>113</v>
      </c>
      <c r="H3" s="12">
        <v>100</v>
      </c>
      <c r="I3" s="12">
        <v>175</v>
      </c>
      <c r="J3" s="12">
        <v>132</v>
      </c>
      <c r="K3" s="12">
        <v>122</v>
      </c>
      <c r="L3" s="12">
        <v>81</v>
      </c>
      <c r="M3" s="12">
        <v>99</v>
      </c>
      <c r="N3" s="12">
        <v>112</v>
      </c>
      <c r="O3" s="12">
        <v>95</v>
      </c>
      <c r="P3" s="12">
        <v>114</v>
      </c>
      <c r="Q3" s="12">
        <v>96</v>
      </c>
      <c r="R3" s="12">
        <f t="shared" si="0"/>
        <v>1720</v>
      </c>
      <c r="S3" s="21">
        <f t="shared" si="1"/>
        <v>107.5</v>
      </c>
      <c r="T3" s="21">
        <f t="shared" si="2"/>
        <v>106</v>
      </c>
      <c r="U3" s="21">
        <f t="shared" si="3"/>
        <v>23.094912859761994</v>
      </c>
      <c r="V3" s="12">
        <f t="shared" si="4"/>
        <v>103</v>
      </c>
      <c r="W3" s="22">
        <f t="shared" si="5"/>
        <v>1.3398069153617871</v>
      </c>
    </row>
    <row r="4" spans="1:23" s="2" customFormat="1" ht="15" customHeight="1" x14ac:dyDescent="0.25">
      <c r="A4" s="14" t="s">
        <v>13</v>
      </c>
      <c r="B4" s="14">
        <v>83</v>
      </c>
      <c r="C4" s="14">
        <v>70</v>
      </c>
      <c r="D4" s="14">
        <v>78</v>
      </c>
      <c r="E4" s="14">
        <v>84</v>
      </c>
      <c r="F4" s="14">
        <v>132</v>
      </c>
      <c r="G4" s="14">
        <v>104</v>
      </c>
      <c r="H4" s="14">
        <v>141</v>
      </c>
      <c r="I4" s="14">
        <v>97</v>
      </c>
      <c r="J4" s="14">
        <v>71</v>
      </c>
      <c r="K4" s="14">
        <v>116</v>
      </c>
      <c r="L4" s="14">
        <v>114</v>
      </c>
      <c r="M4" s="14">
        <v>149</v>
      </c>
      <c r="N4" s="14">
        <v>102</v>
      </c>
      <c r="O4" s="14">
        <v>113</v>
      </c>
      <c r="P4" s="14">
        <v>62</v>
      </c>
      <c r="Q4" s="14">
        <v>99</v>
      </c>
      <c r="R4" s="14">
        <f t="shared" si="0"/>
        <v>1615</v>
      </c>
      <c r="S4" s="18">
        <f t="shared" si="1"/>
        <v>100.9375</v>
      </c>
      <c r="T4" s="18">
        <f t="shared" si="2"/>
        <v>100.5</v>
      </c>
      <c r="U4" s="18">
        <f t="shared" si="3"/>
        <v>24.946113800550176</v>
      </c>
      <c r="V4" s="14">
        <f t="shared" si="4"/>
        <v>87</v>
      </c>
      <c r="W4" s="19">
        <f t="shared" si="5"/>
        <v>0.77633671731243759</v>
      </c>
    </row>
    <row r="5" spans="1:23" s="2" customFormat="1" ht="15" customHeight="1" x14ac:dyDescent="0.25">
      <c r="A5" s="12" t="s">
        <v>10</v>
      </c>
      <c r="B5" s="12">
        <v>85</v>
      </c>
      <c r="C5" s="12">
        <v>108</v>
      </c>
      <c r="D5" s="12">
        <v>116</v>
      </c>
      <c r="E5" s="12">
        <v>105</v>
      </c>
      <c r="F5" s="12">
        <v>98</v>
      </c>
      <c r="G5" s="12">
        <v>144</v>
      </c>
      <c r="H5" s="12">
        <v>96</v>
      </c>
      <c r="I5" s="12">
        <v>157</v>
      </c>
      <c r="J5" s="12">
        <v>103</v>
      </c>
      <c r="K5" s="12">
        <v>82</v>
      </c>
      <c r="L5" s="12">
        <v>67</v>
      </c>
      <c r="M5" s="12">
        <v>126</v>
      </c>
      <c r="N5" s="12">
        <v>71</v>
      </c>
      <c r="O5" s="12">
        <v>73</v>
      </c>
      <c r="P5" s="12">
        <v>58</v>
      </c>
      <c r="Q5" s="12">
        <v>79</v>
      </c>
      <c r="R5" s="12">
        <f t="shared" si="0"/>
        <v>1568</v>
      </c>
      <c r="S5" s="21">
        <f t="shared" si="1"/>
        <v>98</v>
      </c>
      <c r="T5" s="21">
        <f t="shared" si="2"/>
        <v>97</v>
      </c>
      <c r="U5" s="21">
        <f t="shared" si="3"/>
        <v>26.90724809414742</v>
      </c>
      <c r="V5" s="12">
        <f t="shared" si="4"/>
        <v>99</v>
      </c>
      <c r="W5" s="22">
        <f t="shared" si="5"/>
        <v>0.52411672389987152</v>
      </c>
    </row>
    <row r="6" spans="1:23" s="2" customFormat="1" ht="15" customHeight="1" x14ac:dyDescent="0.25">
      <c r="A6" s="14" t="s">
        <v>7</v>
      </c>
      <c r="B6" s="14">
        <v>66</v>
      </c>
      <c r="C6" s="14">
        <v>109</v>
      </c>
      <c r="D6" s="14">
        <v>86</v>
      </c>
      <c r="E6" s="14">
        <v>110</v>
      </c>
      <c r="F6" s="14">
        <v>60</v>
      </c>
      <c r="G6" s="14">
        <v>70</v>
      </c>
      <c r="H6" s="14">
        <v>54</v>
      </c>
      <c r="I6" s="14">
        <v>129</v>
      </c>
      <c r="J6" s="14">
        <v>114</v>
      </c>
      <c r="K6" s="14">
        <v>103</v>
      </c>
      <c r="L6" s="14">
        <v>103</v>
      </c>
      <c r="M6" s="14">
        <v>97</v>
      </c>
      <c r="N6" s="14">
        <v>114</v>
      </c>
      <c r="O6" s="14">
        <v>139</v>
      </c>
      <c r="P6" s="14">
        <v>91</v>
      </c>
      <c r="Q6" s="14">
        <v>90</v>
      </c>
      <c r="R6" s="14">
        <f t="shared" si="0"/>
        <v>1535</v>
      </c>
      <c r="S6" s="18">
        <f t="shared" si="1"/>
        <v>95.9375</v>
      </c>
      <c r="T6" s="18">
        <f t="shared" si="2"/>
        <v>100</v>
      </c>
      <c r="U6" s="18">
        <f t="shared" si="3"/>
        <v>23.514540049722427</v>
      </c>
      <c r="V6" s="14">
        <f t="shared" si="4"/>
        <v>85</v>
      </c>
      <c r="W6" s="19">
        <f t="shared" si="5"/>
        <v>0.34702609022721886</v>
      </c>
    </row>
    <row r="7" spans="1:23" s="2" customFormat="1" ht="15" customHeight="1" x14ac:dyDescent="0.25">
      <c r="A7" s="12" t="s">
        <v>15</v>
      </c>
      <c r="B7" s="12">
        <v>99</v>
      </c>
      <c r="C7" s="12">
        <v>119</v>
      </c>
      <c r="D7" s="12">
        <v>97</v>
      </c>
      <c r="E7" s="12">
        <v>108</v>
      </c>
      <c r="F7" s="12">
        <v>113</v>
      </c>
      <c r="G7" s="12">
        <v>128</v>
      </c>
      <c r="H7" s="12">
        <v>72</v>
      </c>
      <c r="I7" s="12">
        <v>70</v>
      </c>
      <c r="J7" s="12">
        <v>89</v>
      </c>
      <c r="K7" s="12">
        <v>95</v>
      </c>
      <c r="L7" s="12">
        <v>81</v>
      </c>
      <c r="M7" s="12">
        <v>64</v>
      </c>
      <c r="N7" s="12">
        <v>134</v>
      </c>
      <c r="O7" s="12">
        <v>99</v>
      </c>
      <c r="P7" s="12">
        <v>67</v>
      </c>
      <c r="Q7" s="12">
        <v>87</v>
      </c>
      <c r="R7" s="12">
        <f t="shared" si="0"/>
        <v>1522</v>
      </c>
      <c r="S7" s="21">
        <f t="shared" si="1"/>
        <v>95.125</v>
      </c>
      <c r="T7" s="21">
        <f t="shared" si="2"/>
        <v>96</v>
      </c>
      <c r="U7" s="21">
        <f t="shared" si="3"/>
        <v>20.781226503746115</v>
      </c>
      <c r="V7" s="12">
        <f t="shared" si="4"/>
        <v>70</v>
      </c>
      <c r="W7" s="22">
        <f t="shared" si="5"/>
        <v>0.27726311332587084</v>
      </c>
    </row>
    <row r="8" spans="1:23" s="2" customFormat="1" ht="15" customHeight="1" x14ac:dyDescent="0.25">
      <c r="A8" s="14" t="s">
        <v>4</v>
      </c>
      <c r="B8" s="14">
        <v>126</v>
      </c>
      <c r="C8" s="14">
        <v>78</v>
      </c>
      <c r="D8" s="14">
        <v>84</v>
      </c>
      <c r="E8" s="14">
        <v>77</v>
      </c>
      <c r="F8" s="14">
        <v>79</v>
      </c>
      <c r="G8" s="14">
        <v>52</v>
      </c>
      <c r="H8" s="14">
        <v>93</v>
      </c>
      <c r="I8" s="14">
        <v>85</v>
      </c>
      <c r="J8" s="14">
        <v>62</v>
      </c>
      <c r="K8" s="14">
        <v>123</v>
      </c>
      <c r="L8" s="14">
        <v>73</v>
      </c>
      <c r="M8" s="14">
        <v>115</v>
      </c>
      <c r="N8" s="14">
        <v>121</v>
      </c>
      <c r="O8" s="14">
        <v>140</v>
      </c>
      <c r="P8" s="14">
        <v>71</v>
      </c>
      <c r="Q8" s="14">
        <v>77</v>
      </c>
      <c r="R8" s="14">
        <f t="shared" si="0"/>
        <v>1456</v>
      </c>
      <c r="S8" s="18">
        <f t="shared" si="1"/>
        <v>91</v>
      </c>
      <c r="T8" s="18">
        <f t="shared" si="2"/>
        <v>81.5</v>
      </c>
      <c r="U8" s="18">
        <f t="shared" si="3"/>
        <v>25.007498875337372</v>
      </c>
      <c r="V8" s="14">
        <f t="shared" si="4"/>
        <v>88</v>
      </c>
      <c r="W8" s="19">
        <f t="shared" si="5"/>
        <v>-7.6918154019434609E-2</v>
      </c>
    </row>
    <row r="9" spans="1:23" s="2" customFormat="1" ht="15" customHeight="1" x14ac:dyDescent="0.25">
      <c r="A9" s="12" t="s">
        <v>3</v>
      </c>
      <c r="B9" s="12">
        <v>81</v>
      </c>
      <c r="C9" s="12">
        <v>100</v>
      </c>
      <c r="D9" s="12">
        <v>68</v>
      </c>
      <c r="E9" s="12">
        <v>98</v>
      </c>
      <c r="F9" s="12">
        <v>74</v>
      </c>
      <c r="G9" s="12">
        <v>90</v>
      </c>
      <c r="H9" s="12">
        <v>103</v>
      </c>
      <c r="I9" s="12">
        <v>101</v>
      </c>
      <c r="J9" s="12">
        <v>96</v>
      </c>
      <c r="K9" s="12">
        <v>73</v>
      </c>
      <c r="L9" s="12">
        <v>66</v>
      </c>
      <c r="M9" s="12">
        <v>95</v>
      </c>
      <c r="N9" s="12">
        <v>115</v>
      </c>
      <c r="O9" s="12">
        <v>97</v>
      </c>
      <c r="P9" s="12">
        <v>87</v>
      </c>
      <c r="Q9" s="12">
        <v>96</v>
      </c>
      <c r="R9" s="12">
        <f t="shared" si="0"/>
        <v>1440</v>
      </c>
      <c r="S9" s="21">
        <f t="shared" si="1"/>
        <v>90</v>
      </c>
      <c r="T9" s="21">
        <f t="shared" si="2"/>
        <v>95.5</v>
      </c>
      <c r="U9" s="21">
        <f t="shared" si="3"/>
        <v>13.509256086106296</v>
      </c>
      <c r="V9" s="12">
        <f t="shared" si="4"/>
        <v>49</v>
      </c>
      <c r="W9" s="22">
        <f t="shared" si="5"/>
        <v>-0.16278027943647835</v>
      </c>
    </row>
    <row r="10" spans="1:23" s="2" customFormat="1" ht="15" customHeight="1" x14ac:dyDescent="0.25">
      <c r="A10" s="14" t="s">
        <v>12</v>
      </c>
      <c r="B10" s="14">
        <v>75</v>
      </c>
      <c r="C10" s="14">
        <v>64</v>
      </c>
      <c r="D10" s="14">
        <v>95</v>
      </c>
      <c r="E10" s="14">
        <v>128</v>
      </c>
      <c r="F10" s="14">
        <v>77</v>
      </c>
      <c r="G10" s="14">
        <v>65</v>
      </c>
      <c r="H10" s="14">
        <v>68</v>
      </c>
      <c r="I10" s="14">
        <v>77</v>
      </c>
      <c r="J10" s="14">
        <v>98</v>
      </c>
      <c r="K10" s="14">
        <v>115</v>
      </c>
      <c r="L10" s="14">
        <v>104</v>
      </c>
      <c r="M10" s="14">
        <v>62</v>
      </c>
      <c r="N10" s="14">
        <v>81</v>
      </c>
      <c r="O10" s="14">
        <v>102</v>
      </c>
      <c r="P10" s="14">
        <v>66</v>
      </c>
      <c r="Q10" s="14">
        <v>71</v>
      </c>
      <c r="R10" s="14">
        <f t="shared" si="0"/>
        <v>1348</v>
      </c>
      <c r="S10" s="18">
        <f t="shared" si="1"/>
        <v>84.25</v>
      </c>
      <c r="T10" s="18">
        <f t="shared" si="2"/>
        <v>77</v>
      </c>
      <c r="U10" s="18">
        <f t="shared" si="3"/>
        <v>19.556009306604455</v>
      </c>
      <c r="V10" s="14">
        <f t="shared" si="4"/>
        <v>66</v>
      </c>
      <c r="W10" s="19">
        <f t="shared" si="5"/>
        <v>-0.6564875005844798</v>
      </c>
    </row>
    <row r="11" spans="1:23" s="2" customFormat="1" ht="15" customHeight="1" x14ac:dyDescent="0.25">
      <c r="A11" s="12" t="s">
        <v>6</v>
      </c>
      <c r="B11" s="12">
        <v>80</v>
      </c>
      <c r="C11" s="12">
        <v>90</v>
      </c>
      <c r="D11" s="12">
        <v>62</v>
      </c>
      <c r="E11" s="12">
        <v>71</v>
      </c>
      <c r="F11" s="12">
        <v>108</v>
      </c>
      <c r="G11" s="12">
        <v>101</v>
      </c>
      <c r="H11" s="12">
        <v>113</v>
      </c>
      <c r="I11" s="12">
        <v>99</v>
      </c>
      <c r="J11" s="12">
        <v>91</v>
      </c>
      <c r="K11" s="12">
        <v>98</v>
      </c>
      <c r="L11" s="12">
        <v>36</v>
      </c>
      <c r="M11" s="12">
        <v>82</v>
      </c>
      <c r="N11" s="12">
        <v>53</v>
      </c>
      <c r="O11" s="12">
        <v>90</v>
      </c>
      <c r="P11" s="12">
        <v>83</v>
      </c>
      <c r="Q11" s="12">
        <v>68</v>
      </c>
      <c r="R11" s="12">
        <f t="shared" si="0"/>
        <v>1325</v>
      </c>
      <c r="S11" s="21">
        <f t="shared" si="1"/>
        <v>82.8125</v>
      </c>
      <c r="T11" s="21">
        <f t="shared" si="2"/>
        <v>86.5</v>
      </c>
      <c r="U11" s="21">
        <f t="shared" si="3"/>
        <v>20.031908140514222</v>
      </c>
      <c r="V11" s="12">
        <f t="shared" si="4"/>
        <v>77</v>
      </c>
      <c r="W11" s="22">
        <f t="shared" si="5"/>
        <v>-0.77991430587148025</v>
      </c>
    </row>
    <row r="12" spans="1:23" s="2" customFormat="1" ht="15" customHeight="1" x14ac:dyDescent="0.25">
      <c r="A12" s="14" t="s">
        <v>1</v>
      </c>
      <c r="B12" s="14">
        <v>98</v>
      </c>
      <c r="C12" s="14">
        <v>100</v>
      </c>
      <c r="D12" s="14">
        <v>71</v>
      </c>
      <c r="E12" s="14">
        <v>65</v>
      </c>
      <c r="F12" s="14">
        <v>58</v>
      </c>
      <c r="G12" s="14">
        <v>114</v>
      </c>
      <c r="H12" s="14">
        <v>72</v>
      </c>
      <c r="I12" s="14">
        <v>82</v>
      </c>
      <c r="J12" s="14">
        <v>68</v>
      </c>
      <c r="K12" s="14">
        <v>81</v>
      </c>
      <c r="L12" s="14">
        <v>81</v>
      </c>
      <c r="M12" s="14">
        <v>65</v>
      </c>
      <c r="N12" s="14">
        <v>30</v>
      </c>
      <c r="O12" s="14">
        <v>79</v>
      </c>
      <c r="P12" s="14">
        <v>84</v>
      </c>
      <c r="Q12" s="14">
        <v>95</v>
      </c>
      <c r="R12" s="14">
        <f t="shared" si="0"/>
        <v>1243</v>
      </c>
      <c r="S12" s="18">
        <f t="shared" si="1"/>
        <v>77.6875</v>
      </c>
      <c r="T12" s="18">
        <f t="shared" si="2"/>
        <v>80</v>
      </c>
      <c r="U12" s="18">
        <f t="shared" si="3"/>
        <v>18.982619517600831</v>
      </c>
      <c r="V12" s="14">
        <f t="shared" si="4"/>
        <v>84</v>
      </c>
      <c r="W12" s="19">
        <f t="shared" si="5"/>
        <v>-1.2199576986338294</v>
      </c>
    </row>
    <row r="13" spans="1:23" s="2" customFormat="1" ht="15" customHeight="1" x14ac:dyDescent="0.25">
      <c r="A13" s="12" t="s">
        <v>5</v>
      </c>
      <c r="B13" s="12">
        <v>107</v>
      </c>
      <c r="C13" s="12">
        <v>59</v>
      </c>
      <c r="D13" s="12">
        <v>62</v>
      </c>
      <c r="E13" s="12">
        <v>76</v>
      </c>
      <c r="F13" s="12">
        <v>55</v>
      </c>
      <c r="G13" s="12">
        <v>90</v>
      </c>
      <c r="H13" s="12">
        <v>39</v>
      </c>
      <c r="I13" s="12">
        <v>47</v>
      </c>
      <c r="J13" s="12">
        <v>79</v>
      </c>
      <c r="K13" s="12">
        <v>52</v>
      </c>
      <c r="L13" s="12">
        <v>107</v>
      </c>
      <c r="M13" s="12">
        <v>56</v>
      </c>
      <c r="N13" s="12">
        <v>77</v>
      </c>
      <c r="O13" s="12">
        <v>73</v>
      </c>
      <c r="P13" s="12">
        <v>50</v>
      </c>
      <c r="Q13" s="12">
        <v>71</v>
      </c>
      <c r="R13" s="12">
        <f t="shared" si="0"/>
        <v>1100</v>
      </c>
      <c r="S13" s="21">
        <f t="shared" si="1"/>
        <v>68.75</v>
      </c>
      <c r="T13" s="21">
        <f t="shared" si="2"/>
        <v>66.5</v>
      </c>
      <c r="U13" s="21">
        <f t="shared" si="3"/>
        <v>19.540023029669133</v>
      </c>
      <c r="V13" s="12">
        <f t="shared" si="4"/>
        <v>68</v>
      </c>
      <c r="W13" s="22">
        <f t="shared" si="5"/>
        <v>-1.9873504445486578</v>
      </c>
    </row>
    <row r="14" spans="1:23" s="2" customFormat="1" ht="15" customHeight="1" x14ac:dyDescent="0.25"/>
    <row r="15" spans="1:23" s="2" customFormat="1" ht="15" customHeight="1" x14ac:dyDescent="0.25">
      <c r="A15" s="14" t="s">
        <v>37</v>
      </c>
      <c r="B15" s="14">
        <f>SUM(B2:B13)</f>
        <v>1117</v>
      </c>
      <c r="C15" s="14">
        <f t="shared" ref="C15:Q15" si="6">SUM(C2:C13)</f>
        <v>1017</v>
      </c>
      <c r="D15" s="14">
        <f t="shared" si="6"/>
        <v>1036</v>
      </c>
      <c r="E15" s="14">
        <f t="shared" si="6"/>
        <v>1154</v>
      </c>
      <c r="F15" s="14">
        <f t="shared" si="6"/>
        <v>1067</v>
      </c>
      <c r="G15" s="14">
        <f t="shared" si="6"/>
        <v>1184</v>
      </c>
      <c r="H15" s="14">
        <f t="shared" si="6"/>
        <v>1074</v>
      </c>
      <c r="I15" s="14">
        <f t="shared" si="6"/>
        <v>1209</v>
      </c>
      <c r="J15" s="14">
        <f t="shared" si="6"/>
        <v>1091</v>
      </c>
      <c r="K15" s="14">
        <f t="shared" si="6"/>
        <v>1154</v>
      </c>
      <c r="L15" s="14">
        <f t="shared" si="6"/>
        <v>1020</v>
      </c>
      <c r="M15" s="14">
        <f t="shared" si="6"/>
        <v>1135</v>
      </c>
      <c r="N15" s="14">
        <f t="shared" si="6"/>
        <v>1166</v>
      </c>
      <c r="O15" s="14">
        <f t="shared" si="6"/>
        <v>1227</v>
      </c>
      <c r="P15" s="14">
        <f t="shared" si="6"/>
        <v>930</v>
      </c>
      <c r="Q15" s="14">
        <f t="shared" si="6"/>
        <v>1063</v>
      </c>
      <c r="R15" s="14"/>
      <c r="S15" s="14"/>
    </row>
    <row r="16" spans="1:23" ht="15" customHeight="1" x14ac:dyDescent="0.25">
      <c r="A16" s="13" t="s">
        <v>39</v>
      </c>
      <c r="B16" s="25">
        <f>AVERAGE(B2:B13)</f>
        <v>93.083333333333329</v>
      </c>
      <c r="C16" s="25">
        <f t="shared" ref="C16:S16" si="7">AVERAGE(C2:C13)</f>
        <v>84.75</v>
      </c>
      <c r="D16" s="25">
        <f t="shared" si="7"/>
        <v>86.333333333333329</v>
      </c>
      <c r="E16" s="25">
        <f t="shared" si="7"/>
        <v>96.166666666666671</v>
      </c>
      <c r="F16" s="25">
        <f t="shared" si="7"/>
        <v>88.916666666666671</v>
      </c>
      <c r="G16" s="25">
        <f t="shared" si="7"/>
        <v>98.666666666666671</v>
      </c>
      <c r="H16" s="25">
        <f t="shared" si="7"/>
        <v>89.5</v>
      </c>
      <c r="I16" s="25">
        <f t="shared" si="7"/>
        <v>100.75</v>
      </c>
      <c r="J16" s="25">
        <f t="shared" si="7"/>
        <v>90.916666666666671</v>
      </c>
      <c r="K16" s="25">
        <f t="shared" si="7"/>
        <v>96.166666666666671</v>
      </c>
      <c r="L16" s="25">
        <f t="shared" si="7"/>
        <v>85</v>
      </c>
      <c r="M16" s="25">
        <f t="shared" si="7"/>
        <v>94.583333333333329</v>
      </c>
      <c r="N16" s="25">
        <f t="shared" si="7"/>
        <v>97.166666666666671</v>
      </c>
      <c r="O16" s="25">
        <f t="shared" si="7"/>
        <v>102.25</v>
      </c>
      <c r="P16" s="25">
        <f t="shared" si="7"/>
        <v>77.5</v>
      </c>
      <c r="Q16" s="25">
        <f t="shared" si="7"/>
        <v>88.583333333333329</v>
      </c>
      <c r="R16" s="25">
        <f t="shared" si="7"/>
        <v>1470.3333333333333</v>
      </c>
      <c r="S16" s="25">
        <f t="shared" si="7"/>
        <v>91.895833333333329</v>
      </c>
    </row>
    <row r="17" spans="1:4" ht="15" customHeight="1" x14ac:dyDescent="0.25"/>
    <row r="18" spans="1:4" ht="15" customHeight="1" x14ac:dyDescent="0.25">
      <c r="A18" s="12" t="s">
        <v>89</v>
      </c>
      <c r="B18" s="12"/>
      <c r="C18" s="2"/>
      <c r="D18" s="2"/>
    </row>
    <row r="19" spans="1:4" ht="15" customHeight="1" x14ac:dyDescent="0.25">
      <c r="A19" s="13" t="s">
        <v>86</v>
      </c>
      <c r="B19" s="25">
        <f>AVERAGE(S2:S13)</f>
        <v>91.895833333333329</v>
      </c>
      <c r="C19" s="5"/>
    </row>
    <row r="20" spans="1:4" ht="15" customHeight="1" x14ac:dyDescent="0.25">
      <c r="A20" s="13" t="s">
        <v>87</v>
      </c>
      <c r="B20" s="25">
        <f>_xlfn.STDEV.P(S2:S13)</f>
        <v>11.646578688133648</v>
      </c>
      <c r="C20" s="5"/>
    </row>
    <row r="21" spans="1:4" ht="15" customHeight="1" x14ac:dyDescent="0.25">
      <c r="B21" s="5"/>
      <c r="C21" s="5"/>
    </row>
    <row r="22" spans="1:4" ht="15" customHeight="1" x14ac:dyDescent="0.25">
      <c r="A22" s="12"/>
      <c r="B22" s="21" t="s">
        <v>95</v>
      </c>
      <c r="C22" s="5"/>
    </row>
    <row r="23" spans="1:4" ht="15" customHeight="1" x14ac:dyDescent="0.25">
      <c r="A23" s="13" t="s">
        <v>106</v>
      </c>
      <c r="B23" s="25">
        <f>W2</f>
        <v>1.6188588229671792</v>
      </c>
      <c r="C23" s="8"/>
    </row>
    <row r="24" spans="1:4" ht="15" customHeight="1" x14ac:dyDescent="0.25">
      <c r="A24" s="13" t="s">
        <v>103</v>
      </c>
      <c r="B24" s="25">
        <f>(S13-B19)/B20</f>
        <v>-1.9873504445486578</v>
      </c>
      <c r="C24" s="8"/>
    </row>
    <row r="25" spans="1:4" ht="15" customHeight="1" x14ac:dyDescent="0.25">
      <c r="B25" s="5"/>
      <c r="C25" s="5"/>
    </row>
    <row r="26" spans="1:4" ht="15" customHeight="1" x14ac:dyDescent="0.25">
      <c r="A26" s="12" t="s">
        <v>90</v>
      </c>
      <c r="B26" s="21"/>
      <c r="C26" s="6"/>
      <c r="D26" s="2"/>
    </row>
    <row r="27" spans="1:4" ht="15" customHeight="1" x14ac:dyDescent="0.25">
      <c r="A27" s="14" t="s">
        <v>98</v>
      </c>
      <c r="B27" s="25">
        <f>COUNT(B2:Q13)</f>
        <v>192</v>
      </c>
      <c r="C27" s="5"/>
    </row>
    <row r="28" spans="1:4" ht="15" customHeight="1" x14ac:dyDescent="0.25">
      <c r="A28" s="13" t="s">
        <v>91</v>
      </c>
      <c r="B28" s="25">
        <f>AVERAGE(B2:Q13)</f>
        <v>91.895833333333329</v>
      </c>
      <c r="C28" s="5"/>
    </row>
    <row r="29" spans="1:4" ht="15" customHeight="1" x14ac:dyDescent="0.25">
      <c r="A29" s="13" t="s">
        <v>92</v>
      </c>
      <c r="B29" s="25">
        <f>_xlfn.STDEV.P(B2:Q13)</f>
        <v>24.927803740112275</v>
      </c>
      <c r="C29" s="5"/>
    </row>
    <row r="30" spans="1:4" ht="15" customHeight="1" x14ac:dyDescent="0.25"/>
    <row r="31" spans="1:4" ht="15" customHeight="1" x14ac:dyDescent="0.25">
      <c r="A31" s="12"/>
      <c r="B31" s="12" t="s">
        <v>93</v>
      </c>
      <c r="C31" s="12" t="s">
        <v>95</v>
      </c>
      <c r="D31" s="12" t="s">
        <v>88</v>
      </c>
    </row>
    <row r="32" spans="1:4" ht="15" customHeight="1" x14ac:dyDescent="0.25">
      <c r="A32" s="13" t="s">
        <v>105</v>
      </c>
      <c r="B32" s="13">
        <f>MAX(B2:Q13)</f>
        <v>175</v>
      </c>
      <c r="C32" s="25">
        <f>(B32-B28)/B29</f>
        <v>3.3337941654659535</v>
      </c>
      <c r="D32" s="28">
        <v>0.99956999999999996</v>
      </c>
    </row>
    <row r="33" spans="1:4" ht="15" customHeight="1" x14ac:dyDescent="0.25">
      <c r="A33" s="13" t="s">
        <v>162</v>
      </c>
      <c r="B33" s="13">
        <f>MIN(B2:Q13)</f>
        <v>30</v>
      </c>
      <c r="C33" s="25">
        <f>(B33-B28)/B29</f>
        <v>-2.4830038770617562</v>
      </c>
      <c r="D33" s="28">
        <v>6.5700000000000003E-3</v>
      </c>
    </row>
    <row r="34" spans="1:4" ht="17.100000000000001" customHeight="1" x14ac:dyDescent="0.25"/>
    <row r="35" spans="1:4" ht="17.100000000000001" customHeight="1" x14ac:dyDescent="0.25"/>
    <row r="36" spans="1:4" ht="17.100000000000001" customHeight="1" x14ac:dyDescent="0.25"/>
  </sheetData>
  <sortState ref="A2:V13">
    <sortCondition descending="1" ref="R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selection activeCell="I21" sqref="I21"/>
    </sheetView>
  </sheetViews>
  <sheetFormatPr defaultRowHeight="15" x14ac:dyDescent="0.25"/>
  <cols>
    <col min="1" max="1" width="26.7109375" customWidth="1"/>
    <col min="2" max="22" width="10.7109375" customWidth="1"/>
    <col min="23" max="23" width="13.140625" customWidth="1"/>
  </cols>
  <sheetData>
    <row r="1" spans="1:23" ht="15" customHeight="1" x14ac:dyDescent="0.25">
      <c r="A1" s="16" t="s">
        <v>0</v>
      </c>
      <c r="B1" s="16" t="s">
        <v>17</v>
      </c>
      <c r="C1" s="16" t="s">
        <v>70</v>
      </c>
      <c r="D1" s="16" t="s">
        <v>71</v>
      </c>
      <c r="E1" s="16" t="s">
        <v>72</v>
      </c>
      <c r="F1" s="16" t="s">
        <v>73</v>
      </c>
      <c r="G1" s="16" t="s">
        <v>74</v>
      </c>
      <c r="H1" s="16" t="s">
        <v>75</v>
      </c>
      <c r="I1" s="16" t="s">
        <v>76</v>
      </c>
      <c r="J1" s="16" t="s">
        <v>77</v>
      </c>
      <c r="K1" s="16" t="s">
        <v>78</v>
      </c>
      <c r="L1" s="16" t="s">
        <v>79</v>
      </c>
      <c r="M1" s="16" t="s">
        <v>80</v>
      </c>
      <c r="N1" s="16" t="s">
        <v>81</v>
      </c>
      <c r="O1" s="16" t="s">
        <v>82</v>
      </c>
      <c r="P1" s="16" t="s">
        <v>83</v>
      </c>
      <c r="Q1" s="16" t="s">
        <v>84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38</v>
      </c>
      <c r="W1" s="16" t="s">
        <v>119</v>
      </c>
    </row>
    <row r="2" spans="1:23" ht="15" customHeight="1" x14ac:dyDescent="0.25">
      <c r="A2" s="13" t="s">
        <v>41</v>
      </c>
      <c r="B2" s="13">
        <v>127</v>
      </c>
      <c r="C2" s="13">
        <v>84</v>
      </c>
      <c r="D2" s="13">
        <v>101</v>
      </c>
      <c r="E2" s="13">
        <v>172</v>
      </c>
      <c r="F2" s="13">
        <v>121</v>
      </c>
      <c r="G2" s="13">
        <v>68</v>
      </c>
      <c r="H2" s="13">
        <v>115</v>
      </c>
      <c r="I2" s="13">
        <v>98</v>
      </c>
      <c r="J2" s="13">
        <v>105</v>
      </c>
      <c r="K2" s="13">
        <v>94</v>
      </c>
      <c r="L2" s="13">
        <v>107</v>
      </c>
      <c r="M2" s="13">
        <v>82</v>
      </c>
      <c r="N2" s="13">
        <v>190</v>
      </c>
      <c r="O2" s="13">
        <v>112</v>
      </c>
      <c r="P2" s="13">
        <v>120</v>
      </c>
      <c r="Q2" s="13">
        <v>127</v>
      </c>
      <c r="R2" s="13">
        <f t="shared" ref="R2:R13" si="0">SUM(B2:Q2)</f>
        <v>1823</v>
      </c>
      <c r="S2" s="25">
        <f t="shared" ref="S2:S13" si="1">AVERAGE(B2:Q2)</f>
        <v>113.9375</v>
      </c>
      <c r="T2" s="25">
        <f t="shared" ref="T2:T13" si="2">MEDIAN(B2:Q2)</f>
        <v>109.5</v>
      </c>
      <c r="U2" s="25">
        <f t="shared" ref="U2:U13" si="3">_xlfn.STDEV.P(B2:Q2)</f>
        <v>30.169249141302803</v>
      </c>
      <c r="V2" s="13">
        <f t="shared" ref="V2:V13" si="4">MAX(B2:Q2)-MIN(B2:Q2)</f>
        <v>122</v>
      </c>
      <c r="W2" s="27">
        <f>(S2-$B$19)/$B$20</f>
        <v>1.8589541722993257</v>
      </c>
    </row>
    <row r="3" spans="1:23" s="2" customFormat="1" ht="15" customHeight="1" x14ac:dyDescent="0.25">
      <c r="A3" s="12" t="s">
        <v>13</v>
      </c>
      <c r="B3" s="12">
        <v>106</v>
      </c>
      <c r="C3" s="12">
        <v>140</v>
      </c>
      <c r="D3" s="12">
        <v>110</v>
      </c>
      <c r="E3" s="12">
        <v>109</v>
      </c>
      <c r="F3" s="12">
        <v>117</v>
      </c>
      <c r="G3" s="12">
        <v>107</v>
      </c>
      <c r="H3" s="12">
        <v>94</v>
      </c>
      <c r="I3" s="12">
        <v>128</v>
      </c>
      <c r="J3" s="12">
        <v>79</v>
      </c>
      <c r="K3" s="12">
        <v>99</v>
      </c>
      <c r="L3" s="12">
        <v>137</v>
      </c>
      <c r="M3" s="12">
        <v>112</v>
      </c>
      <c r="N3" s="12">
        <v>134</v>
      </c>
      <c r="O3" s="12">
        <v>97</v>
      </c>
      <c r="P3" s="12">
        <v>82</v>
      </c>
      <c r="Q3" s="12">
        <v>76</v>
      </c>
      <c r="R3" s="12">
        <f t="shared" si="0"/>
        <v>1727</v>
      </c>
      <c r="S3" s="21">
        <f t="shared" si="1"/>
        <v>107.9375</v>
      </c>
      <c r="T3" s="21">
        <f t="shared" si="2"/>
        <v>108</v>
      </c>
      <c r="U3" s="21">
        <f t="shared" si="3"/>
        <v>19.343825726830772</v>
      </c>
      <c r="V3" s="12">
        <f t="shared" si="4"/>
        <v>64</v>
      </c>
      <c r="W3" s="22">
        <f t="shared" ref="W3:W13" si="5">(S3-$B$19)/$B$20</f>
        <v>1.3022826863391428</v>
      </c>
    </row>
    <row r="4" spans="1:23" s="2" customFormat="1" ht="15" customHeight="1" x14ac:dyDescent="0.25">
      <c r="A4" s="14" t="s">
        <v>8</v>
      </c>
      <c r="B4" s="14">
        <v>123</v>
      </c>
      <c r="C4" s="14">
        <v>109</v>
      </c>
      <c r="D4" s="14">
        <v>93</v>
      </c>
      <c r="E4" s="14">
        <v>100</v>
      </c>
      <c r="F4" s="14">
        <v>90</v>
      </c>
      <c r="G4" s="14">
        <v>106</v>
      </c>
      <c r="H4" s="14">
        <v>110</v>
      </c>
      <c r="I4" s="14">
        <v>111</v>
      </c>
      <c r="J4" s="14">
        <v>86</v>
      </c>
      <c r="K4" s="14">
        <v>102</v>
      </c>
      <c r="L4" s="14">
        <v>78</v>
      </c>
      <c r="M4" s="14">
        <v>112</v>
      </c>
      <c r="N4" s="14">
        <v>82</v>
      </c>
      <c r="O4" s="14">
        <v>96</v>
      </c>
      <c r="P4" s="14">
        <v>131</v>
      </c>
      <c r="Q4" s="14">
        <v>87</v>
      </c>
      <c r="R4" s="14">
        <f t="shared" si="0"/>
        <v>1616</v>
      </c>
      <c r="S4" s="18">
        <f t="shared" si="1"/>
        <v>101</v>
      </c>
      <c r="T4" s="18">
        <f t="shared" si="2"/>
        <v>101</v>
      </c>
      <c r="U4" s="18">
        <f t="shared" si="3"/>
        <v>14.35705401536123</v>
      </c>
      <c r="V4" s="14">
        <f t="shared" si="4"/>
        <v>53</v>
      </c>
      <c r="W4" s="19">
        <f t="shared" si="5"/>
        <v>0.65863128069768129</v>
      </c>
    </row>
    <row r="5" spans="1:23" s="2" customFormat="1" ht="15" customHeight="1" x14ac:dyDescent="0.25">
      <c r="A5" s="12" t="s">
        <v>16</v>
      </c>
      <c r="B5" s="12">
        <v>103</v>
      </c>
      <c r="C5" s="12">
        <v>115</v>
      </c>
      <c r="D5" s="12">
        <v>83</v>
      </c>
      <c r="E5" s="12">
        <v>114</v>
      </c>
      <c r="F5" s="12">
        <v>108</v>
      </c>
      <c r="G5" s="12">
        <v>109</v>
      </c>
      <c r="H5" s="12">
        <v>115</v>
      </c>
      <c r="I5" s="12">
        <v>64</v>
      </c>
      <c r="J5" s="12">
        <v>95</v>
      </c>
      <c r="K5" s="12">
        <v>114</v>
      </c>
      <c r="L5" s="12">
        <v>109</v>
      </c>
      <c r="M5" s="12">
        <v>69</v>
      </c>
      <c r="N5" s="12">
        <v>94</v>
      </c>
      <c r="O5" s="12">
        <v>107</v>
      </c>
      <c r="P5" s="12">
        <v>130</v>
      </c>
      <c r="Q5" s="12">
        <v>75</v>
      </c>
      <c r="R5" s="12">
        <f t="shared" si="0"/>
        <v>1604</v>
      </c>
      <c r="S5" s="21">
        <f t="shared" si="1"/>
        <v>100.25</v>
      </c>
      <c r="T5" s="21">
        <f t="shared" si="2"/>
        <v>107.5</v>
      </c>
      <c r="U5" s="21">
        <f t="shared" si="3"/>
        <v>18.126293057324215</v>
      </c>
      <c r="V5" s="12">
        <f t="shared" si="4"/>
        <v>66</v>
      </c>
      <c r="W5" s="22">
        <f t="shared" si="5"/>
        <v>0.58904734495265842</v>
      </c>
    </row>
    <row r="6" spans="1:23" s="2" customFormat="1" ht="15" customHeight="1" x14ac:dyDescent="0.25">
      <c r="A6" s="14" t="s">
        <v>11</v>
      </c>
      <c r="B6" s="14">
        <v>102</v>
      </c>
      <c r="C6" s="14">
        <v>144</v>
      </c>
      <c r="D6" s="14">
        <v>122</v>
      </c>
      <c r="E6" s="14">
        <v>102</v>
      </c>
      <c r="F6" s="14">
        <v>81</v>
      </c>
      <c r="G6" s="14">
        <v>77</v>
      </c>
      <c r="H6" s="14">
        <v>71</v>
      </c>
      <c r="I6" s="14">
        <v>69</v>
      </c>
      <c r="J6" s="14">
        <v>104</v>
      </c>
      <c r="K6" s="14">
        <v>94</v>
      </c>
      <c r="L6" s="14">
        <v>100</v>
      </c>
      <c r="M6" s="14">
        <v>109</v>
      </c>
      <c r="N6" s="14">
        <v>93</v>
      </c>
      <c r="O6" s="14">
        <v>120</v>
      </c>
      <c r="P6" s="14">
        <v>147</v>
      </c>
      <c r="Q6" s="14">
        <v>68</v>
      </c>
      <c r="R6" s="14">
        <f t="shared" si="0"/>
        <v>1603</v>
      </c>
      <c r="S6" s="18">
        <f t="shared" si="1"/>
        <v>100.1875</v>
      </c>
      <c r="T6" s="18">
        <f t="shared" si="2"/>
        <v>101</v>
      </c>
      <c r="U6" s="18">
        <f t="shared" si="3"/>
        <v>23.630538371988056</v>
      </c>
      <c r="V6" s="14">
        <f t="shared" si="4"/>
        <v>79</v>
      </c>
      <c r="W6" s="19">
        <f t="shared" si="5"/>
        <v>0.58324868364057314</v>
      </c>
    </row>
    <row r="7" spans="1:23" s="2" customFormat="1" ht="15" customHeight="1" x14ac:dyDescent="0.25">
      <c r="A7" s="12" t="s">
        <v>7</v>
      </c>
      <c r="B7" s="12">
        <v>111</v>
      </c>
      <c r="C7" s="12">
        <v>114</v>
      </c>
      <c r="D7" s="12">
        <v>73</v>
      </c>
      <c r="E7" s="12">
        <v>87</v>
      </c>
      <c r="F7" s="12">
        <v>111</v>
      </c>
      <c r="G7" s="12">
        <v>102</v>
      </c>
      <c r="H7" s="12">
        <v>84</v>
      </c>
      <c r="I7" s="12">
        <v>77</v>
      </c>
      <c r="J7" s="12">
        <v>127</v>
      </c>
      <c r="K7" s="12">
        <v>70</v>
      </c>
      <c r="L7" s="12">
        <v>94</v>
      </c>
      <c r="M7" s="12">
        <v>99</v>
      </c>
      <c r="N7" s="12">
        <v>119</v>
      </c>
      <c r="O7" s="12">
        <v>112</v>
      </c>
      <c r="P7" s="12">
        <v>116</v>
      </c>
      <c r="Q7" s="12">
        <v>96</v>
      </c>
      <c r="R7" s="12">
        <f t="shared" si="0"/>
        <v>1592</v>
      </c>
      <c r="S7" s="21">
        <f t="shared" si="1"/>
        <v>99.5</v>
      </c>
      <c r="T7" s="21">
        <f t="shared" si="2"/>
        <v>100.5</v>
      </c>
      <c r="U7" s="21">
        <f t="shared" si="3"/>
        <v>16.889345754054535</v>
      </c>
      <c r="V7" s="12">
        <f t="shared" si="4"/>
        <v>57</v>
      </c>
      <c r="W7" s="22">
        <f t="shared" si="5"/>
        <v>0.51946340920763556</v>
      </c>
    </row>
    <row r="8" spans="1:23" s="2" customFormat="1" ht="15" customHeight="1" x14ac:dyDescent="0.25">
      <c r="A8" s="14" t="s">
        <v>3</v>
      </c>
      <c r="B8" s="14">
        <v>107</v>
      </c>
      <c r="C8" s="14">
        <v>68</v>
      </c>
      <c r="D8" s="14">
        <v>75</v>
      </c>
      <c r="E8" s="14">
        <v>105</v>
      </c>
      <c r="F8" s="14">
        <v>88</v>
      </c>
      <c r="G8" s="14">
        <v>93</v>
      </c>
      <c r="H8" s="14">
        <v>86</v>
      </c>
      <c r="I8" s="14">
        <v>63</v>
      </c>
      <c r="J8" s="14">
        <v>120</v>
      </c>
      <c r="K8" s="14">
        <v>68</v>
      </c>
      <c r="L8" s="14">
        <v>68</v>
      </c>
      <c r="M8" s="14">
        <v>52</v>
      </c>
      <c r="N8" s="14">
        <v>91</v>
      </c>
      <c r="O8" s="14">
        <v>145</v>
      </c>
      <c r="P8" s="14">
        <v>115</v>
      </c>
      <c r="Q8" s="14">
        <v>80</v>
      </c>
      <c r="R8" s="14">
        <f t="shared" si="0"/>
        <v>1424</v>
      </c>
      <c r="S8" s="18">
        <f t="shared" si="1"/>
        <v>89</v>
      </c>
      <c r="T8" s="18">
        <f t="shared" si="2"/>
        <v>87</v>
      </c>
      <c r="U8" s="18">
        <f t="shared" si="3"/>
        <v>23.753947040439407</v>
      </c>
      <c r="V8" s="14">
        <f t="shared" si="4"/>
        <v>93</v>
      </c>
      <c r="W8" s="19">
        <f t="shared" si="5"/>
        <v>-0.45471169122268457</v>
      </c>
    </row>
    <row r="9" spans="1:23" s="2" customFormat="1" ht="15" customHeight="1" x14ac:dyDescent="0.25">
      <c r="A9" s="12" t="s">
        <v>1</v>
      </c>
      <c r="B9" s="12">
        <v>103</v>
      </c>
      <c r="C9" s="12">
        <v>73</v>
      </c>
      <c r="D9" s="12">
        <v>89</v>
      </c>
      <c r="E9" s="12">
        <v>73</v>
      </c>
      <c r="F9" s="12">
        <v>93</v>
      </c>
      <c r="G9" s="12">
        <v>74</v>
      </c>
      <c r="H9" s="12">
        <v>77</v>
      </c>
      <c r="I9" s="12">
        <v>78</v>
      </c>
      <c r="J9" s="12">
        <v>126</v>
      </c>
      <c r="K9" s="12">
        <v>65</v>
      </c>
      <c r="L9" s="12">
        <v>83</v>
      </c>
      <c r="M9" s="12">
        <v>88</v>
      </c>
      <c r="N9" s="12">
        <v>102</v>
      </c>
      <c r="O9" s="12">
        <v>73</v>
      </c>
      <c r="P9" s="12">
        <v>77</v>
      </c>
      <c r="Q9" s="12">
        <v>106</v>
      </c>
      <c r="R9" s="12">
        <f t="shared" si="0"/>
        <v>1380</v>
      </c>
      <c r="S9" s="21">
        <f t="shared" si="1"/>
        <v>86.25</v>
      </c>
      <c r="T9" s="21">
        <f t="shared" si="2"/>
        <v>80.5</v>
      </c>
      <c r="U9" s="21">
        <f t="shared" si="3"/>
        <v>15.678408720275154</v>
      </c>
      <c r="V9" s="12">
        <f t="shared" si="4"/>
        <v>61</v>
      </c>
      <c r="W9" s="22">
        <f t="shared" si="5"/>
        <v>-0.70985278895443504</v>
      </c>
    </row>
    <row r="10" spans="1:23" s="2" customFormat="1" ht="15" customHeight="1" x14ac:dyDescent="0.25">
      <c r="A10" s="14" t="s">
        <v>47</v>
      </c>
      <c r="B10" s="14">
        <v>114</v>
      </c>
      <c r="C10" s="14">
        <v>81</v>
      </c>
      <c r="D10" s="14">
        <v>81</v>
      </c>
      <c r="E10" s="14">
        <v>110</v>
      </c>
      <c r="F10" s="14">
        <v>82</v>
      </c>
      <c r="G10" s="14">
        <v>84</v>
      </c>
      <c r="H10" s="14">
        <v>75</v>
      </c>
      <c r="I10" s="14">
        <v>111</v>
      </c>
      <c r="J10" s="14">
        <v>84</v>
      </c>
      <c r="K10" s="14">
        <v>54</v>
      </c>
      <c r="L10" s="14">
        <v>118</v>
      </c>
      <c r="M10" s="14">
        <v>72</v>
      </c>
      <c r="N10" s="14">
        <v>78</v>
      </c>
      <c r="O10" s="14">
        <v>53</v>
      </c>
      <c r="P10" s="14">
        <v>57</v>
      </c>
      <c r="Q10" s="14">
        <v>73</v>
      </c>
      <c r="R10" s="14">
        <f t="shared" si="0"/>
        <v>1327</v>
      </c>
      <c r="S10" s="18">
        <f t="shared" si="1"/>
        <v>82.9375</v>
      </c>
      <c r="T10" s="18">
        <f t="shared" si="2"/>
        <v>81</v>
      </c>
      <c r="U10" s="18">
        <f t="shared" si="3"/>
        <v>20.057631808117328</v>
      </c>
      <c r="V10" s="14">
        <f t="shared" si="4"/>
        <v>65</v>
      </c>
      <c r="W10" s="19">
        <f t="shared" si="5"/>
        <v>-1.0171818384949527</v>
      </c>
    </row>
    <row r="11" spans="1:23" s="2" customFormat="1" ht="15" customHeight="1" x14ac:dyDescent="0.25">
      <c r="A11" s="12" t="s">
        <v>15</v>
      </c>
      <c r="B11" s="12">
        <v>111</v>
      </c>
      <c r="C11" s="12">
        <v>78</v>
      </c>
      <c r="D11" s="12">
        <v>66</v>
      </c>
      <c r="E11" s="12">
        <v>92</v>
      </c>
      <c r="F11" s="12">
        <v>87</v>
      </c>
      <c r="G11" s="12">
        <v>91</v>
      </c>
      <c r="H11" s="12">
        <v>92</v>
      </c>
      <c r="I11" s="12">
        <v>65</v>
      </c>
      <c r="J11" s="12">
        <v>87</v>
      </c>
      <c r="K11" s="12">
        <v>62</v>
      </c>
      <c r="L11" s="12">
        <v>117</v>
      </c>
      <c r="M11" s="12">
        <v>79</v>
      </c>
      <c r="N11" s="12">
        <v>100</v>
      </c>
      <c r="O11" s="12">
        <v>60</v>
      </c>
      <c r="P11" s="12">
        <v>53</v>
      </c>
      <c r="Q11" s="12">
        <v>87</v>
      </c>
      <c r="R11" s="12">
        <f t="shared" si="0"/>
        <v>1327</v>
      </c>
      <c r="S11" s="21">
        <f t="shared" si="1"/>
        <v>82.9375</v>
      </c>
      <c r="T11" s="21">
        <f t="shared" si="2"/>
        <v>87</v>
      </c>
      <c r="U11" s="21">
        <f t="shared" si="3"/>
        <v>17.725224787009051</v>
      </c>
      <c r="V11" s="12">
        <f t="shared" si="4"/>
        <v>64</v>
      </c>
      <c r="W11" s="22">
        <f t="shared" si="5"/>
        <v>-1.0171818384949527</v>
      </c>
    </row>
    <row r="12" spans="1:23" s="2" customFormat="1" ht="15" customHeight="1" x14ac:dyDescent="0.25">
      <c r="A12" s="14" t="s">
        <v>10</v>
      </c>
      <c r="B12" s="14">
        <v>112</v>
      </c>
      <c r="C12" s="14">
        <v>64</v>
      </c>
      <c r="D12" s="14">
        <v>16</v>
      </c>
      <c r="E12" s="14">
        <v>81</v>
      </c>
      <c r="F12" s="14">
        <v>90</v>
      </c>
      <c r="G12" s="14">
        <v>82</v>
      </c>
      <c r="H12" s="14">
        <v>76</v>
      </c>
      <c r="I12" s="14">
        <v>95</v>
      </c>
      <c r="J12" s="14">
        <v>56</v>
      </c>
      <c r="K12" s="14">
        <v>88</v>
      </c>
      <c r="L12" s="14">
        <v>81</v>
      </c>
      <c r="M12" s="14">
        <v>99</v>
      </c>
      <c r="N12" s="14">
        <v>88</v>
      </c>
      <c r="O12" s="14">
        <v>109</v>
      </c>
      <c r="P12" s="14">
        <v>84</v>
      </c>
      <c r="Q12" s="14">
        <v>89</v>
      </c>
      <c r="R12" s="14">
        <f t="shared" si="0"/>
        <v>1310</v>
      </c>
      <c r="S12" s="18">
        <f t="shared" si="1"/>
        <v>81.875</v>
      </c>
      <c r="T12" s="18">
        <f t="shared" si="2"/>
        <v>86</v>
      </c>
      <c r="U12" s="18">
        <f t="shared" si="3"/>
        <v>21.894277220314901</v>
      </c>
      <c r="V12" s="14">
        <f t="shared" si="4"/>
        <v>96</v>
      </c>
      <c r="W12" s="19">
        <f t="shared" si="5"/>
        <v>-1.1157590808004019</v>
      </c>
    </row>
    <row r="13" spans="1:23" s="2" customFormat="1" ht="15" customHeight="1" x14ac:dyDescent="0.25">
      <c r="A13" s="12" t="s">
        <v>5</v>
      </c>
      <c r="B13" s="12">
        <v>71</v>
      </c>
      <c r="C13" s="12">
        <v>115</v>
      </c>
      <c r="D13" s="12">
        <v>87</v>
      </c>
      <c r="E13" s="12">
        <v>92</v>
      </c>
      <c r="F13" s="12">
        <v>93</v>
      </c>
      <c r="G13" s="12">
        <v>71</v>
      </c>
      <c r="H13" s="12">
        <v>52</v>
      </c>
      <c r="I13" s="12">
        <v>108</v>
      </c>
      <c r="J13" s="12">
        <v>80</v>
      </c>
      <c r="K13" s="12">
        <v>119</v>
      </c>
      <c r="L13" s="12">
        <v>78</v>
      </c>
      <c r="M13" s="12">
        <v>75</v>
      </c>
      <c r="N13" s="12">
        <v>41</v>
      </c>
      <c r="O13" s="12">
        <v>55</v>
      </c>
      <c r="P13" s="12">
        <v>86</v>
      </c>
      <c r="Q13" s="12">
        <v>73</v>
      </c>
      <c r="R13" s="12">
        <f t="shared" si="0"/>
        <v>1296</v>
      </c>
      <c r="S13" s="21">
        <f t="shared" si="1"/>
        <v>81</v>
      </c>
      <c r="T13" s="21">
        <f t="shared" si="2"/>
        <v>79</v>
      </c>
      <c r="U13" s="21">
        <f t="shared" si="3"/>
        <v>21.038654899969245</v>
      </c>
      <c r="V13" s="12">
        <f t="shared" si="4"/>
        <v>78</v>
      </c>
      <c r="W13" s="22">
        <f t="shared" si="5"/>
        <v>-1.1969403391695952</v>
      </c>
    </row>
    <row r="14" spans="1:23" s="2" customFormat="1" ht="15" customHeight="1" x14ac:dyDescent="0.25"/>
    <row r="15" spans="1:23" s="2" customFormat="1" ht="15" customHeight="1" x14ac:dyDescent="0.25">
      <c r="A15" s="14" t="s">
        <v>37</v>
      </c>
      <c r="B15" s="14">
        <f>SUM(B2:B13)</f>
        <v>1290</v>
      </c>
      <c r="C15" s="14">
        <f t="shared" ref="C15:Q15" si="6">SUM(C2:C13)</f>
        <v>1185</v>
      </c>
      <c r="D15" s="14">
        <f t="shared" si="6"/>
        <v>996</v>
      </c>
      <c r="E15" s="14">
        <f t="shared" si="6"/>
        <v>1237</v>
      </c>
      <c r="F15" s="14">
        <f t="shared" si="6"/>
        <v>1161</v>
      </c>
      <c r="G15" s="14">
        <f t="shared" si="6"/>
        <v>1064</v>
      </c>
      <c r="H15" s="14">
        <f t="shared" si="6"/>
        <v>1047</v>
      </c>
      <c r="I15" s="14">
        <f t="shared" si="6"/>
        <v>1067</v>
      </c>
      <c r="J15" s="14">
        <f t="shared" si="6"/>
        <v>1149</v>
      </c>
      <c r="K15" s="14">
        <f t="shared" si="6"/>
        <v>1029</v>
      </c>
      <c r="L15" s="14">
        <f t="shared" si="6"/>
        <v>1170</v>
      </c>
      <c r="M15" s="14">
        <f t="shared" si="6"/>
        <v>1048</v>
      </c>
      <c r="N15" s="14">
        <f t="shared" si="6"/>
        <v>1212</v>
      </c>
      <c r="O15" s="14">
        <f t="shared" si="6"/>
        <v>1139</v>
      </c>
      <c r="P15" s="14">
        <f t="shared" si="6"/>
        <v>1198</v>
      </c>
      <c r="Q15" s="14">
        <f t="shared" si="6"/>
        <v>1037</v>
      </c>
      <c r="R15" s="14"/>
      <c r="S15" s="14"/>
    </row>
    <row r="16" spans="1:23" ht="15" customHeight="1" x14ac:dyDescent="0.25">
      <c r="A16" s="13" t="s">
        <v>39</v>
      </c>
      <c r="B16" s="25">
        <f>AVERAGE(B2:B13)</f>
        <v>107.5</v>
      </c>
      <c r="C16" s="25">
        <f t="shared" ref="C16:S16" si="7">AVERAGE(C2:C13)</f>
        <v>98.75</v>
      </c>
      <c r="D16" s="25">
        <f t="shared" si="7"/>
        <v>83</v>
      </c>
      <c r="E16" s="25">
        <f t="shared" si="7"/>
        <v>103.08333333333333</v>
      </c>
      <c r="F16" s="25">
        <f t="shared" si="7"/>
        <v>96.75</v>
      </c>
      <c r="G16" s="25">
        <f t="shared" si="7"/>
        <v>88.666666666666671</v>
      </c>
      <c r="H16" s="25">
        <f t="shared" si="7"/>
        <v>87.25</v>
      </c>
      <c r="I16" s="25">
        <f t="shared" si="7"/>
        <v>88.916666666666671</v>
      </c>
      <c r="J16" s="25">
        <f t="shared" si="7"/>
        <v>95.75</v>
      </c>
      <c r="K16" s="25">
        <f t="shared" si="7"/>
        <v>85.75</v>
      </c>
      <c r="L16" s="25">
        <f t="shared" si="7"/>
        <v>97.5</v>
      </c>
      <c r="M16" s="25">
        <f t="shared" si="7"/>
        <v>87.333333333333329</v>
      </c>
      <c r="N16" s="25">
        <f t="shared" si="7"/>
        <v>101</v>
      </c>
      <c r="O16" s="25">
        <f t="shared" si="7"/>
        <v>94.916666666666671</v>
      </c>
      <c r="P16" s="25">
        <f t="shared" si="7"/>
        <v>99.833333333333329</v>
      </c>
      <c r="Q16" s="25">
        <f t="shared" si="7"/>
        <v>86.416666666666671</v>
      </c>
      <c r="R16" s="25">
        <f t="shared" si="7"/>
        <v>1502.4166666666667</v>
      </c>
      <c r="S16" s="25">
        <f t="shared" si="7"/>
        <v>93.901041666666671</v>
      </c>
    </row>
    <row r="17" spans="1:4" ht="15" customHeight="1" x14ac:dyDescent="0.25"/>
    <row r="18" spans="1:4" s="2" customFormat="1" ht="15" customHeight="1" x14ac:dyDescent="0.25">
      <c r="A18" s="12" t="s">
        <v>89</v>
      </c>
      <c r="B18" s="12"/>
    </row>
    <row r="19" spans="1:4" ht="15" customHeight="1" x14ac:dyDescent="0.25">
      <c r="A19" s="13" t="s">
        <v>86</v>
      </c>
      <c r="B19" s="25">
        <f>AVERAGE(S2:S13)</f>
        <v>93.901041666666671</v>
      </c>
      <c r="C19" s="5"/>
    </row>
    <row r="20" spans="1:4" ht="15" customHeight="1" x14ac:dyDescent="0.25">
      <c r="A20" s="13" t="s">
        <v>87</v>
      </c>
      <c r="B20" s="25">
        <f>_xlfn.STDEV.P(S2:S13)</f>
        <v>10.778349801141355</v>
      </c>
      <c r="C20" s="5"/>
    </row>
    <row r="21" spans="1:4" ht="15" customHeight="1" x14ac:dyDescent="0.25">
      <c r="B21" s="5"/>
      <c r="C21" s="5"/>
    </row>
    <row r="22" spans="1:4" ht="15" customHeight="1" x14ac:dyDescent="0.25">
      <c r="A22" s="12"/>
      <c r="B22" s="21" t="s">
        <v>95</v>
      </c>
      <c r="C22" s="5"/>
    </row>
    <row r="23" spans="1:4" ht="15" customHeight="1" x14ac:dyDescent="0.25">
      <c r="A23" s="13" t="s">
        <v>104</v>
      </c>
      <c r="B23" s="25">
        <f>(S2-B19)/B20</f>
        <v>1.8589541722993257</v>
      </c>
      <c r="C23" s="8"/>
    </row>
    <row r="24" spans="1:4" ht="15" customHeight="1" x14ac:dyDescent="0.25">
      <c r="A24" s="13" t="s">
        <v>103</v>
      </c>
      <c r="B24" s="25">
        <f>(S13-B19)/B20</f>
        <v>-1.1969403391695952</v>
      </c>
      <c r="C24" s="8"/>
    </row>
    <row r="25" spans="1:4" ht="15" customHeight="1" x14ac:dyDescent="0.25">
      <c r="B25" s="5"/>
      <c r="C25" s="5"/>
    </row>
    <row r="26" spans="1:4" s="2" customFormat="1" ht="15" customHeight="1" x14ac:dyDescent="0.25">
      <c r="A26" s="12" t="s">
        <v>90</v>
      </c>
      <c r="B26" s="21"/>
      <c r="C26" s="6"/>
    </row>
    <row r="27" spans="1:4" ht="15" customHeight="1" x14ac:dyDescent="0.25">
      <c r="A27" s="14" t="s">
        <v>98</v>
      </c>
      <c r="B27" s="25">
        <f>COUNT(B2:Q13)</f>
        <v>192</v>
      </c>
      <c r="C27" s="5"/>
    </row>
    <row r="28" spans="1:4" ht="15" customHeight="1" x14ac:dyDescent="0.25">
      <c r="A28" s="13" t="s">
        <v>91</v>
      </c>
      <c r="B28" s="25">
        <f>AVERAGE(B2:Q13)</f>
        <v>93.901041666666671</v>
      </c>
      <c r="C28" s="5"/>
    </row>
    <row r="29" spans="1:4" ht="15" customHeight="1" x14ac:dyDescent="0.25">
      <c r="A29" s="13" t="s">
        <v>92</v>
      </c>
      <c r="B29" s="25">
        <f>_xlfn.STDEV.P(B2:Q13)</f>
        <v>23.283255762777905</v>
      </c>
      <c r="C29" s="5"/>
    </row>
    <row r="30" spans="1:4" ht="15" customHeight="1" x14ac:dyDescent="0.25"/>
    <row r="31" spans="1:4" ht="15" customHeight="1" x14ac:dyDescent="0.25">
      <c r="A31" s="12"/>
      <c r="B31" s="12" t="s">
        <v>93</v>
      </c>
      <c r="C31" s="12" t="s">
        <v>95</v>
      </c>
      <c r="D31" s="12" t="s">
        <v>88</v>
      </c>
    </row>
    <row r="32" spans="1:4" ht="15" customHeight="1" x14ac:dyDescent="0.25">
      <c r="A32" s="13" t="s">
        <v>101</v>
      </c>
      <c r="B32" s="13">
        <v>190</v>
      </c>
      <c r="C32" s="25">
        <f>(190-B28)/B29</f>
        <v>4.1273849032300385</v>
      </c>
      <c r="D32" s="28">
        <v>0.99997999999999998</v>
      </c>
    </row>
    <row r="33" spans="1:4" ht="15" customHeight="1" x14ac:dyDescent="0.25">
      <c r="A33" s="13" t="s">
        <v>102</v>
      </c>
      <c r="B33" s="13">
        <v>16</v>
      </c>
      <c r="C33" s="25">
        <f>(16-B28)/B29</f>
        <v>-3.3457967588538127</v>
      </c>
      <c r="D33" s="28">
        <v>4.0000000000000002E-4</v>
      </c>
    </row>
    <row r="34" spans="1:4" ht="17.100000000000001" customHeight="1" x14ac:dyDescent="0.25"/>
    <row r="35" spans="1:4" ht="17.100000000000001" customHeight="1" x14ac:dyDescent="0.25"/>
    <row r="36" spans="1:4" ht="17.100000000000001" customHeight="1" x14ac:dyDescent="0.25"/>
  </sheetData>
  <sortState ref="A2:V13">
    <sortCondition descending="1" ref="S2"/>
  </sortState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E21" sqref="E21"/>
    </sheetView>
  </sheetViews>
  <sheetFormatPr defaultRowHeight="15" x14ac:dyDescent="0.25"/>
  <cols>
    <col min="1" max="1" width="29.140625" customWidth="1"/>
    <col min="2" max="21" width="10.7109375" customWidth="1"/>
    <col min="22" max="22" width="8" customWidth="1"/>
    <col min="23" max="23" width="13" customWidth="1"/>
  </cols>
  <sheetData>
    <row r="1" spans="1:23" ht="15" customHeight="1" x14ac:dyDescent="0.25">
      <c r="A1" s="16" t="s">
        <v>0</v>
      </c>
      <c r="B1" s="16" t="s">
        <v>17</v>
      </c>
      <c r="C1" s="16" t="s">
        <v>70</v>
      </c>
      <c r="D1" s="16" t="s">
        <v>71</v>
      </c>
      <c r="E1" s="16" t="s">
        <v>72</v>
      </c>
      <c r="F1" s="16" t="s">
        <v>73</v>
      </c>
      <c r="G1" s="16" t="s">
        <v>74</v>
      </c>
      <c r="H1" s="16" t="s">
        <v>75</v>
      </c>
      <c r="I1" s="16" t="s">
        <v>76</v>
      </c>
      <c r="J1" s="16" t="s">
        <v>77</v>
      </c>
      <c r="K1" s="16" t="s">
        <v>78</v>
      </c>
      <c r="L1" s="16" t="s">
        <v>79</v>
      </c>
      <c r="M1" s="16" t="s">
        <v>80</v>
      </c>
      <c r="N1" s="16" t="s">
        <v>81</v>
      </c>
      <c r="O1" s="16" t="s">
        <v>82</v>
      </c>
      <c r="P1" s="16" t="s">
        <v>83</v>
      </c>
      <c r="Q1" s="16" t="s">
        <v>84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38</v>
      </c>
      <c r="W1" s="16" t="s">
        <v>119</v>
      </c>
    </row>
    <row r="2" spans="1:23" ht="15" customHeight="1" x14ac:dyDescent="0.25">
      <c r="A2" s="13" t="s">
        <v>94</v>
      </c>
      <c r="B2" s="13">
        <v>138</v>
      </c>
      <c r="C2" s="13">
        <v>75</v>
      </c>
      <c r="D2" s="13">
        <v>78</v>
      </c>
      <c r="E2" s="13">
        <v>62</v>
      </c>
      <c r="F2" s="13">
        <v>99</v>
      </c>
      <c r="G2" s="13">
        <v>65</v>
      </c>
      <c r="H2" s="13">
        <v>113</v>
      </c>
      <c r="I2" s="13">
        <v>124</v>
      </c>
      <c r="J2" s="13">
        <v>175</v>
      </c>
      <c r="K2" s="13">
        <v>148</v>
      </c>
      <c r="L2" s="13">
        <v>81</v>
      </c>
      <c r="M2" s="13">
        <v>119</v>
      </c>
      <c r="N2" s="13">
        <v>78</v>
      </c>
      <c r="O2" s="13">
        <v>151</v>
      </c>
      <c r="P2" s="13">
        <v>106</v>
      </c>
      <c r="Q2" s="13">
        <v>146</v>
      </c>
      <c r="R2" s="13">
        <f t="shared" ref="R2:R13" si="0">SUM(B2:Q2)</f>
        <v>1758</v>
      </c>
      <c r="S2" s="25">
        <f t="shared" ref="S2:S13" si="1">AVERAGE(B2:Q2)</f>
        <v>109.875</v>
      </c>
      <c r="T2" s="25">
        <f t="shared" ref="T2:T13" si="2">MEDIAN(B2:Q2)</f>
        <v>109.5</v>
      </c>
      <c r="U2" s="25">
        <f t="shared" ref="U2:U13" si="3">_xlfn.STDEV.P(B2:Q2)</f>
        <v>33.815445805134672</v>
      </c>
      <c r="V2" s="13">
        <f t="shared" ref="V2:V13" si="4">(MAX(B2:Q2)-MIN(B2:Q2))</f>
        <v>113</v>
      </c>
      <c r="W2" s="27">
        <f>(S2-$B$19)/$B$20</f>
        <v>2.2842659769674585</v>
      </c>
    </row>
    <row r="3" spans="1:23" s="2" customFormat="1" ht="15" customHeight="1" x14ac:dyDescent="0.25">
      <c r="A3" s="12" t="s">
        <v>1</v>
      </c>
      <c r="B3" s="12">
        <v>104</v>
      </c>
      <c r="C3" s="12">
        <v>102</v>
      </c>
      <c r="D3" s="12">
        <v>86</v>
      </c>
      <c r="E3" s="12">
        <v>133</v>
      </c>
      <c r="F3" s="12">
        <v>104</v>
      </c>
      <c r="G3" s="12">
        <v>101</v>
      </c>
      <c r="H3" s="12">
        <v>83</v>
      </c>
      <c r="I3" s="12">
        <v>117</v>
      </c>
      <c r="J3" s="12">
        <v>85</v>
      </c>
      <c r="K3" s="12">
        <v>86</v>
      </c>
      <c r="L3" s="12">
        <v>116</v>
      </c>
      <c r="M3" s="12">
        <v>117</v>
      </c>
      <c r="N3" s="12">
        <v>119</v>
      </c>
      <c r="O3" s="12"/>
      <c r="P3" s="12">
        <v>110</v>
      </c>
      <c r="Q3" s="12">
        <v>74</v>
      </c>
      <c r="R3" s="12">
        <f t="shared" si="0"/>
        <v>1537</v>
      </c>
      <c r="S3" s="21">
        <f t="shared" si="1"/>
        <v>102.46666666666667</v>
      </c>
      <c r="T3" s="21">
        <f t="shared" si="2"/>
        <v>104</v>
      </c>
      <c r="U3" s="21">
        <f t="shared" si="3"/>
        <v>16.148752961830279</v>
      </c>
      <c r="V3" s="12">
        <f t="shared" si="4"/>
        <v>59</v>
      </c>
      <c r="W3" s="22">
        <f t="shared" ref="W3:W13" si="5">(S3-$B$19)/$B$20</f>
        <v>1.2570107100300654</v>
      </c>
    </row>
    <row r="4" spans="1:23" s="2" customFormat="1" ht="15" customHeight="1" x14ac:dyDescent="0.25">
      <c r="A4" s="14" t="s">
        <v>13</v>
      </c>
      <c r="B4" s="14">
        <v>103</v>
      </c>
      <c r="C4" s="14">
        <v>64</v>
      </c>
      <c r="D4" s="14">
        <v>83</v>
      </c>
      <c r="E4" s="14">
        <v>134</v>
      </c>
      <c r="F4" s="14">
        <v>108</v>
      </c>
      <c r="G4" s="14">
        <v>98</v>
      </c>
      <c r="H4" s="14">
        <v>108</v>
      </c>
      <c r="I4" s="14">
        <v>73</v>
      </c>
      <c r="J4" s="14">
        <v>97</v>
      </c>
      <c r="K4" s="14">
        <v>105</v>
      </c>
      <c r="L4" s="14">
        <v>103</v>
      </c>
      <c r="M4" s="14">
        <v>89</v>
      </c>
      <c r="N4" s="14">
        <v>85</v>
      </c>
      <c r="O4" s="14"/>
      <c r="P4" s="14">
        <v>126</v>
      </c>
      <c r="Q4" s="14">
        <v>133</v>
      </c>
      <c r="R4" s="14">
        <f t="shared" si="0"/>
        <v>1509</v>
      </c>
      <c r="S4" s="18">
        <f t="shared" si="1"/>
        <v>100.6</v>
      </c>
      <c r="T4" s="18">
        <f t="shared" si="2"/>
        <v>103</v>
      </c>
      <c r="U4" s="18">
        <f t="shared" si="3"/>
        <v>19.595237516634835</v>
      </c>
      <c r="V4" s="14">
        <f t="shared" si="4"/>
        <v>70</v>
      </c>
      <c r="W4" s="19">
        <f t="shared" si="5"/>
        <v>0.99817473725843764</v>
      </c>
    </row>
    <row r="5" spans="1:23" s="2" customFormat="1" ht="15" customHeight="1" x14ac:dyDescent="0.25">
      <c r="A5" s="12" t="s">
        <v>44</v>
      </c>
      <c r="B5" s="12">
        <v>100</v>
      </c>
      <c r="C5" s="12">
        <v>126</v>
      </c>
      <c r="D5" s="12">
        <v>55</v>
      </c>
      <c r="E5" s="12">
        <v>129</v>
      </c>
      <c r="F5" s="12">
        <v>78</v>
      </c>
      <c r="G5" s="12">
        <v>100</v>
      </c>
      <c r="H5" s="12">
        <v>110</v>
      </c>
      <c r="I5" s="12">
        <v>120</v>
      </c>
      <c r="J5" s="12">
        <v>97</v>
      </c>
      <c r="K5" s="12">
        <v>59</v>
      </c>
      <c r="L5" s="12">
        <v>113</v>
      </c>
      <c r="M5" s="12">
        <v>74</v>
      </c>
      <c r="N5" s="12">
        <v>75</v>
      </c>
      <c r="O5" s="12">
        <v>85</v>
      </c>
      <c r="P5" s="12">
        <v>102</v>
      </c>
      <c r="Q5" s="12">
        <v>91</v>
      </c>
      <c r="R5" s="12">
        <f t="shared" si="0"/>
        <v>1514</v>
      </c>
      <c r="S5" s="21">
        <f t="shared" si="1"/>
        <v>94.625</v>
      </c>
      <c r="T5" s="21">
        <f t="shared" si="2"/>
        <v>98.5</v>
      </c>
      <c r="U5" s="21">
        <f t="shared" si="3"/>
        <v>21.699294343365178</v>
      </c>
      <c r="V5" s="12">
        <f t="shared" si="4"/>
        <v>74</v>
      </c>
      <c r="W5" s="22">
        <f t="shared" si="5"/>
        <v>0.16966852084211548</v>
      </c>
    </row>
    <row r="6" spans="1:23" s="2" customFormat="1" ht="15" customHeight="1" x14ac:dyDescent="0.25">
      <c r="A6" s="14" t="s">
        <v>12</v>
      </c>
      <c r="B6" s="14">
        <v>78</v>
      </c>
      <c r="C6" s="14">
        <v>126</v>
      </c>
      <c r="D6" s="14">
        <v>47</v>
      </c>
      <c r="E6" s="14">
        <v>120</v>
      </c>
      <c r="F6" s="14">
        <v>112</v>
      </c>
      <c r="G6" s="14">
        <v>68</v>
      </c>
      <c r="H6" s="14">
        <v>135</v>
      </c>
      <c r="I6" s="14">
        <v>76</v>
      </c>
      <c r="J6" s="14">
        <v>100</v>
      </c>
      <c r="K6" s="14">
        <v>68</v>
      </c>
      <c r="L6" s="14">
        <v>133</v>
      </c>
      <c r="M6" s="14">
        <v>87</v>
      </c>
      <c r="N6" s="14">
        <v>106</v>
      </c>
      <c r="O6" s="14">
        <v>95</v>
      </c>
      <c r="P6" s="14">
        <v>88</v>
      </c>
      <c r="Q6" s="14">
        <v>61</v>
      </c>
      <c r="R6" s="14">
        <f t="shared" si="0"/>
        <v>1500</v>
      </c>
      <c r="S6" s="18">
        <f t="shared" si="1"/>
        <v>93.75</v>
      </c>
      <c r="T6" s="18">
        <f t="shared" si="2"/>
        <v>91.5</v>
      </c>
      <c r="U6" s="18">
        <f t="shared" si="3"/>
        <v>25.885565475762743</v>
      </c>
      <c r="V6" s="14">
        <f t="shared" si="4"/>
        <v>88</v>
      </c>
      <c r="W6" s="19">
        <f t="shared" si="5"/>
        <v>4.8339158605415447E-2</v>
      </c>
    </row>
    <row r="7" spans="1:23" s="2" customFormat="1" ht="15" customHeight="1" x14ac:dyDescent="0.25">
      <c r="A7" s="12" t="s">
        <v>3</v>
      </c>
      <c r="B7" s="12">
        <v>95</v>
      </c>
      <c r="C7" s="12">
        <v>129</v>
      </c>
      <c r="D7" s="12">
        <v>106</v>
      </c>
      <c r="E7" s="12">
        <v>82</v>
      </c>
      <c r="F7" s="12">
        <v>95</v>
      </c>
      <c r="G7" s="12">
        <v>67</v>
      </c>
      <c r="H7" s="12">
        <v>111</v>
      </c>
      <c r="I7" s="12">
        <v>62</v>
      </c>
      <c r="J7" s="12">
        <v>94</v>
      </c>
      <c r="K7" s="12">
        <v>85</v>
      </c>
      <c r="L7" s="12">
        <v>96</v>
      </c>
      <c r="M7" s="12">
        <v>80</v>
      </c>
      <c r="N7" s="12">
        <v>81</v>
      </c>
      <c r="O7" s="12">
        <v>75</v>
      </c>
      <c r="P7" s="12">
        <v>91</v>
      </c>
      <c r="Q7" s="12">
        <v>116</v>
      </c>
      <c r="R7" s="12">
        <f t="shared" si="0"/>
        <v>1465</v>
      </c>
      <c r="S7" s="21">
        <f t="shared" si="1"/>
        <v>91.5625</v>
      </c>
      <c r="T7" s="21">
        <f t="shared" si="2"/>
        <v>92.5</v>
      </c>
      <c r="U7" s="21">
        <f t="shared" si="3"/>
        <v>17.258942428491963</v>
      </c>
      <c r="V7" s="12">
        <f t="shared" si="4"/>
        <v>67</v>
      </c>
      <c r="W7" s="22">
        <f t="shared" si="5"/>
        <v>-0.2549842469863346</v>
      </c>
    </row>
    <row r="8" spans="1:23" s="2" customFormat="1" ht="15" customHeight="1" x14ac:dyDescent="0.25">
      <c r="A8" s="14" t="s">
        <v>11</v>
      </c>
      <c r="B8" s="14">
        <v>86</v>
      </c>
      <c r="C8" s="14">
        <v>78</v>
      </c>
      <c r="D8" s="14">
        <v>66</v>
      </c>
      <c r="E8" s="14">
        <v>86</v>
      </c>
      <c r="F8" s="14">
        <v>100</v>
      </c>
      <c r="G8" s="14">
        <v>120</v>
      </c>
      <c r="H8" s="14">
        <v>70</v>
      </c>
      <c r="I8" s="14">
        <v>53</v>
      </c>
      <c r="J8" s="14">
        <v>88</v>
      </c>
      <c r="K8" s="14">
        <v>115</v>
      </c>
      <c r="L8" s="14">
        <v>85</v>
      </c>
      <c r="M8" s="14">
        <v>108</v>
      </c>
      <c r="N8" s="14">
        <v>101</v>
      </c>
      <c r="O8" s="14">
        <v>94</v>
      </c>
      <c r="P8" s="14">
        <v>87</v>
      </c>
      <c r="Q8" s="14">
        <v>109</v>
      </c>
      <c r="R8" s="14">
        <f t="shared" si="0"/>
        <v>1446</v>
      </c>
      <c r="S8" s="18">
        <f t="shared" si="1"/>
        <v>90.375</v>
      </c>
      <c r="T8" s="18">
        <f t="shared" si="2"/>
        <v>87.5</v>
      </c>
      <c r="U8" s="18">
        <f t="shared" si="3"/>
        <v>17.684297413242064</v>
      </c>
      <c r="V8" s="14">
        <f t="shared" si="4"/>
        <v>67</v>
      </c>
      <c r="W8" s="19">
        <f t="shared" si="5"/>
        <v>-0.41964552430757035</v>
      </c>
    </row>
    <row r="9" spans="1:23" s="2" customFormat="1" ht="15" customHeight="1" x14ac:dyDescent="0.25">
      <c r="A9" s="12" t="s">
        <v>10</v>
      </c>
      <c r="B9" s="12">
        <v>100</v>
      </c>
      <c r="C9" s="12">
        <v>130</v>
      </c>
      <c r="D9" s="12">
        <v>100</v>
      </c>
      <c r="E9" s="12">
        <v>83</v>
      </c>
      <c r="F9" s="12">
        <v>116</v>
      </c>
      <c r="G9" s="12">
        <v>104</v>
      </c>
      <c r="H9" s="12">
        <v>88</v>
      </c>
      <c r="I9" s="12">
        <v>77</v>
      </c>
      <c r="J9" s="12">
        <v>112</v>
      </c>
      <c r="K9" s="12">
        <v>78</v>
      </c>
      <c r="L9" s="12">
        <v>60</v>
      </c>
      <c r="M9" s="12">
        <v>110</v>
      </c>
      <c r="N9" s="12">
        <v>65</v>
      </c>
      <c r="O9" s="12">
        <v>81</v>
      </c>
      <c r="P9" s="12">
        <v>54</v>
      </c>
      <c r="Q9" s="12">
        <v>83</v>
      </c>
      <c r="R9" s="12">
        <f t="shared" si="0"/>
        <v>1441</v>
      </c>
      <c r="S9" s="21">
        <f t="shared" si="1"/>
        <v>90.0625</v>
      </c>
      <c r="T9" s="21">
        <f t="shared" si="2"/>
        <v>85.5</v>
      </c>
      <c r="U9" s="21">
        <f t="shared" si="3"/>
        <v>20.725795370745125</v>
      </c>
      <c r="V9" s="12">
        <f t="shared" si="4"/>
        <v>76</v>
      </c>
      <c r="W9" s="22">
        <f t="shared" si="5"/>
        <v>-0.46297743939210606</v>
      </c>
    </row>
    <row r="10" spans="1:23" s="2" customFormat="1" ht="15" customHeight="1" x14ac:dyDescent="0.25">
      <c r="A10" s="14" t="s">
        <v>15</v>
      </c>
      <c r="B10" s="14">
        <v>112</v>
      </c>
      <c r="C10" s="14">
        <v>61</v>
      </c>
      <c r="D10" s="14">
        <v>135</v>
      </c>
      <c r="E10" s="14">
        <v>72</v>
      </c>
      <c r="F10" s="14">
        <v>81</v>
      </c>
      <c r="G10" s="14">
        <v>104</v>
      </c>
      <c r="H10" s="14">
        <v>71</v>
      </c>
      <c r="I10" s="14">
        <v>72</v>
      </c>
      <c r="J10" s="14">
        <v>84</v>
      </c>
      <c r="K10" s="14">
        <v>103</v>
      </c>
      <c r="L10" s="14">
        <v>80</v>
      </c>
      <c r="M10" s="14">
        <v>77</v>
      </c>
      <c r="N10" s="14">
        <v>102</v>
      </c>
      <c r="O10" s="14">
        <v>92</v>
      </c>
      <c r="P10" s="14">
        <v>92</v>
      </c>
      <c r="Q10" s="14">
        <v>87</v>
      </c>
      <c r="R10" s="14">
        <f t="shared" si="0"/>
        <v>1425</v>
      </c>
      <c r="S10" s="18">
        <f t="shared" si="1"/>
        <v>89.0625</v>
      </c>
      <c r="T10" s="18">
        <f t="shared" si="2"/>
        <v>85.5</v>
      </c>
      <c r="U10" s="18">
        <f t="shared" si="3"/>
        <v>18.126185306070333</v>
      </c>
      <c r="V10" s="14">
        <f t="shared" si="4"/>
        <v>74</v>
      </c>
      <c r="W10" s="19">
        <f t="shared" si="5"/>
        <v>-0.60163956766262039</v>
      </c>
    </row>
    <row r="11" spans="1:23" s="2" customFormat="1" ht="15" customHeight="1" x14ac:dyDescent="0.25">
      <c r="A11" s="12" t="s">
        <v>16</v>
      </c>
      <c r="B11" s="12">
        <v>97</v>
      </c>
      <c r="C11" s="12">
        <v>111</v>
      </c>
      <c r="D11" s="12">
        <v>98</v>
      </c>
      <c r="E11" s="12">
        <v>78</v>
      </c>
      <c r="F11" s="12">
        <v>96</v>
      </c>
      <c r="G11" s="12">
        <v>67</v>
      </c>
      <c r="H11" s="12">
        <v>70</v>
      </c>
      <c r="I11" s="12">
        <v>78</v>
      </c>
      <c r="J11" s="12">
        <v>80</v>
      </c>
      <c r="K11" s="12">
        <v>95</v>
      </c>
      <c r="L11" s="12">
        <v>81</v>
      </c>
      <c r="M11" s="12">
        <v>113</v>
      </c>
      <c r="N11" s="12">
        <v>89</v>
      </c>
      <c r="O11" s="12">
        <v>69</v>
      </c>
      <c r="P11" s="12">
        <v>75</v>
      </c>
      <c r="Q11" s="12">
        <v>109</v>
      </c>
      <c r="R11" s="12">
        <f t="shared" si="0"/>
        <v>1406</v>
      </c>
      <c r="S11" s="21">
        <f t="shared" si="1"/>
        <v>87.875</v>
      </c>
      <c r="T11" s="21">
        <f t="shared" si="2"/>
        <v>85</v>
      </c>
      <c r="U11" s="21">
        <f t="shared" si="3"/>
        <v>14.785444700785973</v>
      </c>
      <c r="V11" s="12">
        <f t="shared" si="4"/>
        <v>46</v>
      </c>
      <c r="W11" s="22">
        <f t="shared" si="5"/>
        <v>-0.76630084498385609</v>
      </c>
    </row>
    <row r="12" spans="1:23" s="2" customFormat="1" ht="15" customHeight="1" x14ac:dyDescent="0.25">
      <c r="A12" s="14" t="s">
        <v>5</v>
      </c>
      <c r="B12" s="14">
        <v>92</v>
      </c>
      <c r="C12" s="14">
        <v>80</v>
      </c>
      <c r="D12" s="14">
        <v>80</v>
      </c>
      <c r="E12" s="14">
        <v>115</v>
      </c>
      <c r="F12" s="14">
        <v>31</v>
      </c>
      <c r="G12" s="14">
        <v>124</v>
      </c>
      <c r="H12" s="14">
        <v>88</v>
      </c>
      <c r="I12" s="14">
        <v>60</v>
      </c>
      <c r="J12" s="14">
        <v>78</v>
      </c>
      <c r="K12" s="14">
        <v>77</v>
      </c>
      <c r="L12" s="14">
        <v>100</v>
      </c>
      <c r="M12" s="14">
        <v>125</v>
      </c>
      <c r="N12" s="14">
        <v>125</v>
      </c>
      <c r="O12" s="14">
        <v>87</v>
      </c>
      <c r="P12" s="14">
        <v>83</v>
      </c>
      <c r="Q12" s="14">
        <v>59</v>
      </c>
      <c r="R12" s="14">
        <f t="shared" si="0"/>
        <v>1404</v>
      </c>
      <c r="S12" s="18">
        <f t="shared" si="1"/>
        <v>87.75</v>
      </c>
      <c r="T12" s="18">
        <f t="shared" si="2"/>
        <v>85</v>
      </c>
      <c r="U12" s="18">
        <f t="shared" si="3"/>
        <v>25.212843949066912</v>
      </c>
      <c r="V12" s="14">
        <f t="shared" si="4"/>
        <v>94</v>
      </c>
      <c r="W12" s="19">
        <f t="shared" si="5"/>
        <v>-0.78363361101767037</v>
      </c>
    </row>
    <row r="13" spans="1:23" s="2" customFormat="1" ht="15" customHeight="1" x14ac:dyDescent="0.25">
      <c r="A13" s="12" t="s">
        <v>50</v>
      </c>
      <c r="B13" s="12">
        <v>81</v>
      </c>
      <c r="C13" s="12">
        <v>73</v>
      </c>
      <c r="D13" s="12">
        <v>105</v>
      </c>
      <c r="E13" s="12">
        <v>112</v>
      </c>
      <c r="F13" s="12">
        <v>87</v>
      </c>
      <c r="G13" s="12">
        <v>101</v>
      </c>
      <c r="H13" s="12">
        <v>77</v>
      </c>
      <c r="I13" s="12">
        <v>62</v>
      </c>
      <c r="J13" s="12">
        <v>78</v>
      </c>
      <c r="K13" s="12">
        <v>73</v>
      </c>
      <c r="L13" s="12">
        <v>87</v>
      </c>
      <c r="M13" s="12">
        <v>103</v>
      </c>
      <c r="N13" s="12">
        <v>86</v>
      </c>
      <c r="O13" s="12">
        <v>62</v>
      </c>
      <c r="P13" s="12">
        <v>88</v>
      </c>
      <c r="Q13" s="12">
        <v>50</v>
      </c>
      <c r="R13" s="12">
        <f t="shared" si="0"/>
        <v>1325</v>
      </c>
      <c r="S13" s="21">
        <f t="shared" si="1"/>
        <v>82.8125</v>
      </c>
      <c r="T13" s="21">
        <f t="shared" si="2"/>
        <v>83.5</v>
      </c>
      <c r="U13" s="21">
        <f t="shared" si="3"/>
        <v>16.489461596728983</v>
      </c>
      <c r="V13" s="12">
        <f t="shared" si="4"/>
        <v>62</v>
      </c>
      <c r="W13" s="22">
        <f t="shared" si="5"/>
        <v>-1.4682778693533347</v>
      </c>
    </row>
    <row r="14" spans="1:23" s="2" customFormat="1" ht="15" customHeight="1" x14ac:dyDescent="0.25"/>
    <row r="15" spans="1:23" s="2" customFormat="1" ht="15" customHeight="1" x14ac:dyDescent="0.25">
      <c r="A15" s="14" t="s">
        <v>37</v>
      </c>
      <c r="B15" s="14">
        <f>SUM(B2:B13)</f>
        <v>1186</v>
      </c>
      <c r="C15" s="14">
        <f t="shared" ref="C15:Q15" si="6">SUM(C2:C13)</f>
        <v>1155</v>
      </c>
      <c r="D15" s="14">
        <f t="shared" si="6"/>
        <v>1039</v>
      </c>
      <c r="E15" s="14">
        <f t="shared" si="6"/>
        <v>1206</v>
      </c>
      <c r="F15" s="14">
        <f t="shared" si="6"/>
        <v>1107</v>
      </c>
      <c r="G15" s="14">
        <f t="shared" si="6"/>
        <v>1119</v>
      </c>
      <c r="H15" s="14">
        <f t="shared" si="6"/>
        <v>1124</v>
      </c>
      <c r="I15" s="14">
        <f t="shared" si="6"/>
        <v>974</v>
      </c>
      <c r="J15" s="14">
        <f t="shared" si="6"/>
        <v>1168</v>
      </c>
      <c r="K15" s="14">
        <f t="shared" si="6"/>
        <v>1092</v>
      </c>
      <c r="L15" s="14">
        <f t="shared" si="6"/>
        <v>1135</v>
      </c>
      <c r="M15" s="14">
        <f t="shared" si="6"/>
        <v>1202</v>
      </c>
      <c r="N15" s="14">
        <f t="shared" si="6"/>
        <v>1112</v>
      </c>
      <c r="O15" s="14">
        <f t="shared" si="6"/>
        <v>891</v>
      </c>
      <c r="P15" s="14">
        <f t="shared" si="6"/>
        <v>1102</v>
      </c>
      <c r="Q15" s="14">
        <f t="shared" si="6"/>
        <v>1118</v>
      </c>
      <c r="R15" s="14"/>
      <c r="S15" s="14"/>
    </row>
    <row r="16" spans="1:23" ht="15" customHeight="1" x14ac:dyDescent="0.25">
      <c r="A16" s="13" t="s">
        <v>39</v>
      </c>
      <c r="B16" s="25">
        <f>AVERAGE(B2:B13)</f>
        <v>98.833333333333329</v>
      </c>
      <c r="C16" s="25">
        <f t="shared" ref="C16:S16" si="7">AVERAGE(C2:C13)</f>
        <v>96.25</v>
      </c>
      <c r="D16" s="25">
        <f t="shared" si="7"/>
        <v>86.583333333333329</v>
      </c>
      <c r="E16" s="25">
        <f t="shared" si="7"/>
        <v>100.5</v>
      </c>
      <c r="F16" s="25">
        <f t="shared" si="7"/>
        <v>92.25</v>
      </c>
      <c r="G16" s="25">
        <f t="shared" si="7"/>
        <v>93.25</v>
      </c>
      <c r="H16" s="25">
        <f t="shared" si="7"/>
        <v>93.666666666666671</v>
      </c>
      <c r="I16" s="25">
        <f t="shared" si="7"/>
        <v>81.166666666666671</v>
      </c>
      <c r="J16" s="25">
        <f t="shared" si="7"/>
        <v>97.333333333333329</v>
      </c>
      <c r="K16" s="25">
        <f t="shared" si="7"/>
        <v>91</v>
      </c>
      <c r="L16" s="25">
        <f t="shared" si="7"/>
        <v>94.583333333333329</v>
      </c>
      <c r="M16" s="25">
        <f t="shared" si="7"/>
        <v>100.16666666666667</v>
      </c>
      <c r="N16" s="25">
        <f t="shared" si="7"/>
        <v>92.666666666666671</v>
      </c>
      <c r="O16" s="25">
        <f t="shared" si="7"/>
        <v>89.1</v>
      </c>
      <c r="P16" s="25">
        <f t="shared" si="7"/>
        <v>91.833333333333329</v>
      </c>
      <c r="Q16" s="25">
        <f t="shared" si="7"/>
        <v>93.166666666666671</v>
      </c>
      <c r="R16" s="25">
        <f t="shared" si="7"/>
        <v>1477.5</v>
      </c>
      <c r="S16" s="25">
        <f t="shared" si="7"/>
        <v>93.401388888888889</v>
      </c>
    </row>
    <row r="17" spans="1:4" ht="15" customHeight="1" x14ac:dyDescent="0.25"/>
    <row r="18" spans="1:4" ht="15" customHeight="1" x14ac:dyDescent="0.25">
      <c r="A18" s="12" t="s">
        <v>89</v>
      </c>
      <c r="B18" s="12"/>
    </row>
    <row r="19" spans="1:4" ht="15" customHeight="1" x14ac:dyDescent="0.25">
      <c r="A19" s="13" t="s">
        <v>86</v>
      </c>
      <c r="B19" s="25">
        <f>AVERAGE(S2:S13)</f>
        <v>93.401388888888889</v>
      </c>
    </row>
    <row r="20" spans="1:4" ht="15" customHeight="1" x14ac:dyDescent="0.25">
      <c r="A20" s="13" t="s">
        <v>87</v>
      </c>
      <c r="B20" s="25">
        <f>_xlfn.STDEV.P(S2:S13)</f>
        <v>7.2117744943962769</v>
      </c>
    </row>
    <row r="21" spans="1:4" ht="15" customHeight="1" x14ac:dyDescent="0.25">
      <c r="B21" s="5"/>
    </row>
    <row r="22" spans="1:4" ht="15" customHeight="1" x14ac:dyDescent="0.25">
      <c r="A22" s="12"/>
      <c r="B22" s="21" t="s">
        <v>95</v>
      </c>
    </row>
    <row r="23" spans="1:4" ht="15" customHeight="1" x14ac:dyDescent="0.25">
      <c r="A23" s="13" t="s">
        <v>96</v>
      </c>
      <c r="B23" s="25">
        <f>(S2-B19)/B20</f>
        <v>2.2842659769674585</v>
      </c>
      <c r="C23" s="8"/>
    </row>
    <row r="24" spans="1:4" ht="15" customHeight="1" x14ac:dyDescent="0.25">
      <c r="A24" s="13" t="s">
        <v>97</v>
      </c>
      <c r="B24" s="25">
        <f>(S13-B19)/B20</f>
        <v>-1.4682778693533347</v>
      </c>
      <c r="C24" s="8"/>
    </row>
    <row r="25" spans="1:4" ht="15" customHeight="1" x14ac:dyDescent="0.25">
      <c r="B25" s="5"/>
    </row>
    <row r="26" spans="1:4" ht="15" customHeight="1" x14ac:dyDescent="0.25">
      <c r="A26" s="12" t="s">
        <v>90</v>
      </c>
      <c r="B26" s="21"/>
    </row>
    <row r="27" spans="1:4" s="2" customFormat="1" ht="15" customHeight="1" x14ac:dyDescent="0.25">
      <c r="A27" s="14" t="s">
        <v>98</v>
      </c>
      <c r="B27" s="18">
        <v>190</v>
      </c>
    </row>
    <row r="28" spans="1:4" ht="15" customHeight="1" x14ac:dyDescent="0.25">
      <c r="A28" s="13" t="s">
        <v>91</v>
      </c>
      <c r="B28" s="25">
        <f>AVERAGE(B2:Q13)</f>
        <v>93.315789473684205</v>
      </c>
    </row>
    <row r="29" spans="1:4" ht="15" customHeight="1" x14ac:dyDescent="0.25">
      <c r="A29" s="13" t="s">
        <v>92</v>
      </c>
      <c r="B29" s="25">
        <f>_xlfn.STDEV.P(B2:Q13)</f>
        <v>22.477011956263102</v>
      </c>
    </row>
    <row r="30" spans="1:4" ht="15" customHeight="1" x14ac:dyDescent="0.25">
      <c r="B30" s="5"/>
    </row>
    <row r="31" spans="1:4" ht="15" customHeight="1" x14ac:dyDescent="0.25">
      <c r="A31" s="12"/>
      <c r="B31" s="21" t="s">
        <v>93</v>
      </c>
      <c r="C31" s="12" t="s">
        <v>95</v>
      </c>
      <c r="D31" s="12" t="s">
        <v>88</v>
      </c>
    </row>
    <row r="32" spans="1:4" ht="15" customHeight="1" x14ac:dyDescent="0.25">
      <c r="A32" s="13" t="s">
        <v>99</v>
      </c>
      <c r="B32" s="25">
        <f>MAX(B2:Q13)</f>
        <v>175</v>
      </c>
      <c r="C32" s="25">
        <f>(175-B28)/B29</f>
        <v>3.6341223061704571</v>
      </c>
      <c r="D32" s="28">
        <v>0.99985000000000002</v>
      </c>
    </row>
    <row r="33" spans="1:4" ht="15" customHeight="1" x14ac:dyDescent="0.25">
      <c r="A33" s="13" t="s">
        <v>100</v>
      </c>
      <c r="B33" s="25">
        <f>MIN(B2:Q13)</f>
        <v>31</v>
      </c>
      <c r="C33" s="25">
        <f>(31-B28)/B29</f>
        <v>-2.7724232026455029</v>
      </c>
      <c r="D33" s="28">
        <v>2.8E-3</v>
      </c>
    </row>
  </sheetData>
  <sortState ref="A2:V13">
    <sortCondition descending="1" ref="S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K46" sqref="K46"/>
    </sheetView>
  </sheetViews>
  <sheetFormatPr defaultRowHeight="15" x14ac:dyDescent="0.25"/>
  <cols>
    <col min="1" max="1" width="24.7109375" customWidth="1"/>
    <col min="2" max="21" width="10.7109375" customWidth="1"/>
    <col min="22" max="22" width="13.28515625" customWidth="1"/>
  </cols>
  <sheetData>
    <row r="1" spans="1:22" ht="15" customHeight="1" x14ac:dyDescent="0.25">
      <c r="A1" s="37" t="s">
        <v>0</v>
      </c>
      <c r="B1" s="37" t="s">
        <v>17</v>
      </c>
      <c r="C1" s="37" t="s">
        <v>70</v>
      </c>
      <c r="D1" s="37" t="s">
        <v>71</v>
      </c>
      <c r="E1" s="37" t="s">
        <v>72</v>
      </c>
      <c r="F1" s="37" t="s">
        <v>73</v>
      </c>
      <c r="G1" s="37" t="s">
        <v>74</v>
      </c>
      <c r="H1" s="37" t="s">
        <v>75</v>
      </c>
      <c r="I1" s="37" t="s">
        <v>76</v>
      </c>
      <c r="J1" s="37" t="s">
        <v>77</v>
      </c>
      <c r="K1" s="37" t="s">
        <v>78</v>
      </c>
      <c r="L1" s="37" t="s">
        <v>79</v>
      </c>
      <c r="M1" s="37" t="s">
        <v>80</v>
      </c>
      <c r="N1" s="37" t="s">
        <v>81</v>
      </c>
      <c r="O1" s="37" t="s">
        <v>82</v>
      </c>
      <c r="P1" s="37" t="s">
        <v>83</v>
      </c>
      <c r="Q1" s="37" t="s">
        <v>33</v>
      </c>
      <c r="R1" s="37" t="s">
        <v>34</v>
      </c>
      <c r="S1" s="37" t="s">
        <v>35</v>
      </c>
      <c r="T1" s="37" t="s">
        <v>36</v>
      </c>
      <c r="U1" s="37" t="s">
        <v>38</v>
      </c>
      <c r="V1" s="16" t="s">
        <v>119</v>
      </c>
    </row>
    <row r="2" spans="1:22" ht="15" customHeight="1" x14ac:dyDescent="0.25">
      <c r="A2" s="38" t="s">
        <v>12</v>
      </c>
      <c r="B2" s="38">
        <v>115</v>
      </c>
      <c r="C2" s="38">
        <v>91</v>
      </c>
      <c r="D2" s="38">
        <v>139</v>
      </c>
      <c r="E2" s="38">
        <v>145</v>
      </c>
      <c r="F2" s="38">
        <v>128</v>
      </c>
      <c r="G2" s="38">
        <v>77</v>
      </c>
      <c r="H2" s="38">
        <v>95</v>
      </c>
      <c r="I2" s="38">
        <v>71</v>
      </c>
      <c r="J2" s="38">
        <v>97</v>
      </c>
      <c r="K2" s="38">
        <v>94</v>
      </c>
      <c r="L2" s="38">
        <v>74</v>
      </c>
      <c r="M2" s="38">
        <v>168</v>
      </c>
      <c r="N2" s="38">
        <v>102</v>
      </c>
      <c r="O2" s="38">
        <v>92</v>
      </c>
      <c r="P2" s="38">
        <v>72</v>
      </c>
      <c r="Q2" s="38">
        <f t="shared" ref="Q2:Q13" si="0">SUM(B2:P2)</f>
        <v>1560</v>
      </c>
      <c r="R2" s="25">
        <f t="shared" ref="R2:R13" si="1">AVERAGE(B2:P2)</f>
        <v>104</v>
      </c>
      <c r="S2" s="25">
        <f t="shared" ref="S2:S13" si="2">MEDIAN(B2:P2)</f>
        <v>95</v>
      </c>
      <c r="T2" s="25">
        <f t="shared" ref="T2:T13" si="3">_xlfn.STDEV.P(B2:P2)</f>
        <v>28.270125574535392</v>
      </c>
      <c r="U2" s="38">
        <f t="shared" ref="U2:U13" si="4">MAX(B2:P2)-MIN(B2:P2)</f>
        <v>97</v>
      </c>
      <c r="V2" s="27">
        <f>(R2-$B$19)/$B$20</f>
        <v>1.3535698636808542</v>
      </c>
    </row>
    <row r="3" spans="1:22" s="2" customFormat="1" ht="15" customHeight="1" x14ac:dyDescent="0.25">
      <c r="A3" s="37" t="s">
        <v>1</v>
      </c>
      <c r="B3" s="37">
        <v>90</v>
      </c>
      <c r="C3" s="37">
        <v>89</v>
      </c>
      <c r="D3" s="37">
        <v>104</v>
      </c>
      <c r="E3" s="37">
        <v>141</v>
      </c>
      <c r="F3" s="37">
        <v>57</v>
      </c>
      <c r="G3" s="37">
        <v>84</v>
      </c>
      <c r="H3" s="37">
        <v>87</v>
      </c>
      <c r="I3" s="37">
        <v>111</v>
      </c>
      <c r="J3" s="37">
        <v>137</v>
      </c>
      <c r="K3" s="37">
        <v>129</v>
      </c>
      <c r="L3" s="37">
        <v>119</v>
      </c>
      <c r="M3" s="37">
        <v>78</v>
      </c>
      <c r="N3" s="37"/>
      <c r="O3" s="37">
        <v>137</v>
      </c>
      <c r="P3" s="37">
        <v>90</v>
      </c>
      <c r="Q3" s="37">
        <f t="shared" si="0"/>
        <v>1453</v>
      </c>
      <c r="R3" s="21">
        <f t="shared" si="1"/>
        <v>103.78571428571429</v>
      </c>
      <c r="S3" s="21">
        <f t="shared" si="2"/>
        <v>97</v>
      </c>
      <c r="T3" s="21">
        <f t="shared" si="3"/>
        <v>24.837122479490745</v>
      </c>
      <c r="U3" s="37">
        <f t="shared" si="4"/>
        <v>84</v>
      </c>
      <c r="V3" s="22">
        <f t="shared" ref="V3:V13" si="5">(R3-$B$19)/$B$20</f>
        <v>1.3286252276018276</v>
      </c>
    </row>
    <row r="4" spans="1:22" s="2" customFormat="1" ht="15" customHeight="1" x14ac:dyDescent="0.25">
      <c r="A4" s="39" t="s">
        <v>11</v>
      </c>
      <c r="B4" s="39">
        <v>87</v>
      </c>
      <c r="C4" s="39">
        <v>99</v>
      </c>
      <c r="D4" s="39">
        <v>82</v>
      </c>
      <c r="E4" s="39">
        <v>94</v>
      </c>
      <c r="F4" s="39">
        <v>99</v>
      </c>
      <c r="G4" s="39">
        <v>86</v>
      </c>
      <c r="H4" s="39">
        <v>112</v>
      </c>
      <c r="I4" s="39">
        <v>89</v>
      </c>
      <c r="J4" s="39">
        <v>147</v>
      </c>
      <c r="K4" s="39">
        <v>84</v>
      </c>
      <c r="L4" s="39">
        <v>126</v>
      </c>
      <c r="M4" s="39">
        <v>68</v>
      </c>
      <c r="N4" s="39">
        <v>122</v>
      </c>
      <c r="O4" s="39">
        <v>96</v>
      </c>
      <c r="P4" s="39">
        <v>143</v>
      </c>
      <c r="Q4" s="39">
        <f t="shared" si="0"/>
        <v>1534</v>
      </c>
      <c r="R4" s="18">
        <f t="shared" si="1"/>
        <v>102.26666666666667</v>
      </c>
      <c r="S4" s="18">
        <f t="shared" si="2"/>
        <v>96</v>
      </c>
      <c r="T4" s="18">
        <f t="shared" si="3"/>
        <v>22.25448768725585</v>
      </c>
      <c r="U4" s="39">
        <f t="shared" si="4"/>
        <v>79</v>
      </c>
      <c r="V4" s="19">
        <f t="shared" si="5"/>
        <v>1.1517954740638325</v>
      </c>
    </row>
    <row r="5" spans="1:22" s="2" customFormat="1" ht="15" customHeight="1" x14ac:dyDescent="0.25">
      <c r="A5" s="37" t="s">
        <v>13</v>
      </c>
      <c r="B5" s="37">
        <v>79</v>
      </c>
      <c r="C5" s="37">
        <v>149</v>
      </c>
      <c r="D5" s="37">
        <v>90</v>
      </c>
      <c r="E5" s="37">
        <v>126</v>
      </c>
      <c r="F5" s="37">
        <v>137</v>
      </c>
      <c r="G5" s="37">
        <v>114</v>
      </c>
      <c r="H5" s="37">
        <v>67</v>
      </c>
      <c r="I5" s="37">
        <v>104</v>
      </c>
      <c r="J5" s="37">
        <v>91</v>
      </c>
      <c r="K5" s="37">
        <v>70</v>
      </c>
      <c r="L5" s="37">
        <v>68</v>
      </c>
      <c r="M5" s="37">
        <v>122</v>
      </c>
      <c r="N5" s="37">
        <v>98</v>
      </c>
      <c r="O5" s="37">
        <v>104</v>
      </c>
      <c r="P5" s="37">
        <v>39</v>
      </c>
      <c r="Q5" s="37">
        <f t="shared" si="0"/>
        <v>1458</v>
      </c>
      <c r="R5" s="21">
        <f t="shared" si="1"/>
        <v>97.2</v>
      </c>
      <c r="S5" s="21">
        <f t="shared" si="2"/>
        <v>98</v>
      </c>
      <c r="T5" s="21">
        <f t="shared" si="3"/>
        <v>28.752275272286425</v>
      </c>
      <c r="U5" s="37">
        <f t="shared" si="4"/>
        <v>110</v>
      </c>
      <c r="V5" s="22">
        <f t="shared" si="5"/>
        <v>0.56199341210638576</v>
      </c>
    </row>
    <row r="6" spans="1:22" s="2" customFormat="1" ht="15" customHeight="1" x14ac:dyDescent="0.25">
      <c r="A6" s="39" t="s">
        <v>7</v>
      </c>
      <c r="B6" s="39">
        <v>133</v>
      </c>
      <c r="C6" s="39">
        <v>96</v>
      </c>
      <c r="D6" s="39">
        <v>88</v>
      </c>
      <c r="E6" s="39">
        <v>118</v>
      </c>
      <c r="F6" s="39">
        <v>105</v>
      </c>
      <c r="G6" s="39">
        <v>78</v>
      </c>
      <c r="H6" s="39">
        <v>92</v>
      </c>
      <c r="I6" s="39">
        <v>93</v>
      </c>
      <c r="J6" s="39">
        <v>82</v>
      </c>
      <c r="K6" s="39">
        <v>106</v>
      </c>
      <c r="L6" s="39">
        <v>78</v>
      </c>
      <c r="M6" s="39">
        <v>79</v>
      </c>
      <c r="N6" s="39">
        <v>114</v>
      </c>
      <c r="O6" s="39">
        <v>110</v>
      </c>
      <c r="P6" s="39">
        <v>84</v>
      </c>
      <c r="Q6" s="39">
        <f t="shared" si="0"/>
        <v>1456</v>
      </c>
      <c r="R6" s="18">
        <f t="shared" si="1"/>
        <v>97.066666666666663</v>
      </c>
      <c r="S6" s="18">
        <f t="shared" si="2"/>
        <v>93</v>
      </c>
      <c r="T6" s="18">
        <f t="shared" si="3"/>
        <v>16.130578277159053</v>
      </c>
      <c r="U6" s="39">
        <f t="shared" si="4"/>
        <v>55</v>
      </c>
      <c r="V6" s="19">
        <f t="shared" si="5"/>
        <v>0.54647230521276791</v>
      </c>
    </row>
    <row r="7" spans="1:22" s="2" customFormat="1" ht="15" customHeight="1" x14ac:dyDescent="0.25">
      <c r="A7" s="37" t="s">
        <v>10</v>
      </c>
      <c r="B7" s="37">
        <v>56</v>
      </c>
      <c r="C7" s="37">
        <v>109</v>
      </c>
      <c r="D7" s="37">
        <v>87</v>
      </c>
      <c r="E7" s="37">
        <v>76</v>
      </c>
      <c r="F7" s="37">
        <v>108</v>
      </c>
      <c r="G7" s="37">
        <v>90</v>
      </c>
      <c r="H7" s="37">
        <v>130</v>
      </c>
      <c r="I7" s="37">
        <v>92</v>
      </c>
      <c r="J7" s="37">
        <v>98</v>
      </c>
      <c r="K7" s="37">
        <v>99</v>
      </c>
      <c r="L7" s="37">
        <v>55</v>
      </c>
      <c r="M7" s="37">
        <v>93</v>
      </c>
      <c r="N7" s="37">
        <v>90</v>
      </c>
      <c r="O7" s="37">
        <v>108</v>
      </c>
      <c r="P7" s="37">
        <v>119</v>
      </c>
      <c r="Q7" s="37">
        <f t="shared" si="0"/>
        <v>1410</v>
      </c>
      <c r="R7" s="21">
        <f t="shared" si="1"/>
        <v>94</v>
      </c>
      <c r="S7" s="21">
        <f t="shared" si="2"/>
        <v>93</v>
      </c>
      <c r="T7" s="21">
        <f t="shared" si="3"/>
        <v>19.9231858228882</v>
      </c>
      <c r="U7" s="37">
        <f t="shared" si="4"/>
        <v>75</v>
      </c>
      <c r="V7" s="22">
        <f t="shared" si="5"/>
        <v>0.18948684665957655</v>
      </c>
    </row>
    <row r="8" spans="1:22" s="2" customFormat="1" ht="15" customHeight="1" x14ac:dyDescent="0.25">
      <c r="A8" s="39" t="s">
        <v>44</v>
      </c>
      <c r="B8" s="39">
        <v>123</v>
      </c>
      <c r="C8" s="39">
        <v>104</v>
      </c>
      <c r="D8" s="39">
        <v>120</v>
      </c>
      <c r="E8" s="39">
        <v>80</v>
      </c>
      <c r="F8" s="39">
        <v>106</v>
      </c>
      <c r="G8" s="39">
        <v>74</v>
      </c>
      <c r="H8" s="39">
        <v>74</v>
      </c>
      <c r="I8" s="39">
        <v>107</v>
      </c>
      <c r="J8" s="39">
        <v>81</v>
      </c>
      <c r="K8" s="39">
        <v>75</v>
      </c>
      <c r="L8" s="39">
        <v>62</v>
      </c>
      <c r="M8" s="39">
        <v>84</v>
      </c>
      <c r="N8" s="39"/>
      <c r="O8" s="39">
        <v>112</v>
      </c>
      <c r="P8" s="39">
        <v>103</v>
      </c>
      <c r="Q8" s="39">
        <f t="shared" si="0"/>
        <v>1305</v>
      </c>
      <c r="R8" s="18">
        <f t="shared" si="1"/>
        <v>93.214285714285708</v>
      </c>
      <c r="S8" s="18">
        <f t="shared" si="2"/>
        <v>93.5</v>
      </c>
      <c r="T8" s="18">
        <f t="shared" si="3"/>
        <v>18.853489905920682</v>
      </c>
      <c r="U8" s="39">
        <f t="shared" si="4"/>
        <v>61</v>
      </c>
      <c r="V8" s="19">
        <f t="shared" si="5"/>
        <v>9.8023181036475462E-2</v>
      </c>
    </row>
    <row r="9" spans="1:22" s="2" customFormat="1" ht="15" customHeight="1" x14ac:dyDescent="0.25">
      <c r="A9" s="37" t="s">
        <v>43</v>
      </c>
      <c r="B9" s="37">
        <v>109</v>
      </c>
      <c r="C9" s="37">
        <v>94</v>
      </c>
      <c r="D9" s="37">
        <v>100</v>
      </c>
      <c r="E9" s="37">
        <v>106</v>
      </c>
      <c r="F9" s="37">
        <v>71</v>
      </c>
      <c r="G9" s="37">
        <v>117</v>
      </c>
      <c r="H9" s="37">
        <v>97</v>
      </c>
      <c r="I9" s="37">
        <v>100</v>
      </c>
      <c r="J9" s="37">
        <v>83</v>
      </c>
      <c r="K9" s="37">
        <v>59</v>
      </c>
      <c r="L9" s="37">
        <v>93</v>
      </c>
      <c r="M9" s="37">
        <v>56</v>
      </c>
      <c r="N9" s="37">
        <v>104</v>
      </c>
      <c r="O9" s="37">
        <v>67</v>
      </c>
      <c r="P9" s="37">
        <v>64</v>
      </c>
      <c r="Q9" s="37">
        <f t="shared" si="0"/>
        <v>1320</v>
      </c>
      <c r="R9" s="21">
        <f t="shared" si="1"/>
        <v>88</v>
      </c>
      <c r="S9" s="21">
        <f t="shared" si="2"/>
        <v>94</v>
      </c>
      <c r="T9" s="21">
        <f t="shared" si="3"/>
        <v>19.12764142979125</v>
      </c>
      <c r="U9" s="37">
        <f t="shared" si="4"/>
        <v>61</v>
      </c>
      <c r="V9" s="22">
        <f t="shared" si="5"/>
        <v>-0.50896296355319004</v>
      </c>
    </row>
    <row r="10" spans="1:22" s="2" customFormat="1" ht="15" customHeight="1" x14ac:dyDescent="0.25">
      <c r="A10" s="39" t="s">
        <v>8</v>
      </c>
      <c r="B10" s="39">
        <v>96</v>
      </c>
      <c r="C10" s="39">
        <v>109</v>
      </c>
      <c r="D10" s="39">
        <v>42</v>
      </c>
      <c r="E10" s="39">
        <v>118</v>
      </c>
      <c r="F10" s="39">
        <v>60</v>
      </c>
      <c r="G10" s="39">
        <v>84</v>
      </c>
      <c r="H10" s="39">
        <v>66</v>
      </c>
      <c r="I10" s="39">
        <v>97</v>
      </c>
      <c r="J10" s="39">
        <v>89</v>
      </c>
      <c r="K10" s="39">
        <v>63</v>
      </c>
      <c r="L10" s="39">
        <v>75</v>
      </c>
      <c r="M10" s="39">
        <v>121</v>
      </c>
      <c r="N10" s="39">
        <v>76</v>
      </c>
      <c r="O10" s="39">
        <v>95</v>
      </c>
      <c r="P10" s="39">
        <v>101</v>
      </c>
      <c r="Q10" s="39">
        <f t="shared" si="0"/>
        <v>1292</v>
      </c>
      <c r="R10" s="18">
        <f t="shared" si="1"/>
        <v>86.13333333333334</v>
      </c>
      <c r="S10" s="18">
        <f t="shared" si="2"/>
        <v>89</v>
      </c>
      <c r="T10" s="18">
        <f t="shared" si="3"/>
        <v>21.725151834273156</v>
      </c>
      <c r="U10" s="39">
        <f t="shared" si="4"/>
        <v>79</v>
      </c>
      <c r="V10" s="19">
        <f t="shared" si="5"/>
        <v>-0.72625846006382777</v>
      </c>
    </row>
    <row r="11" spans="1:22" s="2" customFormat="1" ht="15" customHeight="1" x14ac:dyDescent="0.25">
      <c r="A11" s="37" t="s">
        <v>3</v>
      </c>
      <c r="B11" s="37">
        <v>70</v>
      </c>
      <c r="C11" s="37">
        <v>87</v>
      </c>
      <c r="D11" s="37">
        <v>70</v>
      </c>
      <c r="E11" s="37">
        <v>65</v>
      </c>
      <c r="F11" s="37">
        <v>67</v>
      </c>
      <c r="G11" s="37">
        <v>80</v>
      </c>
      <c r="H11" s="37">
        <v>86</v>
      </c>
      <c r="I11" s="37">
        <v>102</v>
      </c>
      <c r="J11" s="37">
        <v>90</v>
      </c>
      <c r="K11" s="37">
        <v>71</v>
      </c>
      <c r="L11" s="37">
        <v>106</v>
      </c>
      <c r="M11" s="37">
        <v>59</v>
      </c>
      <c r="N11" s="37">
        <v>101</v>
      </c>
      <c r="O11" s="37">
        <v>127</v>
      </c>
      <c r="P11" s="37">
        <v>78</v>
      </c>
      <c r="Q11" s="37">
        <f t="shared" si="0"/>
        <v>1259</v>
      </c>
      <c r="R11" s="21">
        <f t="shared" si="1"/>
        <v>83.933333333333337</v>
      </c>
      <c r="S11" s="21">
        <f t="shared" si="2"/>
        <v>80</v>
      </c>
      <c r="T11" s="21">
        <f t="shared" si="3"/>
        <v>18.042419152898784</v>
      </c>
      <c r="U11" s="37">
        <f t="shared" si="4"/>
        <v>68</v>
      </c>
      <c r="V11" s="22">
        <f t="shared" si="5"/>
        <v>-0.98235672380850914</v>
      </c>
    </row>
    <row r="12" spans="1:22" s="2" customFormat="1" ht="15" customHeight="1" x14ac:dyDescent="0.25">
      <c r="A12" s="39" t="s">
        <v>69</v>
      </c>
      <c r="B12" s="39">
        <v>93</v>
      </c>
      <c r="C12" s="39">
        <v>91</v>
      </c>
      <c r="D12" s="39">
        <v>74</v>
      </c>
      <c r="E12" s="39">
        <v>90</v>
      </c>
      <c r="F12" s="39">
        <v>54</v>
      </c>
      <c r="G12" s="39">
        <v>69</v>
      </c>
      <c r="H12" s="39">
        <v>71</v>
      </c>
      <c r="I12" s="39">
        <v>51</v>
      </c>
      <c r="J12" s="39">
        <v>82</v>
      </c>
      <c r="K12" s="39">
        <v>96</v>
      </c>
      <c r="L12" s="39">
        <v>83</v>
      </c>
      <c r="M12" s="39">
        <v>60</v>
      </c>
      <c r="N12" s="39">
        <v>88</v>
      </c>
      <c r="O12" s="39">
        <v>143</v>
      </c>
      <c r="P12" s="39">
        <v>79</v>
      </c>
      <c r="Q12" s="39">
        <f t="shared" si="0"/>
        <v>1224</v>
      </c>
      <c r="R12" s="18">
        <f t="shared" si="1"/>
        <v>81.599999999999994</v>
      </c>
      <c r="S12" s="18">
        <f t="shared" si="2"/>
        <v>82</v>
      </c>
      <c r="T12" s="18">
        <f t="shared" si="3"/>
        <v>21.306649979134058</v>
      </c>
      <c r="U12" s="39">
        <f t="shared" si="4"/>
        <v>92</v>
      </c>
      <c r="V12" s="19">
        <f t="shared" si="5"/>
        <v>-1.2539760944468084</v>
      </c>
    </row>
    <row r="13" spans="1:22" s="2" customFormat="1" ht="15" customHeight="1" x14ac:dyDescent="0.25">
      <c r="A13" s="37" t="s">
        <v>15</v>
      </c>
      <c r="B13" s="37">
        <v>81</v>
      </c>
      <c r="C13" s="37">
        <v>93</v>
      </c>
      <c r="D13" s="37">
        <v>66</v>
      </c>
      <c r="E13" s="37">
        <v>87</v>
      </c>
      <c r="F13" s="37">
        <v>78</v>
      </c>
      <c r="G13" s="37">
        <v>78</v>
      </c>
      <c r="H13" s="37">
        <v>71</v>
      </c>
      <c r="I13" s="37">
        <v>83</v>
      </c>
      <c r="J13" s="37">
        <v>73</v>
      </c>
      <c r="K13" s="37">
        <v>67</v>
      </c>
      <c r="L13" s="37">
        <v>63</v>
      </c>
      <c r="M13" s="37">
        <v>115</v>
      </c>
      <c r="N13" s="37">
        <v>63</v>
      </c>
      <c r="O13" s="37">
        <v>57</v>
      </c>
      <c r="P13" s="37">
        <v>84</v>
      </c>
      <c r="Q13" s="37">
        <f t="shared" si="0"/>
        <v>1159</v>
      </c>
      <c r="R13" s="21">
        <f t="shared" si="1"/>
        <v>77.266666666666666</v>
      </c>
      <c r="S13" s="21">
        <f t="shared" si="2"/>
        <v>78</v>
      </c>
      <c r="T13" s="21">
        <f t="shared" si="3"/>
        <v>14.063980786233873</v>
      </c>
      <c r="U13" s="37">
        <f t="shared" si="4"/>
        <v>58</v>
      </c>
      <c r="V13" s="22">
        <f t="shared" si="5"/>
        <v>-1.7584120684893616</v>
      </c>
    </row>
    <row r="14" spans="1:22" s="2" customFormat="1" ht="1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2" s="2" customFormat="1" ht="15" customHeight="1" x14ac:dyDescent="0.25">
      <c r="A15" s="39" t="s">
        <v>37</v>
      </c>
      <c r="B15" s="39">
        <f>SUM(B2:B13)</f>
        <v>1132</v>
      </c>
      <c r="C15" s="39">
        <f t="shared" ref="C15:P15" si="6">SUM(C2:C13)</f>
        <v>1211</v>
      </c>
      <c r="D15" s="39">
        <f t="shared" si="6"/>
        <v>1062</v>
      </c>
      <c r="E15" s="39">
        <f t="shared" si="6"/>
        <v>1246</v>
      </c>
      <c r="F15" s="39">
        <f t="shared" si="6"/>
        <v>1070</v>
      </c>
      <c r="G15" s="39">
        <f t="shared" si="6"/>
        <v>1031</v>
      </c>
      <c r="H15" s="39">
        <f t="shared" si="6"/>
        <v>1048</v>
      </c>
      <c r="I15" s="39">
        <f t="shared" si="6"/>
        <v>1100</v>
      </c>
      <c r="J15" s="39">
        <f t="shared" si="6"/>
        <v>1150</v>
      </c>
      <c r="K15" s="39">
        <f t="shared" si="6"/>
        <v>1013</v>
      </c>
      <c r="L15" s="39">
        <f t="shared" si="6"/>
        <v>1002</v>
      </c>
      <c r="M15" s="39">
        <f t="shared" si="6"/>
        <v>1103</v>
      </c>
      <c r="N15" s="39">
        <f t="shared" si="6"/>
        <v>958</v>
      </c>
      <c r="O15" s="39">
        <f t="shared" si="6"/>
        <v>1248</v>
      </c>
      <c r="P15" s="39">
        <f t="shared" si="6"/>
        <v>1056</v>
      </c>
      <c r="Q15" s="39"/>
      <c r="R15" s="39"/>
      <c r="S15" s="39"/>
      <c r="T15" s="39"/>
      <c r="U15" s="39"/>
    </row>
    <row r="16" spans="1:22" ht="15" customHeight="1" x14ac:dyDescent="0.25">
      <c r="A16" s="38" t="s">
        <v>39</v>
      </c>
      <c r="B16" s="39">
        <f>AVERAGE(B2:B13)</f>
        <v>94.333333333333329</v>
      </c>
      <c r="C16" s="39">
        <f t="shared" ref="C16:U16" si="7">AVERAGE(C2:C13)</f>
        <v>100.91666666666667</v>
      </c>
      <c r="D16" s="39">
        <f t="shared" si="7"/>
        <v>88.5</v>
      </c>
      <c r="E16" s="39">
        <f t="shared" si="7"/>
        <v>103.83333333333333</v>
      </c>
      <c r="F16" s="39">
        <f t="shared" si="7"/>
        <v>89.166666666666671</v>
      </c>
      <c r="G16" s="39">
        <f t="shared" si="7"/>
        <v>85.916666666666671</v>
      </c>
      <c r="H16" s="39">
        <f t="shared" si="7"/>
        <v>87.333333333333329</v>
      </c>
      <c r="I16" s="39">
        <f t="shared" si="7"/>
        <v>91.666666666666671</v>
      </c>
      <c r="J16" s="39">
        <f t="shared" si="7"/>
        <v>95.833333333333329</v>
      </c>
      <c r="K16" s="39">
        <f t="shared" si="7"/>
        <v>84.416666666666671</v>
      </c>
      <c r="L16" s="39">
        <f t="shared" si="7"/>
        <v>83.5</v>
      </c>
      <c r="M16" s="39">
        <f t="shared" si="7"/>
        <v>91.916666666666671</v>
      </c>
      <c r="N16" s="39">
        <f t="shared" si="7"/>
        <v>95.8</v>
      </c>
      <c r="O16" s="39">
        <f t="shared" si="7"/>
        <v>104</v>
      </c>
      <c r="P16" s="39">
        <f t="shared" si="7"/>
        <v>88</v>
      </c>
      <c r="Q16" s="39">
        <f t="shared" si="7"/>
        <v>1369.1666666666667</v>
      </c>
      <c r="R16" s="39">
        <f t="shared" si="7"/>
        <v>92.372222222222206</v>
      </c>
      <c r="S16" s="39">
        <f t="shared" si="7"/>
        <v>90.708333333333329</v>
      </c>
      <c r="T16" s="39">
        <f t="shared" si="7"/>
        <v>21.107259016822294</v>
      </c>
      <c r="U16" s="39">
        <f t="shared" si="7"/>
        <v>76.583333333333329</v>
      </c>
    </row>
    <row r="17" spans="1:4" ht="15" customHeight="1" x14ac:dyDescent="0.25"/>
    <row r="18" spans="1:4" s="2" customFormat="1" ht="15" customHeight="1" x14ac:dyDescent="0.25">
      <c r="A18" s="12" t="s">
        <v>89</v>
      </c>
      <c r="B18" s="12"/>
    </row>
    <row r="19" spans="1:4" ht="15" customHeight="1" x14ac:dyDescent="0.25">
      <c r="A19" s="13" t="s">
        <v>86</v>
      </c>
      <c r="B19" s="25">
        <f>AVERAGE(R2:R13)</f>
        <v>92.372222222222206</v>
      </c>
      <c r="C19" s="5"/>
      <c r="D19" s="5"/>
    </row>
    <row r="20" spans="1:4" ht="15" customHeight="1" x14ac:dyDescent="0.25">
      <c r="A20" s="13" t="s">
        <v>87</v>
      </c>
      <c r="B20" s="25">
        <f>_xlfn.STDEV.P(R2:R13)</f>
        <v>8.5904526170208833</v>
      </c>
      <c r="C20" s="5"/>
      <c r="D20" s="5"/>
    </row>
    <row r="21" spans="1:4" ht="15" customHeight="1" x14ac:dyDescent="0.25">
      <c r="B21" s="5"/>
      <c r="C21" s="5"/>
      <c r="D21" s="5"/>
    </row>
    <row r="22" spans="1:4" ht="15" customHeight="1" x14ac:dyDescent="0.25">
      <c r="A22" s="12"/>
      <c r="B22" s="21" t="s">
        <v>85</v>
      </c>
      <c r="C22" s="5"/>
      <c r="D22" s="5"/>
    </row>
    <row r="23" spans="1:4" ht="15" customHeight="1" x14ac:dyDescent="0.25">
      <c r="A23" s="13" t="s">
        <v>107</v>
      </c>
      <c r="B23" s="25">
        <f>(104-92.37)/B20</f>
        <v>1.3538285487957453</v>
      </c>
      <c r="C23" s="5"/>
      <c r="D23" s="5"/>
    </row>
    <row r="24" spans="1:4" ht="15" customHeight="1" x14ac:dyDescent="0.25">
      <c r="A24" s="13" t="s">
        <v>108</v>
      </c>
      <c r="B24" s="25">
        <f>(77.27-92.37)/B20</f>
        <v>-1.7577653557021302</v>
      </c>
      <c r="C24" s="5"/>
      <c r="D24" s="5"/>
    </row>
    <row r="25" spans="1:4" ht="15" customHeight="1" x14ac:dyDescent="0.25">
      <c r="B25" s="5"/>
      <c r="C25" s="5"/>
      <c r="D25" s="5"/>
    </row>
    <row r="26" spans="1:4" s="2" customFormat="1" ht="15" customHeight="1" x14ac:dyDescent="0.25">
      <c r="A26" s="12" t="s">
        <v>90</v>
      </c>
      <c r="B26" s="21"/>
      <c r="C26" s="6"/>
      <c r="D26" s="6"/>
    </row>
    <row r="27" spans="1:4" s="2" customFormat="1" ht="15" customHeight="1" x14ac:dyDescent="0.25">
      <c r="A27" s="14" t="s">
        <v>98</v>
      </c>
      <c r="B27" s="18">
        <f>COUNT(B2:P13)</f>
        <v>178</v>
      </c>
      <c r="C27" s="6"/>
      <c r="D27" s="6"/>
    </row>
    <row r="28" spans="1:4" ht="15" customHeight="1" x14ac:dyDescent="0.25">
      <c r="A28" s="13" t="s">
        <v>91</v>
      </c>
      <c r="B28" s="25">
        <f>AVERAGE(B2:P13)</f>
        <v>92.303370786516851</v>
      </c>
      <c r="C28" s="5"/>
      <c r="D28" s="5"/>
    </row>
    <row r="29" spans="1:4" ht="15" customHeight="1" x14ac:dyDescent="0.25">
      <c r="A29" s="13" t="s">
        <v>92</v>
      </c>
      <c r="B29" s="25">
        <f>_xlfn.STDEV.P(B2:P13)</f>
        <v>23.182909481093713</v>
      </c>
      <c r="C29" s="5"/>
      <c r="D29" s="5"/>
    </row>
    <row r="30" spans="1:4" ht="15" customHeight="1" x14ac:dyDescent="0.25">
      <c r="B30" s="5"/>
      <c r="C30" s="5"/>
      <c r="D30" s="5"/>
    </row>
    <row r="31" spans="1:4" ht="15" customHeight="1" x14ac:dyDescent="0.25">
      <c r="A31" s="12"/>
      <c r="B31" s="21" t="s">
        <v>93</v>
      </c>
      <c r="C31" s="21" t="s">
        <v>85</v>
      </c>
      <c r="D31" s="21" t="s">
        <v>88</v>
      </c>
    </row>
    <row r="32" spans="1:4" ht="15" customHeight="1" x14ac:dyDescent="0.25">
      <c r="A32" s="13" t="s">
        <v>109</v>
      </c>
      <c r="B32" s="25">
        <f>MAX(B2:P13)</f>
        <v>168</v>
      </c>
      <c r="C32" s="25">
        <f>(168-92)/B29</f>
        <v>3.2782770455097556</v>
      </c>
      <c r="D32" s="25">
        <v>0.99950000000000006</v>
      </c>
    </row>
    <row r="33" spans="1:4" ht="15" customHeight="1" x14ac:dyDescent="0.25">
      <c r="A33" s="13" t="s">
        <v>110</v>
      </c>
      <c r="B33" s="25">
        <f>MIN(B2:P13)</f>
        <v>39</v>
      </c>
      <c r="C33" s="25">
        <f>(39-92)/B29</f>
        <v>-2.2861668870002245</v>
      </c>
      <c r="D33" s="25">
        <v>1.0999999999999999E-2</v>
      </c>
    </row>
  </sheetData>
  <sortState ref="A2:U13">
    <sortCondition descending="1" ref="R2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48" sqref="G48"/>
    </sheetView>
  </sheetViews>
  <sheetFormatPr defaultRowHeight="15" x14ac:dyDescent="0.25"/>
  <cols>
    <col min="2" max="2" width="13.5703125" customWidth="1"/>
    <col min="3" max="3" width="12.7109375" customWidth="1"/>
  </cols>
  <sheetData>
    <row r="1" spans="1:3" x14ac:dyDescent="0.25">
      <c r="A1" t="s">
        <v>152</v>
      </c>
      <c r="B1" t="s">
        <v>119</v>
      </c>
      <c r="C1" t="s">
        <v>153</v>
      </c>
    </row>
    <row r="2" spans="1:3" x14ac:dyDescent="0.25">
      <c r="A2">
        <v>4</v>
      </c>
      <c r="B2">
        <v>-0.223</v>
      </c>
      <c r="C2">
        <v>25</v>
      </c>
    </row>
    <row r="3" spans="1:3" x14ac:dyDescent="0.25">
      <c r="A3">
        <v>8</v>
      </c>
      <c r="B3">
        <v>0.82399999999999995</v>
      </c>
      <c r="C3">
        <v>28.79</v>
      </c>
    </row>
    <row r="4" spans="1:3" x14ac:dyDescent="0.25">
      <c r="A4">
        <v>9</v>
      </c>
      <c r="B4">
        <v>0.54</v>
      </c>
      <c r="C4">
        <v>27.72</v>
      </c>
    </row>
    <row r="5" spans="1:3" x14ac:dyDescent="0.25">
      <c r="A5">
        <v>10</v>
      </c>
      <c r="B5">
        <v>1.097</v>
      </c>
      <c r="C5">
        <v>22.96</v>
      </c>
    </row>
    <row r="6" spans="1:3" x14ac:dyDescent="0.25">
      <c r="A6">
        <v>6</v>
      </c>
      <c r="B6">
        <v>6.0000000000000001E-3</v>
      </c>
      <c r="C6">
        <v>29.89</v>
      </c>
    </row>
    <row r="7" spans="1:3" x14ac:dyDescent="0.25">
      <c r="A7">
        <v>10</v>
      </c>
      <c r="B7">
        <v>1.8959999999999999</v>
      </c>
      <c r="C7">
        <v>23.72</v>
      </c>
    </row>
    <row r="8" spans="1:3" x14ac:dyDescent="0.25">
      <c r="A8">
        <v>9</v>
      </c>
      <c r="B8">
        <v>1.2430000000000001</v>
      </c>
      <c r="C8">
        <v>31.51</v>
      </c>
    </row>
    <row r="9" spans="1:3" x14ac:dyDescent="0.25">
      <c r="A9">
        <v>8</v>
      </c>
      <c r="B9">
        <v>0.28799999999999998</v>
      </c>
      <c r="C9">
        <v>21.33</v>
      </c>
    </row>
    <row r="10" spans="1:3" x14ac:dyDescent="0.25">
      <c r="A10">
        <v>5</v>
      </c>
      <c r="B10">
        <v>-0.31</v>
      </c>
      <c r="C10">
        <v>23.23</v>
      </c>
    </row>
    <row r="11" spans="1:3" x14ac:dyDescent="0.25">
      <c r="A11">
        <v>9</v>
      </c>
      <c r="B11">
        <v>0.40500000000000003</v>
      </c>
      <c r="C11">
        <v>24.16</v>
      </c>
    </row>
    <row r="12" spans="1:3" x14ac:dyDescent="0.25">
      <c r="A12">
        <v>4</v>
      </c>
      <c r="B12">
        <v>-1.03</v>
      </c>
      <c r="C12">
        <v>16.3</v>
      </c>
    </row>
    <row r="13" spans="1:3" x14ac:dyDescent="0.25">
      <c r="A13">
        <v>6</v>
      </c>
      <c r="B13">
        <v>-0.99</v>
      </c>
      <c r="C13">
        <v>21.15</v>
      </c>
    </row>
    <row r="14" spans="1:3" x14ac:dyDescent="0.25">
      <c r="A14">
        <v>4</v>
      </c>
      <c r="B14">
        <v>-1.7070000000000001</v>
      </c>
      <c r="C14">
        <v>24.03</v>
      </c>
    </row>
    <row r="15" spans="1:3" x14ac:dyDescent="0.25">
      <c r="A15">
        <v>3</v>
      </c>
      <c r="B15">
        <v>-0.70699999999999996</v>
      </c>
      <c r="C15">
        <v>23.39</v>
      </c>
    </row>
    <row r="16" spans="1:3" x14ac:dyDescent="0.25">
      <c r="A16">
        <v>7</v>
      </c>
      <c r="B16">
        <v>0.32100000000000001</v>
      </c>
      <c r="C16">
        <v>22.32</v>
      </c>
    </row>
    <row r="17" spans="1:3" x14ac:dyDescent="0.25">
      <c r="A17">
        <v>2</v>
      </c>
      <c r="B17">
        <v>-1.6539999999999999</v>
      </c>
      <c r="C17">
        <v>24.7</v>
      </c>
    </row>
    <row r="19" spans="1:3" x14ac:dyDescent="0.25">
      <c r="A19">
        <v>4</v>
      </c>
      <c r="B19">
        <v>-1.5549999999999999</v>
      </c>
      <c r="C19">
        <v>16.36</v>
      </c>
    </row>
    <row r="20" spans="1:3" x14ac:dyDescent="0.25">
      <c r="A20">
        <v>8</v>
      </c>
      <c r="B20">
        <v>0.94299999999999995</v>
      </c>
      <c r="C20">
        <v>22.43</v>
      </c>
    </row>
    <row r="21" spans="1:3" x14ac:dyDescent="0.25">
      <c r="A21">
        <v>8</v>
      </c>
      <c r="B21">
        <v>1.8939999999999999</v>
      </c>
      <c r="C21">
        <v>29.87</v>
      </c>
    </row>
    <row r="22" spans="1:3" x14ac:dyDescent="0.25">
      <c r="A22">
        <v>5</v>
      </c>
      <c r="B22">
        <v>-0.58899999999999997</v>
      </c>
      <c r="C22">
        <v>22.26</v>
      </c>
    </row>
    <row r="23" spans="1:3" x14ac:dyDescent="0.25">
      <c r="A23">
        <v>11</v>
      </c>
      <c r="B23">
        <v>0.748</v>
      </c>
      <c r="C23">
        <v>20.05</v>
      </c>
    </row>
    <row r="24" spans="1:3" x14ac:dyDescent="0.25">
      <c r="A24">
        <v>6</v>
      </c>
      <c r="B24">
        <v>-0.30499999999999999</v>
      </c>
      <c r="C24">
        <v>22.76</v>
      </c>
    </row>
    <row r="25" spans="1:3" x14ac:dyDescent="0.25">
      <c r="A25">
        <v>6</v>
      </c>
      <c r="B25">
        <v>0.13700000000000001</v>
      </c>
      <c r="C25">
        <v>23.69</v>
      </c>
    </row>
    <row r="26" spans="1:3" x14ac:dyDescent="0.25">
      <c r="A26">
        <v>7</v>
      </c>
      <c r="B26">
        <v>-1.3109999999999999</v>
      </c>
      <c r="C26">
        <v>16.88</v>
      </c>
    </row>
    <row r="27" spans="1:3" x14ac:dyDescent="0.25">
      <c r="A27">
        <v>9</v>
      </c>
      <c r="B27">
        <v>-0.123</v>
      </c>
      <c r="C27">
        <v>19.87</v>
      </c>
    </row>
    <row r="28" spans="1:3" x14ac:dyDescent="0.25">
      <c r="A28">
        <v>6</v>
      </c>
      <c r="B28">
        <v>7.3999999999999996E-2</v>
      </c>
      <c r="C28">
        <v>19.73</v>
      </c>
    </row>
    <row r="29" spans="1:3" x14ac:dyDescent="0.25">
      <c r="A29">
        <v>7</v>
      </c>
      <c r="B29">
        <v>1.8879999999999999</v>
      </c>
      <c r="C29">
        <v>19.989999999999998</v>
      </c>
    </row>
    <row r="30" spans="1:3" x14ac:dyDescent="0.25">
      <c r="A30">
        <v>6</v>
      </c>
      <c r="B30">
        <v>-0.8</v>
      </c>
      <c r="C30">
        <v>19.420000000000002</v>
      </c>
    </row>
    <row r="31" spans="1:3" x14ac:dyDescent="0.25">
      <c r="A31">
        <v>8</v>
      </c>
      <c r="B31">
        <v>-0.61499999999999999</v>
      </c>
      <c r="C31">
        <v>29.05</v>
      </c>
    </row>
    <row r="32" spans="1:3" x14ac:dyDescent="0.25">
      <c r="A32">
        <v>7</v>
      </c>
      <c r="B32">
        <v>0.75600000000000001</v>
      </c>
      <c r="C32">
        <v>33.71</v>
      </c>
    </row>
    <row r="33" spans="1:3" x14ac:dyDescent="0.25">
      <c r="A33">
        <v>3</v>
      </c>
      <c r="B33">
        <v>-1.0920000000000001</v>
      </c>
      <c r="C33">
        <v>24.19</v>
      </c>
    </row>
    <row r="34" spans="1:3" x14ac:dyDescent="0.25">
      <c r="A34">
        <v>6</v>
      </c>
      <c r="B34">
        <v>-5.0999999999999997E-2</v>
      </c>
      <c r="C34">
        <v>14.43</v>
      </c>
    </row>
    <row r="36" spans="1:3" x14ac:dyDescent="0.25">
      <c r="A36">
        <v>10</v>
      </c>
      <c r="B36">
        <v>1.153</v>
      </c>
      <c r="C36">
        <v>25.12</v>
      </c>
    </row>
    <row r="37" spans="1:3" x14ac:dyDescent="0.25">
      <c r="A37">
        <v>7</v>
      </c>
      <c r="B37">
        <v>0.29799999999999999</v>
      </c>
      <c r="C37">
        <v>20.66</v>
      </c>
    </row>
    <row r="38" spans="1:3" x14ac:dyDescent="0.25">
      <c r="A38">
        <v>8</v>
      </c>
      <c r="B38">
        <v>1.59</v>
      </c>
      <c r="C38">
        <v>26.04</v>
      </c>
    </row>
    <row r="39" spans="1:3" x14ac:dyDescent="0.25">
      <c r="A39">
        <v>10</v>
      </c>
      <c r="B39">
        <v>1.9770000000000001</v>
      </c>
      <c r="C39">
        <v>18.34</v>
      </c>
    </row>
    <row r="40" spans="1:3" x14ac:dyDescent="0.25">
      <c r="A40">
        <v>7</v>
      </c>
      <c r="B40">
        <v>-0.108</v>
      </c>
      <c r="C40">
        <v>17.64</v>
      </c>
    </row>
    <row r="41" spans="1:3" x14ac:dyDescent="0.25">
      <c r="A41">
        <v>8</v>
      </c>
      <c r="B41">
        <v>0.188</v>
      </c>
      <c r="C41">
        <v>26.38</v>
      </c>
    </row>
    <row r="42" spans="1:3" x14ac:dyDescent="0.25">
      <c r="A42">
        <v>5</v>
      </c>
      <c r="B42">
        <v>-0.67300000000000004</v>
      </c>
      <c r="C42">
        <v>18.88</v>
      </c>
    </row>
    <row r="43" spans="1:3" x14ac:dyDescent="0.25">
      <c r="A43">
        <v>8</v>
      </c>
      <c r="B43">
        <v>0.41499999999999998</v>
      </c>
      <c r="C43">
        <v>20.100000000000001</v>
      </c>
    </row>
    <row r="44" spans="1:3" x14ac:dyDescent="0.25">
      <c r="A44">
        <v>4</v>
      </c>
      <c r="B44">
        <v>-0.53800000000000003</v>
      </c>
      <c r="C44">
        <v>17.55</v>
      </c>
    </row>
    <row r="45" spans="1:3" x14ac:dyDescent="0.25">
      <c r="A45">
        <v>4</v>
      </c>
      <c r="B45">
        <v>-1.639</v>
      </c>
      <c r="C45">
        <v>21.34</v>
      </c>
    </row>
    <row r="46" spans="1:3" x14ac:dyDescent="0.25">
      <c r="A46">
        <v>4</v>
      </c>
      <c r="B46">
        <v>-1.1779999999999999</v>
      </c>
      <c r="C46">
        <v>15.53</v>
      </c>
    </row>
    <row r="47" spans="1:3" x14ac:dyDescent="0.25">
      <c r="A47">
        <v>3</v>
      </c>
      <c r="B47">
        <v>-0.98099999999999998</v>
      </c>
      <c r="C47">
        <v>23.14</v>
      </c>
    </row>
    <row r="48" spans="1:3" x14ac:dyDescent="0.25">
      <c r="A48">
        <v>6</v>
      </c>
      <c r="B48">
        <v>-0.14499999999999999</v>
      </c>
      <c r="C48">
        <v>23.79</v>
      </c>
    </row>
    <row r="49" spans="1:3" x14ac:dyDescent="0.25">
      <c r="A49">
        <v>7</v>
      </c>
      <c r="B49">
        <v>-0.36</v>
      </c>
      <c r="C49">
        <v>18.68</v>
      </c>
    </row>
    <row r="51" spans="1:3" x14ac:dyDescent="0.25">
      <c r="A51">
        <v>8</v>
      </c>
      <c r="B51">
        <v>-0.24099999999999999</v>
      </c>
      <c r="C51">
        <v>20.8</v>
      </c>
    </row>
    <row r="52" spans="1:3" x14ac:dyDescent="0.25">
      <c r="A52">
        <v>7</v>
      </c>
      <c r="B52">
        <v>0.31</v>
      </c>
      <c r="C52">
        <v>22.39</v>
      </c>
    </row>
    <row r="53" spans="1:3" x14ac:dyDescent="0.25">
      <c r="A53">
        <v>7</v>
      </c>
      <c r="B53">
        <v>0.90800000000000003</v>
      </c>
      <c r="C53">
        <v>22.04</v>
      </c>
    </row>
    <row r="54" spans="1:3" x14ac:dyDescent="0.25">
      <c r="A54">
        <v>5</v>
      </c>
      <c r="B54">
        <v>8.8999999999999996E-2</v>
      </c>
      <c r="C54">
        <v>24.33</v>
      </c>
    </row>
    <row r="55" spans="1:3" x14ac:dyDescent="0.25">
      <c r="A55">
        <v>4</v>
      </c>
      <c r="B55">
        <v>-1.5760000000000001</v>
      </c>
      <c r="C55">
        <v>20.27</v>
      </c>
    </row>
    <row r="56" spans="1:3" x14ac:dyDescent="0.25">
      <c r="A56">
        <v>8</v>
      </c>
      <c r="B56">
        <v>2.0169999999999999</v>
      </c>
      <c r="C56">
        <v>17.55</v>
      </c>
    </row>
    <row r="57" spans="1:3" x14ac:dyDescent="0.25">
      <c r="A57">
        <v>3</v>
      </c>
      <c r="B57">
        <v>-0.96399999999999997</v>
      </c>
      <c r="C57">
        <v>18.22</v>
      </c>
    </row>
    <row r="58" spans="1:3" x14ac:dyDescent="0.25">
      <c r="A58">
        <v>8</v>
      </c>
      <c r="B58">
        <v>0.66100000000000003</v>
      </c>
      <c r="C58">
        <v>22.45</v>
      </c>
    </row>
    <row r="59" spans="1:3" x14ac:dyDescent="0.25">
      <c r="A59">
        <v>4</v>
      </c>
      <c r="B59">
        <v>-1.61</v>
      </c>
      <c r="C59">
        <v>19.91</v>
      </c>
    </row>
    <row r="60" spans="1:3" x14ac:dyDescent="0.25">
      <c r="A60">
        <v>9</v>
      </c>
      <c r="B60">
        <v>1.28</v>
      </c>
      <c r="C60">
        <v>20.52</v>
      </c>
    </row>
    <row r="61" spans="1:3" x14ac:dyDescent="0.25">
      <c r="A61">
        <v>9</v>
      </c>
      <c r="B61">
        <v>0.248</v>
      </c>
      <c r="C61">
        <v>16.37</v>
      </c>
    </row>
    <row r="62" spans="1:3" x14ac:dyDescent="0.25">
      <c r="A62">
        <v>7</v>
      </c>
      <c r="B62">
        <v>-0.193</v>
      </c>
      <c r="C62">
        <v>19.96</v>
      </c>
    </row>
    <row r="63" spans="1:3" x14ac:dyDescent="0.25">
      <c r="A63">
        <v>8</v>
      </c>
      <c r="B63">
        <v>-5.5E-2</v>
      </c>
      <c r="C63">
        <v>22.83</v>
      </c>
    </row>
    <row r="64" spans="1:3" x14ac:dyDescent="0.25">
      <c r="A64">
        <v>4</v>
      </c>
      <c r="B64">
        <v>-0.874</v>
      </c>
      <c r="C64">
        <v>19.21</v>
      </c>
    </row>
    <row r="66" spans="1:3" x14ac:dyDescent="0.25">
      <c r="A66">
        <v>9</v>
      </c>
      <c r="B66">
        <v>0.77600000000000002</v>
      </c>
      <c r="C66">
        <v>24.95</v>
      </c>
    </row>
    <row r="67" spans="1:3" x14ac:dyDescent="0.25">
      <c r="A67">
        <v>8</v>
      </c>
      <c r="B67">
        <v>-7.6999999999999999E-2</v>
      </c>
      <c r="C67">
        <v>25.01</v>
      </c>
    </row>
    <row r="68" spans="1:3" x14ac:dyDescent="0.25">
      <c r="A68">
        <v>7</v>
      </c>
      <c r="B68">
        <v>0.34699999999999998</v>
      </c>
      <c r="C68">
        <v>23.51</v>
      </c>
    </row>
    <row r="69" spans="1:3" x14ac:dyDescent="0.25">
      <c r="A69">
        <v>4</v>
      </c>
      <c r="B69">
        <v>-1.22</v>
      </c>
      <c r="C69">
        <v>18.89</v>
      </c>
    </row>
    <row r="70" spans="1:3" x14ac:dyDescent="0.25">
      <c r="A70">
        <v>4</v>
      </c>
      <c r="B70">
        <v>-0.16300000000000001</v>
      </c>
      <c r="C70">
        <v>13.51</v>
      </c>
    </row>
    <row r="71" spans="1:3" x14ac:dyDescent="0.25">
      <c r="A71">
        <v>8</v>
      </c>
      <c r="B71">
        <v>-0.78</v>
      </c>
      <c r="C71">
        <v>20.03</v>
      </c>
    </row>
    <row r="72" spans="1:3" x14ac:dyDescent="0.25">
      <c r="A72">
        <v>9</v>
      </c>
      <c r="B72">
        <v>1.619</v>
      </c>
      <c r="C72">
        <v>25.12</v>
      </c>
    </row>
    <row r="73" spans="1:3" x14ac:dyDescent="0.25">
      <c r="A73">
        <v>3</v>
      </c>
      <c r="B73">
        <v>-1.9870000000000001</v>
      </c>
      <c r="C73">
        <v>19.54</v>
      </c>
    </row>
    <row r="74" spans="1:3" x14ac:dyDescent="0.25">
      <c r="A74">
        <v>10</v>
      </c>
      <c r="B74">
        <v>1.34</v>
      </c>
      <c r="C74">
        <v>23.09</v>
      </c>
    </row>
    <row r="75" spans="1:3" x14ac:dyDescent="0.25">
      <c r="A75">
        <v>7</v>
      </c>
      <c r="B75">
        <v>0.52400000000000002</v>
      </c>
      <c r="C75">
        <v>26.91</v>
      </c>
    </row>
    <row r="76" spans="1:3" x14ac:dyDescent="0.25">
      <c r="A76">
        <v>5</v>
      </c>
      <c r="B76">
        <v>-0.65600000000000003</v>
      </c>
      <c r="C76">
        <v>19.559999999999999</v>
      </c>
    </row>
    <row r="77" spans="1:3" x14ac:dyDescent="0.25">
      <c r="A77">
        <v>4</v>
      </c>
      <c r="B77">
        <v>0.27700000000000002</v>
      </c>
      <c r="C77">
        <v>20.78</v>
      </c>
    </row>
    <row r="79" spans="1:3" x14ac:dyDescent="0.25">
      <c r="A79">
        <v>10</v>
      </c>
      <c r="B79">
        <v>1.859</v>
      </c>
      <c r="C79">
        <v>30.17</v>
      </c>
    </row>
    <row r="80" spans="1:3" x14ac:dyDescent="0.25">
      <c r="A80">
        <v>11</v>
      </c>
      <c r="B80">
        <v>1.302</v>
      </c>
      <c r="C80">
        <v>19.34</v>
      </c>
    </row>
    <row r="81" spans="1:3" x14ac:dyDescent="0.25">
      <c r="A81">
        <v>5</v>
      </c>
      <c r="B81">
        <v>0.51900000000000002</v>
      </c>
      <c r="C81">
        <v>16.89</v>
      </c>
    </row>
    <row r="82" spans="1:3" x14ac:dyDescent="0.25">
      <c r="A82">
        <v>4</v>
      </c>
      <c r="B82">
        <v>-0.71</v>
      </c>
      <c r="C82">
        <v>15.68</v>
      </c>
    </row>
    <row r="83" spans="1:3" x14ac:dyDescent="0.25">
      <c r="A83">
        <v>9</v>
      </c>
      <c r="B83">
        <v>0.58899999999999997</v>
      </c>
      <c r="C83">
        <v>18.13</v>
      </c>
    </row>
    <row r="84" spans="1:3" x14ac:dyDescent="0.25">
      <c r="A84">
        <v>7</v>
      </c>
      <c r="B84">
        <v>-0.45500000000000002</v>
      </c>
      <c r="C84">
        <v>23.75</v>
      </c>
    </row>
    <row r="85" spans="1:3" x14ac:dyDescent="0.25">
      <c r="A85">
        <v>8</v>
      </c>
      <c r="B85">
        <v>0.65900000000000003</v>
      </c>
      <c r="C85">
        <v>14.36</v>
      </c>
    </row>
    <row r="86" spans="1:3" x14ac:dyDescent="0.25">
      <c r="A86">
        <v>6</v>
      </c>
      <c r="B86">
        <v>-1.1970000000000001</v>
      </c>
      <c r="C86">
        <v>21.04</v>
      </c>
    </row>
    <row r="87" spans="1:3" x14ac:dyDescent="0.25">
      <c r="A87">
        <v>5</v>
      </c>
      <c r="B87">
        <v>0.58299999999999996</v>
      </c>
      <c r="C87">
        <v>23.63</v>
      </c>
    </row>
    <row r="88" spans="1:3" x14ac:dyDescent="0.25">
      <c r="A88">
        <v>3</v>
      </c>
      <c r="B88">
        <v>-1.1160000000000001</v>
      </c>
      <c r="C88">
        <v>21.89</v>
      </c>
    </row>
    <row r="89" spans="1:3" x14ac:dyDescent="0.25">
      <c r="A89">
        <v>5</v>
      </c>
      <c r="B89">
        <v>-1.0169999999999999</v>
      </c>
      <c r="C89">
        <v>20.059999999999999</v>
      </c>
    </row>
    <row r="90" spans="1:3" x14ac:dyDescent="0.25">
      <c r="A90">
        <v>5</v>
      </c>
      <c r="B90">
        <v>-1.0169999999999999</v>
      </c>
      <c r="C90">
        <v>17.73</v>
      </c>
    </row>
    <row r="92" spans="1:3" x14ac:dyDescent="0.25">
      <c r="A92">
        <v>10</v>
      </c>
      <c r="B92">
        <v>0.998</v>
      </c>
      <c r="C92">
        <v>19.600000000000001</v>
      </c>
    </row>
    <row r="93" spans="1:3" x14ac:dyDescent="0.25">
      <c r="A93">
        <v>8</v>
      </c>
      <c r="B93">
        <v>2.2839999999999998</v>
      </c>
      <c r="C93">
        <v>33.82</v>
      </c>
    </row>
    <row r="94" spans="1:3" x14ac:dyDescent="0.25">
      <c r="A94">
        <v>6</v>
      </c>
      <c r="B94">
        <v>0.17</v>
      </c>
      <c r="C94">
        <v>21.7</v>
      </c>
    </row>
    <row r="95" spans="1:3" x14ac:dyDescent="0.25">
      <c r="A95">
        <v>9</v>
      </c>
      <c r="B95">
        <v>1.2569999999999999</v>
      </c>
      <c r="C95">
        <v>16.149999999999999</v>
      </c>
    </row>
    <row r="96" spans="1:3" x14ac:dyDescent="0.25">
      <c r="A96">
        <v>5</v>
      </c>
      <c r="B96">
        <v>-0.76600000000000001</v>
      </c>
      <c r="C96">
        <v>14.79</v>
      </c>
    </row>
    <row r="97" spans="1:3" x14ac:dyDescent="0.25">
      <c r="A97">
        <v>6</v>
      </c>
      <c r="B97">
        <v>-0.255</v>
      </c>
      <c r="C97">
        <v>17.260000000000002</v>
      </c>
    </row>
    <row r="98" spans="1:3" x14ac:dyDescent="0.25">
      <c r="A98">
        <v>8</v>
      </c>
      <c r="B98">
        <v>-0.78400000000000003</v>
      </c>
      <c r="C98">
        <v>25.21</v>
      </c>
    </row>
    <row r="99" spans="1:3" x14ac:dyDescent="0.25">
      <c r="A99">
        <v>3</v>
      </c>
      <c r="B99">
        <v>-0.42</v>
      </c>
      <c r="C99">
        <v>17.68</v>
      </c>
    </row>
    <row r="100" spans="1:3" x14ac:dyDescent="0.25">
      <c r="A100">
        <v>8</v>
      </c>
      <c r="B100">
        <v>-0.46300000000000002</v>
      </c>
      <c r="C100">
        <v>20.73</v>
      </c>
    </row>
    <row r="101" spans="1:3" x14ac:dyDescent="0.25">
      <c r="A101">
        <v>7</v>
      </c>
      <c r="B101">
        <v>4.8000000000000001E-2</v>
      </c>
      <c r="C101">
        <v>25.89</v>
      </c>
    </row>
    <row r="102" spans="1:3" x14ac:dyDescent="0.25">
      <c r="A102">
        <v>3</v>
      </c>
      <c r="B102">
        <v>-1.468</v>
      </c>
      <c r="C102">
        <v>16.489999999999998</v>
      </c>
    </row>
    <row r="103" spans="1:3" x14ac:dyDescent="0.25">
      <c r="A103">
        <v>5</v>
      </c>
      <c r="B103">
        <v>-0.60199999999999998</v>
      </c>
      <c r="C103">
        <v>18.13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G24" sqref="G24"/>
    </sheetView>
  </sheetViews>
  <sheetFormatPr defaultRowHeight="15" x14ac:dyDescent="0.25"/>
  <cols>
    <col min="1" max="1" width="17.85546875" customWidth="1"/>
    <col min="3" max="3" width="13.140625" customWidth="1"/>
    <col min="23" max="23" width="13.5703125" customWidth="1"/>
  </cols>
  <sheetData>
    <row r="1" spans="1:23" x14ac:dyDescent="0.25">
      <c r="A1" s="12" t="s">
        <v>0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2" t="s">
        <v>29</v>
      </c>
      <c r="O1" s="12" t="s">
        <v>30</v>
      </c>
      <c r="P1" s="12" t="s">
        <v>31</v>
      </c>
      <c r="Q1" s="12" t="s">
        <v>32</v>
      </c>
      <c r="R1" s="12" t="s">
        <v>33</v>
      </c>
      <c r="S1" s="12" t="s">
        <v>34</v>
      </c>
      <c r="T1" s="12" t="s">
        <v>35</v>
      </c>
      <c r="U1" s="12" t="s">
        <v>36</v>
      </c>
      <c r="V1" s="12" t="s">
        <v>38</v>
      </c>
      <c r="W1" s="12" t="s">
        <v>119</v>
      </c>
    </row>
    <row r="2" spans="1:23" x14ac:dyDescent="0.25">
      <c r="A2" s="14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>
        <f t="shared" ref="R2:R17" si="0">SUM(B2:Q2)</f>
        <v>0</v>
      </c>
      <c r="S2" s="18" t="e">
        <f t="shared" ref="S2:S17" si="1">AVERAGE(B2:Q2)</f>
        <v>#DIV/0!</v>
      </c>
      <c r="T2" s="18" t="e">
        <f t="shared" ref="T2:T17" si="2">MEDIAN(B2:Q2)</f>
        <v>#NUM!</v>
      </c>
      <c r="U2" s="18" t="e">
        <f t="shared" ref="U2:U17" si="3">_xlfn.STDEV.P(B2:Q2)</f>
        <v>#DIV/0!</v>
      </c>
      <c r="V2" s="18">
        <f t="shared" ref="V2:V17" si="4">MAX(B2:Q2)-MIN(B2:Q2)</f>
        <v>0</v>
      </c>
      <c r="W2" s="19" t="e">
        <f t="shared" ref="W2:W17" si="5">(S2-$B$23)/$B$24</f>
        <v>#DIV/0!</v>
      </c>
    </row>
    <row r="3" spans="1:23" x14ac:dyDescent="0.25">
      <c r="A3" s="12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>
        <f t="shared" si="0"/>
        <v>0</v>
      </c>
      <c r="S3" s="21" t="e">
        <f t="shared" si="1"/>
        <v>#DIV/0!</v>
      </c>
      <c r="T3" s="21" t="e">
        <f t="shared" si="2"/>
        <v>#NUM!</v>
      </c>
      <c r="U3" s="21" t="e">
        <f t="shared" si="3"/>
        <v>#DIV/0!</v>
      </c>
      <c r="V3" s="21">
        <f t="shared" si="4"/>
        <v>0</v>
      </c>
      <c r="W3" s="22" t="e">
        <f t="shared" si="5"/>
        <v>#DIV/0!</v>
      </c>
    </row>
    <row r="4" spans="1:23" x14ac:dyDescent="0.25">
      <c r="A4" s="14" t="s">
        <v>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>
        <f t="shared" si="0"/>
        <v>0</v>
      </c>
      <c r="S4" s="18" t="e">
        <f t="shared" si="1"/>
        <v>#DIV/0!</v>
      </c>
      <c r="T4" s="18" t="e">
        <f t="shared" si="2"/>
        <v>#NUM!</v>
      </c>
      <c r="U4" s="18" t="e">
        <f t="shared" si="3"/>
        <v>#DIV/0!</v>
      </c>
      <c r="V4" s="18">
        <f t="shared" si="4"/>
        <v>0</v>
      </c>
      <c r="W4" s="19" t="e">
        <f t="shared" si="5"/>
        <v>#DIV/0!</v>
      </c>
    </row>
    <row r="5" spans="1:23" x14ac:dyDescent="0.25">
      <c r="A5" s="46" t="s">
        <v>3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>
        <f t="shared" si="0"/>
        <v>0</v>
      </c>
      <c r="S5" s="47" t="e">
        <f t="shared" si="1"/>
        <v>#DIV/0!</v>
      </c>
      <c r="T5" s="47" t="e">
        <f t="shared" si="2"/>
        <v>#NUM!</v>
      </c>
      <c r="U5" s="47" t="e">
        <f t="shared" si="3"/>
        <v>#DIV/0!</v>
      </c>
      <c r="V5" s="47">
        <f t="shared" si="4"/>
        <v>0</v>
      </c>
      <c r="W5" s="48" t="e">
        <f t="shared" si="5"/>
        <v>#DIV/0!</v>
      </c>
    </row>
    <row r="6" spans="1:23" x14ac:dyDescent="0.25">
      <c r="A6" s="14" t="s">
        <v>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>
        <f t="shared" si="0"/>
        <v>0</v>
      </c>
      <c r="S6" s="18" t="e">
        <f t="shared" si="1"/>
        <v>#DIV/0!</v>
      </c>
      <c r="T6" s="18" t="e">
        <f t="shared" si="2"/>
        <v>#NUM!</v>
      </c>
      <c r="U6" s="18" t="e">
        <f t="shared" si="3"/>
        <v>#DIV/0!</v>
      </c>
      <c r="V6" s="18">
        <f t="shared" si="4"/>
        <v>0</v>
      </c>
      <c r="W6" s="19" t="e">
        <f t="shared" si="5"/>
        <v>#DIV/0!</v>
      </c>
    </row>
    <row r="7" spans="1:23" x14ac:dyDescent="0.25">
      <c r="A7" s="12" t="s">
        <v>11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>
        <f t="shared" si="0"/>
        <v>0</v>
      </c>
      <c r="S7" s="21" t="e">
        <f t="shared" si="1"/>
        <v>#DIV/0!</v>
      </c>
      <c r="T7" s="21" t="e">
        <f t="shared" si="2"/>
        <v>#NUM!</v>
      </c>
      <c r="U7" s="21" t="e">
        <f t="shared" si="3"/>
        <v>#DIV/0!</v>
      </c>
      <c r="V7" s="21">
        <f t="shared" si="4"/>
        <v>0</v>
      </c>
      <c r="W7" s="22" t="e">
        <f t="shared" si="5"/>
        <v>#DIV/0!</v>
      </c>
    </row>
    <row r="8" spans="1:23" x14ac:dyDescent="0.25">
      <c r="A8" s="14" t="s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>
        <f t="shared" si="0"/>
        <v>0</v>
      </c>
      <c r="S8" s="18" t="e">
        <f t="shared" si="1"/>
        <v>#DIV/0!</v>
      </c>
      <c r="T8" s="18" t="e">
        <f t="shared" si="2"/>
        <v>#NUM!</v>
      </c>
      <c r="U8" s="18" t="e">
        <f t="shared" si="3"/>
        <v>#DIV/0!</v>
      </c>
      <c r="V8" s="18">
        <f t="shared" si="4"/>
        <v>0</v>
      </c>
      <c r="W8" s="19" t="e">
        <f t="shared" si="5"/>
        <v>#DIV/0!</v>
      </c>
    </row>
    <row r="9" spans="1:23" x14ac:dyDescent="0.25">
      <c r="A9" s="12" t="s">
        <v>10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>
        <f t="shared" si="0"/>
        <v>0</v>
      </c>
      <c r="S9" s="21" t="e">
        <f t="shared" si="1"/>
        <v>#DIV/0!</v>
      </c>
      <c r="T9" s="21" t="e">
        <f t="shared" si="2"/>
        <v>#NUM!</v>
      </c>
      <c r="U9" s="21" t="e">
        <f t="shared" si="3"/>
        <v>#DIV/0!</v>
      </c>
      <c r="V9" s="21">
        <f t="shared" si="4"/>
        <v>0</v>
      </c>
      <c r="W9" s="22" t="e">
        <f t="shared" si="5"/>
        <v>#DIV/0!</v>
      </c>
    </row>
    <row r="10" spans="1:23" x14ac:dyDescent="0.25">
      <c r="A10" s="14" t="s">
        <v>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>
        <f t="shared" si="0"/>
        <v>0</v>
      </c>
      <c r="S10" s="18" t="e">
        <f t="shared" si="1"/>
        <v>#DIV/0!</v>
      </c>
      <c r="T10" s="18" t="e">
        <f t="shared" si="2"/>
        <v>#NUM!</v>
      </c>
      <c r="U10" s="18" t="e">
        <f t="shared" si="3"/>
        <v>#DIV/0!</v>
      </c>
      <c r="V10" s="18">
        <f t="shared" si="4"/>
        <v>0</v>
      </c>
      <c r="W10" s="19" t="e">
        <f t="shared" si="5"/>
        <v>#DIV/0!</v>
      </c>
    </row>
    <row r="11" spans="1:23" x14ac:dyDescent="0.25">
      <c r="A11" s="12" t="s">
        <v>13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f t="shared" si="0"/>
        <v>0</v>
      </c>
      <c r="S11" s="21" t="e">
        <f t="shared" si="1"/>
        <v>#DIV/0!</v>
      </c>
      <c r="T11" s="21" t="e">
        <f t="shared" si="2"/>
        <v>#NUM!</v>
      </c>
      <c r="U11" s="21" t="e">
        <f t="shared" si="3"/>
        <v>#DIV/0!</v>
      </c>
      <c r="V11" s="21">
        <f t="shared" si="4"/>
        <v>0</v>
      </c>
      <c r="W11" s="22" t="e">
        <f t="shared" si="5"/>
        <v>#DIV/0!</v>
      </c>
    </row>
    <row r="12" spans="1:23" x14ac:dyDescent="0.25">
      <c r="A12" s="14" t="s">
        <v>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>
        <f t="shared" si="0"/>
        <v>0</v>
      </c>
      <c r="S12" s="18" t="e">
        <f t="shared" si="1"/>
        <v>#DIV/0!</v>
      </c>
      <c r="T12" s="18" t="e">
        <f t="shared" si="2"/>
        <v>#NUM!</v>
      </c>
      <c r="U12" s="18" t="e">
        <f t="shared" si="3"/>
        <v>#DIV/0!</v>
      </c>
      <c r="V12" s="18">
        <f t="shared" si="4"/>
        <v>0</v>
      </c>
      <c r="W12" s="19" t="e">
        <f t="shared" si="5"/>
        <v>#DIV/0!</v>
      </c>
    </row>
    <row r="13" spans="1:23" x14ac:dyDescent="0.25">
      <c r="A13" s="12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f t="shared" si="0"/>
        <v>0</v>
      </c>
      <c r="S13" s="21" t="e">
        <f t="shared" si="1"/>
        <v>#DIV/0!</v>
      </c>
      <c r="T13" s="21" t="e">
        <f t="shared" si="2"/>
        <v>#NUM!</v>
      </c>
      <c r="U13" s="21" t="e">
        <f t="shared" si="3"/>
        <v>#DIV/0!</v>
      </c>
      <c r="V13" s="21">
        <f t="shared" si="4"/>
        <v>0</v>
      </c>
      <c r="W13" s="22" t="e">
        <f t="shared" si="5"/>
        <v>#DIV/0!</v>
      </c>
    </row>
    <row r="14" spans="1:23" x14ac:dyDescent="0.25">
      <c r="A14" s="14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>
        <f t="shared" si="0"/>
        <v>0</v>
      </c>
      <c r="S14" s="18" t="e">
        <f t="shared" si="1"/>
        <v>#DIV/0!</v>
      </c>
      <c r="T14" s="18" t="e">
        <f t="shared" si="2"/>
        <v>#NUM!</v>
      </c>
      <c r="U14" s="18" t="e">
        <f t="shared" si="3"/>
        <v>#DIV/0!</v>
      </c>
      <c r="V14" s="18">
        <f t="shared" si="4"/>
        <v>0</v>
      </c>
      <c r="W14" s="19" t="e">
        <f t="shared" si="5"/>
        <v>#DIV/0!</v>
      </c>
    </row>
    <row r="15" spans="1:23" x14ac:dyDescent="0.25">
      <c r="A15" s="12" t="s">
        <v>14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>
        <f t="shared" si="0"/>
        <v>0</v>
      </c>
      <c r="S15" s="21" t="e">
        <f t="shared" si="1"/>
        <v>#DIV/0!</v>
      </c>
      <c r="T15" s="21" t="e">
        <f t="shared" si="2"/>
        <v>#NUM!</v>
      </c>
      <c r="U15" s="21" t="e">
        <f t="shared" si="3"/>
        <v>#DIV/0!</v>
      </c>
      <c r="V15" s="21">
        <f t="shared" si="4"/>
        <v>0</v>
      </c>
      <c r="W15" s="22" t="e">
        <f t="shared" si="5"/>
        <v>#DIV/0!</v>
      </c>
    </row>
    <row r="16" spans="1:23" x14ac:dyDescent="0.25">
      <c r="A16" s="14" t="s">
        <v>8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>
        <f t="shared" si="0"/>
        <v>0</v>
      </c>
      <c r="S16" s="18" t="e">
        <f t="shared" si="1"/>
        <v>#DIV/0!</v>
      </c>
      <c r="T16" s="18" t="e">
        <f t="shared" si="2"/>
        <v>#NUM!</v>
      </c>
      <c r="U16" s="18" t="e">
        <f t="shared" si="3"/>
        <v>#DIV/0!</v>
      </c>
      <c r="V16" s="18">
        <f t="shared" si="4"/>
        <v>0</v>
      </c>
      <c r="W16" s="19" t="e">
        <f t="shared" si="5"/>
        <v>#DIV/0!</v>
      </c>
    </row>
    <row r="17" spans="1:23" x14ac:dyDescent="0.25">
      <c r="A17" s="12" t="s">
        <v>15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f t="shared" si="0"/>
        <v>0</v>
      </c>
      <c r="S17" s="21" t="e">
        <f t="shared" si="1"/>
        <v>#DIV/0!</v>
      </c>
      <c r="T17" s="21" t="e">
        <f t="shared" si="2"/>
        <v>#NUM!</v>
      </c>
      <c r="U17" s="21" t="e">
        <f t="shared" si="3"/>
        <v>#DIV/0!</v>
      </c>
      <c r="V17" s="21">
        <f t="shared" si="4"/>
        <v>0</v>
      </c>
      <c r="W17" s="22" t="e">
        <f t="shared" si="5"/>
        <v>#DIV/0!</v>
      </c>
    </row>
    <row r="19" spans="1:23" x14ac:dyDescent="0.25">
      <c r="A19" s="14" t="s">
        <v>37</v>
      </c>
      <c r="B19" s="13">
        <f t="shared" ref="B19:Q19" si="6">SUM(B2:B17)</f>
        <v>0</v>
      </c>
      <c r="C19" s="13">
        <f t="shared" si="6"/>
        <v>0</v>
      </c>
      <c r="D19" s="13">
        <f t="shared" si="6"/>
        <v>0</v>
      </c>
      <c r="E19" s="13">
        <f t="shared" si="6"/>
        <v>0</v>
      </c>
      <c r="F19" s="13">
        <f t="shared" si="6"/>
        <v>0</v>
      </c>
      <c r="G19" s="13">
        <f t="shared" si="6"/>
        <v>0</v>
      </c>
      <c r="H19" s="13">
        <f t="shared" si="6"/>
        <v>0</v>
      </c>
      <c r="I19" s="13">
        <f t="shared" si="6"/>
        <v>0</v>
      </c>
      <c r="J19" s="13">
        <f t="shared" si="6"/>
        <v>0</v>
      </c>
      <c r="K19" s="13">
        <f t="shared" si="6"/>
        <v>0</v>
      </c>
      <c r="L19" s="13">
        <f t="shared" si="6"/>
        <v>0</v>
      </c>
      <c r="M19" s="13">
        <f t="shared" si="6"/>
        <v>0</v>
      </c>
      <c r="N19" s="13">
        <f t="shared" si="6"/>
        <v>0</v>
      </c>
      <c r="O19" s="13">
        <f t="shared" si="6"/>
        <v>0</v>
      </c>
      <c r="P19" s="13">
        <f t="shared" si="6"/>
        <v>0</v>
      </c>
      <c r="Q19" s="13">
        <f t="shared" si="6"/>
        <v>0</v>
      </c>
      <c r="R19" s="13"/>
      <c r="S19" s="13"/>
      <c r="T19" s="13"/>
    </row>
    <row r="20" spans="1:23" x14ac:dyDescent="0.25">
      <c r="A20" s="13" t="s">
        <v>39</v>
      </c>
      <c r="B20" s="13" t="e">
        <f t="shared" ref="B20:Q20" si="7">AVERAGE(B2:B17)</f>
        <v>#DIV/0!</v>
      </c>
      <c r="C20" s="13" t="e">
        <f t="shared" si="7"/>
        <v>#DIV/0!</v>
      </c>
      <c r="D20" s="13" t="e">
        <f t="shared" si="7"/>
        <v>#DIV/0!</v>
      </c>
      <c r="E20" s="13" t="e">
        <f t="shared" si="7"/>
        <v>#DIV/0!</v>
      </c>
      <c r="F20" s="13" t="e">
        <f t="shared" si="7"/>
        <v>#DIV/0!</v>
      </c>
      <c r="G20" s="13" t="e">
        <f t="shared" si="7"/>
        <v>#DIV/0!</v>
      </c>
      <c r="H20" s="13" t="e">
        <f t="shared" si="7"/>
        <v>#DIV/0!</v>
      </c>
      <c r="I20" s="13" t="e">
        <f t="shared" si="7"/>
        <v>#DIV/0!</v>
      </c>
      <c r="J20" s="13" t="e">
        <f t="shared" si="7"/>
        <v>#DIV/0!</v>
      </c>
      <c r="K20" s="13" t="e">
        <f t="shared" si="7"/>
        <v>#DIV/0!</v>
      </c>
      <c r="L20" s="13" t="e">
        <f t="shared" si="7"/>
        <v>#DIV/0!</v>
      </c>
      <c r="M20" s="13" t="e">
        <f t="shared" si="7"/>
        <v>#DIV/0!</v>
      </c>
      <c r="N20" s="13" t="e">
        <f t="shared" si="7"/>
        <v>#DIV/0!</v>
      </c>
      <c r="O20" s="13" t="e">
        <f t="shared" si="7"/>
        <v>#DIV/0!</v>
      </c>
      <c r="P20" s="13" t="e">
        <f t="shared" si="7"/>
        <v>#DIV/0!</v>
      </c>
      <c r="Q20" s="13" t="e">
        <f t="shared" si="7"/>
        <v>#DIV/0!</v>
      </c>
      <c r="R20" s="13"/>
      <c r="S20" s="13" t="e">
        <f xml:space="preserve"> AVERAGE(S2:S17)</f>
        <v>#DIV/0!</v>
      </c>
      <c r="T20" s="13" t="e">
        <f>AVERAGE(T2:T17)</f>
        <v>#NUM!</v>
      </c>
    </row>
    <row r="22" spans="1:23" x14ac:dyDescent="0.25">
      <c r="A22" s="12" t="s">
        <v>89</v>
      </c>
      <c r="B22" s="12"/>
    </row>
    <row r="23" spans="1:23" x14ac:dyDescent="0.25">
      <c r="A23" s="13" t="s">
        <v>86</v>
      </c>
      <c r="B23" s="13" t="e">
        <f>AVERAGE(S2:S17)</f>
        <v>#DIV/0!</v>
      </c>
    </row>
    <row r="24" spans="1:23" x14ac:dyDescent="0.25">
      <c r="A24" s="13" t="s">
        <v>87</v>
      </c>
      <c r="B24" s="13" t="e">
        <f>_xlfn.STDEV.P(S2:S17)</f>
        <v>#DIV/0!</v>
      </c>
      <c r="D24" s="5"/>
    </row>
    <row r="26" spans="1:23" x14ac:dyDescent="0.25">
      <c r="A26" s="12"/>
      <c r="B26" s="12" t="s">
        <v>95</v>
      </c>
    </row>
    <row r="27" spans="1:23" x14ac:dyDescent="0.25">
      <c r="A27" s="13" t="s">
        <v>165</v>
      </c>
      <c r="B27" s="13" t="e">
        <f>MAX(W2:W17)</f>
        <v>#DIV/0!</v>
      </c>
    </row>
    <row r="28" spans="1:23" x14ac:dyDescent="0.25">
      <c r="A28" s="52" t="s">
        <v>142</v>
      </c>
      <c r="B28" s="13" t="e">
        <f>MIN(W2:W17)</f>
        <v>#DIV/0!</v>
      </c>
    </row>
    <row r="30" spans="1:23" x14ac:dyDescent="0.25">
      <c r="A30" s="12" t="s">
        <v>90</v>
      </c>
      <c r="B30" s="12"/>
    </row>
    <row r="31" spans="1:23" x14ac:dyDescent="0.25">
      <c r="A31" s="13" t="s">
        <v>98</v>
      </c>
      <c r="B31" s="13">
        <f>COUNT(B2:Q17)</f>
        <v>0</v>
      </c>
    </row>
    <row r="32" spans="1:23" x14ac:dyDescent="0.25">
      <c r="A32" s="13" t="s">
        <v>91</v>
      </c>
      <c r="B32" s="13" t="e">
        <f>AVERAGE(B2:Q17)</f>
        <v>#DIV/0!</v>
      </c>
    </row>
    <row r="33" spans="1:4" x14ac:dyDescent="0.25">
      <c r="A33" s="13" t="s">
        <v>92</v>
      </c>
      <c r="B33" s="13" t="e">
        <f>_xlfn.STDEV.P(B2:Q17)</f>
        <v>#DIV/0!</v>
      </c>
    </row>
    <row r="35" spans="1:4" x14ac:dyDescent="0.25">
      <c r="A35" s="12"/>
      <c r="B35" s="12" t="s">
        <v>93</v>
      </c>
      <c r="C35" s="12" t="s">
        <v>95</v>
      </c>
      <c r="D35" s="57"/>
    </row>
    <row r="36" spans="1:4" x14ac:dyDescent="0.25">
      <c r="A36" s="13" t="s">
        <v>169</v>
      </c>
      <c r="B36" s="13">
        <f>MAX(B2:Q17)</f>
        <v>0</v>
      </c>
      <c r="C36" s="13" t="e">
        <f>(B36-B32)/B33</f>
        <v>#DIV/0!</v>
      </c>
      <c r="D36" s="57"/>
    </row>
    <row r="37" spans="1:4" x14ac:dyDescent="0.25">
      <c r="A37" s="13" t="s">
        <v>168</v>
      </c>
      <c r="B37" s="13">
        <f>MIN(B2:Q17)</f>
        <v>0</v>
      </c>
      <c r="C37" s="13" t="e">
        <f>(B37-B32)/B33</f>
        <v>#DIV/0!</v>
      </c>
      <c r="D37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E49" sqref="E49"/>
    </sheetView>
  </sheetViews>
  <sheetFormatPr defaultRowHeight="15" x14ac:dyDescent="0.25"/>
  <cols>
    <col min="1" max="1" width="12.85546875" customWidth="1"/>
    <col min="2" max="2" width="16.85546875" customWidth="1"/>
    <col min="4" max="4" width="9.140625" customWidth="1"/>
    <col min="6" max="6" width="12.140625" customWidth="1"/>
    <col min="7" max="7" width="16.28515625" customWidth="1"/>
  </cols>
  <sheetData>
    <row r="2" spans="1:11" ht="23.25" x14ac:dyDescent="0.35">
      <c r="A2" s="51" t="s">
        <v>122</v>
      </c>
      <c r="B2" s="51"/>
      <c r="C2" s="51"/>
      <c r="D2" s="41"/>
      <c r="F2" s="51" t="s">
        <v>132</v>
      </c>
      <c r="G2" s="51"/>
      <c r="H2" s="51"/>
      <c r="J2" s="55"/>
      <c r="K2" s="55"/>
    </row>
    <row r="3" spans="1:11" ht="15" customHeight="1" x14ac:dyDescent="0.25">
      <c r="A3" s="13" t="s">
        <v>124</v>
      </c>
      <c r="B3" s="13" t="s">
        <v>123</v>
      </c>
      <c r="C3" s="13" t="s">
        <v>95</v>
      </c>
      <c r="D3" s="42"/>
      <c r="F3" s="13" t="s">
        <v>124</v>
      </c>
      <c r="G3" s="13" t="s">
        <v>123</v>
      </c>
      <c r="H3" s="13" t="s">
        <v>95</v>
      </c>
      <c r="J3" s="55"/>
      <c r="K3" s="55"/>
    </row>
    <row r="4" spans="1:11" ht="15" customHeight="1" x14ac:dyDescent="0.25">
      <c r="A4" s="13">
        <v>1</v>
      </c>
      <c r="B4" s="40" t="s">
        <v>170</v>
      </c>
      <c r="C4" s="13">
        <v>2.7480000000000002</v>
      </c>
      <c r="D4" s="42"/>
      <c r="F4" s="13">
        <v>1</v>
      </c>
      <c r="G4" s="13" t="s">
        <v>133</v>
      </c>
      <c r="H4" s="13">
        <v>-1.9870000000000001</v>
      </c>
      <c r="J4" s="55"/>
      <c r="K4" s="55"/>
    </row>
    <row r="5" spans="1:11" ht="15" customHeight="1" x14ac:dyDescent="0.25">
      <c r="A5" s="13">
        <v>2</v>
      </c>
      <c r="B5" s="13" t="s">
        <v>125</v>
      </c>
      <c r="C5" s="13">
        <v>2.2839999999999998</v>
      </c>
      <c r="D5" s="42"/>
      <c r="F5" s="13">
        <v>2</v>
      </c>
      <c r="G5" s="13" t="s">
        <v>134</v>
      </c>
      <c r="H5" s="13">
        <v>-1.758</v>
      </c>
      <c r="J5" s="55"/>
      <c r="K5" s="55"/>
    </row>
    <row r="6" spans="1:11" ht="15" customHeight="1" x14ac:dyDescent="0.25">
      <c r="A6" s="13">
        <v>3</v>
      </c>
      <c r="B6" s="14" t="s">
        <v>126</v>
      </c>
      <c r="C6" s="13">
        <v>2.0169999999999999</v>
      </c>
      <c r="D6" s="42"/>
      <c r="F6" s="13">
        <v>3</v>
      </c>
      <c r="G6" s="13" t="s">
        <v>144</v>
      </c>
      <c r="H6" s="13">
        <v>-1.7070000000000001</v>
      </c>
      <c r="J6" s="55"/>
      <c r="K6" s="55"/>
    </row>
    <row r="7" spans="1:11" ht="15" customHeight="1" x14ac:dyDescent="0.25">
      <c r="A7" s="13">
        <v>4</v>
      </c>
      <c r="B7" s="40" t="s">
        <v>127</v>
      </c>
      <c r="C7" s="13">
        <v>1.9770000000000001</v>
      </c>
      <c r="D7" s="42"/>
      <c r="F7" s="13">
        <v>4</v>
      </c>
      <c r="G7" s="13" t="s">
        <v>145</v>
      </c>
      <c r="H7" s="13">
        <v>-1.6539999999999999</v>
      </c>
      <c r="J7" s="55"/>
      <c r="K7" s="55"/>
    </row>
    <row r="8" spans="1:11" ht="15" customHeight="1" x14ac:dyDescent="0.25">
      <c r="A8" s="13">
        <v>5</v>
      </c>
      <c r="B8" s="14" t="s">
        <v>143</v>
      </c>
      <c r="C8" s="13">
        <v>1.8959999999999999</v>
      </c>
      <c r="D8" s="42"/>
      <c r="F8" s="13">
        <v>5</v>
      </c>
      <c r="G8" s="13" t="s">
        <v>135</v>
      </c>
      <c r="H8" s="13">
        <v>-1.639</v>
      </c>
      <c r="J8" s="55"/>
      <c r="K8" s="55"/>
    </row>
    <row r="9" spans="1:11" ht="15" customHeight="1" x14ac:dyDescent="0.25">
      <c r="A9" s="13">
        <v>6</v>
      </c>
      <c r="B9" s="40" t="s">
        <v>128</v>
      </c>
      <c r="C9" s="13">
        <v>1.8939999999999999</v>
      </c>
      <c r="D9" s="42"/>
      <c r="F9" s="13">
        <v>6</v>
      </c>
      <c r="G9" s="13" t="s">
        <v>136</v>
      </c>
      <c r="H9" s="13">
        <v>-1.61</v>
      </c>
      <c r="J9" s="55"/>
      <c r="K9" s="55"/>
    </row>
    <row r="10" spans="1:11" ht="15" customHeight="1" x14ac:dyDescent="0.25">
      <c r="A10" s="13">
        <v>7</v>
      </c>
      <c r="B10" s="13" t="s">
        <v>129</v>
      </c>
      <c r="C10" s="13">
        <v>1.8879999999999999</v>
      </c>
      <c r="D10" s="42"/>
      <c r="F10" s="13">
        <v>7</v>
      </c>
      <c r="G10" s="13" t="s">
        <v>137</v>
      </c>
      <c r="H10" s="13">
        <v>-1.5760000000000001</v>
      </c>
      <c r="J10" s="55"/>
      <c r="K10" s="55"/>
    </row>
    <row r="11" spans="1:11" ht="15" customHeight="1" x14ac:dyDescent="0.25">
      <c r="A11" s="13">
        <v>8</v>
      </c>
      <c r="B11" s="13" t="s">
        <v>130</v>
      </c>
      <c r="C11" s="13">
        <v>1.859</v>
      </c>
      <c r="D11" s="42"/>
      <c r="F11" s="13">
        <v>8</v>
      </c>
      <c r="G11" s="13" t="s">
        <v>138</v>
      </c>
      <c r="H11" s="13">
        <v>-1.5549999999999999</v>
      </c>
    </row>
    <row r="12" spans="1:11" ht="15" customHeight="1" x14ac:dyDescent="0.25">
      <c r="A12" s="13">
        <v>9</v>
      </c>
      <c r="B12" s="13" t="s">
        <v>155</v>
      </c>
      <c r="C12" s="13">
        <v>1.6850000000000001</v>
      </c>
      <c r="D12" s="42"/>
      <c r="F12" s="13">
        <v>9</v>
      </c>
      <c r="G12" s="13" t="s">
        <v>154</v>
      </c>
      <c r="H12" s="13">
        <v>-1.524</v>
      </c>
    </row>
    <row r="13" spans="1:11" ht="15" customHeight="1" x14ac:dyDescent="0.25">
      <c r="A13" s="13">
        <v>10</v>
      </c>
      <c r="B13" s="40" t="s">
        <v>131</v>
      </c>
      <c r="C13" s="13">
        <v>1.619</v>
      </c>
      <c r="D13" s="42"/>
      <c r="F13" s="13">
        <v>10</v>
      </c>
      <c r="G13" s="13" t="s">
        <v>139</v>
      </c>
      <c r="H13" s="13">
        <v>-1.468</v>
      </c>
    </row>
    <row r="14" spans="1:11" ht="15" customHeight="1" x14ac:dyDescent="0.25">
      <c r="B14" s="2"/>
    </row>
    <row r="15" spans="1:11" ht="15" customHeight="1" x14ac:dyDescent="0.25">
      <c r="B15" s="2"/>
    </row>
    <row r="19" spans="2:2" ht="15" customHeight="1" x14ac:dyDescent="0.25">
      <c r="B19" s="2"/>
    </row>
    <row r="20" spans="2:2" ht="15" customHeight="1" x14ac:dyDescent="0.25">
      <c r="B20" s="2"/>
    </row>
    <row r="21" spans="2:2" ht="15" customHeight="1" x14ac:dyDescent="0.25">
      <c r="B21" s="2"/>
    </row>
    <row r="22" spans="2:2" ht="15" customHeight="1" x14ac:dyDescent="0.25">
      <c r="B22" s="2"/>
    </row>
    <row r="23" spans="2:2" ht="15" customHeight="1" x14ac:dyDescent="0.25">
      <c r="B23" s="2"/>
    </row>
    <row r="24" spans="2:2" ht="15" customHeight="1" x14ac:dyDescent="0.25">
      <c r="B24" s="2"/>
    </row>
    <row r="25" spans="2:2" ht="15" customHeight="1" x14ac:dyDescent="0.25">
      <c r="B25" s="2"/>
    </row>
    <row r="26" spans="2:2" ht="15" customHeight="1" x14ac:dyDescent="0.25">
      <c r="B26" s="2"/>
    </row>
    <row r="27" spans="2:2" ht="15" customHeight="1" x14ac:dyDescent="0.25">
      <c r="B27" s="2"/>
    </row>
    <row r="28" spans="2:2" ht="15" customHeight="1" x14ac:dyDescent="0.25">
      <c r="B28" s="2"/>
    </row>
    <row r="29" spans="2:2" ht="15" customHeight="1" x14ac:dyDescent="0.25">
      <c r="B29" s="2"/>
    </row>
  </sheetData>
  <mergeCells count="2">
    <mergeCell ref="A2:C2"/>
    <mergeCell ref="F2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J29" sqref="J29"/>
    </sheetView>
  </sheetViews>
  <sheetFormatPr defaultRowHeight="15" x14ac:dyDescent="0.25"/>
  <cols>
    <col min="1" max="1" width="26.7109375" customWidth="1"/>
    <col min="4" max="4" width="12.28515625" customWidth="1"/>
    <col min="23" max="23" width="13.28515625" customWidth="1"/>
  </cols>
  <sheetData>
    <row r="1" spans="1:23" x14ac:dyDescent="0.25">
      <c r="A1" s="12" t="s">
        <v>0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2" t="s">
        <v>29</v>
      </c>
      <c r="O1" s="12" t="s">
        <v>30</v>
      </c>
      <c r="P1" s="12" t="s">
        <v>31</v>
      </c>
      <c r="Q1" s="12" t="s">
        <v>32</v>
      </c>
      <c r="R1" s="12" t="s">
        <v>33</v>
      </c>
      <c r="S1" s="12" t="s">
        <v>34</v>
      </c>
      <c r="T1" s="12" t="s">
        <v>35</v>
      </c>
      <c r="U1" s="12" t="s">
        <v>36</v>
      </c>
      <c r="V1" s="12" t="s">
        <v>38</v>
      </c>
      <c r="W1" s="12" t="s">
        <v>119</v>
      </c>
    </row>
    <row r="2" spans="1:23" x14ac:dyDescent="0.25">
      <c r="A2" s="14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>
        <f t="shared" ref="R2:R17" si="0">SUM(B2:Q2)</f>
        <v>0</v>
      </c>
      <c r="S2" s="18" t="e">
        <f t="shared" ref="S2:S17" si="1">AVERAGE(B2:Q2)</f>
        <v>#DIV/0!</v>
      </c>
      <c r="T2" s="18" t="e">
        <f t="shared" ref="T2:T17" si="2">MEDIAN(B2:Q2)</f>
        <v>#NUM!</v>
      </c>
      <c r="U2" s="18" t="e">
        <f t="shared" ref="U2:U17" si="3">_xlfn.STDEV.P(B2:Q2)</f>
        <v>#DIV/0!</v>
      </c>
      <c r="V2" s="18">
        <f t="shared" ref="V2:V17" si="4">MAX(B2:Q2)-MIN(B2:Q2)</f>
        <v>0</v>
      </c>
      <c r="W2" s="19" t="e">
        <f t="shared" ref="W2:W17" si="5">(S2-$B$23)/$B$24</f>
        <v>#DIV/0!</v>
      </c>
    </row>
    <row r="3" spans="1:23" x14ac:dyDescent="0.25">
      <c r="A3" s="12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>
        <f t="shared" si="0"/>
        <v>0</v>
      </c>
      <c r="S3" s="21" t="e">
        <f t="shared" si="1"/>
        <v>#DIV/0!</v>
      </c>
      <c r="T3" s="21" t="e">
        <f t="shared" si="2"/>
        <v>#NUM!</v>
      </c>
      <c r="U3" s="21" t="e">
        <f t="shared" si="3"/>
        <v>#DIV/0!</v>
      </c>
      <c r="V3" s="21">
        <f t="shared" si="4"/>
        <v>0</v>
      </c>
      <c r="W3" s="22" t="e">
        <f t="shared" si="5"/>
        <v>#DIV/0!</v>
      </c>
    </row>
    <row r="4" spans="1:23" x14ac:dyDescent="0.25">
      <c r="A4" s="14" t="s">
        <v>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>
        <f t="shared" si="0"/>
        <v>0</v>
      </c>
      <c r="S4" s="18" t="e">
        <f t="shared" si="1"/>
        <v>#DIV/0!</v>
      </c>
      <c r="T4" s="18" t="e">
        <f t="shared" si="2"/>
        <v>#NUM!</v>
      </c>
      <c r="U4" s="18" t="e">
        <f t="shared" si="3"/>
        <v>#DIV/0!</v>
      </c>
      <c r="V4" s="18">
        <f t="shared" si="4"/>
        <v>0</v>
      </c>
      <c r="W4" s="19" t="e">
        <f t="shared" si="5"/>
        <v>#DIV/0!</v>
      </c>
    </row>
    <row r="5" spans="1:23" x14ac:dyDescent="0.25">
      <c r="A5" s="46" t="s">
        <v>3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>
        <f t="shared" si="0"/>
        <v>0</v>
      </c>
      <c r="S5" s="47" t="e">
        <f t="shared" si="1"/>
        <v>#DIV/0!</v>
      </c>
      <c r="T5" s="47" t="e">
        <f t="shared" si="2"/>
        <v>#NUM!</v>
      </c>
      <c r="U5" s="47" t="e">
        <f t="shared" si="3"/>
        <v>#DIV/0!</v>
      </c>
      <c r="V5" s="47">
        <f t="shared" si="4"/>
        <v>0</v>
      </c>
      <c r="W5" s="48" t="e">
        <f t="shared" si="5"/>
        <v>#DIV/0!</v>
      </c>
    </row>
    <row r="6" spans="1:23" x14ac:dyDescent="0.25">
      <c r="A6" s="14" t="s">
        <v>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>
        <f t="shared" si="0"/>
        <v>0</v>
      </c>
      <c r="S6" s="18" t="e">
        <f t="shared" si="1"/>
        <v>#DIV/0!</v>
      </c>
      <c r="T6" s="18" t="e">
        <f t="shared" si="2"/>
        <v>#NUM!</v>
      </c>
      <c r="U6" s="18" t="e">
        <f t="shared" si="3"/>
        <v>#DIV/0!</v>
      </c>
      <c r="V6" s="18">
        <f t="shared" si="4"/>
        <v>0</v>
      </c>
      <c r="W6" s="19" t="e">
        <f t="shared" si="5"/>
        <v>#DIV/0!</v>
      </c>
    </row>
    <row r="7" spans="1:23" x14ac:dyDescent="0.25">
      <c r="A7" s="12" t="s">
        <v>11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>
        <f t="shared" si="0"/>
        <v>0</v>
      </c>
      <c r="S7" s="21" t="e">
        <f t="shared" si="1"/>
        <v>#DIV/0!</v>
      </c>
      <c r="T7" s="21" t="e">
        <f t="shared" si="2"/>
        <v>#NUM!</v>
      </c>
      <c r="U7" s="21" t="e">
        <f t="shared" si="3"/>
        <v>#DIV/0!</v>
      </c>
      <c r="V7" s="21">
        <f t="shared" si="4"/>
        <v>0</v>
      </c>
      <c r="W7" s="22" t="e">
        <f t="shared" si="5"/>
        <v>#DIV/0!</v>
      </c>
    </row>
    <row r="8" spans="1:23" x14ac:dyDescent="0.25">
      <c r="A8" s="14" t="s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>
        <f t="shared" si="0"/>
        <v>0</v>
      </c>
      <c r="S8" s="18" t="e">
        <f t="shared" si="1"/>
        <v>#DIV/0!</v>
      </c>
      <c r="T8" s="18" t="e">
        <f t="shared" si="2"/>
        <v>#NUM!</v>
      </c>
      <c r="U8" s="18" t="e">
        <f t="shared" si="3"/>
        <v>#DIV/0!</v>
      </c>
      <c r="V8" s="18">
        <f t="shared" si="4"/>
        <v>0</v>
      </c>
      <c r="W8" s="19" t="e">
        <f t="shared" si="5"/>
        <v>#DIV/0!</v>
      </c>
    </row>
    <row r="9" spans="1:23" x14ac:dyDescent="0.25">
      <c r="A9" s="12" t="s">
        <v>10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>
        <f t="shared" si="0"/>
        <v>0</v>
      </c>
      <c r="S9" s="21" t="e">
        <f t="shared" si="1"/>
        <v>#DIV/0!</v>
      </c>
      <c r="T9" s="21" t="e">
        <f t="shared" si="2"/>
        <v>#NUM!</v>
      </c>
      <c r="U9" s="21" t="e">
        <f t="shared" si="3"/>
        <v>#DIV/0!</v>
      </c>
      <c r="V9" s="21">
        <f t="shared" si="4"/>
        <v>0</v>
      </c>
      <c r="W9" s="22" t="e">
        <f t="shared" si="5"/>
        <v>#DIV/0!</v>
      </c>
    </row>
    <row r="10" spans="1:23" x14ac:dyDescent="0.25">
      <c r="A10" s="14" t="s">
        <v>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>
        <f t="shared" si="0"/>
        <v>0</v>
      </c>
      <c r="S10" s="18" t="e">
        <f t="shared" si="1"/>
        <v>#DIV/0!</v>
      </c>
      <c r="T10" s="18" t="e">
        <f t="shared" si="2"/>
        <v>#NUM!</v>
      </c>
      <c r="U10" s="18" t="e">
        <f t="shared" si="3"/>
        <v>#DIV/0!</v>
      </c>
      <c r="V10" s="18">
        <f t="shared" si="4"/>
        <v>0</v>
      </c>
      <c r="W10" s="19" t="e">
        <f t="shared" si="5"/>
        <v>#DIV/0!</v>
      </c>
    </row>
    <row r="11" spans="1:23" x14ac:dyDescent="0.25">
      <c r="A11" s="12" t="s">
        <v>13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>
        <f t="shared" si="0"/>
        <v>0</v>
      </c>
      <c r="S11" s="21" t="e">
        <f t="shared" si="1"/>
        <v>#DIV/0!</v>
      </c>
      <c r="T11" s="21" t="e">
        <f t="shared" si="2"/>
        <v>#NUM!</v>
      </c>
      <c r="U11" s="21" t="e">
        <f t="shared" si="3"/>
        <v>#DIV/0!</v>
      </c>
      <c r="V11" s="21">
        <f t="shared" si="4"/>
        <v>0</v>
      </c>
      <c r="W11" s="22" t="e">
        <f t="shared" si="5"/>
        <v>#DIV/0!</v>
      </c>
    </row>
    <row r="12" spans="1:23" x14ac:dyDescent="0.25">
      <c r="A12" s="14" t="s">
        <v>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>
        <f t="shared" si="0"/>
        <v>0</v>
      </c>
      <c r="S12" s="18" t="e">
        <f t="shared" si="1"/>
        <v>#DIV/0!</v>
      </c>
      <c r="T12" s="18" t="e">
        <f t="shared" si="2"/>
        <v>#NUM!</v>
      </c>
      <c r="U12" s="18" t="e">
        <f t="shared" si="3"/>
        <v>#DIV/0!</v>
      </c>
      <c r="V12" s="18">
        <f t="shared" si="4"/>
        <v>0</v>
      </c>
      <c r="W12" s="19" t="e">
        <f t="shared" si="5"/>
        <v>#DIV/0!</v>
      </c>
    </row>
    <row r="13" spans="1:23" x14ac:dyDescent="0.25">
      <c r="A13" s="12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f t="shared" si="0"/>
        <v>0</v>
      </c>
      <c r="S13" s="21" t="e">
        <f t="shared" si="1"/>
        <v>#DIV/0!</v>
      </c>
      <c r="T13" s="21" t="e">
        <f t="shared" si="2"/>
        <v>#NUM!</v>
      </c>
      <c r="U13" s="21" t="e">
        <f t="shared" si="3"/>
        <v>#DIV/0!</v>
      </c>
      <c r="V13" s="21">
        <f t="shared" si="4"/>
        <v>0</v>
      </c>
      <c r="W13" s="22" t="e">
        <f t="shared" si="5"/>
        <v>#DIV/0!</v>
      </c>
    </row>
    <row r="14" spans="1:23" x14ac:dyDescent="0.25">
      <c r="A14" s="14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>
        <f t="shared" si="0"/>
        <v>0</v>
      </c>
      <c r="S14" s="18" t="e">
        <f t="shared" si="1"/>
        <v>#DIV/0!</v>
      </c>
      <c r="T14" s="18" t="e">
        <f t="shared" si="2"/>
        <v>#NUM!</v>
      </c>
      <c r="U14" s="18" t="e">
        <f t="shared" si="3"/>
        <v>#DIV/0!</v>
      </c>
      <c r="V14" s="18">
        <f t="shared" si="4"/>
        <v>0</v>
      </c>
      <c r="W14" s="19" t="e">
        <f t="shared" si="5"/>
        <v>#DIV/0!</v>
      </c>
    </row>
    <row r="15" spans="1:23" x14ac:dyDescent="0.25">
      <c r="A15" s="12" t="s">
        <v>14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>
        <f t="shared" si="0"/>
        <v>0</v>
      </c>
      <c r="S15" s="21" t="e">
        <f t="shared" si="1"/>
        <v>#DIV/0!</v>
      </c>
      <c r="T15" s="21" t="e">
        <f t="shared" si="2"/>
        <v>#NUM!</v>
      </c>
      <c r="U15" s="21" t="e">
        <f t="shared" si="3"/>
        <v>#DIV/0!</v>
      </c>
      <c r="V15" s="21">
        <f t="shared" si="4"/>
        <v>0</v>
      </c>
      <c r="W15" s="22" t="e">
        <f t="shared" si="5"/>
        <v>#DIV/0!</v>
      </c>
    </row>
    <row r="16" spans="1:23" x14ac:dyDescent="0.25">
      <c r="A16" s="14" t="s">
        <v>8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>
        <f t="shared" si="0"/>
        <v>0</v>
      </c>
      <c r="S16" s="18" t="e">
        <f t="shared" si="1"/>
        <v>#DIV/0!</v>
      </c>
      <c r="T16" s="18" t="e">
        <f t="shared" si="2"/>
        <v>#NUM!</v>
      </c>
      <c r="U16" s="18" t="e">
        <f t="shared" si="3"/>
        <v>#DIV/0!</v>
      </c>
      <c r="V16" s="18">
        <f t="shared" si="4"/>
        <v>0</v>
      </c>
      <c r="W16" s="19" t="e">
        <f t="shared" si="5"/>
        <v>#DIV/0!</v>
      </c>
    </row>
    <row r="17" spans="1:23" x14ac:dyDescent="0.25">
      <c r="A17" s="12" t="s">
        <v>15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f t="shared" si="0"/>
        <v>0</v>
      </c>
      <c r="S17" s="21" t="e">
        <f t="shared" si="1"/>
        <v>#DIV/0!</v>
      </c>
      <c r="T17" s="21" t="e">
        <f t="shared" si="2"/>
        <v>#NUM!</v>
      </c>
      <c r="U17" s="21" t="e">
        <f t="shared" si="3"/>
        <v>#DIV/0!</v>
      </c>
      <c r="V17" s="21">
        <f t="shared" si="4"/>
        <v>0</v>
      </c>
      <c r="W17" s="22" t="e">
        <f t="shared" si="5"/>
        <v>#DIV/0!</v>
      </c>
    </row>
    <row r="19" spans="1:23" x14ac:dyDescent="0.25">
      <c r="A19" s="14" t="s">
        <v>37</v>
      </c>
      <c r="B19" s="13">
        <f t="shared" ref="B19:Q19" si="6">SUM(B2:B17)</f>
        <v>0</v>
      </c>
      <c r="C19" s="13">
        <f t="shared" si="6"/>
        <v>0</v>
      </c>
      <c r="D19" s="13">
        <f t="shared" si="6"/>
        <v>0</v>
      </c>
      <c r="E19" s="13">
        <f t="shared" si="6"/>
        <v>0</v>
      </c>
      <c r="F19" s="13">
        <f t="shared" si="6"/>
        <v>0</v>
      </c>
      <c r="G19" s="13">
        <f t="shared" si="6"/>
        <v>0</v>
      </c>
      <c r="H19" s="13">
        <f t="shared" si="6"/>
        <v>0</v>
      </c>
      <c r="I19" s="13">
        <f t="shared" si="6"/>
        <v>0</v>
      </c>
      <c r="J19" s="13">
        <f t="shared" si="6"/>
        <v>0</v>
      </c>
      <c r="K19" s="13">
        <f t="shared" si="6"/>
        <v>0</v>
      </c>
      <c r="L19" s="13">
        <f t="shared" si="6"/>
        <v>0</v>
      </c>
      <c r="M19" s="13">
        <f t="shared" si="6"/>
        <v>0</v>
      </c>
      <c r="N19" s="13">
        <f t="shared" si="6"/>
        <v>0</v>
      </c>
      <c r="O19" s="13">
        <f t="shared" si="6"/>
        <v>0</v>
      </c>
      <c r="P19" s="13">
        <f t="shared" si="6"/>
        <v>0</v>
      </c>
      <c r="Q19" s="13">
        <f t="shared" si="6"/>
        <v>0</v>
      </c>
      <c r="R19" s="13"/>
      <c r="S19" s="13"/>
      <c r="T19" s="13"/>
    </row>
    <row r="20" spans="1:23" x14ac:dyDescent="0.25">
      <c r="A20" s="13" t="s">
        <v>39</v>
      </c>
      <c r="B20" s="13" t="e">
        <f t="shared" ref="B20:Q20" si="7">AVERAGE(B2:B17)</f>
        <v>#DIV/0!</v>
      </c>
      <c r="C20" s="13" t="e">
        <f t="shared" si="7"/>
        <v>#DIV/0!</v>
      </c>
      <c r="D20" s="13" t="e">
        <f t="shared" si="7"/>
        <v>#DIV/0!</v>
      </c>
      <c r="E20" s="13" t="e">
        <f t="shared" si="7"/>
        <v>#DIV/0!</v>
      </c>
      <c r="F20" s="13" t="e">
        <f t="shared" si="7"/>
        <v>#DIV/0!</v>
      </c>
      <c r="G20" s="13" t="e">
        <f t="shared" si="7"/>
        <v>#DIV/0!</v>
      </c>
      <c r="H20" s="13" t="e">
        <f t="shared" si="7"/>
        <v>#DIV/0!</v>
      </c>
      <c r="I20" s="13" t="e">
        <f t="shared" si="7"/>
        <v>#DIV/0!</v>
      </c>
      <c r="J20" s="13" t="e">
        <f t="shared" si="7"/>
        <v>#DIV/0!</v>
      </c>
      <c r="K20" s="13" t="e">
        <f t="shared" si="7"/>
        <v>#DIV/0!</v>
      </c>
      <c r="L20" s="13" t="e">
        <f t="shared" si="7"/>
        <v>#DIV/0!</v>
      </c>
      <c r="M20" s="13" t="e">
        <f t="shared" si="7"/>
        <v>#DIV/0!</v>
      </c>
      <c r="N20" s="13" t="e">
        <f t="shared" si="7"/>
        <v>#DIV/0!</v>
      </c>
      <c r="O20" s="13" t="e">
        <f t="shared" si="7"/>
        <v>#DIV/0!</v>
      </c>
      <c r="P20" s="13" t="e">
        <f t="shared" si="7"/>
        <v>#DIV/0!</v>
      </c>
      <c r="Q20" s="13" t="e">
        <f t="shared" si="7"/>
        <v>#DIV/0!</v>
      </c>
      <c r="R20" s="13"/>
      <c r="S20" s="13" t="e">
        <f xml:space="preserve"> AVERAGE(S2:S17)</f>
        <v>#DIV/0!</v>
      </c>
      <c r="T20" s="13" t="e">
        <f>AVERAGE(T2:T17)</f>
        <v>#NUM!</v>
      </c>
    </row>
    <row r="22" spans="1:23" x14ac:dyDescent="0.25">
      <c r="A22" s="12" t="s">
        <v>89</v>
      </c>
      <c r="B22" s="12"/>
    </row>
    <row r="23" spans="1:23" x14ac:dyDescent="0.25">
      <c r="A23" s="13" t="s">
        <v>86</v>
      </c>
      <c r="B23" s="13" t="e">
        <f>AVERAGE(S2:S17)</f>
        <v>#DIV/0!</v>
      </c>
    </row>
    <row r="24" spans="1:23" x14ac:dyDescent="0.25">
      <c r="A24" s="13" t="s">
        <v>87</v>
      </c>
      <c r="B24" s="13" t="e">
        <f>_xlfn.STDEV.P(S2:S17)</f>
        <v>#DIV/0!</v>
      </c>
      <c r="D24" s="5"/>
    </row>
    <row r="26" spans="1:23" x14ac:dyDescent="0.25">
      <c r="A26" s="12"/>
      <c r="B26" s="12" t="s">
        <v>95</v>
      </c>
    </row>
    <row r="27" spans="1:23" x14ac:dyDescent="0.25">
      <c r="A27" s="13" t="s">
        <v>165</v>
      </c>
      <c r="B27" s="13" t="e">
        <f>MAX(W2:W17)</f>
        <v>#DIV/0!</v>
      </c>
    </row>
    <row r="28" spans="1:23" x14ac:dyDescent="0.25">
      <c r="A28" s="52" t="s">
        <v>142</v>
      </c>
      <c r="B28" s="13" t="e">
        <f>MIN(W2:W17)</f>
        <v>#DIV/0!</v>
      </c>
    </row>
    <row r="30" spans="1:23" x14ac:dyDescent="0.25">
      <c r="A30" s="12" t="s">
        <v>90</v>
      </c>
      <c r="B30" s="12"/>
    </row>
    <row r="31" spans="1:23" x14ac:dyDescent="0.25">
      <c r="A31" s="13" t="s">
        <v>98</v>
      </c>
      <c r="B31" s="13">
        <f>COUNT(B2:Q17)</f>
        <v>0</v>
      </c>
    </row>
    <row r="32" spans="1:23" x14ac:dyDescent="0.25">
      <c r="A32" s="13" t="s">
        <v>91</v>
      </c>
      <c r="B32" s="13" t="e">
        <f>AVERAGE(B2:Q17)</f>
        <v>#DIV/0!</v>
      </c>
    </row>
    <row r="33" spans="1:4" x14ac:dyDescent="0.25">
      <c r="A33" s="13" t="s">
        <v>92</v>
      </c>
      <c r="B33" s="13" t="e">
        <f>_xlfn.STDEV.P(B2:Q17)</f>
        <v>#DIV/0!</v>
      </c>
    </row>
    <row r="35" spans="1:4" x14ac:dyDescent="0.25">
      <c r="A35" s="12"/>
      <c r="B35" s="12" t="s">
        <v>93</v>
      </c>
      <c r="C35" s="12" t="s">
        <v>95</v>
      </c>
      <c r="D35" s="57"/>
    </row>
    <row r="36" spans="1:4" x14ac:dyDescent="0.25">
      <c r="A36" s="13" t="s">
        <v>169</v>
      </c>
      <c r="B36" s="13">
        <f>MAX(B2:Q17)</f>
        <v>0</v>
      </c>
      <c r="C36" s="13" t="e">
        <f>(B36-B32)/B33</f>
        <v>#DIV/0!</v>
      </c>
      <c r="D36" s="57"/>
    </row>
    <row r="37" spans="1:4" x14ac:dyDescent="0.25">
      <c r="A37" s="13" t="s">
        <v>168</v>
      </c>
      <c r="B37" s="13">
        <f>MIN(B2:Q17)</f>
        <v>0</v>
      </c>
      <c r="C37" s="13" t="e">
        <f>(B37-B32)/B33</f>
        <v>#DIV/0!</v>
      </c>
      <c r="D37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J24" sqref="J24"/>
    </sheetView>
  </sheetViews>
  <sheetFormatPr defaultRowHeight="15" x14ac:dyDescent="0.25"/>
  <cols>
    <col min="1" max="1" width="26.7109375" customWidth="1"/>
    <col min="4" max="4" width="13.140625" customWidth="1"/>
    <col min="5" max="5" width="9.42578125" customWidth="1"/>
    <col min="23" max="23" width="13.140625" customWidth="1"/>
  </cols>
  <sheetData>
    <row r="1" spans="1:23" x14ac:dyDescent="0.25">
      <c r="A1" s="12" t="s">
        <v>0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2" t="s">
        <v>29</v>
      </c>
      <c r="O1" s="12" t="s">
        <v>30</v>
      </c>
      <c r="P1" s="12" t="s">
        <v>31</v>
      </c>
      <c r="Q1" s="12" t="s">
        <v>32</v>
      </c>
      <c r="R1" s="12" t="s">
        <v>33</v>
      </c>
      <c r="S1" s="12" t="s">
        <v>34</v>
      </c>
      <c r="T1" s="12" t="s">
        <v>35</v>
      </c>
      <c r="U1" s="12" t="s">
        <v>36</v>
      </c>
      <c r="V1" s="12" t="s">
        <v>38</v>
      </c>
      <c r="W1" s="12" t="s">
        <v>119</v>
      </c>
    </row>
    <row r="2" spans="1:23" x14ac:dyDescent="0.25">
      <c r="A2" s="14" t="s">
        <v>4</v>
      </c>
      <c r="B2" s="18">
        <v>127.1</v>
      </c>
      <c r="C2" s="18">
        <v>132.22</v>
      </c>
      <c r="D2" s="18">
        <v>133.32</v>
      </c>
      <c r="E2" s="18">
        <v>98</v>
      </c>
      <c r="F2" s="18">
        <v>114.94</v>
      </c>
      <c r="G2" s="18">
        <v>90.04</v>
      </c>
      <c r="H2" s="18">
        <v>84.02</v>
      </c>
      <c r="I2" s="18">
        <v>158.63999999999999</v>
      </c>
      <c r="J2" s="18">
        <v>126.66</v>
      </c>
      <c r="K2" s="18">
        <v>98.14</v>
      </c>
      <c r="L2" s="18">
        <v>135.19999999999999</v>
      </c>
      <c r="M2" s="18">
        <v>123.52</v>
      </c>
      <c r="N2" s="18">
        <v>129.58000000000001</v>
      </c>
      <c r="O2" s="18">
        <v>163.41999999999999</v>
      </c>
      <c r="P2" s="18">
        <v>138.41999999999999</v>
      </c>
      <c r="Q2" s="18">
        <v>157.12</v>
      </c>
      <c r="R2" s="18">
        <f>SUM(B2:Q2)</f>
        <v>2010.3400000000001</v>
      </c>
      <c r="S2" s="18">
        <f>AVERAGE(B2:Q2)</f>
        <v>125.64625000000001</v>
      </c>
      <c r="T2" s="18">
        <f>MEDIAN(B2:Q2)</f>
        <v>128.34</v>
      </c>
      <c r="U2" s="18">
        <f>_xlfn.STDEV.P(B2:Q2)</f>
        <v>23.078403019652377</v>
      </c>
      <c r="V2" s="18">
        <f>MAX(B2:Q2)-MIN(B2:Q2)</f>
        <v>79.399999999999991</v>
      </c>
      <c r="W2" s="19">
        <f>(S2-$B$23)/$B$24</f>
        <v>2.7475215208367447</v>
      </c>
    </row>
    <row r="3" spans="1:23" x14ac:dyDescent="0.25">
      <c r="A3" s="12" t="s">
        <v>2</v>
      </c>
      <c r="B3" s="21">
        <v>145.28</v>
      </c>
      <c r="C3" s="21">
        <v>137.12</v>
      </c>
      <c r="D3" s="21">
        <v>131.69999999999999</v>
      </c>
      <c r="E3" s="21">
        <v>99.9</v>
      </c>
      <c r="F3" s="21">
        <v>131.78</v>
      </c>
      <c r="G3" s="21">
        <v>91.92</v>
      </c>
      <c r="H3" s="21">
        <v>105.82</v>
      </c>
      <c r="I3" s="21">
        <v>80.239999999999995</v>
      </c>
      <c r="J3" s="21">
        <v>83.2</v>
      </c>
      <c r="K3" s="21">
        <v>99.32</v>
      </c>
      <c r="L3" s="21">
        <v>82.58</v>
      </c>
      <c r="M3" s="21">
        <v>120.3</v>
      </c>
      <c r="N3" s="21">
        <v>116.52</v>
      </c>
      <c r="O3" s="21">
        <v>105.44</v>
      </c>
      <c r="P3" s="21">
        <v>119.64</v>
      </c>
      <c r="Q3" s="21">
        <v>116.4</v>
      </c>
      <c r="R3" s="21">
        <f>SUM(B3:Q3)</f>
        <v>1767.16</v>
      </c>
      <c r="S3" s="21">
        <f>AVERAGE(B3:Q3)</f>
        <v>110.44750000000001</v>
      </c>
      <c r="T3" s="21">
        <f>MEDIAN(B3:Q3)</f>
        <v>111.11</v>
      </c>
      <c r="U3" s="21">
        <f>_xlfn.STDEV.P(B3:Q3)</f>
        <v>19.592243203625149</v>
      </c>
      <c r="V3" s="21">
        <f>MAX(B3:Q3)-MIN(B3:Q3)</f>
        <v>65.040000000000006</v>
      </c>
      <c r="W3" s="22">
        <f>(S3-$B$23)/$B$24</f>
        <v>1.0634352463372667</v>
      </c>
    </row>
    <row r="4" spans="1:23" x14ac:dyDescent="0.25">
      <c r="A4" s="14" t="s">
        <v>5</v>
      </c>
      <c r="B4" s="18">
        <v>89.1</v>
      </c>
      <c r="C4" s="18">
        <v>98.24</v>
      </c>
      <c r="D4" s="18">
        <v>117.9</v>
      </c>
      <c r="E4" s="18">
        <v>125.62</v>
      </c>
      <c r="F4" s="18">
        <v>106</v>
      </c>
      <c r="G4" s="18">
        <v>96.62</v>
      </c>
      <c r="H4" s="18">
        <v>98.5</v>
      </c>
      <c r="I4" s="18">
        <v>102.36</v>
      </c>
      <c r="J4" s="18">
        <v>95.22</v>
      </c>
      <c r="K4" s="18">
        <v>102.6</v>
      </c>
      <c r="L4" s="18">
        <v>121.76</v>
      </c>
      <c r="M4" s="18">
        <v>142.9</v>
      </c>
      <c r="N4" s="18">
        <v>91.42</v>
      </c>
      <c r="O4" s="18">
        <v>97.66</v>
      </c>
      <c r="P4" s="18">
        <v>120.54</v>
      </c>
      <c r="Q4" s="18">
        <v>94.78</v>
      </c>
      <c r="R4" s="18">
        <f>SUM(B4:Q4)</f>
        <v>1701.2200000000003</v>
      </c>
      <c r="S4" s="18">
        <f>AVERAGE(B4:Q4)</f>
        <v>106.32625000000002</v>
      </c>
      <c r="T4" s="18">
        <f>MEDIAN(B4:Q4)</f>
        <v>100.43</v>
      </c>
      <c r="U4" s="18">
        <f>_xlfn.STDEV.P(B4:Q4)</f>
        <v>14.545942249902442</v>
      </c>
      <c r="V4" s="18">
        <f>MAX(B4:Q4)-MIN(B4:Q4)</f>
        <v>53.800000000000011</v>
      </c>
      <c r="W4" s="19">
        <f>(S4-$B$23)/$B$24</f>
        <v>0.60678318226746131</v>
      </c>
    </row>
    <row r="5" spans="1:23" x14ac:dyDescent="0.25">
      <c r="A5" s="12" t="s">
        <v>6</v>
      </c>
      <c r="B5" s="21">
        <v>70.2</v>
      </c>
      <c r="C5" s="21">
        <v>111.78</v>
      </c>
      <c r="D5" s="21">
        <v>109.42</v>
      </c>
      <c r="E5" s="21">
        <v>124.6</v>
      </c>
      <c r="F5" s="21">
        <v>116</v>
      </c>
      <c r="G5" s="21">
        <v>90.14</v>
      </c>
      <c r="H5" s="21">
        <v>116.96</v>
      </c>
      <c r="I5" s="21">
        <v>55.64</v>
      </c>
      <c r="J5" s="21">
        <v>128.6</v>
      </c>
      <c r="K5" s="21">
        <v>78.239999999999995</v>
      </c>
      <c r="L5" s="21">
        <v>73.040000000000006</v>
      </c>
      <c r="M5" s="21">
        <v>91.38</v>
      </c>
      <c r="N5" s="21">
        <v>111.14</v>
      </c>
      <c r="O5" s="21">
        <v>165.04</v>
      </c>
      <c r="P5" s="21">
        <v>110.52</v>
      </c>
      <c r="Q5" s="21">
        <v>111.26</v>
      </c>
      <c r="R5" s="21">
        <f>SUM(B5:Q5)</f>
        <v>1663.96</v>
      </c>
      <c r="S5" s="21">
        <f>AVERAGE(B5:Q5)</f>
        <v>103.9975</v>
      </c>
      <c r="T5" s="21">
        <f>MEDIAN(B5:Q5)</f>
        <v>110.83</v>
      </c>
      <c r="U5" s="21">
        <f>_xlfn.STDEV.P(B5:Q5)</f>
        <v>25.930265015036007</v>
      </c>
      <c r="V5" s="21">
        <f>MAX(B5:Q5)-MIN(B5:Q5)</f>
        <v>109.39999999999999</v>
      </c>
      <c r="W5" s="22">
        <f>(S5-$B$23)/$B$24</f>
        <v>0.3487477575291979</v>
      </c>
    </row>
    <row r="6" spans="1:23" x14ac:dyDescent="0.25">
      <c r="A6" s="31" t="s">
        <v>3</v>
      </c>
      <c r="B6" s="53">
        <v>75.540000000000006</v>
      </c>
      <c r="C6" s="53">
        <v>126</v>
      </c>
      <c r="D6" s="53">
        <v>152.38</v>
      </c>
      <c r="E6" s="53">
        <v>148.68</v>
      </c>
      <c r="F6" s="53">
        <v>87.14</v>
      </c>
      <c r="G6" s="53">
        <v>126.14</v>
      </c>
      <c r="H6" s="53">
        <v>157.4</v>
      </c>
      <c r="I6" s="53">
        <v>102.74</v>
      </c>
      <c r="J6" s="53">
        <v>67.5</v>
      </c>
      <c r="K6" s="53">
        <v>108.2</v>
      </c>
      <c r="L6" s="53">
        <v>82.04</v>
      </c>
      <c r="M6" s="53">
        <v>89.74</v>
      </c>
      <c r="N6" s="53">
        <v>97.6</v>
      </c>
      <c r="O6" s="53">
        <v>75.099999999999994</v>
      </c>
      <c r="P6" s="53">
        <v>84.92</v>
      </c>
      <c r="Q6" s="53">
        <v>78.040000000000006</v>
      </c>
      <c r="R6" s="53">
        <f>SUM(B6:Q6)</f>
        <v>1659.1599999999999</v>
      </c>
      <c r="S6" s="53">
        <f>AVERAGE(B6:Q6)</f>
        <v>103.69749999999999</v>
      </c>
      <c r="T6" s="53">
        <f>MEDIAN(B6:Q6)</f>
        <v>93.669999999999987</v>
      </c>
      <c r="U6" s="53">
        <f>_xlfn.STDEV.P(B6:Q6)</f>
        <v>28.730034698029886</v>
      </c>
      <c r="V6" s="53">
        <f>MAX(B6:Q6)-MIN(B6:Q6)</f>
        <v>89.9</v>
      </c>
      <c r="W6" s="54">
        <f>(S6-$B$23)/$B$24</f>
        <v>0.31550647897998418</v>
      </c>
    </row>
    <row r="7" spans="1:23" x14ac:dyDescent="0.25">
      <c r="A7" s="12" t="s">
        <v>9</v>
      </c>
      <c r="B7" s="21">
        <v>89.36</v>
      </c>
      <c r="C7" s="21">
        <v>94.44</v>
      </c>
      <c r="D7" s="21">
        <v>77.180000000000007</v>
      </c>
      <c r="E7" s="21">
        <v>115.5</v>
      </c>
      <c r="F7" s="21">
        <v>124.26</v>
      </c>
      <c r="G7" s="21">
        <v>101.88</v>
      </c>
      <c r="H7" s="21">
        <v>106.32</v>
      </c>
      <c r="I7" s="21">
        <v>83.98</v>
      </c>
      <c r="J7" s="21">
        <v>132.63999999999999</v>
      </c>
      <c r="K7" s="21">
        <v>87.12</v>
      </c>
      <c r="L7" s="21">
        <v>106.28</v>
      </c>
      <c r="M7" s="21">
        <v>131.97999999999999</v>
      </c>
      <c r="N7" s="21">
        <v>83.6</v>
      </c>
      <c r="O7" s="21">
        <v>131.88</v>
      </c>
      <c r="P7" s="21">
        <v>104.3</v>
      </c>
      <c r="Q7" s="21">
        <v>84.4</v>
      </c>
      <c r="R7" s="21">
        <f>SUM(B7:Q7)</f>
        <v>1655.1200000000001</v>
      </c>
      <c r="S7" s="21">
        <f>AVERAGE(B7:Q7)</f>
        <v>103.44500000000001</v>
      </c>
      <c r="T7" s="21">
        <f>MEDIAN(B7:Q7)</f>
        <v>103.09</v>
      </c>
      <c r="U7" s="21">
        <f>_xlfn.STDEV.P(B7:Q7)</f>
        <v>18.446661622092972</v>
      </c>
      <c r="V7" s="21">
        <f>MAX(B7:Q7)-MIN(B7:Q7)</f>
        <v>55.45999999999998</v>
      </c>
      <c r="W7" s="22">
        <f>(S7-$B$23)/$B$24</f>
        <v>0.28752840286773212</v>
      </c>
    </row>
    <row r="8" spans="1:23" x14ac:dyDescent="0.25">
      <c r="A8" s="14" t="s">
        <v>11</v>
      </c>
      <c r="B8" s="18">
        <v>126.86</v>
      </c>
      <c r="C8" s="18">
        <v>87.14</v>
      </c>
      <c r="D8" s="18">
        <v>120.94</v>
      </c>
      <c r="E8" s="18">
        <v>86.8</v>
      </c>
      <c r="F8" s="18">
        <v>107.58</v>
      </c>
      <c r="G8" s="18">
        <v>129.36000000000001</v>
      </c>
      <c r="H8" s="18">
        <v>71.5</v>
      </c>
      <c r="I8" s="18">
        <v>122.02</v>
      </c>
      <c r="J8" s="18">
        <v>116.72</v>
      </c>
      <c r="K8" s="18">
        <v>73.48</v>
      </c>
      <c r="L8" s="18">
        <v>107.36</v>
      </c>
      <c r="M8" s="18">
        <v>90.14</v>
      </c>
      <c r="N8" s="18">
        <v>71.66</v>
      </c>
      <c r="O8" s="18">
        <v>123.38</v>
      </c>
      <c r="P8" s="18">
        <v>128.52000000000001</v>
      </c>
      <c r="Q8" s="18">
        <v>87.64</v>
      </c>
      <c r="R8" s="18">
        <f>SUM(B8:Q8)</f>
        <v>1651.1000000000001</v>
      </c>
      <c r="S8" s="18">
        <f>AVERAGE(B8:Q8)</f>
        <v>103.19375000000001</v>
      </c>
      <c r="T8" s="18">
        <f>MEDIAN(B8:Q8)</f>
        <v>107.47</v>
      </c>
      <c r="U8" s="18">
        <f>_xlfn.STDEV.P(B8:Q8)</f>
        <v>20.921216167744603</v>
      </c>
      <c r="V8" s="18">
        <f>MAX(B8:Q8)-MIN(B8:Q8)</f>
        <v>57.860000000000014</v>
      </c>
      <c r="W8" s="19">
        <f>(S8-$B$23)/$B$24</f>
        <v>0.25968883208276683</v>
      </c>
    </row>
    <row r="9" spans="1:23" x14ac:dyDescent="0.25">
      <c r="A9" s="12" t="s">
        <v>13</v>
      </c>
      <c r="B9" s="21">
        <v>102.68</v>
      </c>
      <c r="C9" s="21">
        <v>99.28</v>
      </c>
      <c r="D9" s="21">
        <v>101.54</v>
      </c>
      <c r="E9" s="21">
        <v>92.92</v>
      </c>
      <c r="F9" s="21">
        <v>132.91999999999999</v>
      </c>
      <c r="G9" s="21">
        <v>96.08</v>
      </c>
      <c r="H9" s="21">
        <v>111.08</v>
      </c>
      <c r="I9" s="21">
        <v>71.62</v>
      </c>
      <c r="J9" s="21">
        <v>104.7</v>
      </c>
      <c r="K9" s="21">
        <v>82.96</v>
      </c>
      <c r="L9" s="21">
        <v>93.8</v>
      </c>
      <c r="M9" s="21">
        <v>76.88</v>
      </c>
      <c r="N9" s="21">
        <v>97.7</v>
      </c>
      <c r="O9" s="21">
        <v>53.82</v>
      </c>
      <c r="P9" s="21">
        <v>154.36000000000001</v>
      </c>
      <c r="Q9" s="21">
        <v>177.4</v>
      </c>
      <c r="R9" s="21">
        <f>SUM(B9:Q9)</f>
        <v>1649.7400000000002</v>
      </c>
      <c r="S9" s="21">
        <f>AVERAGE(B9:Q9)</f>
        <v>103.10875000000001</v>
      </c>
      <c r="T9" s="21">
        <f>MEDIAN(B9:Q9)</f>
        <v>98.490000000000009</v>
      </c>
      <c r="U9" s="21">
        <f>_xlfn.STDEV.P(B9:Q9)</f>
        <v>29.47661273683763</v>
      </c>
      <c r="V9" s="21">
        <f>MAX(B9:Q9)-MIN(B9:Q9)</f>
        <v>123.58000000000001</v>
      </c>
      <c r="W9" s="22">
        <f>(S9-$B$23)/$B$24</f>
        <v>0.25027046982715728</v>
      </c>
    </row>
    <row r="10" spans="1:23" x14ac:dyDescent="0.25">
      <c r="A10" s="14" t="s">
        <v>10</v>
      </c>
      <c r="B10" s="18">
        <v>103.8</v>
      </c>
      <c r="C10" s="18">
        <v>93.38</v>
      </c>
      <c r="D10" s="18">
        <v>74.599999999999994</v>
      </c>
      <c r="E10" s="18">
        <v>74.94</v>
      </c>
      <c r="F10" s="18">
        <v>78.86</v>
      </c>
      <c r="G10" s="18">
        <v>83.3</v>
      </c>
      <c r="H10" s="18">
        <v>164.88</v>
      </c>
      <c r="I10" s="18">
        <v>105.12</v>
      </c>
      <c r="J10" s="18">
        <v>94.94</v>
      </c>
      <c r="K10" s="18">
        <v>98.48</v>
      </c>
      <c r="L10" s="18">
        <v>111.74</v>
      </c>
      <c r="M10" s="18">
        <v>96.74</v>
      </c>
      <c r="N10" s="18">
        <v>129.76</v>
      </c>
      <c r="O10" s="18">
        <v>80.319999999999993</v>
      </c>
      <c r="P10" s="18">
        <v>108.26</v>
      </c>
      <c r="Q10" s="18">
        <v>132.32</v>
      </c>
      <c r="R10" s="18">
        <f>SUM(B10:Q10)</f>
        <v>1631.4399999999998</v>
      </c>
      <c r="S10" s="18">
        <f>AVERAGE(B10:Q10)</f>
        <v>101.96499999999999</v>
      </c>
      <c r="T10" s="18">
        <f>MEDIAN(B10:Q10)</f>
        <v>97.61</v>
      </c>
      <c r="U10" s="18">
        <f>_xlfn.STDEV.P(B10:Q10)</f>
        <v>23.443024015685435</v>
      </c>
      <c r="V10" s="18">
        <f>MAX(B10:Q10)-MIN(B10:Q10)</f>
        <v>90.28</v>
      </c>
      <c r="W10" s="19">
        <f>(S10-$B$23)/$B$24</f>
        <v>0.12353809535828188</v>
      </c>
    </row>
    <row r="11" spans="1:23" x14ac:dyDescent="0.25">
      <c r="A11" s="12" t="s">
        <v>7</v>
      </c>
      <c r="B11" s="21">
        <v>119.08</v>
      </c>
      <c r="C11" s="21">
        <v>118.36</v>
      </c>
      <c r="D11" s="21">
        <v>72.099999999999994</v>
      </c>
      <c r="E11" s="21">
        <v>129.69999999999999</v>
      </c>
      <c r="F11" s="21">
        <v>97.22</v>
      </c>
      <c r="G11" s="21">
        <v>71.34</v>
      </c>
      <c r="H11" s="21">
        <v>108.1</v>
      </c>
      <c r="I11" s="21">
        <v>67.66</v>
      </c>
      <c r="J11" s="21">
        <v>87.1</v>
      </c>
      <c r="K11" s="21">
        <v>80.819999999999993</v>
      </c>
      <c r="L11" s="21">
        <v>116.42</v>
      </c>
      <c r="M11" s="21">
        <v>113.2</v>
      </c>
      <c r="N11" s="21">
        <v>97.46</v>
      </c>
      <c r="O11" s="21">
        <v>84.26</v>
      </c>
      <c r="P11" s="21">
        <v>132.88</v>
      </c>
      <c r="Q11" s="21">
        <v>104.08</v>
      </c>
      <c r="R11" s="21">
        <f>SUM(B11:Q11)</f>
        <v>1599.7800000000002</v>
      </c>
      <c r="S11" s="21">
        <f>AVERAGE(B11:Q11)</f>
        <v>99.986250000000013</v>
      </c>
      <c r="T11" s="21">
        <f>MEDIAN(B11:Q11)</f>
        <v>100.77</v>
      </c>
      <c r="U11" s="21">
        <f>_xlfn.STDEV.P(B11:Q11)</f>
        <v>20.359766352723607</v>
      </c>
      <c r="V11" s="21">
        <f>MAX(B11:Q11)-MIN(B11:Q11)</f>
        <v>65.22</v>
      </c>
      <c r="W11" s="22">
        <f>(S11-$B$23)/$B$24</f>
        <v>-9.5715837739229551E-2</v>
      </c>
    </row>
    <row r="12" spans="1:23" x14ac:dyDescent="0.25">
      <c r="A12" s="14" t="s">
        <v>16</v>
      </c>
      <c r="B12" s="18">
        <v>99.86</v>
      </c>
      <c r="C12" s="18">
        <v>98.3</v>
      </c>
      <c r="D12" s="18">
        <v>93.7</v>
      </c>
      <c r="E12" s="18">
        <v>118.38</v>
      </c>
      <c r="F12" s="18">
        <v>67.34</v>
      </c>
      <c r="G12" s="18">
        <v>106.1</v>
      </c>
      <c r="H12" s="18">
        <v>113.72</v>
      </c>
      <c r="I12" s="18">
        <v>82.34</v>
      </c>
      <c r="J12" s="18">
        <v>80.2</v>
      </c>
      <c r="K12" s="18">
        <v>77.959999999999994</v>
      </c>
      <c r="L12" s="18">
        <v>104.9</v>
      </c>
      <c r="M12" s="18">
        <v>83.7</v>
      </c>
      <c r="N12" s="18">
        <v>118.44</v>
      </c>
      <c r="O12" s="18">
        <v>133.04</v>
      </c>
      <c r="P12" s="18">
        <v>50.22</v>
      </c>
      <c r="Q12" s="18">
        <v>116.64</v>
      </c>
      <c r="R12" s="18">
        <f>SUM(B12:Q12)</f>
        <v>1544.8400000000004</v>
      </c>
      <c r="S12" s="18">
        <f>AVERAGE(B12:Q12)</f>
        <v>96.552500000000023</v>
      </c>
      <c r="T12" s="18">
        <f>MEDIAN(B12:Q12)</f>
        <v>99.08</v>
      </c>
      <c r="U12" s="18">
        <f>_xlfn.STDEV.P(B12:Q12)</f>
        <v>21.13701477858201</v>
      </c>
      <c r="V12" s="18">
        <f>MAX(B12:Q12)-MIN(B12:Q12)</f>
        <v>82.82</v>
      </c>
      <c r="W12" s="19">
        <f>(S12-$B$23)/$B$24</f>
        <v>-0.47618997180042288</v>
      </c>
    </row>
    <row r="13" spans="1:23" x14ac:dyDescent="0.25">
      <c r="A13" s="12" t="s">
        <v>1</v>
      </c>
      <c r="B13" s="21">
        <v>96.7</v>
      </c>
      <c r="C13" s="21">
        <v>124.78</v>
      </c>
      <c r="D13" s="21">
        <v>84.08</v>
      </c>
      <c r="E13" s="21">
        <v>128.84</v>
      </c>
      <c r="F13" s="21">
        <v>70.64</v>
      </c>
      <c r="G13" s="21">
        <v>75.78</v>
      </c>
      <c r="H13" s="21">
        <v>55.92</v>
      </c>
      <c r="I13" s="21">
        <v>104.66</v>
      </c>
      <c r="J13" s="21">
        <v>113.66</v>
      </c>
      <c r="K13" s="21">
        <v>125.02</v>
      </c>
      <c r="L13" s="21">
        <v>110.46</v>
      </c>
      <c r="M13" s="21">
        <v>106.16</v>
      </c>
      <c r="N13" s="21">
        <v>87.16</v>
      </c>
      <c r="O13" s="21">
        <v>68.36</v>
      </c>
      <c r="P13" s="21">
        <v>82.66</v>
      </c>
      <c r="Q13" s="21">
        <v>92.26</v>
      </c>
      <c r="R13" s="21">
        <f>SUM(B13:Q13)</f>
        <v>1527.1399999999999</v>
      </c>
      <c r="S13" s="21">
        <f>AVERAGE(B13:Q13)</f>
        <v>95.446249999999992</v>
      </c>
      <c r="T13" s="21">
        <f>MEDIAN(B13:Q13)</f>
        <v>94.48</v>
      </c>
      <c r="U13" s="21">
        <f>_xlfn.STDEV.P(B13:Q13)</f>
        <v>21.328114917580063</v>
      </c>
      <c r="V13" s="21">
        <f>MAX(B13:Q13)-MIN(B13:Q13)</f>
        <v>72.92</v>
      </c>
      <c r="W13" s="22">
        <f>(S13-$B$23)/$B$24</f>
        <v>-0.59876718645064742</v>
      </c>
    </row>
    <row r="14" spans="1:23" x14ac:dyDescent="0.25">
      <c r="A14" s="14" t="s">
        <v>8</v>
      </c>
      <c r="B14" s="18">
        <v>149.4</v>
      </c>
      <c r="C14" s="18">
        <v>101.76</v>
      </c>
      <c r="D14" s="18">
        <v>97.38</v>
      </c>
      <c r="E14" s="18">
        <v>78.72</v>
      </c>
      <c r="F14" s="18">
        <v>114.9</v>
      </c>
      <c r="G14" s="18">
        <v>89.74</v>
      </c>
      <c r="H14" s="18">
        <v>34.799999999999997</v>
      </c>
      <c r="I14" s="18">
        <v>52.42</v>
      </c>
      <c r="J14" s="18">
        <v>65.400000000000006</v>
      </c>
      <c r="K14" s="18">
        <v>78.06</v>
      </c>
      <c r="L14" s="18">
        <v>72.3</v>
      </c>
      <c r="M14" s="18">
        <v>99.5</v>
      </c>
      <c r="N14" s="18">
        <v>113.42</v>
      </c>
      <c r="O14" s="18">
        <v>72.86</v>
      </c>
      <c r="P14" s="18">
        <v>123.24</v>
      </c>
      <c r="Q14" s="18">
        <v>121.42</v>
      </c>
      <c r="R14" s="18">
        <f>SUM(B14:Q14)</f>
        <v>1465.32</v>
      </c>
      <c r="S14" s="18">
        <f>AVERAGE(B14:Q14)</f>
        <v>91.582499999999996</v>
      </c>
      <c r="T14" s="18">
        <f>MEDIAN(B14:Q14)</f>
        <v>93.56</v>
      </c>
      <c r="U14" s="18">
        <f>_xlfn.STDEV.P(B14:Q14)</f>
        <v>28.475119731969514</v>
      </c>
      <c r="V14" s="18">
        <f>MAX(B14:Q14)-MIN(B14:Q14)</f>
        <v>114.60000000000001</v>
      </c>
      <c r="W14" s="19">
        <f>(S14-$B$23)/$B$24</f>
        <v>-1.026887153099046</v>
      </c>
    </row>
    <row r="15" spans="1:23" x14ac:dyDescent="0.25">
      <c r="A15" s="12" t="s">
        <v>15</v>
      </c>
      <c r="B15" s="21">
        <v>112.22</v>
      </c>
      <c r="C15" s="21">
        <v>116.1</v>
      </c>
      <c r="D15" s="21">
        <v>79.760000000000005</v>
      </c>
      <c r="E15" s="21">
        <v>85.4</v>
      </c>
      <c r="F15" s="21">
        <v>109.46</v>
      </c>
      <c r="G15" s="21">
        <v>78.8</v>
      </c>
      <c r="H15" s="21">
        <v>82.26</v>
      </c>
      <c r="I15" s="21">
        <v>76.72</v>
      </c>
      <c r="J15" s="21">
        <v>87.14</v>
      </c>
      <c r="K15" s="21">
        <v>76.42</v>
      </c>
      <c r="L15" s="21">
        <v>85.7</v>
      </c>
      <c r="M15" s="21">
        <v>91.12</v>
      </c>
      <c r="N15" s="21">
        <v>74.64</v>
      </c>
      <c r="O15" s="21">
        <v>86.16</v>
      </c>
      <c r="P15" s="21">
        <v>99.42</v>
      </c>
      <c r="Q15" s="21">
        <v>100.16</v>
      </c>
      <c r="R15" s="21">
        <f>SUM(B15:Q15)</f>
        <v>1441.4800000000002</v>
      </c>
      <c r="S15" s="21">
        <f>AVERAGE(B15:Q15)</f>
        <v>90.092500000000015</v>
      </c>
      <c r="T15" s="21">
        <f>MEDIAN(B15:Q15)</f>
        <v>85.93</v>
      </c>
      <c r="U15" s="21">
        <f>_xlfn.STDEV.P(B15:Q15)</f>
        <v>12.981222737092121</v>
      </c>
      <c r="V15" s="21">
        <f>MAX(B15:Q15)-MIN(B15:Q15)</f>
        <v>41.459999999999994</v>
      </c>
      <c r="W15" s="22">
        <f>(S15-$B$23)/$B$24</f>
        <v>-1.1919855032267992</v>
      </c>
    </row>
    <row r="16" spans="1:23" x14ac:dyDescent="0.25">
      <c r="A16" s="14" t="s">
        <v>14</v>
      </c>
      <c r="B16" s="18">
        <v>107.06</v>
      </c>
      <c r="C16" s="18">
        <v>79.78</v>
      </c>
      <c r="D16" s="18">
        <v>110.88</v>
      </c>
      <c r="E16" s="18">
        <v>113.46</v>
      </c>
      <c r="F16" s="18">
        <v>75.42</v>
      </c>
      <c r="G16" s="18">
        <v>62.84</v>
      </c>
      <c r="H16" s="18">
        <v>80.459999999999994</v>
      </c>
      <c r="I16" s="18">
        <v>65.459999999999994</v>
      </c>
      <c r="J16" s="18">
        <v>96.56</v>
      </c>
      <c r="K16" s="18">
        <v>120.54</v>
      </c>
      <c r="L16" s="18">
        <v>117.64</v>
      </c>
      <c r="M16" s="18">
        <v>89.7</v>
      </c>
      <c r="N16" s="18">
        <v>77.64</v>
      </c>
      <c r="O16" s="18">
        <v>83.44</v>
      </c>
      <c r="P16" s="18">
        <v>63.1</v>
      </c>
      <c r="Q16" s="18">
        <v>94.62</v>
      </c>
      <c r="R16" s="18">
        <f>SUM(B16:Q16)</f>
        <v>1438.6000000000004</v>
      </c>
      <c r="S16" s="18">
        <f>AVERAGE(B16:Q16)</f>
        <v>89.912500000000023</v>
      </c>
      <c r="T16" s="18">
        <f>MEDIAN(B16:Q16)</f>
        <v>86.57</v>
      </c>
      <c r="U16" s="18">
        <f>_xlfn.STDEV.P(B16:Q16)</f>
        <v>18.884059249800977</v>
      </c>
      <c r="V16" s="18">
        <f>MAX(B16:Q16)-MIN(B16:Q16)</f>
        <v>57.7</v>
      </c>
      <c r="W16" s="19">
        <f>(S16-$B$23)/$B$24</f>
        <v>-1.2119302703563259</v>
      </c>
    </row>
    <row r="17" spans="1:23" x14ac:dyDescent="0.25">
      <c r="A17" s="12" t="s">
        <v>12</v>
      </c>
      <c r="B17" s="21">
        <v>107.14</v>
      </c>
      <c r="C17" s="21">
        <v>98.38</v>
      </c>
      <c r="D17" s="21">
        <v>88.3</v>
      </c>
      <c r="E17" s="21">
        <v>115.12</v>
      </c>
      <c r="F17" s="21">
        <v>120</v>
      </c>
      <c r="G17" s="21">
        <v>53.1</v>
      </c>
      <c r="H17" s="21">
        <v>87.86</v>
      </c>
      <c r="I17" s="21">
        <v>97.54</v>
      </c>
      <c r="J17" s="21">
        <v>102.98</v>
      </c>
      <c r="K17" s="21">
        <v>87.16</v>
      </c>
      <c r="L17" s="21">
        <v>76.52</v>
      </c>
      <c r="M17" s="21">
        <v>90.78</v>
      </c>
      <c r="N17" s="21">
        <v>72.760000000000005</v>
      </c>
      <c r="O17" s="21">
        <v>81.099999999999994</v>
      </c>
      <c r="P17" s="21">
        <v>98.66</v>
      </c>
      <c r="Q17" s="21">
        <v>33.82</v>
      </c>
      <c r="R17" s="21">
        <f>SUM(B17:Q17)</f>
        <v>1411.22</v>
      </c>
      <c r="S17" s="21">
        <f>AVERAGE(B17:Q17)</f>
        <v>88.201250000000002</v>
      </c>
      <c r="T17" s="21">
        <f>MEDIAN(B17:Q17)</f>
        <v>89.539999999999992</v>
      </c>
      <c r="U17" s="21">
        <f>_xlfn.STDEV.P(B17:Q17)</f>
        <v>21.265673594727719</v>
      </c>
      <c r="V17" s="21">
        <f>MAX(B17:Q17)-MIN(B17:Q17)</f>
        <v>86.18</v>
      </c>
      <c r="W17" s="22">
        <f>(S17-$B$23)/$B$24</f>
        <v>-1.4015440634141278</v>
      </c>
    </row>
    <row r="19" spans="1:23" x14ac:dyDescent="0.25">
      <c r="A19" s="14" t="s">
        <v>37</v>
      </c>
      <c r="B19" s="13">
        <f t="shared" ref="B19:Q19" si="0">SUM(B2:B17)</f>
        <v>1721.38</v>
      </c>
      <c r="C19" s="13">
        <f t="shared" si="0"/>
        <v>1717.0599999999995</v>
      </c>
      <c r="D19" s="13">
        <f t="shared" si="0"/>
        <v>1645.18</v>
      </c>
      <c r="E19" s="13">
        <f t="shared" si="0"/>
        <v>1736.58</v>
      </c>
      <c r="F19" s="13">
        <f t="shared" si="0"/>
        <v>1654.4600000000003</v>
      </c>
      <c r="G19" s="13">
        <f t="shared" si="0"/>
        <v>1443.1799999999998</v>
      </c>
      <c r="H19" s="13">
        <f t="shared" si="0"/>
        <v>1579.6</v>
      </c>
      <c r="I19" s="13">
        <f t="shared" si="0"/>
        <v>1429.16</v>
      </c>
      <c r="J19" s="13">
        <f t="shared" si="0"/>
        <v>1583.2200000000003</v>
      </c>
      <c r="K19" s="13">
        <f t="shared" si="0"/>
        <v>1474.52</v>
      </c>
      <c r="L19" s="13">
        <f t="shared" si="0"/>
        <v>1597.7400000000002</v>
      </c>
      <c r="M19" s="13">
        <f t="shared" si="0"/>
        <v>1637.7400000000002</v>
      </c>
      <c r="N19" s="13">
        <f t="shared" si="0"/>
        <v>1570.5000000000005</v>
      </c>
      <c r="O19" s="13">
        <f t="shared" si="0"/>
        <v>1605.2799999999997</v>
      </c>
      <c r="P19" s="13">
        <f t="shared" si="0"/>
        <v>1719.6600000000003</v>
      </c>
      <c r="Q19" s="13">
        <f t="shared" si="0"/>
        <v>1702.36</v>
      </c>
      <c r="R19" s="13"/>
      <c r="S19" s="13"/>
      <c r="T19" s="13"/>
    </row>
    <row r="20" spans="1:23" x14ac:dyDescent="0.25">
      <c r="A20" s="13" t="s">
        <v>39</v>
      </c>
      <c r="B20" s="25">
        <f t="shared" ref="B20:Q20" si="1">AVERAGE(B2:B17)</f>
        <v>107.58625000000001</v>
      </c>
      <c r="C20" s="25">
        <f t="shared" si="1"/>
        <v>107.31624999999997</v>
      </c>
      <c r="D20" s="25">
        <f t="shared" si="1"/>
        <v>102.82375</v>
      </c>
      <c r="E20" s="25">
        <f t="shared" si="1"/>
        <v>108.53625</v>
      </c>
      <c r="F20" s="25">
        <f t="shared" si="1"/>
        <v>103.40375000000002</v>
      </c>
      <c r="G20" s="25">
        <f t="shared" si="1"/>
        <v>90.19874999999999</v>
      </c>
      <c r="H20" s="25">
        <f t="shared" si="1"/>
        <v>98.724999999999994</v>
      </c>
      <c r="I20" s="25">
        <f t="shared" si="1"/>
        <v>89.322500000000005</v>
      </c>
      <c r="J20" s="25">
        <f t="shared" si="1"/>
        <v>98.951250000000016</v>
      </c>
      <c r="K20" s="25">
        <f t="shared" si="1"/>
        <v>92.157499999999999</v>
      </c>
      <c r="L20" s="25">
        <f t="shared" si="1"/>
        <v>99.858750000000015</v>
      </c>
      <c r="M20" s="25">
        <f t="shared" si="1"/>
        <v>102.35875000000001</v>
      </c>
      <c r="N20" s="25">
        <f t="shared" si="1"/>
        <v>98.156250000000028</v>
      </c>
      <c r="O20" s="25">
        <f t="shared" si="1"/>
        <v>100.32999999999998</v>
      </c>
      <c r="P20" s="25">
        <f t="shared" si="1"/>
        <v>107.47875000000002</v>
      </c>
      <c r="Q20" s="25">
        <f t="shared" si="1"/>
        <v>106.39749999999999</v>
      </c>
      <c r="R20" s="25"/>
      <c r="S20" s="25">
        <f xml:space="preserve"> AVERAGE(S2:S17)</f>
        <v>100.85007812500001</v>
      </c>
      <c r="T20" s="25">
        <f>AVERAGE(T2:T17)</f>
        <v>100.060625</v>
      </c>
    </row>
    <row r="22" spans="1:23" x14ac:dyDescent="0.25">
      <c r="A22" s="12" t="s">
        <v>89</v>
      </c>
      <c r="B22" s="12"/>
    </row>
    <row r="23" spans="1:23" x14ac:dyDescent="0.25">
      <c r="A23" s="13" t="s">
        <v>86</v>
      </c>
      <c r="B23" s="13">
        <f>AVERAGE(S2:S17)</f>
        <v>100.85007812500001</v>
      </c>
      <c r="L23" s="5"/>
    </row>
    <row r="24" spans="1:23" x14ac:dyDescent="0.25">
      <c r="A24" s="13" t="s">
        <v>87</v>
      </c>
      <c r="B24" s="13">
        <f>_xlfn.STDEV.P(S2:S17)</f>
        <v>9.0249236218715563</v>
      </c>
      <c r="D24" s="5"/>
    </row>
    <row r="26" spans="1:23" x14ac:dyDescent="0.25">
      <c r="A26" s="12"/>
      <c r="B26" s="12" t="s">
        <v>95</v>
      </c>
    </row>
    <row r="27" spans="1:23" x14ac:dyDescent="0.25">
      <c r="A27" s="13" t="s">
        <v>165</v>
      </c>
      <c r="B27" s="27">
        <f>MAX(W2:W17)</f>
        <v>2.7475215208367447</v>
      </c>
    </row>
    <row r="28" spans="1:23" x14ac:dyDescent="0.25">
      <c r="A28" s="52" t="s">
        <v>142</v>
      </c>
      <c r="B28" s="27">
        <f>MIN(W2:W17)</f>
        <v>-1.4015440634141278</v>
      </c>
    </row>
    <row r="30" spans="1:23" x14ac:dyDescent="0.25">
      <c r="A30" s="12" t="s">
        <v>90</v>
      </c>
      <c r="B30" s="12"/>
    </row>
    <row r="31" spans="1:23" x14ac:dyDescent="0.25">
      <c r="A31" s="13" t="s">
        <v>98</v>
      </c>
      <c r="B31" s="13">
        <f>COUNT(B2:Q17)</f>
        <v>256</v>
      </c>
    </row>
    <row r="32" spans="1:23" x14ac:dyDescent="0.25">
      <c r="A32" s="13" t="s">
        <v>91</v>
      </c>
      <c r="B32" s="13">
        <f>AVERAGE(B2:Q17)</f>
        <v>100.85007812499995</v>
      </c>
    </row>
    <row r="33" spans="1:4" x14ac:dyDescent="0.25">
      <c r="A33" s="13" t="s">
        <v>92</v>
      </c>
      <c r="B33" s="13">
        <f>_xlfn.STDEV.P(B2:Q17)</f>
        <v>24.017988570942041</v>
      </c>
    </row>
    <row r="35" spans="1:4" x14ac:dyDescent="0.25">
      <c r="A35" s="12"/>
      <c r="B35" s="12" t="s">
        <v>93</v>
      </c>
      <c r="C35" s="12" t="s">
        <v>95</v>
      </c>
      <c r="D35" s="57"/>
    </row>
    <row r="36" spans="1:4" x14ac:dyDescent="0.25">
      <c r="A36" s="13" t="s">
        <v>167</v>
      </c>
      <c r="B36" s="13">
        <f>MAX(B2:Q17)</f>
        <v>177.4</v>
      </c>
      <c r="C36" s="13">
        <f>(B36-B32)/B33</f>
        <v>3.1871912024978362</v>
      </c>
      <c r="D36" s="56"/>
    </row>
    <row r="37" spans="1:4" x14ac:dyDescent="0.25">
      <c r="A37" s="13" t="s">
        <v>166</v>
      </c>
      <c r="B37" s="13">
        <f>MIN(B2:Q17)</f>
        <v>33.82</v>
      </c>
      <c r="C37" s="13">
        <f>(B37-B32)/B33</f>
        <v>-2.7908281298000004</v>
      </c>
      <c r="D37" s="56"/>
    </row>
  </sheetData>
  <sortState ref="A2:W17">
    <sortCondition descending="1" ref="R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E33" sqref="E33"/>
    </sheetView>
  </sheetViews>
  <sheetFormatPr defaultRowHeight="15" x14ac:dyDescent="0.25"/>
  <cols>
    <col min="1" max="1" width="27.28515625" customWidth="1"/>
    <col min="2" max="2" width="10.42578125" customWidth="1"/>
    <col min="4" max="4" width="10.42578125" customWidth="1"/>
    <col min="23" max="23" width="13.7109375" customWidth="1"/>
  </cols>
  <sheetData>
    <row r="1" spans="1:23" x14ac:dyDescent="0.25">
      <c r="A1" s="16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38</v>
      </c>
      <c r="W1" s="16" t="s">
        <v>119</v>
      </c>
    </row>
    <row r="2" spans="1:23" s="2" customFormat="1" x14ac:dyDescent="0.25">
      <c r="A2" s="17" t="s">
        <v>16</v>
      </c>
      <c r="B2" s="18">
        <v>75.2</v>
      </c>
      <c r="C2" s="18">
        <v>132.5</v>
      </c>
      <c r="D2" s="18">
        <v>133.4</v>
      </c>
      <c r="E2" s="18">
        <v>75.099999999999994</v>
      </c>
      <c r="F2" s="18">
        <v>157.6</v>
      </c>
      <c r="G2" s="18">
        <v>138.1</v>
      </c>
      <c r="H2" s="18">
        <v>87.4</v>
      </c>
      <c r="I2" s="18">
        <v>150.80000000000001</v>
      </c>
      <c r="J2" s="18">
        <v>101.1</v>
      </c>
      <c r="K2" s="18">
        <v>126</v>
      </c>
      <c r="L2" s="18">
        <v>127.44</v>
      </c>
      <c r="M2" s="18">
        <v>90.2</v>
      </c>
      <c r="N2" s="18">
        <v>93.32</v>
      </c>
      <c r="O2" s="18">
        <v>117.4</v>
      </c>
      <c r="P2" s="18">
        <v>108.74</v>
      </c>
      <c r="Q2" s="18">
        <v>94.86</v>
      </c>
      <c r="R2" s="18">
        <f t="shared" ref="R2:R17" si="0">SUM(B2:Q2)</f>
        <v>1809.16</v>
      </c>
      <c r="S2" s="18">
        <f t="shared" ref="S2:S17" si="1">AVERAGE(B2:Q2)</f>
        <v>113.07250000000001</v>
      </c>
      <c r="T2" s="17">
        <f t="shared" ref="T2:T17" si="2">MEDIAN(B2:Q2)</f>
        <v>113.07</v>
      </c>
      <c r="U2" s="17">
        <f t="shared" ref="U2:U17" si="3">_xlfn.STDEV.P(B2:Q2)</f>
        <v>25.196452007177498</v>
      </c>
      <c r="V2" s="17">
        <f t="shared" ref="V2:V17" si="4">MAX(B2:Q2)-MIN(B2:Q2)</f>
        <v>82.5</v>
      </c>
      <c r="W2" s="19">
        <f t="shared" ref="W2:W17" si="5">(S2-$B$23)/$B$24</f>
        <v>1.6853291875440404</v>
      </c>
    </row>
    <row r="3" spans="1:23" s="2" customFormat="1" x14ac:dyDescent="0.25">
      <c r="A3" s="20" t="s">
        <v>6</v>
      </c>
      <c r="B3" s="21">
        <v>136.69999999999999</v>
      </c>
      <c r="C3" s="21">
        <v>99.2</v>
      </c>
      <c r="D3" s="21">
        <v>124.9</v>
      </c>
      <c r="E3" s="21">
        <v>96.4</v>
      </c>
      <c r="F3" s="21">
        <v>189.2</v>
      </c>
      <c r="G3" s="21">
        <v>48.5</v>
      </c>
      <c r="H3" s="21">
        <v>134.6</v>
      </c>
      <c r="I3" s="21">
        <v>99</v>
      </c>
      <c r="J3" s="21">
        <v>139.5</v>
      </c>
      <c r="K3" s="21">
        <v>130.9</v>
      </c>
      <c r="L3" s="21">
        <v>134.16</v>
      </c>
      <c r="M3" s="21">
        <v>112.48</v>
      </c>
      <c r="N3" s="21">
        <v>114.8</v>
      </c>
      <c r="O3" s="21">
        <v>88.56</v>
      </c>
      <c r="P3" s="21">
        <v>84.58</v>
      </c>
      <c r="Q3" s="21">
        <v>67.2</v>
      </c>
      <c r="R3" s="21">
        <f t="shared" si="0"/>
        <v>1800.68</v>
      </c>
      <c r="S3" s="21">
        <f t="shared" si="1"/>
        <v>112.5425</v>
      </c>
      <c r="T3" s="16">
        <f t="shared" si="2"/>
        <v>113.64</v>
      </c>
      <c r="U3" s="16">
        <f t="shared" si="3"/>
        <v>32.376464349122465</v>
      </c>
      <c r="V3" s="16">
        <f t="shared" si="4"/>
        <v>140.69999999999999</v>
      </c>
      <c r="W3" s="22">
        <f t="shared" si="5"/>
        <v>1.6169675833998776</v>
      </c>
    </row>
    <row r="4" spans="1:23" s="2" customFormat="1" x14ac:dyDescent="0.25">
      <c r="A4" s="17" t="s">
        <v>5</v>
      </c>
      <c r="B4" s="18">
        <v>128</v>
      </c>
      <c r="C4" s="18">
        <v>76.400000000000006</v>
      </c>
      <c r="D4" s="18">
        <v>160.19999999999999</v>
      </c>
      <c r="E4" s="18">
        <v>128.9</v>
      </c>
      <c r="F4" s="18">
        <v>91.6</v>
      </c>
      <c r="G4" s="18">
        <v>70.7</v>
      </c>
      <c r="H4" s="18">
        <v>98</v>
      </c>
      <c r="I4" s="18">
        <v>113.6</v>
      </c>
      <c r="J4" s="18">
        <v>101.6</v>
      </c>
      <c r="K4" s="18">
        <v>95.3</v>
      </c>
      <c r="L4" s="18">
        <v>95.22</v>
      </c>
      <c r="M4" s="18">
        <v>88.9</v>
      </c>
      <c r="N4" s="18">
        <v>125.9</v>
      </c>
      <c r="O4" s="18">
        <v>123.26</v>
      </c>
      <c r="P4" s="18">
        <v>120.52</v>
      </c>
      <c r="Q4" s="18">
        <v>117.16</v>
      </c>
      <c r="R4" s="18">
        <f t="shared" si="0"/>
        <v>1735.2600000000004</v>
      </c>
      <c r="S4" s="18">
        <f t="shared" si="1"/>
        <v>108.45375000000003</v>
      </c>
      <c r="T4" s="17">
        <f t="shared" si="2"/>
        <v>107.6</v>
      </c>
      <c r="U4" s="17">
        <f t="shared" si="3"/>
        <v>22.18226737593551</v>
      </c>
      <c r="V4" s="17">
        <f t="shared" si="4"/>
        <v>89.499999999999986</v>
      </c>
      <c r="W4" s="19">
        <f t="shared" si="5"/>
        <v>1.089583604259418</v>
      </c>
    </row>
    <row r="5" spans="1:23" s="2" customFormat="1" x14ac:dyDescent="0.25">
      <c r="A5" s="16" t="s">
        <v>4</v>
      </c>
      <c r="B5" s="21">
        <v>143.1</v>
      </c>
      <c r="C5" s="21">
        <v>108.9</v>
      </c>
      <c r="D5" s="21">
        <v>145.6</v>
      </c>
      <c r="E5" s="21">
        <v>131.80000000000001</v>
      </c>
      <c r="F5" s="21">
        <v>119.8</v>
      </c>
      <c r="G5" s="21">
        <v>135</v>
      </c>
      <c r="H5" s="21">
        <v>106.4</v>
      </c>
      <c r="I5" s="21">
        <v>88.9</v>
      </c>
      <c r="J5" s="21">
        <v>88.8</v>
      </c>
      <c r="K5" s="21">
        <v>99.8</v>
      </c>
      <c r="L5" s="21">
        <v>95.64</v>
      </c>
      <c r="M5" s="21">
        <v>56.74</v>
      </c>
      <c r="N5" s="21">
        <v>90.58</v>
      </c>
      <c r="O5" s="21">
        <v>98.32</v>
      </c>
      <c r="P5" s="21">
        <v>93.6</v>
      </c>
      <c r="Q5" s="21">
        <v>110.26</v>
      </c>
      <c r="R5" s="21">
        <f t="shared" si="0"/>
        <v>1713.2399999999998</v>
      </c>
      <c r="S5" s="21">
        <f t="shared" si="1"/>
        <v>107.07749999999999</v>
      </c>
      <c r="T5" s="16">
        <f t="shared" si="2"/>
        <v>103.1</v>
      </c>
      <c r="U5" s="16">
        <f t="shared" si="3"/>
        <v>22.722342391355738</v>
      </c>
      <c r="V5" s="16">
        <f t="shared" si="4"/>
        <v>88.859999999999985</v>
      </c>
      <c r="W5" s="22">
        <f t="shared" si="5"/>
        <v>0.91206915576242431</v>
      </c>
    </row>
    <row r="6" spans="1:23" s="2" customFormat="1" x14ac:dyDescent="0.25">
      <c r="A6" s="17" t="s">
        <v>11</v>
      </c>
      <c r="B6" s="18">
        <v>161.69999999999999</v>
      </c>
      <c r="C6" s="18">
        <v>108.4</v>
      </c>
      <c r="D6" s="18">
        <v>120.2</v>
      </c>
      <c r="E6" s="18">
        <v>77</v>
      </c>
      <c r="F6" s="18">
        <v>89.8</v>
      </c>
      <c r="G6" s="18">
        <v>113.9</v>
      </c>
      <c r="H6" s="18">
        <v>71.3</v>
      </c>
      <c r="I6" s="18">
        <v>93.2</v>
      </c>
      <c r="J6" s="18">
        <v>80.900000000000006</v>
      </c>
      <c r="K6" s="18">
        <v>95.4</v>
      </c>
      <c r="L6" s="18">
        <v>98.78</v>
      </c>
      <c r="M6" s="18">
        <v>106.76</v>
      </c>
      <c r="N6" s="18">
        <v>118.74</v>
      </c>
      <c r="O6" s="18">
        <v>114</v>
      </c>
      <c r="P6" s="18">
        <v>112.88</v>
      </c>
      <c r="Q6" s="18">
        <v>140.91999999999999</v>
      </c>
      <c r="R6" s="18">
        <f t="shared" si="0"/>
        <v>1703.88</v>
      </c>
      <c r="S6" s="18">
        <f t="shared" si="1"/>
        <v>106.49250000000001</v>
      </c>
      <c r="T6" s="17">
        <f t="shared" si="2"/>
        <v>107.58000000000001</v>
      </c>
      <c r="U6" s="17">
        <f t="shared" si="3"/>
        <v>22.538735407071929</v>
      </c>
      <c r="V6" s="17">
        <f t="shared" si="4"/>
        <v>90.399999999999991</v>
      </c>
      <c r="W6" s="19">
        <f t="shared" si="5"/>
        <v>0.8366134228863229</v>
      </c>
    </row>
    <row r="7" spans="1:23" s="2" customFormat="1" x14ac:dyDescent="0.25">
      <c r="A7" s="16" t="s">
        <v>3</v>
      </c>
      <c r="B7" s="21">
        <v>126.8</v>
      </c>
      <c r="C7" s="21">
        <v>97</v>
      </c>
      <c r="D7" s="21">
        <v>99</v>
      </c>
      <c r="E7" s="21">
        <v>104.2</v>
      </c>
      <c r="F7" s="21">
        <v>138.69999999999999</v>
      </c>
      <c r="G7" s="21">
        <v>83.8</v>
      </c>
      <c r="H7" s="21">
        <v>71.5</v>
      </c>
      <c r="I7" s="21">
        <v>135.6</v>
      </c>
      <c r="J7" s="21">
        <v>119.6</v>
      </c>
      <c r="K7" s="21">
        <v>83.4</v>
      </c>
      <c r="L7" s="21">
        <v>115.36</v>
      </c>
      <c r="M7" s="21">
        <v>114.2</v>
      </c>
      <c r="N7" s="21">
        <v>62.74</v>
      </c>
      <c r="O7" s="21">
        <v>119.48</v>
      </c>
      <c r="P7" s="21">
        <v>100.62</v>
      </c>
      <c r="Q7" s="21">
        <v>103.48</v>
      </c>
      <c r="R7" s="21">
        <f t="shared" si="0"/>
        <v>1675.48</v>
      </c>
      <c r="S7" s="21">
        <f t="shared" si="1"/>
        <v>104.7175</v>
      </c>
      <c r="T7" s="16">
        <f t="shared" si="2"/>
        <v>103.84</v>
      </c>
      <c r="U7" s="16">
        <f t="shared" si="3"/>
        <v>21.075912643347152</v>
      </c>
      <c r="V7" s="16">
        <f t="shared" si="4"/>
        <v>75.95999999999998</v>
      </c>
      <c r="W7" s="22">
        <f t="shared" si="5"/>
        <v>0.60766654108275853</v>
      </c>
    </row>
    <row r="8" spans="1:23" s="2" customFormat="1" x14ac:dyDescent="0.25">
      <c r="A8" s="17" t="s">
        <v>12</v>
      </c>
      <c r="B8" s="18">
        <v>100.5</v>
      </c>
      <c r="C8" s="18">
        <v>62.7</v>
      </c>
      <c r="D8" s="18">
        <v>78.7</v>
      </c>
      <c r="E8" s="18">
        <v>94</v>
      </c>
      <c r="F8" s="18">
        <v>82</v>
      </c>
      <c r="G8" s="18">
        <v>96.7</v>
      </c>
      <c r="H8" s="18">
        <v>78.900000000000006</v>
      </c>
      <c r="I8" s="18">
        <v>79.400000000000006</v>
      </c>
      <c r="J8" s="18">
        <v>103.8</v>
      </c>
      <c r="K8" s="18">
        <v>104.7</v>
      </c>
      <c r="L8" s="18">
        <v>84.92</v>
      </c>
      <c r="M8" s="18">
        <v>114.44</v>
      </c>
      <c r="N8" s="18">
        <v>135.36000000000001</v>
      </c>
      <c r="O8" s="18">
        <v>125.36</v>
      </c>
      <c r="P8" s="18">
        <v>149.47999999999999</v>
      </c>
      <c r="Q8" s="18">
        <v>119.66</v>
      </c>
      <c r="R8" s="18">
        <f t="shared" si="0"/>
        <v>1610.62</v>
      </c>
      <c r="S8" s="18">
        <f t="shared" si="1"/>
        <v>100.66374999999999</v>
      </c>
      <c r="T8" s="17">
        <f t="shared" si="2"/>
        <v>98.6</v>
      </c>
      <c r="U8" s="17">
        <f t="shared" si="3"/>
        <v>22.74771441128761</v>
      </c>
      <c r="V8" s="17">
        <f t="shared" si="4"/>
        <v>86.779999999999987</v>
      </c>
      <c r="W8" s="19">
        <f t="shared" si="5"/>
        <v>8.4797007498984958E-2</v>
      </c>
    </row>
    <row r="9" spans="1:23" s="2" customFormat="1" x14ac:dyDescent="0.25">
      <c r="A9" s="16" t="s">
        <v>7</v>
      </c>
      <c r="B9" s="21">
        <v>94.8</v>
      </c>
      <c r="C9" s="21">
        <v>94.7</v>
      </c>
      <c r="D9" s="21">
        <v>117.5</v>
      </c>
      <c r="E9" s="21">
        <v>104.9</v>
      </c>
      <c r="F9" s="21">
        <v>134.5</v>
      </c>
      <c r="G9" s="21">
        <v>137.19999999999999</v>
      </c>
      <c r="H9" s="21">
        <v>56.8</v>
      </c>
      <c r="I9" s="21">
        <v>124.1</v>
      </c>
      <c r="J9" s="21">
        <v>113.1</v>
      </c>
      <c r="K9" s="21">
        <v>73.400000000000006</v>
      </c>
      <c r="L9" s="21">
        <v>86.1</v>
      </c>
      <c r="M9" s="21">
        <v>79.88</v>
      </c>
      <c r="N9" s="21">
        <v>84.22</v>
      </c>
      <c r="O9" s="21">
        <v>100.1</v>
      </c>
      <c r="P9" s="21">
        <v>88.66</v>
      </c>
      <c r="Q9" s="21">
        <v>118.32</v>
      </c>
      <c r="R9" s="21">
        <f t="shared" si="0"/>
        <v>1608.28</v>
      </c>
      <c r="S9" s="21">
        <f t="shared" si="1"/>
        <v>100.5175</v>
      </c>
      <c r="T9" s="16">
        <f t="shared" si="2"/>
        <v>97.449999999999989</v>
      </c>
      <c r="U9" s="16">
        <f t="shared" si="3"/>
        <v>21.783990537777971</v>
      </c>
      <c r="V9" s="16">
        <f t="shared" si="4"/>
        <v>80.399999999999991</v>
      </c>
      <c r="W9" s="22">
        <f t="shared" si="5"/>
        <v>6.5933074279959591E-2</v>
      </c>
    </row>
    <row r="10" spans="1:23" s="2" customFormat="1" x14ac:dyDescent="0.25">
      <c r="A10" s="17" t="s">
        <v>15</v>
      </c>
      <c r="B10" s="18">
        <v>128.1</v>
      </c>
      <c r="C10" s="18">
        <v>75.3</v>
      </c>
      <c r="D10" s="18">
        <v>90.6</v>
      </c>
      <c r="E10" s="18">
        <v>84.8</v>
      </c>
      <c r="F10" s="18">
        <v>144.5</v>
      </c>
      <c r="G10" s="18">
        <v>69.3</v>
      </c>
      <c r="H10" s="18">
        <v>85</v>
      </c>
      <c r="I10" s="18">
        <v>89.7</v>
      </c>
      <c r="J10" s="18">
        <v>76.099999999999994</v>
      </c>
      <c r="K10" s="18">
        <v>93.8</v>
      </c>
      <c r="L10" s="18">
        <v>121.36</v>
      </c>
      <c r="M10" s="18">
        <v>88.22</v>
      </c>
      <c r="N10" s="18">
        <v>86.1</v>
      </c>
      <c r="O10" s="18">
        <v>126.36</v>
      </c>
      <c r="P10" s="18">
        <v>108.9</v>
      </c>
      <c r="Q10" s="18">
        <v>93.72</v>
      </c>
      <c r="R10" s="18">
        <f t="shared" si="0"/>
        <v>1561.86</v>
      </c>
      <c r="S10" s="18">
        <f t="shared" si="1"/>
        <v>97.616249999999994</v>
      </c>
      <c r="T10" s="17">
        <f t="shared" si="2"/>
        <v>90.15</v>
      </c>
      <c r="U10" s="17">
        <f t="shared" si="3"/>
        <v>21.055566032227659</v>
      </c>
      <c r="V10" s="17">
        <f t="shared" si="4"/>
        <v>75.2</v>
      </c>
      <c r="W10" s="19">
        <f t="shared" si="5"/>
        <v>-0.30828221632995034</v>
      </c>
    </row>
    <row r="11" spans="1:23" s="2" customFormat="1" x14ac:dyDescent="0.25">
      <c r="A11" s="16" t="s">
        <v>1</v>
      </c>
      <c r="B11" s="21">
        <v>83.2</v>
      </c>
      <c r="C11" s="21">
        <v>109.5</v>
      </c>
      <c r="D11" s="21">
        <v>98</v>
      </c>
      <c r="E11" s="21">
        <v>118.7</v>
      </c>
      <c r="F11" s="21">
        <v>70.900000000000006</v>
      </c>
      <c r="G11" s="21">
        <v>130.80000000000001</v>
      </c>
      <c r="H11" s="21">
        <v>93.7</v>
      </c>
      <c r="I11" s="21">
        <v>116.2</v>
      </c>
      <c r="J11" s="21">
        <v>80.3</v>
      </c>
      <c r="K11" s="21">
        <v>82.4</v>
      </c>
      <c r="L11" s="21">
        <v>86.84</v>
      </c>
      <c r="M11" s="21">
        <v>106.26</v>
      </c>
      <c r="N11" s="21">
        <v>85.62</v>
      </c>
      <c r="O11" s="21">
        <v>78.8</v>
      </c>
      <c r="P11" s="21">
        <v>125.72</v>
      </c>
      <c r="Q11" s="21">
        <v>79.64</v>
      </c>
      <c r="R11" s="21">
        <f t="shared" si="0"/>
        <v>1546.5800000000002</v>
      </c>
      <c r="S11" s="21">
        <f t="shared" si="1"/>
        <v>96.66125000000001</v>
      </c>
      <c r="T11" s="16">
        <f t="shared" si="2"/>
        <v>90.27000000000001</v>
      </c>
      <c r="U11" s="16">
        <f t="shared" si="3"/>
        <v>18.179486335908923</v>
      </c>
      <c r="V11" s="16">
        <f t="shared" si="4"/>
        <v>59.900000000000006</v>
      </c>
      <c r="W11" s="22">
        <f t="shared" si="5"/>
        <v>-0.43146208794820368</v>
      </c>
    </row>
    <row r="12" spans="1:23" s="2" customFormat="1" x14ac:dyDescent="0.25">
      <c r="A12" s="23" t="s">
        <v>13</v>
      </c>
      <c r="B12" s="18">
        <v>120</v>
      </c>
      <c r="C12" s="18">
        <v>96.6</v>
      </c>
      <c r="D12" s="18">
        <v>104.9</v>
      </c>
      <c r="E12" s="18">
        <v>90.2</v>
      </c>
      <c r="F12" s="18">
        <v>87.2</v>
      </c>
      <c r="G12" s="18">
        <v>112.5</v>
      </c>
      <c r="H12" s="18">
        <v>85.4</v>
      </c>
      <c r="I12" s="18">
        <v>100.4</v>
      </c>
      <c r="J12" s="18">
        <v>100.8</v>
      </c>
      <c r="K12" s="18">
        <v>66.8</v>
      </c>
      <c r="L12" s="18">
        <v>68.459999999999994</v>
      </c>
      <c r="M12" s="18">
        <v>70.52</v>
      </c>
      <c r="N12" s="18">
        <v>116.46</v>
      </c>
      <c r="O12" s="18">
        <v>107.38</v>
      </c>
      <c r="P12" s="18">
        <v>116.52</v>
      </c>
      <c r="Q12" s="18">
        <v>85.96</v>
      </c>
      <c r="R12" s="18">
        <f t="shared" si="0"/>
        <v>1530.1</v>
      </c>
      <c r="S12" s="18">
        <f t="shared" si="1"/>
        <v>95.631249999999994</v>
      </c>
      <c r="T12" s="17">
        <f t="shared" si="2"/>
        <v>98.5</v>
      </c>
      <c r="U12" s="17">
        <f t="shared" si="3"/>
        <v>16.811072197736223</v>
      </c>
      <c r="V12" s="17">
        <f t="shared" si="4"/>
        <v>53.2</v>
      </c>
      <c r="W12" s="19">
        <f t="shared" si="5"/>
        <v>-0.56431577147365386</v>
      </c>
    </row>
    <row r="13" spans="1:23" s="2" customFormat="1" x14ac:dyDescent="0.25">
      <c r="A13" s="16" t="s">
        <v>14</v>
      </c>
      <c r="B13" s="21">
        <v>119</v>
      </c>
      <c r="C13" s="21">
        <v>99.2</v>
      </c>
      <c r="D13" s="21">
        <v>57.9</v>
      </c>
      <c r="E13" s="21">
        <v>107.6</v>
      </c>
      <c r="F13" s="21">
        <v>61</v>
      </c>
      <c r="G13" s="21">
        <v>97</v>
      </c>
      <c r="H13" s="21">
        <v>126.1</v>
      </c>
      <c r="I13" s="21">
        <v>80.3</v>
      </c>
      <c r="J13" s="21">
        <v>90.1</v>
      </c>
      <c r="K13" s="21">
        <v>137.6</v>
      </c>
      <c r="L13" s="21">
        <v>65.319999999999993</v>
      </c>
      <c r="M13" s="21">
        <v>98.26</v>
      </c>
      <c r="N13" s="21">
        <v>95.26</v>
      </c>
      <c r="O13" s="21">
        <v>101.84</v>
      </c>
      <c r="P13" s="21">
        <v>91.78</v>
      </c>
      <c r="Q13" s="21">
        <v>83.06</v>
      </c>
      <c r="R13" s="21">
        <f t="shared" si="0"/>
        <v>1511.3199999999997</v>
      </c>
      <c r="S13" s="21">
        <f t="shared" si="1"/>
        <v>94.457499999999982</v>
      </c>
      <c r="T13" s="16">
        <f t="shared" si="2"/>
        <v>96.13</v>
      </c>
      <c r="U13" s="16">
        <f t="shared" si="3"/>
        <v>21.502160211243876</v>
      </c>
      <c r="V13" s="16">
        <f t="shared" si="4"/>
        <v>79.699999999999989</v>
      </c>
      <c r="W13" s="22">
        <f t="shared" si="5"/>
        <v>-0.71571092782122325</v>
      </c>
    </row>
    <row r="14" spans="1:23" s="2" customFormat="1" ht="15.75" customHeight="1" x14ac:dyDescent="0.25">
      <c r="A14" s="17" t="s">
        <v>2</v>
      </c>
      <c r="B14" s="18">
        <v>115.7</v>
      </c>
      <c r="C14" s="18">
        <v>83.5</v>
      </c>
      <c r="D14" s="18">
        <v>100.6</v>
      </c>
      <c r="E14" s="18">
        <v>86.4</v>
      </c>
      <c r="F14" s="18">
        <v>117.3</v>
      </c>
      <c r="G14" s="18">
        <v>60.8</v>
      </c>
      <c r="H14" s="18">
        <v>75.099999999999994</v>
      </c>
      <c r="I14" s="18">
        <v>107.6</v>
      </c>
      <c r="J14" s="18">
        <v>127.9</v>
      </c>
      <c r="K14" s="18">
        <v>95</v>
      </c>
      <c r="L14" s="18">
        <v>86.8</v>
      </c>
      <c r="M14" s="18">
        <v>76.900000000000006</v>
      </c>
      <c r="N14" s="18">
        <v>97.76</v>
      </c>
      <c r="O14" s="18">
        <v>92.02</v>
      </c>
      <c r="P14" s="18">
        <v>80.56</v>
      </c>
      <c r="Q14" s="18">
        <v>105.42</v>
      </c>
      <c r="R14" s="18">
        <f t="shared" si="0"/>
        <v>1509.3600000000001</v>
      </c>
      <c r="S14" s="18">
        <f t="shared" si="1"/>
        <v>94.335000000000008</v>
      </c>
      <c r="T14" s="17">
        <f t="shared" si="2"/>
        <v>93.509999999999991</v>
      </c>
      <c r="U14" s="17">
        <f t="shared" si="3"/>
        <v>17.12369046087904</v>
      </c>
      <c r="V14" s="17">
        <f t="shared" si="4"/>
        <v>67.100000000000009</v>
      </c>
      <c r="W14" s="19">
        <f t="shared" si="5"/>
        <v>-0.73151148726963489</v>
      </c>
    </row>
    <row r="15" spans="1:23" s="2" customFormat="1" ht="14.25" customHeight="1" x14ac:dyDescent="0.25">
      <c r="A15" s="16" t="s">
        <v>10</v>
      </c>
      <c r="B15" s="21">
        <v>96.1</v>
      </c>
      <c r="C15" s="21">
        <v>73.2</v>
      </c>
      <c r="D15" s="21">
        <v>91.6</v>
      </c>
      <c r="E15" s="21">
        <v>88.3</v>
      </c>
      <c r="F15" s="21">
        <v>83.4</v>
      </c>
      <c r="G15" s="21">
        <v>91.6</v>
      </c>
      <c r="H15" s="21">
        <v>71.400000000000006</v>
      </c>
      <c r="I15" s="21">
        <v>74.099999999999994</v>
      </c>
      <c r="J15" s="21">
        <v>108.8</v>
      </c>
      <c r="K15" s="21">
        <v>84.6</v>
      </c>
      <c r="L15" s="21">
        <v>91.92</v>
      </c>
      <c r="M15" s="21">
        <v>111.32</v>
      </c>
      <c r="N15" s="21">
        <v>92.42</v>
      </c>
      <c r="O15" s="21">
        <v>105.24</v>
      </c>
      <c r="P15" s="21">
        <v>113.72</v>
      </c>
      <c r="Q15" s="21">
        <v>75.8</v>
      </c>
      <c r="R15" s="21">
        <f t="shared" si="0"/>
        <v>1453.52</v>
      </c>
      <c r="S15" s="21">
        <f t="shared" si="1"/>
        <v>90.844999999999999</v>
      </c>
      <c r="T15" s="16">
        <f t="shared" si="2"/>
        <v>91.6</v>
      </c>
      <c r="U15" s="16">
        <f t="shared" si="3"/>
        <v>13.232504487057595</v>
      </c>
      <c r="V15" s="16">
        <f t="shared" si="4"/>
        <v>42.319999999999993</v>
      </c>
      <c r="W15" s="22">
        <f t="shared" si="5"/>
        <v>-1.1816662013510091</v>
      </c>
    </row>
    <row r="16" spans="1:23" s="2" customFormat="1" x14ac:dyDescent="0.25">
      <c r="A16" s="17" t="s">
        <v>9</v>
      </c>
      <c r="B16" s="18">
        <v>72.099999999999994</v>
      </c>
      <c r="C16" s="18">
        <v>109</v>
      </c>
      <c r="D16" s="18">
        <v>109.6</v>
      </c>
      <c r="E16" s="18">
        <v>87.8</v>
      </c>
      <c r="F16" s="18">
        <v>141.1</v>
      </c>
      <c r="G16" s="18">
        <v>78.5</v>
      </c>
      <c r="H16" s="18">
        <v>51.2</v>
      </c>
      <c r="I16" s="18">
        <v>65.900000000000006</v>
      </c>
      <c r="J16" s="18">
        <v>98.7</v>
      </c>
      <c r="K16" s="18">
        <v>95.7</v>
      </c>
      <c r="L16" s="18">
        <v>63.78</v>
      </c>
      <c r="M16" s="18">
        <v>67.48</v>
      </c>
      <c r="N16" s="18">
        <v>96.9</v>
      </c>
      <c r="O16" s="18">
        <v>68.62</v>
      </c>
      <c r="P16" s="18">
        <v>108.2</v>
      </c>
      <c r="Q16" s="18">
        <v>106.64</v>
      </c>
      <c r="R16" s="18">
        <f t="shared" si="0"/>
        <v>1421.2200000000003</v>
      </c>
      <c r="S16" s="18">
        <f t="shared" si="1"/>
        <v>88.826250000000016</v>
      </c>
      <c r="T16" s="17">
        <f t="shared" si="2"/>
        <v>91.75</v>
      </c>
      <c r="U16" s="17">
        <f t="shared" si="3"/>
        <v>22.767492965574817</v>
      </c>
      <c r="V16" s="17">
        <f t="shared" si="4"/>
        <v>89.899999999999991</v>
      </c>
      <c r="W16" s="19">
        <f t="shared" si="5"/>
        <v>-1.4420529718529473</v>
      </c>
    </row>
    <row r="17" spans="1:23" s="2" customFormat="1" x14ac:dyDescent="0.25">
      <c r="A17" s="16" t="s">
        <v>8</v>
      </c>
      <c r="B17" s="21">
        <v>63.9</v>
      </c>
      <c r="C17" s="21">
        <v>87.6</v>
      </c>
      <c r="D17" s="21">
        <v>138.19999999999999</v>
      </c>
      <c r="E17" s="21">
        <v>86.3</v>
      </c>
      <c r="F17" s="21">
        <v>53.8</v>
      </c>
      <c r="G17" s="21">
        <v>87.6</v>
      </c>
      <c r="H17" s="21">
        <v>70.2</v>
      </c>
      <c r="I17" s="21">
        <v>91.2</v>
      </c>
      <c r="J17" s="21">
        <v>97.5</v>
      </c>
      <c r="K17" s="21">
        <v>96.7</v>
      </c>
      <c r="L17" s="21">
        <v>69.319999999999993</v>
      </c>
      <c r="M17" s="21">
        <v>70.459999999999994</v>
      </c>
      <c r="N17" s="21">
        <v>68.599999999999994</v>
      </c>
      <c r="O17" s="21">
        <v>125.7</v>
      </c>
      <c r="P17" s="21">
        <v>120.64</v>
      </c>
      <c r="Q17" s="21">
        <v>83.34</v>
      </c>
      <c r="R17" s="21">
        <f t="shared" si="0"/>
        <v>1411.0600000000002</v>
      </c>
      <c r="S17" s="21">
        <f t="shared" si="1"/>
        <v>88.191250000000011</v>
      </c>
      <c r="T17" s="16">
        <f t="shared" si="2"/>
        <v>86.949999999999989</v>
      </c>
      <c r="U17" s="16">
        <f t="shared" si="3"/>
        <v>22.786322617691045</v>
      </c>
      <c r="V17" s="16">
        <f t="shared" si="4"/>
        <v>84.399999999999991</v>
      </c>
      <c r="W17" s="22">
        <f t="shared" si="5"/>
        <v>-1.5239579126671805</v>
      </c>
    </row>
    <row r="18" spans="1:23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9"/>
      <c r="T18" s="9"/>
      <c r="U18" s="9"/>
      <c r="V18" s="9"/>
    </row>
    <row r="19" spans="1:23" s="2" customFormat="1" x14ac:dyDescent="0.25">
      <c r="A19" s="17" t="s">
        <v>37</v>
      </c>
      <c r="B19" s="18">
        <f t="shared" ref="B19:Q19" si="6">SUM(B2:B17)</f>
        <v>1764.8999999999999</v>
      </c>
      <c r="C19" s="18">
        <f t="shared" si="6"/>
        <v>1513.7</v>
      </c>
      <c r="D19" s="18">
        <f t="shared" si="6"/>
        <v>1770.9</v>
      </c>
      <c r="E19" s="18">
        <f t="shared" si="6"/>
        <v>1562.3999999999999</v>
      </c>
      <c r="F19" s="18">
        <f t="shared" si="6"/>
        <v>1762.3999999999999</v>
      </c>
      <c r="G19" s="18">
        <f t="shared" si="6"/>
        <v>1551.9999999999998</v>
      </c>
      <c r="H19" s="18">
        <f t="shared" si="6"/>
        <v>1363</v>
      </c>
      <c r="I19" s="18">
        <f t="shared" si="6"/>
        <v>1610</v>
      </c>
      <c r="J19" s="18">
        <f t="shared" si="6"/>
        <v>1628.6</v>
      </c>
      <c r="K19" s="18">
        <f t="shared" si="6"/>
        <v>1561.4999999999998</v>
      </c>
      <c r="L19" s="18">
        <f t="shared" si="6"/>
        <v>1491.4199999999998</v>
      </c>
      <c r="M19" s="18">
        <f t="shared" si="6"/>
        <v>1453.0200000000002</v>
      </c>
      <c r="N19" s="18">
        <f t="shared" si="6"/>
        <v>1564.78</v>
      </c>
      <c r="O19" s="18">
        <f t="shared" si="6"/>
        <v>1692.4399999999998</v>
      </c>
      <c r="P19" s="18">
        <f t="shared" si="6"/>
        <v>1725.12</v>
      </c>
      <c r="Q19" s="18">
        <f t="shared" si="6"/>
        <v>1585.44</v>
      </c>
      <c r="R19" s="18"/>
      <c r="S19" s="24"/>
      <c r="T19" s="24"/>
      <c r="U19" s="15"/>
      <c r="V19" s="15"/>
    </row>
    <row r="20" spans="1:23" x14ac:dyDescent="0.25">
      <c r="A20" s="17" t="s">
        <v>39</v>
      </c>
      <c r="B20" s="25">
        <f t="shared" ref="B20:Q20" si="7">AVERAGE(B2:B17)</f>
        <v>110.30624999999999</v>
      </c>
      <c r="C20" s="25">
        <f t="shared" si="7"/>
        <v>94.606250000000003</v>
      </c>
      <c r="D20" s="25">
        <f t="shared" si="7"/>
        <v>110.68125000000001</v>
      </c>
      <c r="E20" s="25">
        <f t="shared" si="7"/>
        <v>97.649999999999991</v>
      </c>
      <c r="F20" s="25">
        <f t="shared" si="7"/>
        <v>110.14999999999999</v>
      </c>
      <c r="G20" s="25">
        <f t="shared" si="7"/>
        <v>96.999999999999986</v>
      </c>
      <c r="H20" s="25">
        <f t="shared" si="7"/>
        <v>85.1875</v>
      </c>
      <c r="I20" s="25">
        <f t="shared" si="7"/>
        <v>100.625</v>
      </c>
      <c r="J20" s="25">
        <f t="shared" si="7"/>
        <v>101.78749999999999</v>
      </c>
      <c r="K20" s="25">
        <f t="shared" si="7"/>
        <v>97.593749999999986</v>
      </c>
      <c r="L20" s="25">
        <f t="shared" si="7"/>
        <v>93.21374999999999</v>
      </c>
      <c r="M20" s="25">
        <f t="shared" si="7"/>
        <v>90.813750000000013</v>
      </c>
      <c r="N20" s="25">
        <f t="shared" si="7"/>
        <v>97.798749999999998</v>
      </c>
      <c r="O20" s="25">
        <f t="shared" si="7"/>
        <v>105.77749999999999</v>
      </c>
      <c r="P20" s="25">
        <f t="shared" si="7"/>
        <v>107.82</v>
      </c>
      <c r="Q20" s="25">
        <f t="shared" si="7"/>
        <v>99.09</v>
      </c>
      <c r="R20" s="25"/>
      <c r="S20" s="26">
        <f xml:space="preserve"> AVERAGE(S2:S17)</f>
        <v>100.00632812500001</v>
      </c>
      <c r="T20" s="26">
        <f>AVERAGE(T2:T17)</f>
        <v>98.983750000000015</v>
      </c>
      <c r="U20" s="9"/>
      <c r="V20" s="9"/>
    </row>
    <row r="21" spans="1:23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23" s="2" customFormat="1" x14ac:dyDescent="0.25">
      <c r="A22" s="12" t="s">
        <v>89</v>
      </c>
      <c r="B22" s="12"/>
    </row>
    <row r="23" spans="1:23" x14ac:dyDescent="0.25">
      <c r="A23" s="13" t="s">
        <v>86</v>
      </c>
      <c r="B23" s="13">
        <f>AVERAGE(S2:S17)</f>
        <v>100.00632812500001</v>
      </c>
    </row>
    <row r="24" spans="1:23" x14ac:dyDescent="0.25">
      <c r="A24" s="13" t="s">
        <v>87</v>
      </c>
      <c r="B24" s="13">
        <f>_xlfn.STDEV.P(S2:S17)</f>
        <v>7.7528900416427131</v>
      </c>
    </row>
    <row r="26" spans="1:23" x14ac:dyDescent="0.25">
      <c r="A26" s="12"/>
      <c r="B26" s="12" t="s">
        <v>95</v>
      </c>
    </row>
    <row r="27" spans="1:23" x14ac:dyDescent="0.25">
      <c r="A27" s="13" t="s">
        <v>156</v>
      </c>
      <c r="B27" s="27">
        <f>MAX(W2:W17)</f>
        <v>1.6853291875440404</v>
      </c>
    </row>
    <row r="28" spans="1:23" x14ac:dyDescent="0.25">
      <c r="A28" s="13" t="s">
        <v>157</v>
      </c>
      <c r="B28" s="27">
        <f>MIN(W2:W17)</f>
        <v>-1.5239579126671805</v>
      </c>
    </row>
    <row r="30" spans="1:23" s="2" customFormat="1" x14ac:dyDescent="0.25">
      <c r="A30" s="12" t="s">
        <v>90</v>
      </c>
      <c r="B30" s="12"/>
    </row>
    <row r="31" spans="1:23" x14ac:dyDescent="0.25">
      <c r="A31" s="14" t="s">
        <v>98</v>
      </c>
      <c r="B31" s="13">
        <f>COUNT(B2:Q17)</f>
        <v>256</v>
      </c>
    </row>
    <row r="32" spans="1:23" x14ac:dyDescent="0.25">
      <c r="A32" s="13" t="s">
        <v>91</v>
      </c>
      <c r="B32" s="13">
        <f>AVERAGE(B2:Q17)</f>
        <v>100.00632812499991</v>
      </c>
    </row>
    <row r="33" spans="1:4" x14ac:dyDescent="0.25">
      <c r="A33" s="13" t="s">
        <v>92</v>
      </c>
      <c r="B33" s="13">
        <f>_xlfn.STDEV.P(B2:Q17)</f>
        <v>23.213737291038601</v>
      </c>
    </row>
    <row r="35" spans="1:4" x14ac:dyDescent="0.25">
      <c r="A35" s="12"/>
      <c r="B35" s="12" t="s">
        <v>93</v>
      </c>
      <c r="C35" s="12" t="s">
        <v>95</v>
      </c>
      <c r="D35" s="57"/>
    </row>
    <row r="36" spans="1:4" x14ac:dyDescent="0.25">
      <c r="A36" s="13" t="s">
        <v>151</v>
      </c>
      <c r="B36" s="13">
        <f>MAX(B2:Q17)</f>
        <v>189.2</v>
      </c>
      <c r="C36" s="25">
        <f>(B36-B32)/B33</f>
        <v>3.8422797138068878</v>
      </c>
      <c r="D36" s="58"/>
    </row>
    <row r="37" spans="1:4" x14ac:dyDescent="0.25">
      <c r="A37" s="13" t="s">
        <v>150</v>
      </c>
      <c r="B37" s="13">
        <f>MIN(B2:Q17)</f>
        <v>48.5</v>
      </c>
      <c r="C37" s="25">
        <f>(B37-B32)/B33</f>
        <v>-2.2187865520854042</v>
      </c>
      <c r="D37" s="58"/>
    </row>
  </sheetData>
  <sortState ref="A2:W17">
    <sortCondition descending="1" ref="R2"/>
  </sortState>
  <conditionalFormatting sqref="A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Normal="100" workbookViewId="0">
      <selection activeCell="J47" sqref="J47"/>
    </sheetView>
  </sheetViews>
  <sheetFormatPr defaultRowHeight="15" x14ac:dyDescent="0.25"/>
  <cols>
    <col min="1" max="1" width="28" style="1" customWidth="1"/>
    <col min="2" max="22" width="10.7109375" style="1" customWidth="1"/>
    <col min="23" max="23" width="12.42578125" style="4" customWidth="1"/>
    <col min="24" max="25" width="9.140625" style="4"/>
    <col min="26" max="16384" width="9.140625" style="1"/>
  </cols>
  <sheetData>
    <row r="1" spans="1:23" s="4" customFormat="1" ht="15" customHeight="1" x14ac:dyDescent="0.25">
      <c r="A1" s="16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38</v>
      </c>
      <c r="W1" s="16" t="s">
        <v>119</v>
      </c>
    </row>
    <row r="2" spans="1:23" s="4" customFormat="1" ht="15" customHeight="1" x14ac:dyDescent="0.25">
      <c r="A2" s="17" t="s">
        <v>3</v>
      </c>
      <c r="B2" s="17">
        <v>105.6</v>
      </c>
      <c r="C2" s="17">
        <v>139.9</v>
      </c>
      <c r="D2" s="17">
        <v>126.8</v>
      </c>
      <c r="E2" s="17">
        <v>152.4</v>
      </c>
      <c r="F2" s="17">
        <v>146.5</v>
      </c>
      <c r="G2" s="17">
        <v>161.5</v>
      </c>
      <c r="H2" s="17">
        <v>122.6</v>
      </c>
      <c r="I2" s="17">
        <v>123.8</v>
      </c>
      <c r="J2" s="17">
        <v>157.6</v>
      </c>
      <c r="K2" s="17">
        <v>163.69999999999999</v>
      </c>
      <c r="L2" s="17">
        <v>145.30000000000001</v>
      </c>
      <c r="M2" s="17">
        <v>184.7</v>
      </c>
      <c r="N2" s="17">
        <v>114.4</v>
      </c>
      <c r="O2" s="17">
        <v>152.69999999999999</v>
      </c>
      <c r="P2" s="17">
        <v>88.9</v>
      </c>
      <c r="Q2" s="17">
        <v>128.19999999999999</v>
      </c>
      <c r="R2" s="17">
        <f t="shared" ref="R2:R17" si="0">SUM(B2:Q2)</f>
        <v>2214.6</v>
      </c>
      <c r="S2" s="17">
        <f t="shared" ref="S2:S17" si="1">AVERAGE(B2:Q2)</f>
        <v>138.41249999999999</v>
      </c>
      <c r="T2" s="17">
        <f t="shared" ref="T2:T17" si="2">MEDIAN(B2:Q2)</f>
        <v>142.60000000000002</v>
      </c>
      <c r="U2" s="17">
        <f t="shared" ref="U2:U17" si="3">_xlfn.STDEV.P(B2:Q2)</f>
        <v>23.724298593425313</v>
      </c>
      <c r="V2" s="17">
        <f t="shared" ref="V2:V17" si="4">MAX(B2:Q2)-MIN(B2:Q2)</f>
        <v>95.799999999999983</v>
      </c>
      <c r="W2" s="19">
        <f t="shared" ref="W2:W17" si="5">(S2-$B$23)/$B$24</f>
        <v>1.8957501034634796</v>
      </c>
    </row>
    <row r="3" spans="1:23" s="4" customFormat="1" ht="15" customHeight="1" x14ac:dyDescent="0.25">
      <c r="A3" s="20" t="s">
        <v>6</v>
      </c>
      <c r="B3" s="20">
        <v>135</v>
      </c>
      <c r="C3" s="20">
        <v>115.3</v>
      </c>
      <c r="D3" s="20">
        <v>135.80000000000001</v>
      </c>
      <c r="E3" s="20">
        <v>140.9</v>
      </c>
      <c r="F3" s="20">
        <v>110.6</v>
      </c>
      <c r="G3" s="20">
        <v>121.1</v>
      </c>
      <c r="H3" s="20">
        <v>112.7</v>
      </c>
      <c r="I3" s="20">
        <v>130.4</v>
      </c>
      <c r="J3" s="20">
        <v>92.8</v>
      </c>
      <c r="K3" s="20">
        <v>139.19999999999999</v>
      </c>
      <c r="L3" s="20">
        <v>160</v>
      </c>
      <c r="M3" s="20">
        <v>168.5</v>
      </c>
      <c r="N3" s="20">
        <v>98.4</v>
      </c>
      <c r="O3" s="20">
        <v>219.9</v>
      </c>
      <c r="P3" s="20">
        <v>87.2</v>
      </c>
      <c r="Q3" s="20">
        <v>131.80000000000001</v>
      </c>
      <c r="R3" s="20">
        <f t="shared" si="0"/>
        <v>2099.6000000000004</v>
      </c>
      <c r="S3" s="20">
        <f t="shared" si="1"/>
        <v>131.22500000000002</v>
      </c>
      <c r="T3" s="20">
        <f t="shared" si="2"/>
        <v>131.10000000000002</v>
      </c>
      <c r="U3" s="20">
        <f t="shared" si="3"/>
        <v>31.51480802733845</v>
      </c>
      <c r="V3" s="20">
        <f t="shared" si="4"/>
        <v>132.69999999999999</v>
      </c>
      <c r="W3" s="22">
        <f t="shared" si="5"/>
        <v>1.2425206065866115</v>
      </c>
    </row>
    <row r="4" spans="1:23" s="4" customFormat="1" ht="15" customHeight="1" x14ac:dyDescent="0.25">
      <c r="A4" s="17" t="s">
        <v>1</v>
      </c>
      <c r="B4" s="17">
        <v>116.4</v>
      </c>
      <c r="C4" s="17">
        <v>126.2</v>
      </c>
      <c r="D4" s="17">
        <v>130</v>
      </c>
      <c r="E4" s="17">
        <v>153.19999999999999</v>
      </c>
      <c r="F4" s="17">
        <v>141.4</v>
      </c>
      <c r="G4" s="17">
        <v>131.80000000000001</v>
      </c>
      <c r="H4" s="17">
        <v>173</v>
      </c>
      <c r="I4" s="17">
        <v>117.6</v>
      </c>
      <c r="J4" s="17">
        <v>100.5</v>
      </c>
      <c r="K4" s="17">
        <v>82.1</v>
      </c>
      <c r="L4" s="17">
        <v>163.69999999999999</v>
      </c>
      <c r="M4" s="17">
        <v>142.80000000000001</v>
      </c>
      <c r="N4" s="17">
        <v>129</v>
      </c>
      <c r="O4" s="17">
        <v>97.5</v>
      </c>
      <c r="P4" s="17">
        <v>133</v>
      </c>
      <c r="Q4" s="17">
        <v>135.80000000000001</v>
      </c>
      <c r="R4" s="17">
        <f t="shared" si="0"/>
        <v>2074</v>
      </c>
      <c r="S4" s="17">
        <f t="shared" si="1"/>
        <v>129.625</v>
      </c>
      <c r="T4" s="17">
        <f t="shared" si="2"/>
        <v>130.9</v>
      </c>
      <c r="U4" s="17">
        <f t="shared" si="3"/>
        <v>22.961149252596289</v>
      </c>
      <c r="V4" s="17">
        <f t="shared" si="4"/>
        <v>90.9</v>
      </c>
      <c r="W4" s="19">
        <f t="shared" si="5"/>
        <v>1.0971060403253234</v>
      </c>
    </row>
    <row r="5" spans="1:23" s="4" customFormat="1" ht="15" customHeight="1" x14ac:dyDescent="0.25">
      <c r="A5" s="16" t="s">
        <v>4</v>
      </c>
      <c r="B5" s="16">
        <v>85</v>
      </c>
      <c r="C5" s="16">
        <v>151.9</v>
      </c>
      <c r="D5" s="16">
        <v>141.4</v>
      </c>
      <c r="E5" s="16">
        <v>167.6</v>
      </c>
      <c r="F5" s="16">
        <v>143.30000000000001</v>
      </c>
      <c r="G5" s="16">
        <v>127.2</v>
      </c>
      <c r="H5" s="16">
        <v>125.2</v>
      </c>
      <c r="I5" s="16">
        <v>107.4</v>
      </c>
      <c r="J5" s="16">
        <v>83.8</v>
      </c>
      <c r="K5" s="16">
        <v>118.6</v>
      </c>
      <c r="L5" s="16">
        <v>192.7</v>
      </c>
      <c r="M5" s="16">
        <v>139.6</v>
      </c>
      <c r="N5" s="16">
        <v>115</v>
      </c>
      <c r="O5" s="16">
        <v>109.5</v>
      </c>
      <c r="P5" s="16">
        <v>88.2</v>
      </c>
      <c r="Q5" s="16">
        <v>129.6</v>
      </c>
      <c r="R5" s="16">
        <f t="shared" si="0"/>
        <v>2026</v>
      </c>
      <c r="S5" s="16">
        <f t="shared" si="1"/>
        <v>126.625</v>
      </c>
      <c r="T5" s="16">
        <f t="shared" si="2"/>
        <v>126.2</v>
      </c>
      <c r="U5" s="16">
        <f t="shared" si="3"/>
        <v>28.793564819243883</v>
      </c>
      <c r="V5" s="16">
        <f t="shared" si="4"/>
        <v>108.89999999999999</v>
      </c>
      <c r="W5" s="22">
        <f t="shared" si="5"/>
        <v>0.82445372858541222</v>
      </c>
    </row>
    <row r="6" spans="1:23" s="4" customFormat="1" ht="15" customHeight="1" x14ac:dyDescent="0.25">
      <c r="A6" s="17" t="s">
        <v>7</v>
      </c>
      <c r="B6" s="17">
        <v>107.3</v>
      </c>
      <c r="C6" s="17">
        <v>133.80000000000001</v>
      </c>
      <c r="D6" s="17">
        <v>168.7</v>
      </c>
      <c r="E6" s="17">
        <v>108.8</v>
      </c>
      <c r="F6" s="17">
        <v>113</v>
      </c>
      <c r="G6" s="17">
        <v>152.1</v>
      </c>
      <c r="H6" s="17">
        <v>67.7</v>
      </c>
      <c r="I6" s="17">
        <v>143.80000000000001</v>
      </c>
      <c r="J6" s="17">
        <v>97.7</v>
      </c>
      <c r="K6" s="17">
        <v>127.2</v>
      </c>
      <c r="L6" s="17">
        <v>91.1</v>
      </c>
      <c r="M6" s="17">
        <v>92</v>
      </c>
      <c r="N6" s="17">
        <v>147.6</v>
      </c>
      <c r="O6" s="17">
        <v>117</v>
      </c>
      <c r="P6" s="17">
        <v>154.19999999999999</v>
      </c>
      <c r="Q6" s="17">
        <v>154</v>
      </c>
      <c r="R6" s="17">
        <f t="shared" si="0"/>
        <v>1976</v>
      </c>
      <c r="S6" s="17">
        <f t="shared" si="1"/>
        <v>123.5</v>
      </c>
      <c r="T6" s="17">
        <f t="shared" si="2"/>
        <v>122.1</v>
      </c>
      <c r="U6" s="17">
        <f t="shared" si="3"/>
        <v>27.724921099977895</v>
      </c>
      <c r="V6" s="17">
        <f t="shared" si="4"/>
        <v>100.99999999999999</v>
      </c>
      <c r="W6" s="19">
        <f t="shared" si="5"/>
        <v>0.54044090385633803</v>
      </c>
    </row>
    <row r="7" spans="1:23" s="10" customFormat="1" ht="15" customHeight="1" x14ac:dyDescent="0.25">
      <c r="A7" s="16" t="s">
        <v>5</v>
      </c>
      <c r="B7" s="16">
        <v>112.5</v>
      </c>
      <c r="C7" s="16">
        <v>158.4</v>
      </c>
      <c r="D7" s="16">
        <v>122</v>
      </c>
      <c r="E7" s="16">
        <v>137.30000000000001</v>
      </c>
      <c r="F7" s="16">
        <v>127.2</v>
      </c>
      <c r="G7" s="16">
        <v>143.9</v>
      </c>
      <c r="H7" s="16">
        <v>120.1</v>
      </c>
      <c r="I7" s="16">
        <v>105.8</v>
      </c>
      <c r="J7" s="16">
        <v>125.8</v>
      </c>
      <c r="K7" s="16">
        <v>183.7</v>
      </c>
      <c r="L7" s="16">
        <v>97</v>
      </c>
      <c r="M7" s="16">
        <v>116.8</v>
      </c>
      <c r="N7" s="16">
        <v>89.6</v>
      </c>
      <c r="O7" s="16">
        <v>108.4</v>
      </c>
      <c r="P7" s="16">
        <v>87.7</v>
      </c>
      <c r="Q7" s="16">
        <v>116</v>
      </c>
      <c r="R7" s="16">
        <f t="shared" si="0"/>
        <v>1952.2</v>
      </c>
      <c r="S7" s="16">
        <f t="shared" si="1"/>
        <v>122.0125</v>
      </c>
      <c r="T7" s="16">
        <f t="shared" si="2"/>
        <v>118.44999999999999</v>
      </c>
      <c r="U7" s="16">
        <f t="shared" si="3"/>
        <v>24.164252393773722</v>
      </c>
      <c r="V7" s="16">
        <f t="shared" si="4"/>
        <v>95.999999999999986</v>
      </c>
      <c r="W7" s="22">
        <f t="shared" si="5"/>
        <v>0.405250799285299</v>
      </c>
    </row>
    <row r="8" spans="1:23" s="4" customFormat="1" ht="15" customHeight="1" x14ac:dyDescent="0.25">
      <c r="A8" s="17" t="s">
        <v>2</v>
      </c>
      <c r="B8" s="17">
        <v>140.30000000000001</v>
      </c>
      <c r="C8" s="17">
        <v>127.9</v>
      </c>
      <c r="D8" s="17">
        <v>139.6</v>
      </c>
      <c r="E8" s="17">
        <v>166.9</v>
      </c>
      <c r="F8" s="17">
        <v>119.6</v>
      </c>
      <c r="G8" s="17">
        <v>138</v>
      </c>
      <c r="H8" s="17">
        <v>127.1</v>
      </c>
      <c r="I8" s="17">
        <v>123.9</v>
      </c>
      <c r="J8" s="17">
        <v>118.6</v>
      </c>
      <c r="K8" s="17">
        <v>125.6</v>
      </c>
      <c r="L8" s="17">
        <v>112.5</v>
      </c>
      <c r="M8" s="17">
        <v>106.6</v>
      </c>
      <c r="N8" s="17">
        <v>87.6</v>
      </c>
      <c r="O8" s="17">
        <v>63.6</v>
      </c>
      <c r="P8" s="17">
        <v>124.5</v>
      </c>
      <c r="Q8" s="17">
        <v>115.1</v>
      </c>
      <c r="R8" s="17">
        <f t="shared" si="0"/>
        <v>1937.3999999999996</v>
      </c>
      <c r="S8" s="17">
        <f t="shared" si="1"/>
        <v>121.08749999999998</v>
      </c>
      <c r="T8" s="17">
        <f t="shared" si="2"/>
        <v>124.2</v>
      </c>
      <c r="U8" s="17">
        <f t="shared" si="3"/>
        <v>22.32324671166819</v>
      </c>
      <c r="V8" s="17">
        <f t="shared" si="4"/>
        <v>103.30000000000001</v>
      </c>
      <c r="W8" s="19">
        <f t="shared" si="5"/>
        <v>0.32118300316549075</v>
      </c>
    </row>
    <row r="9" spans="1:23" s="10" customFormat="1" ht="15" customHeight="1" x14ac:dyDescent="0.25">
      <c r="A9" s="16" t="s">
        <v>8</v>
      </c>
      <c r="B9" s="16">
        <v>161.4</v>
      </c>
      <c r="C9" s="16">
        <v>90.6</v>
      </c>
      <c r="D9" s="16">
        <v>98.8</v>
      </c>
      <c r="E9" s="16">
        <v>153.5</v>
      </c>
      <c r="F9" s="16">
        <v>95.7</v>
      </c>
      <c r="G9" s="16">
        <v>110.9</v>
      </c>
      <c r="H9" s="16">
        <v>130.69999999999999</v>
      </c>
      <c r="I9" s="16">
        <v>124.4</v>
      </c>
      <c r="J9" s="16">
        <v>132.5</v>
      </c>
      <c r="K9" s="16">
        <v>104.1</v>
      </c>
      <c r="L9" s="16">
        <v>130</v>
      </c>
      <c r="M9" s="16">
        <v>115.2</v>
      </c>
      <c r="N9" s="16">
        <v>156.9</v>
      </c>
      <c r="O9" s="16">
        <v>102.9</v>
      </c>
      <c r="P9" s="16">
        <v>114.8</v>
      </c>
      <c r="Q9" s="16">
        <v>109.2</v>
      </c>
      <c r="R9" s="16">
        <f t="shared" si="0"/>
        <v>1931.6000000000001</v>
      </c>
      <c r="S9" s="16">
        <f t="shared" si="1"/>
        <v>120.72500000000001</v>
      </c>
      <c r="T9" s="16">
        <f t="shared" si="2"/>
        <v>115</v>
      </c>
      <c r="U9" s="16">
        <f t="shared" si="3"/>
        <v>21.328604619149356</v>
      </c>
      <c r="V9" s="16">
        <f t="shared" si="4"/>
        <v>70.800000000000011</v>
      </c>
      <c r="W9" s="22">
        <f t="shared" si="5"/>
        <v>0.28823751549692095</v>
      </c>
    </row>
    <row r="10" spans="1:23" s="4" customFormat="1" ht="15" customHeight="1" x14ac:dyDescent="0.25">
      <c r="A10" s="17" t="s">
        <v>9</v>
      </c>
      <c r="B10" s="17">
        <v>154.1</v>
      </c>
      <c r="C10" s="17">
        <v>112.6</v>
      </c>
      <c r="D10" s="17">
        <v>93.1</v>
      </c>
      <c r="E10" s="17">
        <v>58.1</v>
      </c>
      <c r="F10" s="17">
        <v>126</v>
      </c>
      <c r="G10" s="17">
        <v>176.7</v>
      </c>
      <c r="H10" s="17">
        <v>144.80000000000001</v>
      </c>
      <c r="I10" s="17">
        <v>139.30000000000001</v>
      </c>
      <c r="J10" s="17">
        <v>144.6</v>
      </c>
      <c r="K10" s="17">
        <v>114.3</v>
      </c>
      <c r="L10" s="17">
        <v>101.1</v>
      </c>
      <c r="M10" s="17">
        <v>135.5</v>
      </c>
      <c r="N10" s="17">
        <v>97.4</v>
      </c>
      <c r="O10" s="17">
        <v>102.6</v>
      </c>
      <c r="P10" s="17">
        <v>73.099999999999994</v>
      </c>
      <c r="Q10" s="17">
        <v>108.6</v>
      </c>
      <c r="R10" s="17">
        <f t="shared" si="0"/>
        <v>1881.8999999999994</v>
      </c>
      <c r="S10" s="17">
        <f t="shared" si="1"/>
        <v>117.61874999999996</v>
      </c>
      <c r="T10" s="17">
        <f t="shared" si="2"/>
        <v>113.44999999999999</v>
      </c>
      <c r="U10" s="17">
        <f t="shared" si="3"/>
        <v>29.894276600003323</v>
      </c>
      <c r="V10" s="17">
        <f t="shared" si="4"/>
        <v>118.6</v>
      </c>
      <c r="W10" s="19">
        <f t="shared" si="5"/>
        <v>5.9287677162170984E-3</v>
      </c>
    </row>
    <row r="11" spans="1:23" s="4" customFormat="1" ht="15" customHeight="1" x14ac:dyDescent="0.25">
      <c r="A11" s="20" t="s">
        <v>13</v>
      </c>
      <c r="B11" s="20">
        <v>134.19999999999999</v>
      </c>
      <c r="C11" s="20">
        <v>115.7</v>
      </c>
      <c r="D11" s="20">
        <v>113</v>
      </c>
      <c r="E11" s="20">
        <v>125.4</v>
      </c>
      <c r="F11" s="20">
        <v>106.6</v>
      </c>
      <c r="G11" s="20">
        <v>121.9</v>
      </c>
      <c r="H11" s="20">
        <v>112.7</v>
      </c>
      <c r="I11" s="20">
        <v>122.7</v>
      </c>
      <c r="J11" s="20">
        <v>98.6</v>
      </c>
      <c r="K11" s="20">
        <v>161.4</v>
      </c>
      <c r="L11" s="20">
        <v>170.2</v>
      </c>
      <c r="M11" s="20">
        <v>90</v>
      </c>
      <c r="N11" s="20">
        <v>100.2</v>
      </c>
      <c r="O11" s="20">
        <v>115</v>
      </c>
      <c r="P11" s="20">
        <v>68.8</v>
      </c>
      <c r="Q11" s="20">
        <v>85.2</v>
      </c>
      <c r="R11" s="20">
        <f t="shared" si="0"/>
        <v>1841.6000000000001</v>
      </c>
      <c r="S11" s="20">
        <f t="shared" si="1"/>
        <v>115.10000000000001</v>
      </c>
      <c r="T11" s="20">
        <f t="shared" si="2"/>
        <v>114</v>
      </c>
      <c r="U11" s="20">
        <f t="shared" si="3"/>
        <v>24.999199987199574</v>
      </c>
      <c r="V11" s="20">
        <f t="shared" si="4"/>
        <v>101.39999999999999</v>
      </c>
      <c r="W11" s="22">
        <f t="shared" si="5"/>
        <v>-0.22298556901541255</v>
      </c>
    </row>
    <row r="12" spans="1:23" s="4" customFormat="1" ht="15" customHeight="1" x14ac:dyDescent="0.25">
      <c r="A12" s="17" t="s">
        <v>14</v>
      </c>
      <c r="B12" s="17">
        <v>109.6</v>
      </c>
      <c r="C12" s="17">
        <v>110.1</v>
      </c>
      <c r="D12" s="17">
        <v>82.1</v>
      </c>
      <c r="E12" s="17">
        <v>166.7</v>
      </c>
      <c r="F12" s="17">
        <v>119</v>
      </c>
      <c r="G12" s="17">
        <v>112.2</v>
      </c>
      <c r="H12" s="17">
        <v>140.30000000000001</v>
      </c>
      <c r="I12" s="17">
        <v>68.900000000000006</v>
      </c>
      <c r="J12" s="17">
        <v>124.4</v>
      </c>
      <c r="K12" s="17">
        <v>122.5</v>
      </c>
      <c r="L12" s="17">
        <v>105.3</v>
      </c>
      <c r="M12" s="17">
        <v>132.1</v>
      </c>
      <c r="N12" s="17">
        <v>134.9</v>
      </c>
      <c r="O12" s="17">
        <v>101.6</v>
      </c>
      <c r="P12" s="17">
        <v>84.4</v>
      </c>
      <c r="Q12" s="17">
        <v>112.2</v>
      </c>
      <c r="R12" s="17">
        <f t="shared" si="0"/>
        <v>1826.3</v>
      </c>
      <c r="S12" s="17">
        <f t="shared" si="1"/>
        <v>114.14375</v>
      </c>
      <c r="T12" s="17">
        <f t="shared" si="2"/>
        <v>112.2</v>
      </c>
      <c r="U12" s="17">
        <f t="shared" si="3"/>
        <v>23.2335417217759</v>
      </c>
      <c r="V12" s="17">
        <f t="shared" si="4"/>
        <v>97.799999999999983</v>
      </c>
      <c r="W12" s="19">
        <f t="shared" si="5"/>
        <v>-0.30989349338251027</v>
      </c>
    </row>
    <row r="13" spans="1:23" s="4" customFormat="1" ht="15" customHeight="1" x14ac:dyDescent="0.25">
      <c r="A13" s="16" t="s">
        <v>16</v>
      </c>
      <c r="B13" s="16">
        <v>94.8</v>
      </c>
      <c r="C13" s="16">
        <v>104.5</v>
      </c>
      <c r="D13" s="16">
        <v>67.2</v>
      </c>
      <c r="E13" s="16">
        <v>140.4</v>
      </c>
      <c r="F13" s="16">
        <v>113.4</v>
      </c>
      <c r="G13" s="16">
        <v>119.5</v>
      </c>
      <c r="H13" s="16">
        <v>100.2</v>
      </c>
      <c r="I13" s="16">
        <v>70.7</v>
      </c>
      <c r="J13" s="16">
        <v>93.6</v>
      </c>
      <c r="K13" s="16">
        <v>135</v>
      </c>
      <c r="L13" s="16">
        <v>137.9</v>
      </c>
      <c r="M13" s="16">
        <v>141.4</v>
      </c>
      <c r="N13" s="16">
        <v>112.4</v>
      </c>
      <c r="O13" s="16">
        <v>90.6</v>
      </c>
      <c r="P13" s="16">
        <v>109.9</v>
      </c>
      <c r="Q13" s="16">
        <v>124.9</v>
      </c>
      <c r="R13" s="16">
        <f t="shared" si="0"/>
        <v>1756.4000000000005</v>
      </c>
      <c r="S13" s="16">
        <f t="shared" si="1"/>
        <v>109.77500000000003</v>
      </c>
      <c r="T13" s="16">
        <f t="shared" si="2"/>
        <v>111.15</v>
      </c>
      <c r="U13" s="16">
        <f t="shared" si="3"/>
        <v>22.390413685325132</v>
      </c>
      <c r="V13" s="16">
        <f t="shared" si="4"/>
        <v>74.2</v>
      </c>
      <c r="W13" s="22">
        <f t="shared" si="5"/>
        <v>-0.70694342235375263</v>
      </c>
    </row>
    <row r="14" spans="1:23" s="4" customFormat="1" ht="15" customHeight="1" x14ac:dyDescent="0.25">
      <c r="A14" s="17" t="s">
        <v>10</v>
      </c>
      <c r="B14" s="17">
        <v>110.5</v>
      </c>
      <c r="C14" s="17">
        <v>125.9</v>
      </c>
      <c r="D14" s="17">
        <v>114.9</v>
      </c>
      <c r="E14" s="17">
        <v>70.2</v>
      </c>
      <c r="F14" s="17">
        <v>116.5</v>
      </c>
      <c r="G14" s="17">
        <v>113.8</v>
      </c>
      <c r="H14" s="17">
        <v>92.7</v>
      </c>
      <c r="I14" s="17">
        <v>134.69999999999999</v>
      </c>
      <c r="J14" s="17">
        <v>115.7</v>
      </c>
      <c r="K14" s="17">
        <v>133.4</v>
      </c>
      <c r="L14" s="17">
        <v>98.1</v>
      </c>
      <c r="M14" s="17">
        <v>86.1</v>
      </c>
      <c r="N14" s="17">
        <v>96.3</v>
      </c>
      <c r="O14" s="17">
        <v>64.900000000000006</v>
      </c>
      <c r="P14" s="17">
        <v>137.80000000000001</v>
      </c>
      <c r="Q14" s="17">
        <v>95.1</v>
      </c>
      <c r="R14" s="17">
        <f t="shared" si="0"/>
        <v>1706.6</v>
      </c>
      <c r="S14" s="17">
        <f t="shared" si="1"/>
        <v>106.66249999999999</v>
      </c>
      <c r="T14" s="17">
        <f t="shared" si="2"/>
        <v>112.15</v>
      </c>
      <c r="U14" s="17">
        <f t="shared" si="3"/>
        <v>21.151798830123219</v>
      </c>
      <c r="V14" s="17">
        <f t="shared" si="4"/>
        <v>72.900000000000006</v>
      </c>
      <c r="W14" s="19">
        <f t="shared" si="5"/>
        <v>-0.98982019578391411</v>
      </c>
    </row>
    <row r="15" spans="1:23" s="4" customFormat="1" ht="15" customHeight="1" x14ac:dyDescent="0.25">
      <c r="A15" s="16" t="s">
        <v>11</v>
      </c>
      <c r="B15" s="16">
        <v>102.6</v>
      </c>
      <c r="C15" s="16">
        <v>108.7</v>
      </c>
      <c r="D15" s="16">
        <v>117.4</v>
      </c>
      <c r="E15" s="16">
        <v>105.6</v>
      </c>
      <c r="F15" s="16">
        <v>101</v>
      </c>
      <c r="G15" s="16">
        <v>117.9</v>
      </c>
      <c r="H15" s="16">
        <v>125.8</v>
      </c>
      <c r="I15" s="16">
        <v>134.1</v>
      </c>
      <c r="J15" s="16">
        <v>135.9</v>
      </c>
      <c r="K15" s="16">
        <v>85.2</v>
      </c>
      <c r="L15" s="16">
        <v>95.6</v>
      </c>
      <c r="M15" s="16">
        <v>89.6</v>
      </c>
      <c r="N15" s="16">
        <v>80.900000000000006</v>
      </c>
      <c r="O15" s="16">
        <v>112.2</v>
      </c>
      <c r="P15" s="16">
        <v>99.3</v>
      </c>
      <c r="Q15" s="16">
        <v>87.7</v>
      </c>
      <c r="R15" s="16">
        <f t="shared" si="0"/>
        <v>1699.5</v>
      </c>
      <c r="S15" s="16">
        <f t="shared" si="1"/>
        <v>106.21875</v>
      </c>
      <c r="T15" s="16">
        <f t="shared" si="2"/>
        <v>104.1</v>
      </c>
      <c r="U15" s="16">
        <f t="shared" si="3"/>
        <v>16.29506132045838</v>
      </c>
      <c r="V15" s="16">
        <f t="shared" si="4"/>
        <v>55</v>
      </c>
      <c r="W15" s="22">
        <f t="shared" si="5"/>
        <v>-1.0301500168954421</v>
      </c>
    </row>
    <row r="16" spans="1:23" s="4" customFormat="1" ht="15" customHeight="1" x14ac:dyDescent="0.25">
      <c r="A16" s="17" t="s">
        <v>15</v>
      </c>
      <c r="B16" s="17">
        <v>134.30000000000001</v>
      </c>
      <c r="C16" s="17">
        <v>102.5</v>
      </c>
      <c r="D16" s="17">
        <v>96.5</v>
      </c>
      <c r="E16" s="17">
        <v>149.6</v>
      </c>
      <c r="F16" s="17">
        <v>95.9</v>
      </c>
      <c r="G16" s="17">
        <v>72.7</v>
      </c>
      <c r="H16" s="17">
        <v>74.2</v>
      </c>
      <c r="I16" s="17">
        <v>110.8</v>
      </c>
      <c r="J16" s="17">
        <v>107.3</v>
      </c>
      <c r="K16" s="17">
        <v>108.6</v>
      </c>
      <c r="L16" s="17">
        <v>82.8</v>
      </c>
      <c r="M16" s="17">
        <v>141.69999999999999</v>
      </c>
      <c r="N16" s="17">
        <v>75.7</v>
      </c>
      <c r="O16" s="17">
        <v>86.7</v>
      </c>
      <c r="P16" s="17">
        <v>60.9</v>
      </c>
      <c r="Q16" s="17">
        <v>89.5</v>
      </c>
      <c r="R16" s="17">
        <f t="shared" si="0"/>
        <v>1589.7</v>
      </c>
      <c r="S16" s="17">
        <f t="shared" si="1"/>
        <v>99.356250000000003</v>
      </c>
      <c r="T16" s="17">
        <f t="shared" si="2"/>
        <v>96.2</v>
      </c>
      <c r="U16" s="17">
        <f t="shared" si="3"/>
        <v>24.699847386927267</v>
      </c>
      <c r="V16" s="17">
        <f t="shared" si="4"/>
        <v>88.699999999999989</v>
      </c>
      <c r="W16" s="19">
        <f t="shared" si="5"/>
        <v>-1.6538421800004888</v>
      </c>
    </row>
    <row r="17" spans="1:23" s="4" customFormat="1" ht="15" customHeight="1" x14ac:dyDescent="0.25">
      <c r="A17" s="16" t="s">
        <v>12</v>
      </c>
      <c r="B17" s="16">
        <v>89.7</v>
      </c>
      <c r="C17" s="16">
        <v>102.9</v>
      </c>
      <c r="D17" s="16">
        <v>143.5</v>
      </c>
      <c r="E17" s="16">
        <v>106.2</v>
      </c>
      <c r="F17" s="16">
        <v>114.7</v>
      </c>
      <c r="G17" s="16">
        <v>88.4</v>
      </c>
      <c r="H17" s="16">
        <v>64.099999999999994</v>
      </c>
      <c r="I17" s="16">
        <v>139</v>
      </c>
      <c r="J17" s="16">
        <v>74.8</v>
      </c>
      <c r="K17" s="16">
        <v>54.2</v>
      </c>
      <c r="L17" s="16">
        <v>73.599999999999994</v>
      </c>
      <c r="M17" s="16">
        <v>100.6</v>
      </c>
      <c r="N17" s="16">
        <v>111.5</v>
      </c>
      <c r="O17" s="16">
        <v>97.1</v>
      </c>
      <c r="P17" s="16">
        <v>98.1</v>
      </c>
      <c r="Q17" s="16">
        <v>121.9</v>
      </c>
      <c r="R17" s="16">
        <f t="shared" si="0"/>
        <v>1580.2999999999997</v>
      </c>
      <c r="S17" s="16">
        <f t="shared" si="1"/>
        <v>98.768749999999983</v>
      </c>
      <c r="T17" s="16">
        <f t="shared" si="2"/>
        <v>99.35</v>
      </c>
      <c r="U17" s="16">
        <f t="shared" si="3"/>
        <v>24.025083734245388</v>
      </c>
      <c r="V17" s="16">
        <f t="shared" si="4"/>
        <v>89.3</v>
      </c>
      <c r="W17" s="22">
        <f t="shared" si="5"/>
        <v>-1.7072365910495566</v>
      </c>
    </row>
    <row r="18" spans="1:23" s="4" customFormat="1" ht="15" customHeight="1" x14ac:dyDescent="0.25">
      <c r="W18" s="6"/>
    </row>
    <row r="19" spans="1:23" s="4" customFormat="1" ht="15" customHeight="1" x14ac:dyDescent="0.25">
      <c r="A19" s="17" t="s">
        <v>37</v>
      </c>
      <c r="B19" s="17">
        <f>SUM(B2:B17)</f>
        <v>1893.2999999999997</v>
      </c>
      <c r="C19" s="17">
        <f t="shared" ref="C19:Q19" si="6">SUM(C2:C17)</f>
        <v>1926.8999999999999</v>
      </c>
      <c r="D19" s="17">
        <f t="shared" si="6"/>
        <v>1890.8000000000002</v>
      </c>
      <c r="E19" s="17">
        <f t="shared" si="6"/>
        <v>2102.8000000000002</v>
      </c>
      <c r="F19" s="17">
        <f t="shared" si="6"/>
        <v>1890.4000000000003</v>
      </c>
      <c r="G19" s="17">
        <f t="shared" si="6"/>
        <v>2009.6000000000004</v>
      </c>
      <c r="H19" s="17">
        <f t="shared" si="6"/>
        <v>1833.9</v>
      </c>
      <c r="I19" s="17">
        <f t="shared" si="6"/>
        <v>1897.3</v>
      </c>
      <c r="J19" s="17">
        <f t="shared" si="6"/>
        <v>1804.1999999999998</v>
      </c>
      <c r="K19" s="17">
        <f t="shared" si="6"/>
        <v>1958.8000000000002</v>
      </c>
      <c r="L19" s="17">
        <f t="shared" si="6"/>
        <v>1956.8999999999999</v>
      </c>
      <c r="M19" s="17">
        <f t="shared" si="6"/>
        <v>1983.1999999999998</v>
      </c>
      <c r="N19" s="17">
        <f t="shared" si="6"/>
        <v>1747.8000000000004</v>
      </c>
      <c r="O19" s="17">
        <f t="shared" si="6"/>
        <v>1742.1999999999998</v>
      </c>
      <c r="P19" s="17">
        <f t="shared" si="6"/>
        <v>1610.8</v>
      </c>
      <c r="Q19" s="17">
        <f t="shared" si="6"/>
        <v>1844.8000000000002</v>
      </c>
      <c r="R19" s="17"/>
      <c r="S19" s="17"/>
      <c r="T19" s="17"/>
      <c r="U19" s="17"/>
      <c r="V19" s="17"/>
    </row>
    <row r="20" spans="1:23" s="4" customFormat="1" ht="15" customHeight="1" x14ac:dyDescent="0.25">
      <c r="A20" s="17" t="s">
        <v>39</v>
      </c>
      <c r="B20" s="17">
        <f t="shared" ref="B20:V20" si="7">AVERAGE(B2:B17)</f>
        <v>118.33124999999998</v>
      </c>
      <c r="C20" s="17">
        <f t="shared" si="7"/>
        <v>120.43124999999999</v>
      </c>
      <c r="D20" s="17">
        <f t="shared" si="7"/>
        <v>118.17500000000001</v>
      </c>
      <c r="E20" s="17">
        <f t="shared" si="7"/>
        <v>131.42500000000001</v>
      </c>
      <c r="F20" s="17">
        <f t="shared" si="7"/>
        <v>118.15000000000002</v>
      </c>
      <c r="G20" s="17">
        <f t="shared" si="7"/>
        <v>125.60000000000002</v>
      </c>
      <c r="H20" s="17">
        <f t="shared" si="7"/>
        <v>114.61875000000001</v>
      </c>
      <c r="I20" s="17">
        <f t="shared" si="7"/>
        <v>118.58125</v>
      </c>
      <c r="J20" s="17">
        <f t="shared" si="7"/>
        <v>112.76249999999999</v>
      </c>
      <c r="K20" s="17">
        <f t="shared" si="7"/>
        <v>122.42500000000001</v>
      </c>
      <c r="L20" s="17">
        <f t="shared" si="7"/>
        <v>122.30624999999999</v>
      </c>
      <c r="M20" s="17">
        <f t="shared" si="7"/>
        <v>123.94999999999999</v>
      </c>
      <c r="N20" s="17">
        <f t="shared" si="7"/>
        <v>109.23750000000003</v>
      </c>
      <c r="O20" s="17">
        <f t="shared" si="7"/>
        <v>108.88749999999999</v>
      </c>
      <c r="P20" s="17">
        <f t="shared" si="7"/>
        <v>100.675</v>
      </c>
      <c r="Q20" s="17">
        <f t="shared" si="7"/>
        <v>115.30000000000001</v>
      </c>
      <c r="R20" s="17">
        <f t="shared" si="7"/>
        <v>1880.8562499999998</v>
      </c>
      <c r="S20" s="17">
        <f t="shared" si="7"/>
        <v>117.55351562499999</v>
      </c>
      <c r="T20" s="17">
        <f>MEDIAN(T2:T17)</f>
        <v>114.5</v>
      </c>
      <c r="U20" s="17">
        <f t="shared" si="7"/>
        <v>24.326504298951956</v>
      </c>
      <c r="V20" s="17">
        <f t="shared" si="7"/>
        <v>93.581249999999997</v>
      </c>
    </row>
    <row r="21" spans="1:23" s="4" customFormat="1" ht="15" customHeight="1" x14ac:dyDescent="0.25"/>
    <row r="22" spans="1:23" s="4" customFormat="1" ht="15" customHeight="1" x14ac:dyDescent="0.25">
      <c r="A22" s="12" t="s">
        <v>89</v>
      </c>
      <c r="B22" s="12"/>
      <c r="C22" s="2"/>
      <c r="D22" s="2"/>
    </row>
    <row r="23" spans="1:23" s="4" customFormat="1" ht="15" customHeight="1" x14ac:dyDescent="0.25">
      <c r="A23" s="14" t="s">
        <v>86</v>
      </c>
      <c r="B23" s="18">
        <f>AVERAGE(S2:S17)</f>
        <v>117.55351562499999</v>
      </c>
      <c r="C23" s="6"/>
      <c r="D23" s="2"/>
    </row>
    <row r="24" spans="1:23" s="4" customFormat="1" ht="15" customHeight="1" x14ac:dyDescent="0.25">
      <c r="A24" s="14" t="s">
        <v>87</v>
      </c>
      <c r="B24" s="18">
        <f>_xlfn.STDEV.P(S2:S17)</f>
        <v>11.003024257728514</v>
      </c>
      <c r="C24" s="6"/>
      <c r="D24" s="2"/>
    </row>
    <row r="25" spans="1:23" s="4" customFormat="1" ht="15" customHeight="1" x14ac:dyDescent="0.25">
      <c r="A25" s="2"/>
      <c r="B25" s="6"/>
      <c r="C25" s="6"/>
      <c r="D25" s="2"/>
    </row>
    <row r="26" spans="1:23" s="4" customFormat="1" ht="15" customHeight="1" x14ac:dyDescent="0.25">
      <c r="A26" s="12"/>
      <c r="B26" s="21" t="s">
        <v>95</v>
      </c>
      <c r="C26" s="6"/>
      <c r="D26" s="2"/>
    </row>
    <row r="27" spans="1:23" s="4" customFormat="1" ht="15" customHeight="1" x14ac:dyDescent="0.25">
      <c r="A27" s="14" t="s">
        <v>111</v>
      </c>
      <c r="B27" s="19">
        <f>W2</f>
        <v>1.8957501034634796</v>
      </c>
      <c r="C27" s="3"/>
      <c r="D27" s="2"/>
    </row>
    <row r="28" spans="1:23" s="4" customFormat="1" ht="15" customHeight="1" x14ac:dyDescent="0.25">
      <c r="A28" s="14" t="s">
        <v>142</v>
      </c>
      <c r="B28" s="19">
        <f>W17</f>
        <v>-1.7072365910495566</v>
      </c>
      <c r="C28" s="3"/>
      <c r="D28" s="2"/>
    </row>
    <row r="29" spans="1:23" s="4" customFormat="1" ht="15" customHeight="1" x14ac:dyDescent="0.25">
      <c r="A29" s="2"/>
      <c r="B29" s="6"/>
      <c r="C29" s="6"/>
      <c r="D29" s="2"/>
    </row>
    <row r="30" spans="1:23" s="4" customFormat="1" ht="15" customHeight="1" x14ac:dyDescent="0.25">
      <c r="A30" s="12" t="s">
        <v>90</v>
      </c>
      <c r="B30" s="21"/>
      <c r="C30" s="6"/>
      <c r="D30" s="2"/>
    </row>
    <row r="31" spans="1:23" s="4" customFormat="1" ht="15" customHeight="1" x14ac:dyDescent="0.25">
      <c r="A31" s="14" t="s">
        <v>98</v>
      </c>
      <c r="B31" s="18">
        <f>COUNT(B2:Q17)</f>
        <v>256</v>
      </c>
      <c r="C31" s="6"/>
      <c r="D31" s="2"/>
    </row>
    <row r="32" spans="1:23" s="4" customFormat="1" ht="15" customHeight="1" x14ac:dyDescent="0.25">
      <c r="A32" s="14" t="s">
        <v>91</v>
      </c>
      <c r="B32" s="18">
        <f>AVERAGE(B2:Q17)</f>
        <v>117.55351562500005</v>
      </c>
      <c r="C32" s="6"/>
      <c r="D32" s="2"/>
    </row>
    <row r="33" spans="1:4" s="4" customFormat="1" ht="15" customHeight="1" x14ac:dyDescent="0.25">
      <c r="A33" s="14" t="s">
        <v>92</v>
      </c>
      <c r="B33" s="18">
        <f>_xlfn.STDEV.P(B2:Q17)</f>
        <v>26.943417044156924</v>
      </c>
      <c r="C33" s="6"/>
      <c r="D33" s="2"/>
    </row>
    <row r="34" spans="1:4" s="4" customFormat="1" ht="15" customHeight="1" x14ac:dyDescent="0.25">
      <c r="A34" s="2"/>
      <c r="B34" s="2"/>
      <c r="C34" s="2"/>
      <c r="D34" s="2"/>
    </row>
    <row r="35" spans="1:4" s="4" customFormat="1" ht="15" customHeight="1" x14ac:dyDescent="0.25">
      <c r="A35" s="12"/>
      <c r="B35" s="12" t="s">
        <v>93</v>
      </c>
      <c r="C35" s="12" t="s">
        <v>95</v>
      </c>
      <c r="D35" s="12" t="s">
        <v>88</v>
      </c>
    </row>
    <row r="36" spans="1:4" s="4" customFormat="1" ht="15" customHeight="1" x14ac:dyDescent="0.25">
      <c r="A36" s="14" t="s">
        <v>141</v>
      </c>
      <c r="B36" s="14">
        <f>MAX(B2:Q17)</f>
        <v>219.9</v>
      </c>
      <c r="C36" s="18">
        <f>(B36-B32)/B33</f>
        <v>3.7985710649568594</v>
      </c>
      <c r="D36" s="33">
        <v>0.99992999999999999</v>
      </c>
    </row>
    <row r="37" spans="1:4" s="4" customFormat="1" ht="15" customHeight="1" x14ac:dyDescent="0.25">
      <c r="A37" s="14" t="s">
        <v>140</v>
      </c>
      <c r="B37" s="14">
        <f>MIN(B2:Q17)</f>
        <v>54.2</v>
      </c>
      <c r="C37" s="18">
        <f>(B37-B32)/B33</f>
        <v>-2.3513541553089379</v>
      </c>
      <c r="D37" s="33">
        <v>9.3900000000000008E-3</v>
      </c>
    </row>
  </sheetData>
  <sortState ref="A2:W17">
    <sortCondition descending="1" ref="R2"/>
  </sortState>
  <conditionalFormatting sqref="A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Normal="100" workbookViewId="0">
      <selection activeCell="H13" sqref="H13"/>
    </sheetView>
  </sheetViews>
  <sheetFormatPr defaultRowHeight="15" x14ac:dyDescent="0.25"/>
  <cols>
    <col min="1" max="1" width="30.28515625" customWidth="1"/>
    <col min="2" max="22" width="10.7109375" customWidth="1"/>
    <col min="23" max="23" width="13.140625" customWidth="1"/>
  </cols>
  <sheetData>
    <row r="1" spans="1:23" s="2" customFormat="1" x14ac:dyDescent="0.25">
      <c r="A1" s="16" t="s">
        <v>0</v>
      </c>
      <c r="B1" s="16" t="s">
        <v>17</v>
      </c>
      <c r="C1" s="16" t="s">
        <v>70</v>
      </c>
      <c r="D1" s="16" t="s">
        <v>71</v>
      </c>
      <c r="E1" s="16" t="s">
        <v>72</v>
      </c>
      <c r="F1" s="16" t="s">
        <v>73</v>
      </c>
      <c r="G1" s="16" t="s">
        <v>74</v>
      </c>
      <c r="H1" s="16" t="s">
        <v>75</v>
      </c>
      <c r="I1" s="16" t="s">
        <v>76</v>
      </c>
      <c r="J1" s="16" t="s">
        <v>77</v>
      </c>
      <c r="K1" s="16" t="s">
        <v>78</v>
      </c>
      <c r="L1" s="16" t="s">
        <v>79</v>
      </c>
      <c r="M1" s="16" t="s">
        <v>80</v>
      </c>
      <c r="N1" s="16" t="s">
        <v>81</v>
      </c>
      <c r="O1" s="16" t="s">
        <v>82</v>
      </c>
      <c r="P1" s="16" t="s">
        <v>83</v>
      </c>
      <c r="Q1" s="16" t="s">
        <v>84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38</v>
      </c>
      <c r="W1" s="16" t="s">
        <v>119</v>
      </c>
    </row>
    <row r="2" spans="1:23" s="2" customFormat="1" x14ac:dyDescent="0.25">
      <c r="A2" s="14" t="s">
        <v>7</v>
      </c>
      <c r="B2" s="14">
        <v>137.4</v>
      </c>
      <c r="C2" s="14">
        <v>139.69999999999999</v>
      </c>
      <c r="D2" s="14">
        <v>161.19999999999999</v>
      </c>
      <c r="E2" s="14">
        <v>150</v>
      </c>
      <c r="F2" s="14">
        <v>89.7</v>
      </c>
      <c r="G2" s="14">
        <v>137.80000000000001</v>
      </c>
      <c r="H2" s="14">
        <v>100.4</v>
      </c>
      <c r="I2" s="14">
        <v>131.5</v>
      </c>
      <c r="J2" s="14">
        <v>80.2</v>
      </c>
      <c r="K2" s="14">
        <v>76.400000000000006</v>
      </c>
      <c r="L2" s="14">
        <v>141.6</v>
      </c>
      <c r="M2" s="14">
        <v>146.69999999999999</v>
      </c>
      <c r="N2" s="14">
        <v>74.599999999999994</v>
      </c>
      <c r="O2" s="14">
        <v>108.3</v>
      </c>
      <c r="P2" s="14">
        <v>161.69999999999999</v>
      </c>
      <c r="Q2" s="14">
        <v>150.4</v>
      </c>
      <c r="R2" s="14">
        <f t="shared" ref="R2:R17" si="0">SUM(B2:Q2)</f>
        <v>1987.6</v>
      </c>
      <c r="S2" s="18">
        <f t="shared" ref="S2:S17" si="1">AVERAGE(B2:Q2)</f>
        <v>124.22499999999999</v>
      </c>
      <c r="T2" s="18">
        <f t="shared" ref="T2:T17" si="2">MEDIAN(B2:Q2)</f>
        <v>137.60000000000002</v>
      </c>
      <c r="U2" s="18">
        <f t="shared" ref="U2:U17" si="3">_xlfn.STDEV.P(B2:Q2)</f>
        <v>29.874288694461001</v>
      </c>
      <c r="V2" s="14">
        <f t="shared" ref="V2:V17" si="4">MAX(B2:Q2)-MIN(B2:Q2)</f>
        <v>87.1</v>
      </c>
      <c r="W2" s="19">
        <f t="shared" ref="W2:W17" si="5">(S2-$B$23)/$B$24</f>
        <v>1.8940229055223687</v>
      </c>
    </row>
    <row r="3" spans="1:23" s="2" customFormat="1" x14ac:dyDescent="0.25">
      <c r="A3" s="12" t="s">
        <v>11</v>
      </c>
      <c r="B3" s="12">
        <v>109.9</v>
      </c>
      <c r="C3" s="12">
        <v>101.2</v>
      </c>
      <c r="D3" s="12">
        <v>106.6</v>
      </c>
      <c r="E3" s="12">
        <v>123.8</v>
      </c>
      <c r="F3" s="12">
        <v>141.6</v>
      </c>
      <c r="G3" s="12">
        <v>117.5</v>
      </c>
      <c r="H3" s="12">
        <v>92.9</v>
      </c>
      <c r="I3" s="12">
        <v>115.5</v>
      </c>
      <c r="J3" s="12">
        <v>112.4</v>
      </c>
      <c r="K3" s="12">
        <v>115.4</v>
      </c>
      <c r="L3" s="12">
        <v>117.9</v>
      </c>
      <c r="M3" s="12">
        <v>128.1</v>
      </c>
      <c r="N3" s="12">
        <v>143.19999999999999</v>
      </c>
      <c r="O3" s="12">
        <v>174.7</v>
      </c>
      <c r="P3" s="12">
        <v>148.30000000000001</v>
      </c>
      <c r="Q3" s="12">
        <v>137.80000000000001</v>
      </c>
      <c r="R3" s="12">
        <f t="shared" si="0"/>
        <v>1986.8</v>
      </c>
      <c r="S3" s="21">
        <f t="shared" si="1"/>
        <v>124.175</v>
      </c>
      <c r="T3" s="21">
        <f t="shared" si="2"/>
        <v>117.7</v>
      </c>
      <c r="U3" s="21">
        <f t="shared" si="3"/>
        <v>19.992232866791042</v>
      </c>
      <c r="V3" s="12">
        <f t="shared" si="4"/>
        <v>81.799999999999983</v>
      </c>
      <c r="W3" s="22">
        <f t="shared" si="5"/>
        <v>1.888272824124265</v>
      </c>
    </row>
    <row r="4" spans="1:23" s="2" customFormat="1" x14ac:dyDescent="0.25">
      <c r="A4" s="14" t="s">
        <v>4</v>
      </c>
      <c r="B4" s="14">
        <v>135.1</v>
      </c>
      <c r="C4" s="14">
        <v>118.9</v>
      </c>
      <c r="D4" s="14">
        <v>135.69999999999999</v>
      </c>
      <c r="E4" s="14">
        <v>88.5</v>
      </c>
      <c r="F4" s="14">
        <v>102</v>
      </c>
      <c r="G4" s="14">
        <v>111.8</v>
      </c>
      <c r="H4" s="14">
        <v>114.2</v>
      </c>
      <c r="I4" s="14">
        <v>105.9</v>
      </c>
      <c r="J4" s="14">
        <v>125.3</v>
      </c>
      <c r="K4" s="14">
        <v>115.5</v>
      </c>
      <c r="L4" s="14">
        <v>70.599999999999994</v>
      </c>
      <c r="M4" s="14">
        <v>113.2</v>
      </c>
      <c r="N4" s="14">
        <v>130.9</v>
      </c>
      <c r="O4" s="14">
        <v>157.4</v>
      </c>
      <c r="P4" s="14">
        <v>147.69999999999999</v>
      </c>
      <c r="Q4" s="14">
        <v>82.6</v>
      </c>
      <c r="R4" s="14">
        <f t="shared" si="0"/>
        <v>1855.3000000000002</v>
      </c>
      <c r="S4" s="18">
        <f t="shared" si="1"/>
        <v>115.95625000000001</v>
      </c>
      <c r="T4" s="18">
        <f t="shared" si="2"/>
        <v>114.85</v>
      </c>
      <c r="U4" s="18">
        <f t="shared" si="3"/>
        <v>22.428468760428039</v>
      </c>
      <c r="V4" s="14">
        <f t="shared" si="4"/>
        <v>86.800000000000011</v>
      </c>
      <c r="W4" s="19">
        <f t="shared" si="5"/>
        <v>0.94310319431091261</v>
      </c>
    </row>
    <row r="5" spans="1:23" s="2" customFormat="1" x14ac:dyDescent="0.25">
      <c r="A5" s="12" t="s">
        <v>16</v>
      </c>
      <c r="B5" s="12">
        <v>63.8</v>
      </c>
      <c r="C5" s="12">
        <v>92.9</v>
      </c>
      <c r="D5" s="12">
        <v>105</v>
      </c>
      <c r="E5" s="12">
        <v>102.3</v>
      </c>
      <c r="F5" s="12">
        <v>118.9</v>
      </c>
      <c r="G5" s="12">
        <v>106.9</v>
      </c>
      <c r="H5" s="12">
        <v>119.7</v>
      </c>
      <c r="I5" s="12">
        <v>133.80000000000001</v>
      </c>
      <c r="J5" s="12">
        <v>84.8</v>
      </c>
      <c r="K5" s="12">
        <v>144</v>
      </c>
      <c r="L5" s="12">
        <v>198.6</v>
      </c>
      <c r="M5" s="12">
        <v>174.9</v>
      </c>
      <c r="N5" s="12">
        <v>111.2</v>
      </c>
      <c r="O5" s="12">
        <v>77.7</v>
      </c>
      <c r="P5" s="12">
        <v>96</v>
      </c>
      <c r="Q5" s="12">
        <v>98.7</v>
      </c>
      <c r="R5" s="12">
        <f t="shared" si="0"/>
        <v>1829.2</v>
      </c>
      <c r="S5" s="21">
        <f t="shared" si="1"/>
        <v>114.325</v>
      </c>
      <c r="T5" s="21">
        <f t="shared" si="2"/>
        <v>105.95</v>
      </c>
      <c r="U5" s="21">
        <f t="shared" si="3"/>
        <v>33.710745690358145</v>
      </c>
      <c r="V5" s="12">
        <f t="shared" si="4"/>
        <v>134.80000000000001</v>
      </c>
      <c r="W5" s="22">
        <f t="shared" si="5"/>
        <v>0.75550678869776688</v>
      </c>
    </row>
    <row r="6" spans="1:23" s="2" customFormat="1" x14ac:dyDescent="0.25">
      <c r="A6" s="14" t="s">
        <v>9</v>
      </c>
      <c r="B6" s="14">
        <v>72.3</v>
      </c>
      <c r="C6" s="14">
        <v>104.8</v>
      </c>
      <c r="D6" s="14">
        <v>115.3</v>
      </c>
      <c r="E6" s="14">
        <v>127.8</v>
      </c>
      <c r="F6" s="14">
        <v>126.1</v>
      </c>
      <c r="G6" s="14">
        <v>112.6</v>
      </c>
      <c r="H6" s="14">
        <v>112.4</v>
      </c>
      <c r="I6" s="14">
        <v>116.1</v>
      </c>
      <c r="J6" s="14">
        <v>112.8</v>
      </c>
      <c r="K6" s="14">
        <v>90.9</v>
      </c>
      <c r="L6" s="14">
        <v>132</v>
      </c>
      <c r="M6" s="14">
        <v>154.19999999999999</v>
      </c>
      <c r="N6" s="14">
        <v>121.8</v>
      </c>
      <c r="O6" s="14">
        <v>137.6</v>
      </c>
      <c r="P6" s="14">
        <v>79.900000000000006</v>
      </c>
      <c r="Q6" s="14">
        <v>111.6</v>
      </c>
      <c r="R6" s="14">
        <f t="shared" si="0"/>
        <v>1828.1999999999998</v>
      </c>
      <c r="S6" s="18">
        <f t="shared" si="1"/>
        <v>114.26249999999999</v>
      </c>
      <c r="T6" s="18">
        <f t="shared" si="2"/>
        <v>114.05</v>
      </c>
      <c r="U6" s="18">
        <f t="shared" si="3"/>
        <v>20.048936224897339</v>
      </c>
      <c r="V6" s="14">
        <f t="shared" si="4"/>
        <v>81.899999999999991</v>
      </c>
      <c r="W6" s="19">
        <f t="shared" si="5"/>
        <v>0.74831918695013522</v>
      </c>
    </row>
    <row r="7" spans="1:23" s="2" customFormat="1" x14ac:dyDescent="0.25">
      <c r="A7" s="12" t="s">
        <v>6</v>
      </c>
      <c r="B7" s="12">
        <v>109.9</v>
      </c>
      <c r="C7" s="12">
        <v>121.2</v>
      </c>
      <c r="D7" s="12">
        <v>135.69999999999999</v>
      </c>
      <c r="E7" s="12">
        <v>113</v>
      </c>
      <c r="F7" s="12">
        <v>148.69999999999999</v>
      </c>
      <c r="G7" s="12">
        <v>151.6</v>
      </c>
      <c r="H7" s="12">
        <v>98</v>
      </c>
      <c r="I7" s="12">
        <v>111.9</v>
      </c>
      <c r="J7" s="12">
        <v>88</v>
      </c>
      <c r="K7" s="12">
        <v>101.5</v>
      </c>
      <c r="L7" s="12">
        <v>136.19999999999999</v>
      </c>
      <c r="M7" s="12">
        <v>89.1</v>
      </c>
      <c r="N7" s="12">
        <v>99.7</v>
      </c>
      <c r="O7" s="12">
        <v>69.7</v>
      </c>
      <c r="P7" s="12">
        <v>76.900000000000006</v>
      </c>
      <c r="Q7" s="12">
        <v>92</v>
      </c>
      <c r="R7" s="12">
        <f t="shared" si="0"/>
        <v>1743.1000000000001</v>
      </c>
      <c r="S7" s="21">
        <f t="shared" si="1"/>
        <v>108.94375000000001</v>
      </c>
      <c r="T7" s="21">
        <f t="shared" si="2"/>
        <v>105.7</v>
      </c>
      <c r="U7" s="21">
        <f t="shared" si="3"/>
        <v>23.693669216427764</v>
      </c>
      <c r="V7" s="12">
        <f t="shared" si="4"/>
        <v>81.899999999999991</v>
      </c>
      <c r="W7" s="22">
        <f t="shared" si="5"/>
        <v>0.13665427822681864</v>
      </c>
    </row>
    <row r="8" spans="1:23" s="2" customFormat="1" x14ac:dyDescent="0.25">
      <c r="A8" s="14" t="s">
        <v>5</v>
      </c>
      <c r="B8" s="14">
        <v>97.1</v>
      </c>
      <c r="C8" s="14">
        <v>96</v>
      </c>
      <c r="D8" s="14">
        <v>133.30000000000001</v>
      </c>
      <c r="E8" s="14">
        <v>102.8</v>
      </c>
      <c r="F8" s="14">
        <v>112.6</v>
      </c>
      <c r="G8" s="14">
        <v>97.6</v>
      </c>
      <c r="H8" s="14">
        <v>72</v>
      </c>
      <c r="I8" s="14">
        <v>115</v>
      </c>
      <c r="J8" s="14">
        <v>105.5</v>
      </c>
      <c r="K8" s="14">
        <v>141.69999999999999</v>
      </c>
      <c r="L8" s="14">
        <v>122.4</v>
      </c>
      <c r="M8" s="14">
        <v>107.6</v>
      </c>
      <c r="N8" s="14">
        <v>93.3</v>
      </c>
      <c r="O8" s="14">
        <v>82.7</v>
      </c>
      <c r="P8" s="14">
        <v>148.19999999999999</v>
      </c>
      <c r="Q8" s="14">
        <v>106.6</v>
      </c>
      <c r="R8" s="14">
        <f t="shared" si="0"/>
        <v>1734.3999999999999</v>
      </c>
      <c r="S8" s="18">
        <f t="shared" si="1"/>
        <v>108.39999999999999</v>
      </c>
      <c r="T8" s="18">
        <f t="shared" si="2"/>
        <v>106.05</v>
      </c>
      <c r="U8" s="18">
        <f t="shared" si="3"/>
        <v>19.725205955832337</v>
      </c>
      <c r="V8" s="14">
        <f t="shared" si="4"/>
        <v>76.199999999999989</v>
      </c>
      <c r="W8" s="19">
        <f t="shared" si="5"/>
        <v>7.4122143022435083E-2</v>
      </c>
    </row>
    <row r="9" spans="1:23" s="2" customFormat="1" x14ac:dyDescent="0.25">
      <c r="A9" s="12" t="s">
        <v>15</v>
      </c>
      <c r="B9" s="12">
        <v>98.3</v>
      </c>
      <c r="C9" s="12">
        <v>95.4</v>
      </c>
      <c r="D9" s="12">
        <v>93.1</v>
      </c>
      <c r="E9" s="12">
        <v>88.2</v>
      </c>
      <c r="F9" s="12">
        <v>101.4</v>
      </c>
      <c r="G9" s="12">
        <v>95.8</v>
      </c>
      <c r="H9" s="12">
        <v>138</v>
      </c>
      <c r="I9" s="12">
        <v>94.7</v>
      </c>
      <c r="J9" s="12">
        <v>116</v>
      </c>
      <c r="K9" s="12">
        <v>109.9</v>
      </c>
      <c r="L9" s="12">
        <v>119.4</v>
      </c>
      <c r="M9" s="12">
        <v>89.2</v>
      </c>
      <c r="N9" s="12">
        <v>120.5</v>
      </c>
      <c r="O9" s="12">
        <v>125.4</v>
      </c>
      <c r="P9" s="12">
        <v>110</v>
      </c>
      <c r="Q9" s="12">
        <v>121.7</v>
      </c>
      <c r="R9" s="12">
        <f t="shared" si="0"/>
        <v>1717.0000000000002</v>
      </c>
      <c r="S9" s="21">
        <f t="shared" si="1"/>
        <v>107.31250000000001</v>
      </c>
      <c r="T9" s="21">
        <f t="shared" si="2"/>
        <v>105.65</v>
      </c>
      <c r="U9" s="21">
        <f t="shared" si="3"/>
        <v>14.427269102293678</v>
      </c>
      <c r="V9" s="12">
        <f t="shared" si="4"/>
        <v>49.8</v>
      </c>
      <c r="W9" s="22">
        <f t="shared" si="5"/>
        <v>-5.0942127386325496E-2</v>
      </c>
    </row>
    <row r="10" spans="1:23" s="2" customFormat="1" x14ac:dyDescent="0.25">
      <c r="A10" s="14" t="s">
        <v>66</v>
      </c>
      <c r="B10" s="14">
        <v>118.2</v>
      </c>
      <c r="C10" s="14">
        <v>103.1</v>
      </c>
      <c r="D10" s="14">
        <v>95</v>
      </c>
      <c r="E10" s="14">
        <v>111.3</v>
      </c>
      <c r="F10" s="14">
        <v>114.7</v>
      </c>
      <c r="G10" s="14">
        <v>127.6</v>
      </c>
      <c r="H10" s="14">
        <v>92.2</v>
      </c>
      <c r="I10" s="14">
        <v>118.4</v>
      </c>
      <c r="J10" s="14">
        <v>100.7</v>
      </c>
      <c r="K10" s="14">
        <v>111.1</v>
      </c>
      <c r="L10" s="14">
        <v>47.9</v>
      </c>
      <c r="M10" s="14">
        <v>130.30000000000001</v>
      </c>
      <c r="N10" s="14">
        <v>137.19999999999999</v>
      </c>
      <c r="O10" s="14">
        <v>103.5</v>
      </c>
      <c r="P10" s="14">
        <v>98.4</v>
      </c>
      <c r="Q10" s="14">
        <v>97.4</v>
      </c>
      <c r="R10" s="14">
        <f t="shared" si="0"/>
        <v>1707.0000000000005</v>
      </c>
      <c r="S10" s="18">
        <f t="shared" si="1"/>
        <v>106.68750000000003</v>
      </c>
      <c r="T10" s="18">
        <f t="shared" si="2"/>
        <v>107.3</v>
      </c>
      <c r="U10" s="18">
        <f t="shared" si="3"/>
        <v>19.869633709507436</v>
      </c>
      <c r="V10" s="14">
        <f t="shared" si="4"/>
        <v>89.299999999999983</v>
      </c>
      <c r="W10" s="19">
        <f t="shared" si="5"/>
        <v>-0.12281814486262455</v>
      </c>
    </row>
    <row r="11" spans="1:23" s="2" customFormat="1" x14ac:dyDescent="0.25">
      <c r="A11" s="12" t="s">
        <v>3</v>
      </c>
      <c r="B11" s="12">
        <v>149.4</v>
      </c>
      <c r="C11" s="12">
        <v>132.1</v>
      </c>
      <c r="D11" s="12">
        <v>77.599999999999994</v>
      </c>
      <c r="E11" s="12">
        <v>80.900000000000006</v>
      </c>
      <c r="F11" s="12">
        <v>111.9</v>
      </c>
      <c r="G11" s="12">
        <v>103</v>
      </c>
      <c r="H11" s="12">
        <v>127.6</v>
      </c>
      <c r="I11" s="12">
        <v>114.2</v>
      </c>
      <c r="J11" s="12">
        <v>111.6</v>
      </c>
      <c r="K11" s="12">
        <v>83.9</v>
      </c>
      <c r="L11" s="12">
        <v>114.1</v>
      </c>
      <c r="M11" s="12">
        <v>135.6</v>
      </c>
      <c r="N11" s="12">
        <v>84.1</v>
      </c>
      <c r="O11" s="12">
        <v>67.3</v>
      </c>
      <c r="P11" s="12">
        <v>95.1</v>
      </c>
      <c r="Q11" s="12">
        <v>93.2</v>
      </c>
      <c r="R11" s="12">
        <f t="shared" si="0"/>
        <v>1681.5999999999997</v>
      </c>
      <c r="S11" s="21">
        <f t="shared" si="1"/>
        <v>105.09999999999998</v>
      </c>
      <c r="T11" s="21">
        <f t="shared" si="2"/>
        <v>107.3</v>
      </c>
      <c r="U11" s="21">
        <f t="shared" si="3"/>
        <v>22.758899358273112</v>
      </c>
      <c r="V11" s="12">
        <f t="shared" si="4"/>
        <v>82.100000000000009</v>
      </c>
      <c r="W11" s="22">
        <f t="shared" si="5"/>
        <v>-0.30538322925243383</v>
      </c>
    </row>
    <row r="12" spans="1:23" s="2" customFormat="1" x14ac:dyDescent="0.25">
      <c r="A12" s="14" t="s">
        <v>1</v>
      </c>
      <c r="B12" s="14">
        <v>117.7</v>
      </c>
      <c r="C12" s="14">
        <v>88.1</v>
      </c>
      <c r="D12" s="14">
        <v>121.2</v>
      </c>
      <c r="E12" s="14">
        <v>112.1</v>
      </c>
      <c r="F12" s="14">
        <v>88.4</v>
      </c>
      <c r="G12" s="14">
        <v>87.8</v>
      </c>
      <c r="H12" s="14">
        <v>147.69999999999999</v>
      </c>
      <c r="I12" s="14">
        <v>77.3</v>
      </c>
      <c r="J12" s="14">
        <v>73.7</v>
      </c>
      <c r="K12" s="14">
        <v>76.5</v>
      </c>
      <c r="L12" s="14">
        <v>102.9</v>
      </c>
      <c r="M12" s="14">
        <v>103</v>
      </c>
      <c r="N12" s="14">
        <v>91.5</v>
      </c>
      <c r="O12" s="14">
        <v>110.4</v>
      </c>
      <c r="P12" s="14">
        <v>149.4</v>
      </c>
      <c r="Q12" s="14">
        <v>94.5</v>
      </c>
      <c r="R12" s="14">
        <f t="shared" si="0"/>
        <v>1642.2000000000003</v>
      </c>
      <c r="S12" s="18">
        <f t="shared" si="1"/>
        <v>102.63750000000002</v>
      </c>
      <c r="T12" s="18">
        <f t="shared" si="2"/>
        <v>98.7</v>
      </c>
      <c r="U12" s="18">
        <f t="shared" si="3"/>
        <v>22.256737041848599</v>
      </c>
      <c r="V12" s="14">
        <f t="shared" si="4"/>
        <v>75.7</v>
      </c>
      <c r="W12" s="19">
        <f t="shared" si="5"/>
        <v>-0.58857473810905425</v>
      </c>
    </row>
    <row r="13" spans="1:23" s="2" customFormat="1" x14ac:dyDescent="0.25">
      <c r="A13" s="12" t="s">
        <v>12</v>
      </c>
      <c r="B13" s="12">
        <v>50.7</v>
      </c>
      <c r="C13" s="12">
        <v>108.5</v>
      </c>
      <c r="D13" s="12">
        <v>84.4</v>
      </c>
      <c r="E13" s="12">
        <v>133.5</v>
      </c>
      <c r="F13" s="12">
        <v>113.3</v>
      </c>
      <c r="G13" s="12">
        <v>111.6</v>
      </c>
      <c r="H13" s="12">
        <v>110.9</v>
      </c>
      <c r="I13" s="12">
        <v>148.80000000000001</v>
      </c>
      <c r="J13" s="12">
        <v>137.19999999999999</v>
      </c>
      <c r="K13" s="12">
        <v>134.19999999999999</v>
      </c>
      <c r="L13" s="12">
        <v>67</v>
      </c>
      <c r="M13" s="12">
        <v>98</v>
      </c>
      <c r="N13" s="12">
        <v>113.4</v>
      </c>
      <c r="O13" s="12">
        <v>78.400000000000006</v>
      </c>
      <c r="P13" s="12">
        <v>99.8</v>
      </c>
      <c r="Q13" s="12">
        <v>48.8</v>
      </c>
      <c r="R13" s="12">
        <f t="shared" si="0"/>
        <v>1638.5000000000002</v>
      </c>
      <c r="S13" s="21">
        <f t="shared" si="1"/>
        <v>102.40625000000001</v>
      </c>
      <c r="T13" s="21">
        <f t="shared" si="2"/>
        <v>109.7</v>
      </c>
      <c r="U13" s="21">
        <f t="shared" si="3"/>
        <v>29.048977364745504</v>
      </c>
      <c r="V13" s="12">
        <f t="shared" si="4"/>
        <v>100.00000000000001</v>
      </c>
      <c r="W13" s="22">
        <f t="shared" si="5"/>
        <v>-0.61516886457528586</v>
      </c>
    </row>
    <row r="14" spans="1:23" s="2" customFormat="1" x14ac:dyDescent="0.25">
      <c r="A14" s="14" t="s">
        <v>10</v>
      </c>
      <c r="B14" s="14">
        <v>94.3</v>
      </c>
      <c r="C14" s="14">
        <v>77.5</v>
      </c>
      <c r="D14" s="14">
        <v>103.8</v>
      </c>
      <c r="E14" s="14">
        <v>135.1</v>
      </c>
      <c r="F14" s="14">
        <v>101</v>
      </c>
      <c r="G14" s="14">
        <v>116.5</v>
      </c>
      <c r="H14" s="14">
        <v>133</v>
      </c>
      <c r="I14" s="14">
        <v>115.3</v>
      </c>
      <c r="J14" s="14">
        <v>79.400000000000006</v>
      </c>
      <c r="K14" s="14">
        <v>109.8</v>
      </c>
      <c r="L14" s="14">
        <v>87</v>
      </c>
      <c r="M14" s="14">
        <v>80.900000000000006</v>
      </c>
      <c r="N14" s="14">
        <v>79</v>
      </c>
      <c r="O14" s="14">
        <v>117.6</v>
      </c>
      <c r="P14" s="14">
        <v>72.5</v>
      </c>
      <c r="Q14" s="14">
        <v>110.1</v>
      </c>
      <c r="R14" s="14">
        <f t="shared" si="0"/>
        <v>1612.8</v>
      </c>
      <c r="S14" s="18">
        <f t="shared" si="1"/>
        <v>100.8</v>
      </c>
      <c r="T14" s="18">
        <f t="shared" si="2"/>
        <v>102.4</v>
      </c>
      <c r="U14" s="18">
        <f t="shared" si="3"/>
        <v>19.420543246778685</v>
      </c>
      <c r="V14" s="14">
        <f t="shared" si="4"/>
        <v>62.599999999999994</v>
      </c>
      <c r="W14" s="19">
        <f t="shared" si="5"/>
        <v>-0.7998902294893806</v>
      </c>
    </row>
    <row r="15" spans="1:23" s="2" customFormat="1" x14ac:dyDescent="0.25">
      <c r="A15" s="12" t="s">
        <v>50</v>
      </c>
      <c r="B15" s="12">
        <v>103.8</v>
      </c>
      <c r="C15" s="12">
        <v>63.2</v>
      </c>
      <c r="D15" s="12">
        <v>165</v>
      </c>
      <c r="E15" s="12">
        <v>87</v>
      </c>
      <c r="F15" s="12">
        <v>88.3</v>
      </c>
      <c r="G15" s="12">
        <v>89.6</v>
      </c>
      <c r="H15" s="12">
        <v>103.8</v>
      </c>
      <c r="I15" s="12">
        <v>76.400000000000006</v>
      </c>
      <c r="J15" s="12">
        <v>100.8</v>
      </c>
      <c r="K15" s="12">
        <v>120.5</v>
      </c>
      <c r="L15" s="12">
        <v>87.5</v>
      </c>
      <c r="M15" s="12">
        <v>92.6</v>
      </c>
      <c r="N15" s="12">
        <v>88.8</v>
      </c>
      <c r="O15" s="12">
        <v>64.7</v>
      </c>
      <c r="P15" s="12">
        <v>123</v>
      </c>
      <c r="Q15" s="12">
        <v>117.2</v>
      </c>
      <c r="R15" s="12">
        <f t="shared" si="0"/>
        <v>1572.1999999999998</v>
      </c>
      <c r="S15" s="21">
        <f t="shared" si="1"/>
        <v>98.262499999999989</v>
      </c>
      <c r="T15" s="21">
        <f t="shared" si="2"/>
        <v>91.1</v>
      </c>
      <c r="U15" s="21">
        <f t="shared" si="3"/>
        <v>24.185607161078302</v>
      </c>
      <c r="V15" s="12">
        <f t="shared" si="4"/>
        <v>101.8</v>
      </c>
      <c r="W15" s="22">
        <f t="shared" si="5"/>
        <v>-1.0917068604431623</v>
      </c>
    </row>
    <row r="16" spans="1:23" s="2" customFormat="1" x14ac:dyDescent="0.25">
      <c r="A16" s="14" t="s">
        <v>8</v>
      </c>
      <c r="B16" s="14">
        <v>90.9</v>
      </c>
      <c r="C16" s="14">
        <v>106.5</v>
      </c>
      <c r="D16" s="14">
        <v>98.6</v>
      </c>
      <c r="E16" s="14">
        <v>89.3</v>
      </c>
      <c r="F16" s="14">
        <v>77.7</v>
      </c>
      <c r="G16" s="14">
        <v>112.2</v>
      </c>
      <c r="H16" s="14">
        <v>79.099999999999994</v>
      </c>
      <c r="I16" s="14">
        <v>84.8</v>
      </c>
      <c r="J16" s="14">
        <v>81.099999999999994</v>
      </c>
      <c r="K16" s="14">
        <v>94.5</v>
      </c>
      <c r="L16" s="14">
        <v>106.3</v>
      </c>
      <c r="M16" s="14">
        <v>83.5</v>
      </c>
      <c r="N16" s="14">
        <v>112.2</v>
      </c>
      <c r="O16" s="14">
        <v>146.1</v>
      </c>
      <c r="P16" s="14">
        <v>92.5</v>
      </c>
      <c r="Q16" s="14">
        <v>86.4</v>
      </c>
      <c r="R16" s="14">
        <f t="shared" si="0"/>
        <v>1541.7</v>
      </c>
      <c r="S16" s="18">
        <f t="shared" si="1"/>
        <v>96.356250000000003</v>
      </c>
      <c r="T16" s="18">
        <f t="shared" si="2"/>
        <v>91.7</v>
      </c>
      <c r="U16" s="18">
        <f t="shared" si="3"/>
        <v>16.877720845466584</v>
      </c>
      <c r="V16" s="14">
        <f t="shared" si="4"/>
        <v>68.399999999999991</v>
      </c>
      <c r="W16" s="19">
        <f t="shared" si="5"/>
        <v>-1.3109287137458778</v>
      </c>
    </row>
    <row r="17" spans="1:23" s="2" customFormat="1" x14ac:dyDescent="0.25">
      <c r="A17" s="12" t="s">
        <v>13</v>
      </c>
      <c r="B17" s="12">
        <v>107.3</v>
      </c>
      <c r="C17" s="12">
        <v>116.4</v>
      </c>
      <c r="D17" s="12">
        <v>107.4</v>
      </c>
      <c r="E17" s="12">
        <v>100.5</v>
      </c>
      <c r="F17" s="12">
        <v>76.8</v>
      </c>
      <c r="G17" s="12">
        <v>94.4</v>
      </c>
      <c r="H17" s="12">
        <v>72.5</v>
      </c>
      <c r="I17" s="12">
        <v>100</v>
      </c>
      <c r="J17" s="12">
        <v>115.5</v>
      </c>
      <c r="K17" s="12">
        <v>104.3</v>
      </c>
      <c r="L17" s="12">
        <v>87.5</v>
      </c>
      <c r="M17" s="12">
        <v>102.3</v>
      </c>
      <c r="N17" s="12">
        <v>91.9</v>
      </c>
      <c r="O17" s="12">
        <v>102.9</v>
      </c>
      <c r="P17" s="12">
        <v>60</v>
      </c>
      <c r="Q17" s="12">
        <v>68.099999999999994</v>
      </c>
      <c r="R17" s="12">
        <f t="shared" si="0"/>
        <v>1507.8</v>
      </c>
      <c r="S17" s="21">
        <f t="shared" si="1"/>
        <v>94.237499999999997</v>
      </c>
      <c r="T17" s="21">
        <f t="shared" si="2"/>
        <v>100.25</v>
      </c>
      <c r="U17" s="21">
        <f t="shared" si="3"/>
        <v>16.362528647797685</v>
      </c>
      <c r="V17" s="12">
        <f t="shared" si="4"/>
        <v>56.400000000000006</v>
      </c>
      <c r="W17" s="22">
        <f t="shared" si="5"/>
        <v>-1.5545884129905378</v>
      </c>
    </row>
    <row r="18" spans="1:23" s="2" customFormat="1" x14ac:dyDescent="0.25"/>
    <row r="19" spans="1:23" s="2" customFormat="1" x14ac:dyDescent="0.25">
      <c r="A19" s="14" t="s">
        <v>37</v>
      </c>
      <c r="B19" s="14">
        <f>SUM(B2:B17)</f>
        <v>1656.1000000000001</v>
      </c>
      <c r="C19" s="14">
        <f t="shared" ref="C19:Q19" si="6">SUM(C2:C17)</f>
        <v>1665.5</v>
      </c>
      <c r="D19" s="14">
        <f t="shared" si="6"/>
        <v>1838.9</v>
      </c>
      <c r="E19" s="14">
        <f t="shared" si="6"/>
        <v>1746.0999999999997</v>
      </c>
      <c r="F19" s="14">
        <f t="shared" si="6"/>
        <v>1713.1000000000001</v>
      </c>
      <c r="G19" s="14">
        <f t="shared" si="6"/>
        <v>1774.3</v>
      </c>
      <c r="H19" s="14">
        <f t="shared" si="6"/>
        <v>1714.4</v>
      </c>
      <c r="I19" s="14">
        <f t="shared" si="6"/>
        <v>1759.6</v>
      </c>
      <c r="J19" s="14">
        <f t="shared" si="6"/>
        <v>1625</v>
      </c>
      <c r="K19" s="14">
        <f t="shared" si="6"/>
        <v>1730.1000000000001</v>
      </c>
      <c r="L19" s="14">
        <f t="shared" si="6"/>
        <v>1738.9</v>
      </c>
      <c r="M19" s="14">
        <f t="shared" si="6"/>
        <v>1829.1999999999998</v>
      </c>
      <c r="N19" s="14">
        <f t="shared" si="6"/>
        <v>1693.3</v>
      </c>
      <c r="O19" s="14">
        <f t="shared" si="6"/>
        <v>1724.4</v>
      </c>
      <c r="P19" s="14">
        <f t="shared" si="6"/>
        <v>1759.4</v>
      </c>
      <c r="Q19" s="14">
        <f t="shared" si="6"/>
        <v>1617.1</v>
      </c>
      <c r="R19" s="14"/>
      <c r="S19" s="14"/>
    </row>
    <row r="20" spans="1:23" s="2" customFormat="1" x14ac:dyDescent="0.25">
      <c r="A20" s="14" t="s">
        <v>39</v>
      </c>
      <c r="B20" s="18">
        <f>AVERAGE(B2:B17)</f>
        <v>103.50625000000001</v>
      </c>
      <c r="C20" s="18">
        <f t="shared" ref="C20:S20" si="7">AVERAGE(C2:C17)</f>
        <v>104.09375</v>
      </c>
      <c r="D20" s="18">
        <f t="shared" si="7"/>
        <v>114.93125000000001</v>
      </c>
      <c r="E20" s="18">
        <f t="shared" si="7"/>
        <v>109.13124999999998</v>
      </c>
      <c r="F20" s="18">
        <f t="shared" si="7"/>
        <v>107.06875000000001</v>
      </c>
      <c r="G20" s="18">
        <f t="shared" si="7"/>
        <v>110.89375</v>
      </c>
      <c r="H20" s="18">
        <f t="shared" si="7"/>
        <v>107.15</v>
      </c>
      <c r="I20" s="18">
        <f t="shared" si="7"/>
        <v>109.97499999999999</v>
      </c>
      <c r="J20" s="18">
        <f t="shared" si="7"/>
        <v>101.5625</v>
      </c>
      <c r="K20" s="18">
        <f t="shared" si="7"/>
        <v>108.13125000000001</v>
      </c>
      <c r="L20" s="18">
        <f t="shared" si="7"/>
        <v>108.68125000000001</v>
      </c>
      <c r="M20" s="18">
        <f t="shared" si="7"/>
        <v>114.32499999999999</v>
      </c>
      <c r="N20" s="18">
        <f t="shared" si="7"/>
        <v>105.83125</v>
      </c>
      <c r="O20" s="18">
        <f t="shared" si="7"/>
        <v>107.77500000000001</v>
      </c>
      <c r="P20" s="18">
        <f t="shared" si="7"/>
        <v>109.96250000000001</v>
      </c>
      <c r="Q20" s="18">
        <f t="shared" si="7"/>
        <v>101.06874999999999</v>
      </c>
      <c r="R20" s="18">
        <f t="shared" si="7"/>
        <v>1724.0874999999999</v>
      </c>
      <c r="S20" s="18">
        <f t="shared" si="7"/>
        <v>107.75546874999999</v>
      </c>
    </row>
    <row r="21" spans="1:23" s="2" customFormat="1" x14ac:dyDescent="0.25"/>
    <row r="22" spans="1:23" s="2" customFormat="1" x14ac:dyDescent="0.25">
      <c r="A22" s="12" t="s">
        <v>89</v>
      </c>
      <c r="B22" s="12"/>
    </row>
    <row r="23" spans="1:23" s="2" customFormat="1" x14ac:dyDescent="0.25">
      <c r="A23" s="14" t="s">
        <v>86</v>
      </c>
      <c r="B23" s="18">
        <f>AVERAGE(S2:S17)</f>
        <v>107.75546874999999</v>
      </c>
      <c r="C23" s="6"/>
    </row>
    <row r="24" spans="1:23" s="2" customFormat="1" x14ac:dyDescent="0.25">
      <c r="A24" s="14" t="s">
        <v>87</v>
      </c>
      <c r="B24" s="18">
        <f>_xlfn.STDEV.P(S2:S17)</f>
        <v>8.6955290783337862</v>
      </c>
      <c r="C24" s="6"/>
    </row>
    <row r="25" spans="1:23" s="2" customFormat="1" x14ac:dyDescent="0.25">
      <c r="B25" s="6"/>
      <c r="C25" s="6"/>
    </row>
    <row r="26" spans="1:23" s="2" customFormat="1" x14ac:dyDescent="0.25">
      <c r="A26" s="12"/>
      <c r="B26" s="21" t="s">
        <v>95</v>
      </c>
      <c r="C26" s="6"/>
    </row>
    <row r="27" spans="1:23" s="2" customFormat="1" x14ac:dyDescent="0.25">
      <c r="A27" s="14" t="s">
        <v>146</v>
      </c>
      <c r="B27" s="19">
        <f>W2</f>
        <v>1.8940229055223687</v>
      </c>
      <c r="C27" s="3"/>
    </row>
    <row r="28" spans="1:23" s="2" customFormat="1" x14ac:dyDescent="0.25">
      <c r="A28" s="14" t="s">
        <v>147</v>
      </c>
      <c r="B28" s="19">
        <f>W17</f>
        <v>-1.5545884129905378</v>
      </c>
      <c r="C28" s="3"/>
    </row>
    <row r="29" spans="1:23" s="2" customFormat="1" x14ac:dyDescent="0.25">
      <c r="B29" s="6"/>
      <c r="C29" s="6"/>
    </row>
    <row r="30" spans="1:23" s="2" customFormat="1" x14ac:dyDescent="0.25">
      <c r="A30" s="12" t="s">
        <v>90</v>
      </c>
      <c r="B30" s="21"/>
      <c r="C30" s="6"/>
    </row>
    <row r="31" spans="1:23" s="2" customFormat="1" x14ac:dyDescent="0.25">
      <c r="A31" s="14" t="s">
        <v>98</v>
      </c>
      <c r="B31" s="18">
        <f>COUNT(B2:Q17)</f>
        <v>256</v>
      </c>
      <c r="C31" s="6"/>
    </row>
    <row r="32" spans="1:23" s="2" customFormat="1" x14ac:dyDescent="0.25">
      <c r="A32" s="14" t="s">
        <v>91</v>
      </c>
      <c r="B32" s="18">
        <f>AVERAGE(B2:Q17)</f>
        <v>107.75546875000001</v>
      </c>
      <c r="C32" s="6"/>
    </row>
    <row r="33" spans="1:4" s="2" customFormat="1" x14ac:dyDescent="0.25">
      <c r="A33" s="14" t="s">
        <v>92</v>
      </c>
      <c r="B33" s="18">
        <f>_xlfn.STDEV.P(B2:Q17)</f>
        <v>24.326752919219839</v>
      </c>
      <c r="C33" s="6"/>
    </row>
    <row r="34" spans="1:4" s="2" customFormat="1" x14ac:dyDescent="0.25"/>
    <row r="35" spans="1:4" s="2" customFormat="1" x14ac:dyDescent="0.25">
      <c r="A35" s="12"/>
      <c r="B35" s="12" t="s">
        <v>93</v>
      </c>
      <c r="C35" s="12" t="s">
        <v>95</v>
      </c>
      <c r="D35" s="12" t="s">
        <v>88</v>
      </c>
    </row>
    <row r="36" spans="1:4" s="2" customFormat="1" x14ac:dyDescent="0.25">
      <c r="A36" s="14" t="s">
        <v>120</v>
      </c>
      <c r="B36" s="14">
        <f>MAX(B2:Q17)</f>
        <v>198.6</v>
      </c>
      <c r="C36" s="18">
        <f>(B36-B32)/B33</f>
        <v>3.7343467725290393</v>
      </c>
      <c r="D36" s="33">
        <v>0.99990000000000001</v>
      </c>
    </row>
    <row r="37" spans="1:4" s="2" customFormat="1" x14ac:dyDescent="0.25">
      <c r="A37" s="14" t="s">
        <v>121</v>
      </c>
      <c r="B37" s="14">
        <f>MIN(B2:Q17)</f>
        <v>47.9</v>
      </c>
      <c r="C37" s="18">
        <f>(B37-B32)/B33</f>
        <v>-2.4604791666507202</v>
      </c>
      <c r="D37" s="33">
        <v>6.9499999999999996E-3</v>
      </c>
    </row>
  </sheetData>
  <sortState ref="A2:W17">
    <sortCondition descending="1" ref="R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selection activeCell="F26" sqref="F26"/>
    </sheetView>
  </sheetViews>
  <sheetFormatPr defaultRowHeight="15" x14ac:dyDescent="0.25"/>
  <cols>
    <col min="1" max="1" width="28.7109375" customWidth="1"/>
    <col min="2" max="22" width="10.7109375" customWidth="1"/>
    <col min="23" max="23" width="12.85546875" customWidth="1"/>
  </cols>
  <sheetData>
    <row r="1" spans="1:23" ht="15" customHeight="1" x14ac:dyDescent="0.25">
      <c r="A1" s="16" t="s">
        <v>0</v>
      </c>
      <c r="B1" s="16" t="s">
        <v>17</v>
      </c>
      <c r="C1" s="16" t="s">
        <v>70</v>
      </c>
      <c r="D1" s="16" t="s">
        <v>71</v>
      </c>
      <c r="E1" s="16" t="s">
        <v>72</v>
      </c>
      <c r="F1" s="16" t="s">
        <v>73</v>
      </c>
      <c r="G1" s="16" t="s">
        <v>74</v>
      </c>
      <c r="H1" s="16" t="s">
        <v>75</v>
      </c>
      <c r="I1" s="16" t="s">
        <v>76</v>
      </c>
      <c r="J1" s="16" t="s">
        <v>77</v>
      </c>
      <c r="K1" s="16" t="s">
        <v>78</v>
      </c>
      <c r="L1" s="16" t="s">
        <v>79</v>
      </c>
      <c r="M1" s="16" t="s">
        <v>80</v>
      </c>
      <c r="N1" s="16" t="s">
        <v>81</v>
      </c>
      <c r="O1" s="16" t="s">
        <v>82</v>
      </c>
      <c r="P1" s="16" t="s">
        <v>83</v>
      </c>
      <c r="Q1" s="16" t="s">
        <v>84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38</v>
      </c>
      <c r="W1" s="16" t="s">
        <v>119</v>
      </c>
    </row>
    <row r="2" spans="1:23" s="2" customFormat="1" ht="15" customHeight="1" x14ac:dyDescent="0.25">
      <c r="A2" s="14" t="s">
        <v>1</v>
      </c>
      <c r="B2" s="14">
        <v>114</v>
      </c>
      <c r="C2" s="14">
        <v>100</v>
      </c>
      <c r="D2" s="14">
        <v>101</v>
      </c>
      <c r="E2" s="14">
        <v>81</v>
      </c>
      <c r="F2" s="14">
        <v>113</v>
      </c>
      <c r="G2" s="14">
        <v>137</v>
      </c>
      <c r="H2" s="14">
        <v>98</v>
      </c>
      <c r="I2" s="14">
        <v>98</v>
      </c>
      <c r="J2" s="14">
        <v>78</v>
      </c>
      <c r="K2" s="14">
        <v>145</v>
      </c>
      <c r="L2" s="14">
        <v>111</v>
      </c>
      <c r="M2" s="14">
        <v>107</v>
      </c>
      <c r="N2" s="14">
        <v>107</v>
      </c>
      <c r="O2" s="14">
        <v>89</v>
      </c>
      <c r="P2" s="14">
        <v>128</v>
      </c>
      <c r="Q2" s="14">
        <v>128</v>
      </c>
      <c r="R2" s="14">
        <f t="shared" ref="R2:R15" si="0">SUM(B2:Q2)</f>
        <v>1735</v>
      </c>
      <c r="S2" s="18">
        <f t="shared" ref="S2:S15" si="1">AVERAGE(B2:Q2)</f>
        <v>108.4375</v>
      </c>
      <c r="T2" s="18">
        <f t="shared" ref="T2:T15" si="2">MEDIAN(B2:Q2)</f>
        <v>107</v>
      </c>
      <c r="U2" s="18">
        <f t="shared" ref="U2:U15" si="3">_xlfn.STDEV.P(B2:Q2)</f>
        <v>18.340422398352771</v>
      </c>
      <c r="V2" s="14">
        <f t="shared" ref="V2:V15" si="4">MAX(B2:Q2)-MIN(B2:Q2)</f>
        <v>67</v>
      </c>
      <c r="W2" s="19">
        <f t="shared" ref="W2:W15" si="5">(S2-$B$21)/$B$22</f>
        <v>1.9769807779085853</v>
      </c>
    </row>
    <row r="3" spans="1:23" s="2" customFormat="1" ht="15" customHeight="1" x14ac:dyDescent="0.25">
      <c r="A3" s="12" t="s">
        <v>7</v>
      </c>
      <c r="B3" s="12">
        <v>85</v>
      </c>
      <c r="C3" s="12">
        <v>71</v>
      </c>
      <c r="D3" s="12">
        <v>93</v>
      </c>
      <c r="E3" s="12">
        <v>108</v>
      </c>
      <c r="F3" s="12">
        <v>110</v>
      </c>
      <c r="G3" s="12">
        <v>107</v>
      </c>
      <c r="H3" s="12">
        <v>133</v>
      </c>
      <c r="I3" s="12">
        <v>99</v>
      </c>
      <c r="J3" s="12">
        <v>170</v>
      </c>
      <c r="K3" s="12">
        <v>121</v>
      </c>
      <c r="L3" s="12">
        <v>78</v>
      </c>
      <c r="M3" s="12">
        <v>103</v>
      </c>
      <c r="N3" s="12">
        <v>70</v>
      </c>
      <c r="O3" s="12">
        <v>132</v>
      </c>
      <c r="P3" s="12">
        <v>74</v>
      </c>
      <c r="Q3" s="12">
        <v>118</v>
      </c>
      <c r="R3" s="12">
        <f t="shared" si="0"/>
        <v>1672</v>
      </c>
      <c r="S3" s="21">
        <f t="shared" si="1"/>
        <v>104.5</v>
      </c>
      <c r="T3" s="21">
        <f t="shared" si="2"/>
        <v>105</v>
      </c>
      <c r="U3" s="21">
        <f t="shared" si="3"/>
        <v>26.043233286210835</v>
      </c>
      <c r="V3" s="12">
        <f t="shared" si="4"/>
        <v>100</v>
      </c>
      <c r="W3" s="22">
        <f t="shared" si="5"/>
        <v>1.5895786348036371</v>
      </c>
    </row>
    <row r="4" spans="1:23" s="2" customFormat="1" ht="15" customHeight="1" x14ac:dyDescent="0.25">
      <c r="A4" s="14" t="s">
        <v>13</v>
      </c>
      <c r="B4" s="14">
        <v>122</v>
      </c>
      <c r="C4" s="14">
        <v>106</v>
      </c>
      <c r="D4" s="14">
        <v>112</v>
      </c>
      <c r="E4" s="14">
        <v>82</v>
      </c>
      <c r="F4" s="14">
        <v>100</v>
      </c>
      <c r="G4" s="14">
        <v>93</v>
      </c>
      <c r="H4" s="14">
        <v>134</v>
      </c>
      <c r="I4" s="14">
        <v>75</v>
      </c>
      <c r="J4" s="14">
        <v>91</v>
      </c>
      <c r="K4" s="14">
        <v>91</v>
      </c>
      <c r="L4" s="14">
        <v>115</v>
      </c>
      <c r="M4" s="14">
        <v>155</v>
      </c>
      <c r="N4" s="14">
        <v>72</v>
      </c>
      <c r="O4" s="14">
        <v>46</v>
      </c>
      <c r="P4" s="14">
        <v>95</v>
      </c>
      <c r="Q4" s="14">
        <v>112</v>
      </c>
      <c r="R4" s="14">
        <f t="shared" si="0"/>
        <v>1601</v>
      </c>
      <c r="S4" s="18">
        <f t="shared" si="1"/>
        <v>100.0625</v>
      </c>
      <c r="T4" s="18">
        <f t="shared" si="2"/>
        <v>97.5</v>
      </c>
      <c r="U4" s="18">
        <f t="shared" si="3"/>
        <v>25.123367484276464</v>
      </c>
      <c r="V4" s="14">
        <f t="shared" si="4"/>
        <v>109</v>
      </c>
      <c r="W4" s="19">
        <f t="shared" si="5"/>
        <v>1.152982568764727</v>
      </c>
    </row>
    <row r="5" spans="1:23" s="2" customFormat="1" ht="15" customHeight="1" x14ac:dyDescent="0.25">
      <c r="A5" s="12" t="s">
        <v>66</v>
      </c>
      <c r="B5" s="12">
        <v>117</v>
      </c>
      <c r="C5" s="12">
        <v>124</v>
      </c>
      <c r="D5" s="12">
        <v>69</v>
      </c>
      <c r="E5" s="12">
        <v>83</v>
      </c>
      <c r="F5" s="12">
        <v>100</v>
      </c>
      <c r="G5" s="12">
        <v>74</v>
      </c>
      <c r="H5" s="12">
        <v>93</v>
      </c>
      <c r="I5" s="12">
        <v>92</v>
      </c>
      <c r="J5" s="12">
        <v>72</v>
      </c>
      <c r="K5" s="12">
        <v>66</v>
      </c>
      <c r="L5" s="12">
        <v>75</v>
      </c>
      <c r="M5" s="12">
        <v>89</v>
      </c>
      <c r="N5" s="12">
        <v>105</v>
      </c>
      <c r="O5" s="12">
        <v>80</v>
      </c>
      <c r="P5" s="12">
        <v>106</v>
      </c>
      <c r="Q5" s="12">
        <v>136</v>
      </c>
      <c r="R5" s="12">
        <f t="shared" si="0"/>
        <v>1481</v>
      </c>
      <c r="S5" s="21">
        <f t="shared" si="1"/>
        <v>92.5625</v>
      </c>
      <c r="T5" s="21">
        <f t="shared" si="2"/>
        <v>90.5</v>
      </c>
      <c r="U5" s="21">
        <f t="shared" si="3"/>
        <v>20.096544323589566</v>
      </c>
      <c r="V5" s="12">
        <f t="shared" si="4"/>
        <v>70</v>
      </c>
      <c r="W5" s="22">
        <f t="shared" si="5"/>
        <v>0.41507372475530174</v>
      </c>
    </row>
    <row r="6" spans="1:23" s="2" customFormat="1" ht="15" customHeight="1" x14ac:dyDescent="0.25">
      <c r="A6" s="14" t="s">
        <v>4</v>
      </c>
      <c r="B6" s="14">
        <v>124</v>
      </c>
      <c r="C6" s="14">
        <v>68</v>
      </c>
      <c r="D6" s="14">
        <v>76</v>
      </c>
      <c r="E6" s="14">
        <v>81</v>
      </c>
      <c r="F6" s="14">
        <v>109</v>
      </c>
      <c r="G6" s="14">
        <v>135</v>
      </c>
      <c r="H6" s="14">
        <v>92</v>
      </c>
      <c r="I6" s="14">
        <v>83</v>
      </c>
      <c r="J6" s="14">
        <v>94</v>
      </c>
      <c r="K6" s="14">
        <v>67</v>
      </c>
      <c r="L6" s="14">
        <v>91</v>
      </c>
      <c r="M6" s="14">
        <v>117</v>
      </c>
      <c r="N6" s="14">
        <v>89</v>
      </c>
      <c r="O6" s="14">
        <v>79</v>
      </c>
      <c r="P6" s="14">
        <v>58</v>
      </c>
      <c r="Q6" s="14">
        <v>99</v>
      </c>
      <c r="R6" s="14">
        <f t="shared" si="0"/>
        <v>1462</v>
      </c>
      <c r="S6" s="18">
        <f t="shared" si="1"/>
        <v>91.375</v>
      </c>
      <c r="T6" s="18">
        <f t="shared" si="2"/>
        <v>90</v>
      </c>
      <c r="U6" s="18">
        <f t="shared" si="3"/>
        <v>20.657550072552166</v>
      </c>
      <c r="V6" s="14">
        <f t="shared" si="4"/>
        <v>77</v>
      </c>
      <c r="W6" s="19">
        <f t="shared" si="5"/>
        <v>0.29823815778714274</v>
      </c>
    </row>
    <row r="7" spans="1:23" s="2" customFormat="1" ht="15" customHeight="1" x14ac:dyDescent="0.25">
      <c r="A7" s="12" t="s">
        <v>3</v>
      </c>
      <c r="B7" s="12">
        <v>94</v>
      </c>
      <c r="C7" s="12">
        <v>60</v>
      </c>
      <c r="D7" s="12">
        <v>154</v>
      </c>
      <c r="E7" s="12">
        <v>88</v>
      </c>
      <c r="F7" s="12">
        <v>141</v>
      </c>
      <c r="G7" s="12">
        <v>102</v>
      </c>
      <c r="H7" s="12">
        <v>88</v>
      </c>
      <c r="I7" s="12">
        <v>82</v>
      </c>
      <c r="J7" s="12">
        <v>47</v>
      </c>
      <c r="K7" s="12">
        <v>91</v>
      </c>
      <c r="L7" s="12">
        <v>84</v>
      </c>
      <c r="M7" s="12">
        <v>70</v>
      </c>
      <c r="N7" s="12">
        <v>105</v>
      </c>
      <c r="O7" s="12">
        <v>87</v>
      </c>
      <c r="P7" s="12">
        <v>62</v>
      </c>
      <c r="Q7" s="12">
        <v>89</v>
      </c>
      <c r="R7" s="12">
        <f t="shared" si="0"/>
        <v>1444</v>
      </c>
      <c r="S7" s="21">
        <f t="shared" si="1"/>
        <v>90.25</v>
      </c>
      <c r="T7" s="21">
        <f t="shared" si="2"/>
        <v>88</v>
      </c>
      <c r="U7" s="21">
        <f t="shared" si="3"/>
        <v>26.37825809260346</v>
      </c>
      <c r="V7" s="12">
        <f t="shared" si="4"/>
        <v>107</v>
      </c>
      <c r="W7" s="22">
        <f t="shared" si="5"/>
        <v>0.18755183118572893</v>
      </c>
    </row>
    <row r="8" spans="1:23" s="2" customFormat="1" ht="15" customHeight="1" x14ac:dyDescent="0.25">
      <c r="A8" s="14" t="s">
        <v>9</v>
      </c>
      <c r="B8" s="14">
        <v>115</v>
      </c>
      <c r="C8" s="14">
        <v>91</v>
      </c>
      <c r="D8" s="14">
        <v>73</v>
      </c>
      <c r="E8" s="14">
        <v>90</v>
      </c>
      <c r="F8" s="14">
        <v>75</v>
      </c>
      <c r="G8" s="14">
        <v>72</v>
      </c>
      <c r="H8" s="14">
        <v>91</v>
      </c>
      <c r="I8" s="14">
        <v>67</v>
      </c>
      <c r="J8" s="14">
        <v>91</v>
      </c>
      <c r="K8" s="14">
        <v>71</v>
      </c>
      <c r="L8" s="14">
        <v>92</v>
      </c>
      <c r="M8" s="14">
        <v>82</v>
      </c>
      <c r="N8" s="14">
        <v>125</v>
      </c>
      <c r="O8" s="14">
        <v>66</v>
      </c>
      <c r="P8" s="14">
        <v>117</v>
      </c>
      <c r="Q8" s="14">
        <v>78</v>
      </c>
      <c r="R8" s="14">
        <f t="shared" si="0"/>
        <v>1396</v>
      </c>
      <c r="S8" s="18">
        <f t="shared" si="1"/>
        <v>87.25</v>
      </c>
      <c r="T8" s="18">
        <f t="shared" si="2"/>
        <v>86</v>
      </c>
      <c r="U8" s="18">
        <f t="shared" si="3"/>
        <v>17.636964024457271</v>
      </c>
      <c r="V8" s="14">
        <f t="shared" si="4"/>
        <v>59</v>
      </c>
      <c r="W8" s="19">
        <f t="shared" si="5"/>
        <v>-0.10761170641804119</v>
      </c>
    </row>
    <row r="9" spans="1:23" s="2" customFormat="1" ht="15" customHeight="1" x14ac:dyDescent="0.25">
      <c r="A9" s="12" t="s">
        <v>50</v>
      </c>
      <c r="B9" s="12">
        <v>59</v>
      </c>
      <c r="C9" s="12">
        <v>120</v>
      </c>
      <c r="D9" s="12">
        <v>105</v>
      </c>
      <c r="E9" s="12">
        <v>130</v>
      </c>
      <c r="F9" s="12">
        <v>77</v>
      </c>
      <c r="G9" s="12">
        <v>58</v>
      </c>
      <c r="H9" s="12">
        <v>79</v>
      </c>
      <c r="I9" s="12">
        <v>115</v>
      </c>
      <c r="J9" s="12">
        <v>57</v>
      </c>
      <c r="K9" s="12">
        <v>104</v>
      </c>
      <c r="L9" s="12">
        <v>80</v>
      </c>
      <c r="M9" s="12">
        <v>103</v>
      </c>
      <c r="N9" s="12">
        <v>100</v>
      </c>
      <c r="O9" s="12">
        <v>79</v>
      </c>
      <c r="P9" s="12">
        <v>51</v>
      </c>
      <c r="Q9" s="12">
        <v>73</v>
      </c>
      <c r="R9" s="12">
        <f t="shared" si="0"/>
        <v>1390</v>
      </c>
      <c r="S9" s="21">
        <f t="shared" si="1"/>
        <v>86.875</v>
      </c>
      <c r="T9" s="21">
        <f t="shared" si="2"/>
        <v>79.5</v>
      </c>
      <c r="U9" s="21">
        <f t="shared" si="3"/>
        <v>23.787798868327435</v>
      </c>
      <c r="V9" s="12">
        <f t="shared" si="4"/>
        <v>79</v>
      </c>
      <c r="W9" s="22">
        <f t="shared" si="5"/>
        <v>-0.14450714861851247</v>
      </c>
    </row>
    <row r="10" spans="1:23" s="2" customFormat="1" ht="15" customHeight="1" x14ac:dyDescent="0.25">
      <c r="A10" s="14" t="s">
        <v>15</v>
      </c>
      <c r="B10" s="14">
        <v>72</v>
      </c>
      <c r="C10" s="14">
        <v>84</v>
      </c>
      <c r="D10" s="14">
        <v>130</v>
      </c>
      <c r="E10" s="14">
        <v>103</v>
      </c>
      <c r="F10" s="14">
        <v>74</v>
      </c>
      <c r="G10" s="14">
        <v>70</v>
      </c>
      <c r="H10" s="14">
        <v>116</v>
      </c>
      <c r="I10" s="14">
        <v>100</v>
      </c>
      <c r="J10" s="14">
        <v>93</v>
      </c>
      <c r="K10" s="14">
        <v>84</v>
      </c>
      <c r="L10" s="14">
        <v>63</v>
      </c>
      <c r="M10" s="14">
        <v>79</v>
      </c>
      <c r="N10" s="14">
        <v>82</v>
      </c>
      <c r="O10" s="14">
        <v>74</v>
      </c>
      <c r="P10" s="14">
        <v>71</v>
      </c>
      <c r="Q10" s="14">
        <v>60</v>
      </c>
      <c r="R10" s="14">
        <f t="shared" si="0"/>
        <v>1355</v>
      </c>
      <c r="S10" s="18">
        <f t="shared" si="1"/>
        <v>84.6875</v>
      </c>
      <c r="T10" s="18">
        <f t="shared" si="2"/>
        <v>80.5</v>
      </c>
      <c r="U10" s="18">
        <f t="shared" si="3"/>
        <v>18.68394615037198</v>
      </c>
      <c r="V10" s="14">
        <f t="shared" si="4"/>
        <v>70</v>
      </c>
      <c r="W10" s="19">
        <f t="shared" si="5"/>
        <v>-0.35973056145459487</v>
      </c>
    </row>
    <row r="11" spans="1:23" s="2" customFormat="1" ht="15" customHeight="1" x14ac:dyDescent="0.25">
      <c r="A11" s="12" t="s">
        <v>11</v>
      </c>
      <c r="B11" s="12">
        <v>94</v>
      </c>
      <c r="C11" s="12">
        <v>81</v>
      </c>
      <c r="D11" s="12">
        <v>98</v>
      </c>
      <c r="E11" s="12">
        <v>55</v>
      </c>
      <c r="F11" s="12">
        <v>91</v>
      </c>
      <c r="G11" s="12">
        <v>64</v>
      </c>
      <c r="H11" s="12">
        <v>80</v>
      </c>
      <c r="I11" s="12">
        <v>103</v>
      </c>
      <c r="J11" s="12">
        <v>84</v>
      </c>
      <c r="K11" s="12">
        <v>76</v>
      </c>
      <c r="L11" s="12">
        <v>62</v>
      </c>
      <c r="M11" s="12">
        <v>125</v>
      </c>
      <c r="N11" s="12">
        <v>62</v>
      </c>
      <c r="O11" s="12">
        <v>84</v>
      </c>
      <c r="P11" s="12">
        <v>95</v>
      </c>
      <c r="Q11" s="12">
        <v>72</v>
      </c>
      <c r="R11" s="12">
        <f t="shared" si="0"/>
        <v>1326</v>
      </c>
      <c r="S11" s="21">
        <f t="shared" si="1"/>
        <v>82.875</v>
      </c>
      <c r="T11" s="21">
        <f t="shared" si="2"/>
        <v>82.5</v>
      </c>
      <c r="U11" s="21">
        <f t="shared" si="3"/>
        <v>17.553044607702677</v>
      </c>
      <c r="V11" s="12">
        <f t="shared" si="4"/>
        <v>70</v>
      </c>
      <c r="W11" s="22">
        <f t="shared" si="5"/>
        <v>-0.53805853209020593</v>
      </c>
    </row>
    <row r="12" spans="1:23" s="2" customFormat="1" ht="15" customHeight="1" x14ac:dyDescent="0.25">
      <c r="A12" s="14" t="s">
        <v>8</v>
      </c>
      <c r="B12" s="14">
        <v>91</v>
      </c>
      <c r="C12" s="14">
        <v>99</v>
      </c>
      <c r="D12" s="14">
        <v>120</v>
      </c>
      <c r="E12" s="14">
        <v>83</v>
      </c>
      <c r="F12" s="14">
        <v>76</v>
      </c>
      <c r="G12" s="14">
        <v>78</v>
      </c>
      <c r="H12" s="14">
        <v>71</v>
      </c>
      <c r="I12" s="14">
        <v>68</v>
      </c>
      <c r="J12" s="14">
        <v>58</v>
      </c>
      <c r="K12" s="14">
        <v>110</v>
      </c>
      <c r="L12" s="14">
        <v>108</v>
      </c>
      <c r="M12" s="14">
        <v>62</v>
      </c>
      <c r="N12" s="14">
        <v>78</v>
      </c>
      <c r="O12" s="14">
        <v>51</v>
      </c>
      <c r="P12" s="14">
        <v>72</v>
      </c>
      <c r="Q12" s="14">
        <v>79</v>
      </c>
      <c r="R12" s="14">
        <f t="shared" si="0"/>
        <v>1304</v>
      </c>
      <c r="S12" s="18">
        <f t="shared" si="1"/>
        <v>81.5</v>
      </c>
      <c r="T12" s="18">
        <f t="shared" si="2"/>
        <v>78</v>
      </c>
      <c r="U12" s="18">
        <f t="shared" si="3"/>
        <v>18.877897128652862</v>
      </c>
      <c r="V12" s="14">
        <f t="shared" si="4"/>
        <v>69</v>
      </c>
      <c r="W12" s="19">
        <f t="shared" si="5"/>
        <v>-0.67334182015860056</v>
      </c>
    </row>
    <row r="13" spans="1:23" s="2" customFormat="1" ht="15" customHeight="1" x14ac:dyDescent="0.25">
      <c r="A13" s="12" t="s">
        <v>16</v>
      </c>
      <c r="B13" s="12">
        <v>98</v>
      </c>
      <c r="C13" s="12">
        <v>62</v>
      </c>
      <c r="D13" s="12">
        <v>76</v>
      </c>
      <c r="E13" s="12">
        <v>53</v>
      </c>
      <c r="F13" s="12">
        <v>103</v>
      </c>
      <c r="G13" s="12">
        <v>43</v>
      </c>
      <c r="H13" s="12">
        <v>50</v>
      </c>
      <c r="I13" s="12">
        <v>136</v>
      </c>
      <c r="J13" s="12">
        <v>71</v>
      </c>
      <c r="K13" s="12">
        <v>99</v>
      </c>
      <c r="L13" s="12">
        <v>88</v>
      </c>
      <c r="M13" s="12">
        <v>61</v>
      </c>
      <c r="N13" s="12">
        <v>67</v>
      </c>
      <c r="O13" s="12">
        <v>87</v>
      </c>
      <c r="P13" s="12">
        <v>90</v>
      </c>
      <c r="Q13" s="12">
        <v>70</v>
      </c>
      <c r="R13" s="12">
        <f t="shared" si="0"/>
        <v>1254</v>
      </c>
      <c r="S13" s="21">
        <f t="shared" si="1"/>
        <v>78.375</v>
      </c>
      <c r="T13" s="21">
        <f t="shared" si="2"/>
        <v>73.5</v>
      </c>
      <c r="U13" s="21">
        <f t="shared" si="3"/>
        <v>23.14323605289459</v>
      </c>
      <c r="V13" s="12">
        <f t="shared" si="4"/>
        <v>93</v>
      </c>
      <c r="W13" s="22">
        <f t="shared" si="5"/>
        <v>-0.98080383849586117</v>
      </c>
    </row>
    <row r="14" spans="1:23" s="2" customFormat="1" ht="15" customHeight="1" x14ac:dyDescent="0.25">
      <c r="A14" s="14" t="s">
        <v>12</v>
      </c>
      <c r="B14" s="14">
        <v>78</v>
      </c>
      <c r="C14" s="14">
        <v>94</v>
      </c>
      <c r="D14" s="14">
        <v>86</v>
      </c>
      <c r="E14" s="14">
        <v>58</v>
      </c>
      <c r="F14" s="14">
        <v>49</v>
      </c>
      <c r="G14" s="14">
        <v>65</v>
      </c>
      <c r="H14" s="14">
        <v>79</v>
      </c>
      <c r="I14" s="14">
        <v>71</v>
      </c>
      <c r="J14" s="14">
        <v>115</v>
      </c>
      <c r="K14" s="14">
        <v>95</v>
      </c>
      <c r="L14" s="14">
        <v>64</v>
      </c>
      <c r="M14" s="14">
        <v>69</v>
      </c>
      <c r="N14" s="14">
        <v>71</v>
      </c>
      <c r="O14" s="14">
        <v>73</v>
      </c>
      <c r="P14" s="14">
        <v>85</v>
      </c>
      <c r="Q14" s="14">
        <v>70</v>
      </c>
      <c r="R14" s="14">
        <f t="shared" si="0"/>
        <v>1222</v>
      </c>
      <c r="S14" s="18">
        <f t="shared" si="1"/>
        <v>76.375</v>
      </c>
      <c r="T14" s="18">
        <f t="shared" si="2"/>
        <v>72</v>
      </c>
      <c r="U14" s="18">
        <f t="shared" si="3"/>
        <v>15.531721572317732</v>
      </c>
      <c r="V14" s="14">
        <f t="shared" si="4"/>
        <v>66</v>
      </c>
      <c r="W14" s="19">
        <f t="shared" si="5"/>
        <v>-1.1775795302317078</v>
      </c>
    </row>
    <row r="15" spans="1:23" s="2" customFormat="1" ht="15" customHeight="1" x14ac:dyDescent="0.25">
      <c r="A15" s="12" t="s">
        <v>10</v>
      </c>
      <c r="B15" s="12">
        <v>73</v>
      </c>
      <c r="C15" s="12">
        <v>131</v>
      </c>
      <c r="D15" s="12">
        <v>52</v>
      </c>
      <c r="E15" s="12">
        <v>78</v>
      </c>
      <c r="F15" s="12">
        <v>76</v>
      </c>
      <c r="G15" s="12">
        <v>72</v>
      </c>
      <c r="H15" s="12">
        <v>45</v>
      </c>
      <c r="I15" s="12">
        <v>90</v>
      </c>
      <c r="J15" s="12">
        <v>58</v>
      </c>
      <c r="K15" s="12">
        <v>86</v>
      </c>
      <c r="L15" s="12">
        <v>93</v>
      </c>
      <c r="M15" s="12">
        <v>50</v>
      </c>
      <c r="N15" s="12">
        <v>74</v>
      </c>
      <c r="O15" s="12">
        <v>44</v>
      </c>
      <c r="P15" s="12">
        <v>60</v>
      </c>
      <c r="Q15" s="12">
        <v>65</v>
      </c>
      <c r="R15" s="12">
        <f t="shared" si="0"/>
        <v>1147</v>
      </c>
      <c r="S15" s="21">
        <f t="shared" si="1"/>
        <v>71.6875</v>
      </c>
      <c r="T15" s="21">
        <f t="shared" si="2"/>
        <v>72.5</v>
      </c>
      <c r="U15" s="21">
        <f t="shared" si="3"/>
        <v>21.335764428536418</v>
      </c>
      <c r="V15" s="12">
        <f t="shared" si="4"/>
        <v>87</v>
      </c>
      <c r="W15" s="22">
        <f t="shared" si="5"/>
        <v>-1.6387725577375987</v>
      </c>
    </row>
    <row r="16" spans="1:23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" customHeight="1" x14ac:dyDescent="0.25">
      <c r="A17" s="14" t="s">
        <v>37</v>
      </c>
      <c r="B17" s="14">
        <f>SUM(B2:B15)</f>
        <v>1336</v>
      </c>
      <c r="C17" s="14">
        <f t="shared" ref="C17:Q17" si="6">SUM(C2:C15)</f>
        <v>1291</v>
      </c>
      <c r="D17" s="14">
        <f t="shared" si="6"/>
        <v>1345</v>
      </c>
      <c r="E17" s="14">
        <f t="shared" si="6"/>
        <v>1173</v>
      </c>
      <c r="F17" s="14">
        <f t="shared" si="6"/>
        <v>1294</v>
      </c>
      <c r="G17" s="14">
        <f t="shared" si="6"/>
        <v>1170</v>
      </c>
      <c r="H17" s="14">
        <f t="shared" si="6"/>
        <v>1249</v>
      </c>
      <c r="I17" s="14">
        <f t="shared" si="6"/>
        <v>1279</v>
      </c>
      <c r="J17" s="14">
        <f t="shared" si="6"/>
        <v>1179</v>
      </c>
      <c r="K17" s="14">
        <f t="shared" si="6"/>
        <v>1306</v>
      </c>
      <c r="L17" s="14">
        <f t="shared" si="6"/>
        <v>1204</v>
      </c>
      <c r="M17" s="14">
        <f t="shared" si="6"/>
        <v>1272</v>
      </c>
      <c r="N17" s="14">
        <f t="shared" si="6"/>
        <v>1207</v>
      </c>
      <c r="O17" s="14">
        <f t="shared" si="6"/>
        <v>1071</v>
      </c>
      <c r="P17" s="14">
        <f t="shared" si="6"/>
        <v>1164</v>
      </c>
      <c r="Q17" s="14">
        <f t="shared" si="6"/>
        <v>1249</v>
      </c>
      <c r="R17" s="14"/>
      <c r="S17" s="14"/>
    </row>
    <row r="18" spans="1:19" ht="15" customHeight="1" x14ac:dyDescent="0.25">
      <c r="A18" s="13" t="s">
        <v>39</v>
      </c>
      <c r="B18" s="25">
        <f>AVERAGE(B2:B15)</f>
        <v>95.428571428571431</v>
      </c>
      <c r="C18" s="25">
        <f t="shared" ref="C18:S18" si="7">AVERAGE(C2:C15)</f>
        <v>92.214285714285708</v>
      </c>
      <c r="D18" s="25">
        <f t="shared" si="7"/>
        <v>96.071428571428569</v>
      </c>
      <c r="E18" s="25">
        <f t="shared" si="7"/>
        <v>83.785714285714292</v>
      </c>
      <c r="F18" s="25">
        <f t="shared" si="7"/>
        <v>92.428571428571431</v>
      </c>
      <c r="G18" s="25">
        <f t="shared" si="7"/>
        <v>83.571428571428569</v>
      </c>
      <c r="H18" s="25">
        <f t="shared" si="7"/>
        <v>89.214285714285708</v>
      </c>
      <c r="I18" s="25">
        <f t="shared" si="7"/>
        <v>91.357142857142861</v>
      </c>
      <c r="J18" s="25">
        <f t="shared" si="7"/>
        <v>84.214285714285708</v>
      </c>
      <c r="K18" s="25">
        <f t="shared" si="7"/>
        <v>93.285714285714292</v>
      </c>
      <c r="L18" s="25">
        <f t="shared" si="7"/>
        <v>86</v>
      </c>
      <c r="M18" s="25">
        <f t="shared" si="7"/>
        <v>90.857142857142861</v>
      </c>
      <c r="N18" s="25">
        <f t="shared" si="7"/>
        <v>86.214285714285708</v>
      </c>
      <c r="O18" s="25">
        <f t="shared" si="7"/>
        <v>76.5</v>
      </c>
      <c r="P18" s="25">
        <f t="shared" si="7"/>
        <v>83.142857142857139</v>
      </c>
      <c r="Q18" s="25">
        <f t="shared" si="7"/>
        <v>89.214285714285708</v>
      </c>
      <c r="R18" s="25">
        <f t="shared" si="7"/>
        <v>1413.5</v>
      </c>
      <c r="S18" s="25">
        <f t="shared" si="7"/>
        <v>88.34375</v>
      </c>
    </row>
    <row r="19" spans="1:19" ht="15" customHeight="1" x14ac:dyDescent="0.25"/>
    <row r="20" spans="1:19" ht="15" customHeight="1" x14ac:dyDescent="0.25">
      <c r="A20" s="12" t="s">
        <v>89</v>
      </c>
      <c r="B20" s="12"/>
      <c r="C20" s="2"/>
      <c r="D20" s="2"/>
    </row>
    <row r="21" spans="1:19" ht="15" customHeight="1" x14ac:dyDescent="0.25">
      <c r="A21" s="13" t="s">
        <v>86</v>
      </c>
      <c r="B21" s="25">
        <f>AVERAGE(S2:S15)</f>
        <v>88.34375</v>
      </c>
      <c r="C21" s="5"/>
    </row>
    <row r="22" spans="1:19" ht="15" customHeight="1" x14ac:dyDescent="0.25">
      <c r="A22" s="13" t="s">
        <v>87</v>
      </c>
      <c r="B22" s="25">
        <f>_xlfn.STDEV.P(S2:S15)</f>
        <v>10.163857041269182</v>
      </c>
      <c r="C22" s="5"/>
    </row>
    <row r="23" spans="1:19" ht="15" customHeight="1" x14ac:dyDescent="0.25">
      <c r="B23" s="5"/>
      <c r="C23" s="5"/>
    </row>
    <row r="24" spans="1:19" ht="15" customHeight="1" x14ac:dyDescent="0.25">
      <c r="A24" s="12"/>
      <c r="B24" s="21" t="s">
        <v>95</v>
      </c>
      <c r="C24" s="5"/>
    </row>
    <row r="25" spans="1:19" ht="15" customHeight="1" x14ac:dyDescent="0.25">
      <c r="A25" s="13" t="s">
        <v>117</v>
      </c>
      <c r="B25" s="25">
        <f>W2</f>
        <v>1.9769807779085853</v>
      </c>
      <c r="C25" s="8"/>
    </row>
    <row r="26" spans="1:19" ht="15" customHeight="1" x14ac:dyDescent="0.25">
      <c r="A26" s="13" t="s">
        <v>118</v>
      </c>
      <c r="B26" s="25">
        <f>(S15-B21)/B22</f>
        <v>-1.6387725577375987</v>
      </c>
      <c r="C26" s="8"/>
    </row>
    <row r="27" spans="1:19" ht="15" customHeight="1" x14ac:dyDescent="0.25">
      <c r="B27" s="5"/>
      <c r="C27" s="5"/>
    </row>
    <row r="28" spans="1:19" ht="15" customHeight="1" x14ac:dyDescent="0.25">
      <c r="A28" s="12" t="s">
        <v>90</v>
      </c>
      <c r="B28" s="21"/>
      <c r="C28" s="6"/>
      <c r="D28" s="2"/>
      <c r="G28" s="2"/>
    </row>
    <row r="29" spans="1:19" ht="15" customHeight="1" x14ac:dyDescent="0.25">
      <c r="A29" s="14" t="s">
        <v>98</v>
      </c>
      <c r="B29" s="25">
        <f>COUNT(B2:Q15)</f>
        <v>224</v>
      </c>
      <c r="C29" s="5"/>
    </row>
    <row r="30" spans="1:19" ht="15" customHeight="1" x14ac:dyDescent="0.25">
      <c r="A30" s="13" t="s">
        <v>91</v>
      </c>
      <c r="B30" s="25">
        <f>AVERAGE(B2:Q15)</f>
        <v>88.34375</v>
      </c>
      <c r="C30" s="5"/>
    </row>
    <row r="31" spans="1:19" ht="15" customHeight="1" x14ac:dyDescent="0.25">
      <c r="A31" s="13" t="s">
        <v>92</v>
      </c>
      <c r="B31" s="25">
        <f>_xlfn.STDEV.P(B2:Q15)</f>
        <v>23.514483687301261</v>
      </c>
      <c r="C31" s="5"/>
    </row>
    <row r="32" spans="1:19" ht="15" customHeight="1" x14ac:dyDescent="0.25"/>
    <row r="33" spans="1:4" ht="15" customHeight="1" x14ac:dyDescent="0.25">
      <c r="A33" s="12"/>
      <c r="B33" s="12" t="s">
        <v>93</v>
      </c>
      <c r="C33" s="12" t="s">
        <v>95</v>
      </c>
      <c r="D33" s="12" t="s">
        <v>88</v>
      </c>
    </row>
    <row r="34" spans="1:4" ht="15" customHeight="1" x14ac:dyDescent="0.25">
      <c r="A34" s="13" t="s">
        <v>115</v>
      </c>
      <c r="B34" s="13">
        <f>MAX(B2:Q15)</f>
        <v>170</v>
      </c>
      <c r="C34" s="25">
        <f>(B34-B30)/B31</f>
        <v>3.472593788827163</v>
      </c>
      <c r="D34" s="28">
        <v>0.99973999999999996</v>
      </c>
    </row>
    <row r="35" spans="1:4" ht="15" customHeight="1" x14ac:dyDescent="0.25">
      <c r="A35" s="13" t="s">
        <v>116</v>
      </c>
      <c r="B35" s="13">
        <f>MIN(B2:Q15)</f>
        <v>43</v>
      </c>
      <c r="C35" s="25">
        <f>(B35-B30)/B31</f>
        <v>-1.9283327928006939</v>
      </c>
      <c r="D35" s="28">
        <v>2.6800000000000001E-2</v>
      </c>
    </row>
    <row r="36" spans="1:4" ht="17.100000000000001" customHeight="1" x14ac:dyDescent="0.25"/>
  </sheetData>
  <sortState ref="A2:W15">
    <sortCondition descending="1" ref="R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Normal="100" workbookViewId="0">
      <selection activeCell="A33" sqref="A33:D35"/>
    </sheetView>
  </sheetViews>
  <sheetFormatPr defaultRowHeight="15" x14ac:dyDescent="0.25"/>
  <cols>
    <col min="1" max="1" width="29.140625" customWidth="1"/>
    <col min="2" max="21" width="10.7109375" customWidth="1"/>
    <col min="22" max="22" width="8.85546875" customWidth="1"/>
    <col min="23" max="23" width="14.42578125" customWidth="1"/>
  </cols>
  <sheetData>
    <row r="1" spans="1:23" ht="15" customHeight="1" x14ac:dyDescent="0.25">
      <c r="A1" s="16" t="s">
        <v>0</v>
      </c>
      <c r="B1" s="16" t="s">
        <v>17</v>
      </c>
      <c r="C1" s="16" t="s">
        <v>70</v>
      </c>
      <c r="D1" s="16" t="s">
        <v>71</v>
      </c>
      <c r="E1" s="16" t="s">
        <v>72</v>
      </c>
      <c r="F1" s="16" t="s">
        <v>73</v>
      </c>
      <c r="G1" s="16" t="s">
        <v>74</v>
      </c>
      <c r="H1" s="16" t="s">
        <v>75</v>
      </c>
      <c r="I1" s="16" t="s">
        <v>76</v>
      </c>
      <c r="J1" s="16" t="s">
        <v>77</v>
      </c>
      <c r="K1" s="16" t="s">
        <v>78</v>
      </c>
      <c r="L1" s="16" t="s">
        <v>79</v>
      </c>
      <c r="M1" s="16" t="s">
        <v>80</v>
      </c>
      <c r="N1" s="16" t="s">
        <v>81</v>
      </c>
      <c r="O1" s="16" t="s">
        <v>82</v>
      </c>
      <c r="P1" s="16" t="s">
        <v>83</v>
      </c>
      <c r="Q1" s="16" t="s">
        <v>84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38</v>
      </c>
      <c r="W1" s="16" t="s">
        <v>119</v>
      </c>
    </row>
    <row r="2" spans="1:23" s="2" customFormat="1" ht="15" customHeight="1" x14ac:dyDescent="0.25">
      <c r="A2" s="14" t="s">
        <v>3</v>
      </c>
      <c r="B2" s="14">
        <v>114</v>
      </c>
      <c r="C2" s="14">
        <v>130</v>
      </c>
      <c r="D2" s="14">
        <v>113</v>
      </c>
      <c r="E2" s="14">
        <v>84</v>
      </c>
      <c r="F2" s="14">
        <v>84</v>
      </c>
      <c r="G2" s="14">
        <v>96</v>
      </c>
      <c r="H2" s="14">
        <v>100</v>
      </c>
      <c r="I2" s="14">
        <v>110</v>
      </c>
      <c r="J2" s="14">
        <v>141</v>
      </c>
      <c r="K2" s="14">
        <v>121</v>
      </c>
      <c r="L2" s="14">
        <v>100</v>
      </c>
      <c r="M2" s="14">
        <v>135</v>
      </c>
      <c r="N2" s="14">
        <v>103</v>
      </c>
      <c r="O2" s="14">
        <v>108</v>
      </c>
      <c r="P2" s="14">
        <v>101</v>
      </c>
      <c r="Q2" s="14">
        <v>78</v>
      </c>
      <c r="R2" s="14">
        <f t="shared" ref="R2:R15" si="0">SUM(B2:Q2)</f>
        <v>1718</v>
      </c>
      <c r="S2" s="18">
        <f t="shared" ref="S2:S15" si="1">AVERAGE(B2:Q2)</f>
        <v>107.375</v>
      </c>
      <c r="T2" s="18">
        <f t="shared" ref="T2:T15" si="2">MEDIAN(B2:Q2)</f>
        <v>105.5</v>
      </c>
      <c r="U2" s="18">
        <f t="shared" ref="U2:U15" si="3">_xlfn.STDEV.P(B2:Q2)</f>
        <v>17.549483610636525</v>
      </c>
      <c r="V2" s="14">
        <f t="shared" ref="V2:V15" si="4">MAX(B2:Q2)-MIN(B2:Q2)</f>
        <v>63</v>
      </c>
      <c r="W2" s="19">
        <f t="shared" ref="W2:W15" si="5">(S2-$B$21)/$B$22</f>
        <v>2.0165013807961216</v>
      </c>
    </row>
    <row r="3" spans="1:23" s="2" customFormat="1" ht="15" customHeight="1" x14ac:dyDescent="0.25">
      <c r="A3" s="34" t="s">
        <v>11</v>
      </c>
      <c r="B3" s="34">
        <v>121</v>
      </c>
      <c r="C3" s="34">
        <v>110</v>
      </c>
      <c r="D3" s="34">
        <v>123</v>
      </c>
      <c r="E3" s="34">
        <v>68</v>
      </c>
      <c r="F3" s="34">
        <v>102</v>
      </c>
      <c r="G3" s="34">
        <v>92</v>
      </c>
      <c r="H3" s="34">
        <v>103</v>
      </c>
      <c r="I3" s="34">
        <v>118</v>
      </c>
      <c r="J3" s="34">
        <v>61</v>
      </c>
      <c r="K3" s="34">
        <v>97</v>
      </c>
      <c r="L3" s="34">
        <v>66</v>
      </c>
      <c r="M3" s="34">
        <v>117</v>
      </c>
      <c r="N3" s="34">
        <v>102</v>
      </c>
      <c r="O3" s="34">
        <v>91</v>
      </c>
      <c r="P3" s="34">
        <v>106</v>
      </c>
      <c r="Q3" s="34">
        <v>134</v>
      </c>
      <c r="R3" s="34">
        <f t="shared" si="0"/>
        <v>1611</v>
      </c>
      <c r="S3" s="35">
        <f t="shared" si="1"/>
        <v>100.6875</v>
      </c>
      <c r="T3" s="35">
        <f t="shared" si="2"/>
        <v>102.5</v>
      </c>
      <c r="U3" s="35">
        <f t="shared" si="3"/>
        <v>20.523519282764347</v>
      </c>
      <c r="V3" s="34">
        <f t="shared" si="4"/>
        <v>73</v>
      </c>
      <c r="W3" s="36">
        <f t="shared" si="5"/>
        <v>1.2800998526555585</v>
      </c>
    </row>
    <row r="4" spans="1:23" s="2" customFormat="1" ht="15" customHeight="1" x14ac:dyDescent="0.25">
      <c r="A4" s="14" t="s">
        <v>7</v>
      </c>
      <c r="B4" s="14">
        <v>68</v>
      </c>
      <c r="C4" s="14">
        <v>67</v>
      </c>
      <c r="D4" s="14">
        <v>157</v>
      </c>
      <c r="E4" s="14">
        <v>75</v>
      </c>
      <c r="F4" s="14">
        <v>111</v>
      </c>
      <c r="G4" s="14">
        <v>96</v>
      </c>
      <c r="H4" s="14">
        <v>108</v>
      </c>
      <c r="I4" s="14">
        <v>93</v>
      </c>
      <c r="J4" s="14">
        <v>104</v>
      </c>
      <c r="K4" s="14">
        <v>87</v>
      </c>
      <c r="L4" s="14">
        <v>88</v>
      </c>
      <c r="M4" s="14">
        <v>118</v>
      </c>
      <c r="N4" s="14">
        <v>71</v>
      </c>
      <c r="O4" s="14">
        <v>97</v>
      </c>
      <c r="P4" s="14">
        <v>107</v>
      </c>
      <c r="Q4" s="14">
        <v>110</v>
      </c>
      <c r="R4" s="14">
        <f t="shared" si="0"/>
        <v>1557</v>
      </c>
      <c r="S4" s="18">
        <f t="shared" si="1"/>
        <v>97.3125</v>
      </c>
      <c r="T4" s="18">
        <f t="shared" si="2"/>
        <v>96.5</v>
      </c>
      <c r="U4" s="18">
        <f t="shared" si="3"/>
        <v>22.041774968227944</v>
      </c>
      <c r="V4" s="14">
        <f t="shared" si="4"/>
        <v>90</v>
      </c>
      <c r="W4" s="19">
        <f t="shared" si="5"/>
        <v>0.90845795994910594</v>
      </c>
    </row>
    <row r="5" spans="1:23" s="2" customFormat="1" ht="15" customHeight="1" x14ac:dyDescent="0.25">
      <c r="A5" s="34" t="s">
        <v>8</v>
      </c>
      <c r="B5" s="34">
        <v>81</v>
      </c>
      <c r="C5" s="34">
        <v>120</v>
      </c>
      <c r="D5" s="34">
        <v>79</v>
      </c>
      <c r="E5" s="34">
        <v>75</v>
      </c>
      <c r="F5" s="34">
        <v>65</v>
      </c>
      <c r="G5" s="34">
        <v>104</v>
      </c>
      <c r="H5" s="34">
        <v>141</v>
      </c>
      <c r="I5" s="34">
        <v>69</v>
      </c>
      <c r="J5" s="34">
        <v>121</v>
      </c>
      <c r="K5" s="34">
        <v>87</v>
      </c>
      <c r="L5" s="34">
        <v>84</v>
      </c>
      <c r="M5" s="34">
        <v>78</v>
      </c>
      <c r="N5" s="34">
        <v>128</v>
      </c>
      <c r="O5" s="34">
        <v>82</v>
      </c>
      <c r="P5" s="34">
        <v>92</v>
      </c>
      <c r="Q5" s="34">
        <v>115</v>
      </c>
      <c r="R5" s="34">
        <f t="shared" si="0"/>
        <v>1521</v>
      </c>
      <c r="S5" s="35">
        <f t="shared" si="1"/>
        <v>95.0625</v>
      </c>
      <c r="T5" s="35">
        <f t="shared" si="2"/>
        <v>85.5</v>
      </c>
      <c r="U5" s="35">
        <f t="shared" si="3"/>
        <v>22.454032906139602</v>
      </c>
      <c r="V5" s="34">
        <f t="shared" si="4"/>
        <v>76</v>
      </c>
      <c r="W5" s="36">
        <f t="shared" si="5"/>
        <v>0.66069669814480436</v>
      </c>
    </row>
    <row r="6" spans="1:23" s="2" customFormat="1" ht="15" customHeight="1" x14ac:dyDescent="0.25">
      <c r="A6" s="14" t="s">
        <v>4</v>
      </c>
      <c r="B6" s="14">
        <v>119</v>
      </c>
      <c r="C6" s="14">
        <v>90</v>
      </c>
      <c r="D6" s="14">
        <v>97</v>
      </c>
      <c r="E6" s="14">
        <v>90</v>
      </c>
      <c r="F6" s="14">
        <v>105</v>
      </c>
      <c r="G6" s="14">
        <v>83</v>
      </c>
      <c r="H6" s="14">
        <v>113</v>
      </c>
      <c r="I6" s="14">
        <v>95</v>
      </c>
      <c r="J6" s="14">
        <v>67</v>
      </c>
      <c r="K6" s="14">
        <v>45</v>
      </c>
      <c r="L6" s="14">
        <v>136</v>
      </c>
      <c r="M6" s="14">
        <v>63</v>
      </c>
      <c r="N6" s="14">
        <v>116</v>
      </c>
      <c r="O6" s="14">
        <v>83</v>
      </c>
      <c r="P6" s="14">
        <v>93</v>
      </c>
      <c r="Q6" s="14">
        <v>75</v>
      </c>
      <c r="R6" s="14">
        <f t="shared" si="0"/>
        <v>1470</v>
      </c>
      <c r="S6" s="18">
        <f t="shared" si="1"/>
        <v>91.875</v>
      </c>
      <c r="T6" s="18">
        <f t="shared" si="2"/>
        <v>91.5</v>
      </c>
      <c r="U6" s="18">
        <f t="shared" si="3"/>
        <v>22.388264224812069</v>
      </c>
      <c r="V6" s="14">
        <f t="shared" si="4"/>
        <v>91</v>
      </c>
      <c r="W6" s="19">
        <f t="shared" si="5"/>
        <v>0.309701577255377</v>
      </c>
    </row>
    <row r="7" spans="1:23" s="2" customFormat="1" ht="15" customHeight="1" x14ac:dyDescent="0.25">
      <c r="A7" s="34" t="s">
        <v>10</v>
      </c>
      <c r="B7" s="34">
        <v>92</v>
      </c>
      <c r="C7" s="34">
        <v>88</v>
      </c>
      <c r="D7" s="34">
        <v>105</v>
      </c>
      <c r="E7" s="34">
        <v>90</v>
      </c>
      <c r="F7" s="34">
        <v>99</v>
      </c>
      <c r="G7" s="34">
        <v>119</v>
      </c>
      <c r="H7" s="34">
        <v>75</v>
      </c>
      <c r="I7" s="34">
        <v>75</v>
      </c>
      <c r="J7" s="34">
        <v>97</v>
      </c>
      <c r="K7" s="34">
        <v>118</v>
      </c>
      <c r="L7" s="34">
        <v>58</v>
      </c>
      <c r="M7" s="34">
        <v>95</v>
      </c>
      <c r="N7" s="34">
        <v>103</v>
      </c>
      <c r="O7" s="34">
        <v>84</v>
      </c>
      <c r="P7" s="34">
        <v>97</v>
      </c>
      <c r="Q7" s="34">
        <v>66</v>
      </c>
      <c r="R7" s="34">
        <f t="shared" si="0"/>
        <v>1461</v>
      </c>
      <c r="S7" s="35">
        <f t="shared" si="1"/>
        <v>91.3125</v>
      </c>
      <c r="T7" s="35">
        <f t="shared" si="2"/>
        <v>93.5</v>
      </c>
      <c r="U7" s="35">
        <f t="shared" si="3"/>
        <v>16.373449354060984</v>
      </c>
      <c r="V7" s="34">
        <f t="shared" si="4"/>
        <v>61</v>
      </c>
      <c r="W7" s="36">
        <f t="shared" si="5"/>
        <v>0.24776126180430161</v>
      </c>
    </row>
    <row r="8" spans="1:23" s="2" customFormat="1" ht="15" customHeight="1" x14ac:dyDescent="0.25">
      <c r="A8" s="14" t="s">
        <v>1</v>
      </c>
      <c r="B8" s="14">
        <v>62</v>
      </c>
      <c r="C8" s="14">
        <v>48</v>
      </c>
      <c r="D8" s="14">
        <v>59</v>
      </c>
      <c r="E8" s="14">
        <v>75</v>
      </c>
      <c r="F8" s="14">
        <v>85</v>
      </c>
      <c r="G8" s="14">
        <v>89</v>
      </c>
      <c r="H8" s="14">
        <v>122</v>
      </c>
      <c r="I8" s="14">
        <v>88</v>
      </c>
      <c r="J8" s="14">
        <v>83</v>
      </c>
      <c r="K8" s="14">
        <v>144</v>
      </c>
      <c r="L8" s="14">
        <v>66</v>
      </c>
      <c r="M8" s="14">
        <v>100</v>
      </c>
      <c r="N8" s="14">
        <v>100</v>
      </c>
      <c r="O8" s="14">
        <v>107</v>
      </c>
      <c r="P8" s="14">
        <v>95</v>
      </c>
      <c r="Q8" s="14">
        <v>115</v>
      </c>
      <c r="R8" s="14">
        <f t="shared" si="0"/>
        <v>1438</v>
      </c>
      <c r="S8" s="18">
        <f t="shared" si="1"/>
        <v>89.875</v>
      </c>
      <c r="T8" s="18">
        <f t="shared" si="2"/>
        <v>88.5</v>
      </c>
      <c r="U8" s="18">
        <f t="shared" si="3"/>
        <v>24.325590948628566</v>
      </c>
      <c r="V8" s="14">
        <f t="shared" si="4"/>
        <v>96</v>
      </c>
      <c r="W8" s="19">
        <f t="shared" si="5"/>
        <v>8.9469344540442253E-2</v>
      </c>
    </row>
    <row r="9" spans="1:23" s="2" customFormat="1" ht="15" customHeight="1" x14ac:dyDescent="0.25">
      <c r="A9" s="34" t="s">
        <v>16</v>
      </c>
      <c r="B9" s="34">
        <v>138</v>
      </c>
      <c r="C9" s="34">
        <v>86</v>
      </c>
      <c r="D9" s="34">
        <v>106</v>
      </c>
      <c r="E9" s="34">
        <v>70</v>
      </c>
      <c r="F9" s="34">
        <v>99</v>
      </c>
      <c r="G9" s="34">
        <v>109</v>
      </c>
      <c r="H9" s="34">
        <v>113</v>
      </c>
      <c r="I9" s="34">
        <v>77</v>
      </c>
      <c r="J9" s="34">
        <v>86</v>
      </c>
      <c r="K9" s="34">
        <v>86</v>
      </c>
      <c r="L9" s="34">
        <v>88</v>
      </c>
      <c r="M9" s="34">
        <v>36</v>
      </c>
      <c r="N9" s="34">
        <v>93</v>
      </c>
      <c r="O9" s="34">
        <v>63</v>
      </c>
      <c r="P9" s="34">
        <v>68</v>
      </c>
      <c r="Q9" s="34">
        <v>99</v>
      </c>
      <c r="R9" s="34">
        <f t="shared" si="0"/>
        <v>1417</v>
      </c>
      <c r="S9" s="35">
        <f t="shared" si="1"/>
        <v>88.5625</v>
      </c>
      <c r="T9" s="35">
        <f t="shared" si="2"/>
        <v>87</v>
      </c>
      <c r="U9" s="35">
        <f t="shared" si="3"/>
        <v>22.828076873665903</v>
      </c>
      <c r="V9" s="34">
        <f t="shared" si="4"/>
        <v>102</v>
      </c>
      <c r="W9" s="36">
        <f t="shared" si="5"/>
        <v>-5.5058058178733695E-2</v>
      </c>
    </row>
    <row r="10" spans="1:23" s="2" customFormat="1" ht="15" customHeight="1" x14ac:dyDescent="0.25">
      <c r="A10" s="14" t="s">
        <v>12</v>
      </c>
      <c r="B10" s="14">
        <v>64</v>
      </c>
      <c r="C10" s="14">
        <v>69</v>
      </c>
      <c r="D10" s="14">
        <v>79</v>
      </c>
      <c r="E10" s="14">
        <v>66</v>
      </c>
      <c r="F10" s="14">
        <v>107</v>
      </c>
      <c r="G10" s="14">
        <v>63</v>
      </c>
      <c r="H10" s="14">
        <v>104</v>
      </c>
      <c r="I10" s="14">
        <v>119</v>
      </c>
      <c r="J10" s="14">
        <v>91</v>
      </c>
      <c r="K10" s="14">
        <v>66</v>
      </c>
      <c r="L10" s="14">
        <v>97</v>
      </c>
      <c r="M10" s="14">
        <v>84</v>
      </c>
      <c r="N10" s="14">
        <v>101</v>
      </c>
      <c r="O10" s="14">
        <v>117</v>
      </c>
      <c r="P10" s="14">
        <v>108</v>
      </c>
      <c r="Q10" s="14">
        <v>62</v>
      </c>
      <c r="R10" s="14">
        <f t="shared" si="0"/>
        <v>1397</v>
      </c>
      <c r="S10" s="18">
        <f t="shared" si="1"/>
        <v>87.3125</v>
      </c>
      <c r="T10" s="18">
        <f t="shared" si="2"/>
        <v>87.5</v>
      </c>
      <c r="U10" s="18">
        <f t="shared" si="3"/>
        <v>19.958452939794707</v>
      </c>
      <c r="V10" s="14">
        <f t="shared" si="4"/>
        <v>57</v>
      </c>
      <c r="W10" s="19">
        <f t="shared" si="5"/>
        <v>-0.19270320362556792</v>
      </c>
    </row>
    <row r="11" spans="1:23" s="2" customFormat="1" ht="15" customHeight="1" x14ac:dyDescent="0.25">
      <c r="A11" s="34" t="s">
        <v>13</v>
      </c>
      <c r="B11" s="34">
        <v>88</v>
      </c>
      <c r="C11" s="34">
        <v>87</v>
      </c>
      <c r="D11" s="34">
        <v>134</v>
      </c>
      <c r="E11" s="34">
        <v>81</v>
      </c>
      <c r="F11" s="34">
        <v>69</v>
      </c>
      <c r="G11" s="34">
        <v>128</v>
      </c>
      <c r="H11" s="34">
        <v>106</v>
      </c>
      <c r="I11" s="34">
        <v>68</v>
      </c>
      <c r="J11" s="34">
        <v>100</v>
      </c>
      <c r="K11" s="34">
        <v>72</v>
      </c>
      <c r="L11" s="34">
        <v>66</v>
      </c>
      <c r="M11" s="34">
        <v>100</v>
      </c>
      <c r="N11" s="34">
        <v>71</v>
      </c>
      <c r="O11" s="34">
        <v>72</v>
      </c>
      <c r="P11" s="34">
        <v>82</v>
      </c>
      <c r="Q11" s="34">
        <v>66</v>
      </c>
      <c r="R11" s="34">
        <f t="shared" si="0"/>
        <v>1390</v>
      </c>
      <c r="S11" s="35">
        <f t="shared" si="1"/>
        <v>86.875</v>
      </c>
      <c r="T11" s="35">
        <f t="shared" si="2"/>
        <v>81.5</v>
      </c>
      <c r="U11" s="35">
        <f t="shared" si="3"/>
        <v>20.802268506102887</v>
      </c>
      <c r="V11" s="34">
        <f t="shared" si="4"/>
        <v>68</v>
      </c>
      <c r="W11" s="36">
        <f t="shared" si="5"/>
        <v>-0.2408790045319599</v>
      </c>
    </row>
    <row r="12" spans="1:23" s="2" customFormat="1" ht="15" customHeight="1" x14ac:dyDescent="0.25">
      <c r="A12" s="14" t="s">
        <v>15</v>
      </c>
      <c r="B12" s="14">
        <v>62</v>
      </c>
      <c r="C12" s="14">
        <v>96</v>
      </c>
      <c r="D12" s="14">
        <v>49</v>
      </c>
      <c r="E12" s="14">
        <v>57</v>
      </c>
      <c r="F12" s="14">
        <v>85</v>
      </c>
      <c r="G12" s="14">
        <v>92</v>
      </c>
      <c r="H12" s="14">
        <v>54</v>
      </c>
      <c r="I12" s="14">
        <v>86</v>
      </c>
      <c r="J12" s="14">
        <v>71</v>
      </c>
      <c r="K12" s="14">
        <v>67</v>
      </c>
      <c r="L12" s="14">
        <v>103</v>
      </c>
      <c r="M12" s="14">
        <v>98</v>
      </c>
      <c r="N12" s="14">
        <v>88</v>
      </c>
      <c r="O12" s="14">
        <v>86</v>
      </c>
      <c r="P12" s="14">
        <v>122</v>
      </c>
      <c r="Q12" s="14">
        <v>82</v>
      </c>
      <c r="R12" s="14">
        <f t="shared" si="0"/>
        <v>1298</v>
      </c>
      <c r="S12" s="18">
        <f t="shared" si="1"/>
        <v>81.125</v>
      </c>
      <c r="T12" s="18">
        <f t="shared" si="2"/>
        <v>85.5</v>
      </c>
      <c r="U12" s="18">
        <f t="shared" si="3"/>
        <v>19.205712040952818</v>
      </c>
      <c r="V12" s="14">
        <f t="shared" si="4"/>
        <v>73</v>
      </c>
      <c r="W12" s="19">
        <f t="shared" si="5"/>
        <v>-0.8740466735873974</v>
      </c>
    </row>
    <row r="13" spans="1:23" s="2" customFormat="1" ht="15" customHeight="1" x14ac:dyDescent="0.25">
      <c r="A13" s="34" t="s">
        <v>6</v>
      </c>
      <c r="B13" s="34">
        <v>75</v>
      </c>
      <c r="C13" s="34">
        <v>83</v>
      </c>
      <c r="D13" s="34">
        <v>69</v>
      </c>
      <c r="E13" s="34">
        <v>70</v>
      </c>
      <c r="F13" s="34">
        <v>69</v>
      </c>
      <c r="G13" s="34">
        <v>129</v>
      </c>
      <c r="H13" s="34">
        <v>91</v>
      </c>
      <c r="I13" s="34">
        <v>75</v>
      </c>
      <c r="J13" s="34">
        <v>79</v>
      </c>
      <c r="K13" s="34">
        <v>80</v>
      </c>
      <c r="L13" s="34">
        <v>66</v>
      </c>
      <c r="M13" s="34">
        <v>78</v>
      </c>
      <c r="N13" s="34">
        <v>49</v>
      </c>
      <c r="O13" s="34">
        <v>79</v>
      </c>
      <c r="P13" s="34">
        <v>115</v>
      </c>
      <c r="Q13" s="34">
        <v>78</v>
      </c>
      <c r="R13" s="34">
        <f t="shared" si="0"/>
        <v>1285</v>
      </c>
      <c r="S13" s="35">
        <f t="shared" si="1"/>
        <v>80.3125</v>
      </c>
      <c r="T13" s="35">
        <f t="shared" si="2"/>
        <v>78</v>
      </c>
      <c r="U13" s="35">
        <f t="shared" si="3"/>
        <v>18.223332399701214</v>
      </c>
      <c r="V13" s="34">
        <f t="shared" si="4"/>
        <v>80</v>
      </c>
      <c r="W13" s="36">
        <f t="shared" si="5"/>
        <v>-0.9635160181278396</v>
      </c>
    </row>
    <row r="14" spans="1:23" s="2" customFormat="1" ht="15" customHeight="1" x14ac:dyDescent="0.25">
      <c r="A14" s="14" t="s">
        <v>9</v>
      </c>
      <c r="B14" s="14">
        <v>129</v>
      </c>
      <c r="C14" s="14">
        <v>67</v>
      </c>
      <c r="D14" s="14">
        <v>72</v>
      </c>
      <c r="E14" s="14">
        <v>73</v>
      </c>
      <c r="F14" s="14">
        <v>92</v>
      </c>
      <c r="G14" s="14">
        <v>58</v>
      </c>
      <c r="H14" s="14">
        <v>79</v>
      </c>
      <c r="I14" s="14">
        <v>65</v>
      </c>
      <c r="J14" s="14">
        <v>51</v>
      </c>
      <c r="K14" s="14">
        <v>49</v>
      </c>
      <c r="L14" s="14">
        <v>72</v>
      </c>
      <c r="M14" s="14">
        <v>62</v>
      </c>
      <c r="N14" s="14">
        <v>86</v>
      </c>
      <c r="O14" s="14">
        <v>79</v>
      </c>
      <c r="P14" s="14">
        <v>106</v>
      </c>
      <c r="Q14" s="14">
        <v>56</v>
      </c>
      <c r="R14" s="14">
        <f t="shared" si="0"/>
        <v>1196</v>
      </c>
      <c r="S14" s="18">
        <f t="shared" si="1"/>
        <v>74.75</v>
      </c>
      <c r="T14" s="18">
        <f t="shared" si="2"/>
        <v>72</v>
      </c>
      <c r="U14" s="18">
        <f t="shared" si="3"/>
        <v>20.271593425283569</v>
      </c>
      <c r="V14" s="14">
        <f t="shared" si="4"/>
        <v>80</v>
      </c>
      <c r="W14" s="19">
        <f t="shared" si="5"/>
        <v>-1.5760369153662519</v>
      </c>
    </row>
    <row r="15" spans="1:23" s="2" customFormat="1" ht="15" customHeight="1" x14ac:dyDescent="0.25">
      <c r="A15" s="34" t="s">
        <v>66</v>
      </c>
      <c r="B15" s="34">
        <v>65</v>
      </c>
      <c r="C15" s="34">
        <v>79</v>
      </c>
      <c r="D15" s="34">
        <v>106</v>
      </c>
      <c r="E15" s="34">
        <v>54</v>
      </c>
      <c r="F15" s="34">
        <v>75</v>
      </c>
      <c r="G15" s="34">
        <v>113</v>
      </c>
      <c r="H15" s="34">
        <v>52</v>
      </c>
      <c r="I15" s="34">
        <v>90</v>
      </c>
      <c r="J15" s="34">
        <v>108</v>
      </c>
      <c r="K15" s="34">
        <v>83</v>
      </c>
      <c r="L15" s="34">
        <v>55</v>
      </c>
      <c r="M15" s="34">
        <v>54</v>
      </c>
      <c r="N15" s="34">
        <v>67</v>
      </c>
      <c r="O15" s="34">
        <v>64</v>
      </c>
      <c r="P15" s="34">
        <v>54</v>
      </c>
      <c r="Q15" s="34">
        <v>72</v>
      </c>
      <c r="R15" s="34">
        <f t="shared" si="0"/>
        <v>1191</v>
      </c>
      <c r="S15" s="35">
        <f t="shared" si="1"/>
        <v>74.4375</v>
      </c>
      <c r="T15" s="35">
        <f t="shared" si="2"/>
        <v>69.5</v>
      </c>
      <c r="U15" s="35">
        <f t="shared" si="3"/>
        <v>19.905931119894895</v>
      </c>
      <c r="V15" s="34">
        <f t="shared" si="4"/>
        <v>61</v>
      </c>
      <c r="W15" s="36">
        <f t="shared" si="5"/>
        <v>-1.6104482017279604</v>
      </c>
    </row>
    <row r="16" spans="1:23" s="2" customFormat="1" ht="15" customHeight="1" x14ac:dyDescent="0.25"/>
    <row r="17" spans="1:19" s="2" customFormat="1" ht="15" customHeight="1" x14ac:dyDescent="0.25">
      <c r="A17" s="14" t="s">
        <v>37</v>
      </c>
      <c r="B17" s="14">
        <f>SUM(B2:B15)</f>
        <v>1278</v>
      </c>
      <c r="C17" s="14">
        <f t="shared" ref="C17:Q17" si="6">SUM(C2:C15)</f>
        <v>1220</v>
      </c>
      <c r="D17" s="14">
        <f t="shared" si="6"/>
        <v>1348</v>
      </c>
      <c r="E17" s="14">
        <f t="shared" si="6"/>
        <v>1028</v>
      </c>
      <c r="F17" s="14">
        <f t="shared" si="6"/>
        <v>1247</v>
      </c>
      <c r="G17" s="14">
        <f t="shared" si="6"/>
        <v>1371</v>
      </c>
      <c r="H17" s="14">
        <f t="shared" si="6"/>
        <v>1361</v>
      </c>
      <c r="I17" s="14">
        <f t="shared" si="6"/>
        <v>1228</v>
      </c>
      <c r="J17" s="14">
        <f t="shared" si="6"/>
        <v>1260</v>
      </c>
      <c r="K17" s="14">
        <f t="shared" si="6"/>
        <v>1202</v>
      </c>
      <c r="L17" s="14">
        <f t="shared" si="6"/>
        <v>1145</v>
      </c>
      <c r="M17" s="14">
        <f t="shared" si="6"/>
        <v>1218</v>
      </c>
      <c r="N17" s="14">
        <f t="shared" si="6"/>
        <v>1278</v>
      </c>
      <c r="O17" s="14">
        <f t="shared" si="6"/>
        <v>1212</v>
      </c>
      <c r="P17" s="14">
        <f t="shared" si="6"/>
        <v>1346</v>
      </c>
      <c r="Q17" s="14">
        <f t="shared" si="6"/>
        <v>1208</v>
      </c>
      <c r="R17" s="14"/>
      <c r="S17" s="14"/>
    </row>
    <row r="18" spans="1:19" ht="15" customHeight="1" x14ac:dyDescent="0.25">
      <c r="A18" s="13" t="s">
        <v>39</v>
      </c>
      <c r="B18" s="25">
        <f>AVERAGE(B2:B15)</f>
        <v>91.285714285714292</v>
      </c>
      <c r="C18" s="25">
        <f t="shared" ref="C18:S18" si="7">AVERAGE(C2:C15)</f>
        <v>87.142857142857139</v>
      </c>
      <c r="D18" s="25">
        <f t="shared" si="7"/>
        <v>96.285714285714292</v>
      </c>
      <c r="E18" s="25">
        <f t="shared" si="7"/>
        <v>73.428571428571431</v>
      </c>
      <c r="F18" s="25">
        <f t="shared" si="7"/>
        <v>89.071428571428569</v>
      </c>
      <c r="G18" s="25">
        <f t="shared" si="7"/>
        <v>97.928571428571431</v>
      </c>
      <c r="H18" s="25">
        <f t="shared" si="7"/>
        <v>97.214285714285708</v>
      </c>
      <c r="I18" s="25">
        <f t="shared" si="7"/>
        <v>87.714285714285708</v>
      </c>
      <c r="J18" s="25">
        <f t="shared" si="7"/>
        <v>90</v>
      </c>
      <c r="K18" s="25">
        <f t="shared" si="7"/>
        <v>85.857142857142861</v>
      </c>
      <c r="L18" s="25">
        <f t="shared" si="7"/>
        <v>81.785714285714292</v>
      </c>
      <c r="M18" s="25">
        <f t="shared" si="7"/>
        <v>87</v>
      </c>
      <c r="N18" s="25">
        <f t="shared" si="7"/>
        <v>91.285714285714292</v>
      </c>
      <c r="O18" s="25">
        <f t="shared" si="7"/>
        <v>86.571428571428569</v>
      </c>
      <c r="P18" s="25">
        <f t="shared" si="7"/>
        <v>96.142857142857139</v>
      </c>
      <c r="Q18" s="25">
        <f t="shared" si="7"/>
        <v>86.285714285714292</v>
      </c>
      <c r="R18" s="25">
        <f t="shared" si="7"/>
        <v>1425</v>
      </c>
      <c r="S18" s="25">
        <f t="shared" si="7"/>
        <v>89.0625</v>
      </c>
    </row>
    <row r="19" spans="1:19" ht="15" customHeight="1" x14ac:dyDescent="0.25"/>
    <row r="20" spans="1:19" ht="15" customHeight="1" x14ac:dyDescent="0.25">
      <c r="A20" s="34" t="s">
        <v>89</v>
      </c>
      <c r="B20" s="34"/>
      <c r="C20" s="2"/>
      <c r="D20" s="2"/>
    </row>
    <row r="21" spans="1:19" ht="15" customHeight="1" x14ac:dyDescent="0.25">
      <c r="A21" s="13" t="s">
        <v>86</v>
      </c>
      <c r="B21" s="25">
        <f>AVERAGE(S2:S15)</f>
        <v>89.0625</v>
      </c>
      <c r="C21" s="5"/>
    </row>
    <row r="22" spans="1:19" ht="15" customHeight="1" x14ac:dyDescent="0.25">
      <c r="A22" s="13" t="s">
        <v>87</v>
      </c>
      <c r="B22" s="25">
        <f>_xlfn.STDEV.P(S2:S15)</f>
        <v>9.0813228170318254</v>
      </c>
      <c r="C22" s="5"/>
    </row>
    <row r="23" spans="1:19" ht="15" customHeight="1" x14ac:dyDescent="0.25">
      <c r="B23" s="5"/>
      <c r="C23" s="5"/>
    </row>
    <row r="24" spans="1:19" ht="15" customHeight="1" x14ac:dyDescent="0.25">
      <c r="A24" s="34"/>
      <c r="B24" s="35" t="s">
        <v>95</v>
      </c>
      <c r="C24" s="5"/>
    </row>
    <row r="25" spans="1:19" ht="15" customHeight="1" x14ac:dyDescent="0.25">
      <c r="A25" s="13" t="s">
        <v>111</v>
      </c>
      <c r="B25" s="25">
        <f>W2</f>
        <v>2.0165013807961216</v>
      </c>
      <c r="C25" s="8"/>
    </row>
    <row r="26" spans="1:19" ht="15" customHeight="1" x14ac:dyDescent="0.25">
      <c r="A26" s="13" t="s">
        <v>112</v>
      </c>
      <c r="B26" s="25">
        <f>(S15-B21)/B22</f>
        <v>-1.6104482017279604</v>
      </c>
      <c r="C26" s="8"/>
    </row>
    <row r="27" spans="1:19" ht="15" customHeight="1" x14ac:dyDescent="0.25">
      <c r="B27" s="5"/>
      <c r="C27" s="5"/>
    </row>
    <row r="28" spans="1:19" ht="15" customHeight="1" x14ac:dyDescent="0.25">
      <c r="A28" s="34" t="s">
        <v>90</v>
      </c>
      <c r="B28" s="35"/>
      <c r="C28" s="6"/>
      <c r="D28" s="2"/>
    </row>
    <row r="29" spans="1:19" ht="15" customHeight="1" x14ac:dyDescent="0.25">
      <c r="A29" s="14" t="s">
        <v>98</v>
      </c>
      <c r="B29" s="25">
        <f>COUNT(B2:Q15)</f>
        <v>224</v>
      </c>
      <c r="C29" s="5"/>
    </row>
    <row r="30" spans="1:19" ht="15" customHeight="1" x14ac:dyDescent="0.25">
      <c r="A30" s="13" t="s">
        <v>91</v>
      </c>
      <c r="B30" s="25">
        <f>AVERAGE(B2:Q15)</f>
        <v>89.0625</v>
      </c>
      <c r="C30" s="5"/>
    </row>
    <row r="31" spans="1:19" ht="15" customHeight="1" x14ac:dyDescent="0.25">
      <c r="A31" s="13" t="s">
        <v>92</v>
      </c>
      <c r="B31" s="25">
        <f>_xlfn.STDEV.P(B2:Q15)</f>
        <v>22.512211467969365</v>
      </c>
      <c r="C31" s="5"/>
    </row>
    <row r="32" spans="1:19" ht="15" customHeight="1" x14ac:dyDescent="0.25"/>
    <row r="33" spans="1:4" ht="15" customHeight="1" x14ac:dyDescent="0.25">
      <c r="A33" s="34"/>
      <c r="B33" s="34" t="s">
        <v>93</v>
      </c>
      <c r="C33" s="34" t="s">
        <v>95</v>
      </c>
      <c r="D33" s="34" t="s">
        <v>88</v>
      </c>
    </row>
    <row r="34" spans="1:4" ht="15" customHeight="1" x14ac:dyDescent="0.25">
      <c r="A34" s="13" t="s">
        <v>113</v>
      </c>
      <c r="B34" s="13">
        <f>MAX(B2:Q15)</f>
        <v>157</v>
      </c>
      <c r="C34" s="25">
        <f>(B34-B30)/B31</f>
        <v>3.0178065845135764</v>
      </c>
      <c r="D34" s="28">
        <v>0.99873000000000001</v>
      </c>
    </row>
    <row r="35" spans="1:4" ht="15" customHeight="1" x14ac:dyDescent="0.25">
      <c r="A35" s="13" t="s">
        <v>114</v>
      </c>
      <c r="B35" s="13">
        <f>MIN(B2:Q15)</f>
        <v>36</v>
      </c>
      <c r="C35" s="25">
        <f>(B35-B30)/B31</f>
        <v>-2.3570540848684698</v>
      </c>
      <c r="D35" s="28">
        <v>9.1380000000000003E-3</v>
      </c>
    </row>
    <row r="36" spans="1:4" ht="17.100000000000001" customHeight="1" x14ac:dyDescent="0.25"/>
    <row r="37" spans="1:4" ht="17.100000000000001" customHeight="1" x14ac:dyDescent="0.25"/>
    <row r="38" spans="1:4" ht="17.100000000000001" customHeight="1" x14ac:dyDescent="0.25"/>
  </sheetData>
  <sortState ref="A2:W15">
    <sortCondition descending="1" ref="R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League History</vt:lpstr>
      <vt:lpstr>Pantheon</vt:lpstr>
      <vt:lpstr>2021 Week By Week</vt:lpstr>
      <vt:lpstr>2020 Week By Week</vt:lpstr>
      <vt:lpstr>2019 Week By Week</vt:lpstr>
      <vt:lpstr>2018 Week By Week</vt:lpstr>
      <vt:lpstr>2017 Week By Week</vt:lpstr>
      <vt:lpstr>2016 Week By Week</vt:lpstr>
      <vt:lpstr>2015 Week By Week</vt:lpstr>
      <vt:lpstr>2014 Week By Week</vt:lpstr>
      <vt:lpstr>2013 Week By Week</vt:lpstr>
      <vt:lpstr>2012 Week By Week</vt:lpstr>
      <vt:lpstr>2011 Week By Week</vt:lpstr>
      <vt:lpstr>Wins Regression</vt:lpstr>
      <vt:lpstr>wbw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daah</dc:creator>
  <cp:lastModifiedBy>daah</cp:lastModifiedBy>
  <dcterms:created xsi:type="dcterms:W3CDTF">2018-11-04T04:06:05Z</dcterms:created>
  <dcterms:modified xsi:type="dcterms:W3CDTF">2020-12-29T17:33:20Z</dcterms:modified>
</cp:coreProperties>
</file>