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filterPrivacy="1" codeName="ThisWorkbook" defaultThemeVersion="124226"/>
  <xr:revisionPtr revIDLastSave="0" documentId="13_ncr:1_{5C29C464-2E77-4091-A3C3-FA05288823A4}" xr6:coauthVersionLast="45" xr6:coauthVersionMax="45" xr10:uidLastSave="{00000000-0000-0000-0000-000000000000}"/>
  <bookViews>
    <workbookView xWindow="-108" yWindow="-108" windowWidth="23256" windowHeight="12576" activeTab="3" xr2:uid="{00000000-000D-0000-FFFF-FFFF00000000}"/>
  </bookViews>
  <sheets>
    <sheet name="Pozisyon" sheetId="5" r:id="rId1"/>
    <sheet name="Data" sheetId="4" r:id="rId2"/>
    <sheet name="Mapping" sheetId="15" r:id="rId3"/>
    <sheet name="VaR" sheetId="6" r:id="rId4"/>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254" i="4" l="1"/>
  <c r="K254" i="4"/>
  <c r="J8" i="4"/>
  <c r="K8" i="4"/>
  <c r="J9" i="4"/>
  <c r="J14" i="4"/>
  <c r="K14" i="4"/>
  <c r="J15" i="4"/>
  <c r="J20" i="4"/>
  <c r="K20" i="4"/>
  <c r="J21" i="4"/>
  <c r="J26" i="4"/>
  <c r="K26" i="4"/>
  <c r="J27" i="4"/>
  <c r="J32" i="4"/>
  <c r="J33" i="4"/>
  <c r="J38" i="4"/>
  <c r="J39" i="4"/>
  <c r="J44" i="4"/>
  <c r="J45" i="4"/>
  <c r="J50" i="4"/>
  <c r="J51" i="4"/>
  <c r="J56" i="4"/>
  <c r="J57" i="4"/>
  <c r="J62" i="4"/>
  <c r="J63" i="4"/>
  <c r="J68" i="4"/>
  <c r="J69" i="4"/>
  <c r="J74" i="4"/>
  <c r="J75" i="4"/>
  <c r="J80" i="4"/>
  <c r="J81" i="4"/>
  <c r="J86" i="4"/>
  <c r="J87" i="4"/>
  <c r="J92" i="4"/>
  <c r="J93" i="4"/>
  <c r="J98" i="4"/>
  <c r="J99" i="4"/>
  <c r="J104" i="4"/>
  <c r="J105" i="4"/>
  <c r="J110" i="4"/>
  <c r="J111" i="4"/>
  <c r="J116" i="4"/>
  <c r="J117" i="4"/>
  <c r="J122" i="4"/>
  <c r="J123" i="4"/>
  <c r="J128" i="4"/>
  <c r="J129" i="4"/>
  <c r="J134" i="4"/>
  <c r="J135" i="4"/>
  <c r="J140" i="4"/>
  <c r="J141" i="4"/>
  <c r="J146" i="4"/>
  <c r="J147" i="4"/>
  <c r="J152" i="4"/>
  <c r="J153" i="4"/>
  <c r="J158" i="4"/>
  <c r="J159" i="4"/>
  <c r="J164" i="4"/>
  <c r="J165" i="4"/>
  <c r="J170" i="4"/>
  <c r="J171" i="4"/>
  <c r="J176" i="4"/>
  <c r="J177" i="4"/>
  <c r="J182" i="4"/>
  <c r="J183" i="4"/>
  <c r="J188" i="4"/>
  <c r="J189" i="4"/>
  <c r="J194" i="4"/>
  <c r="J195" i="4"/>
  <c r="J200" i="4"/>
  <c r="J201" i="4"/>
  <c r="J206" i="4"/>
  <c r="J207" i="4"/>
  <c r="J212" i="4"/>
  <c r="J213" i="4"/>
  <c r="J218" i="4"/>
  <c r="J219" i="4"/>
  <c r="J224" i="4"/>
  <c r="J225" i="4"/>
  <c r="J230" i="4"/>
  <c r="J231" i="4"/>
  <c r="J236" i="4"/>
  <c r="J237" i="4"/>
  <c r="J242" i="4"/>
  <c r="J243" i="4"/>
  <c r="J248" i="4"/>
  <c r="J249" i="4"/>
  <c r="K4" i="4"/>
  <c r="F4" i="4"/>
  <c r="J5" i="4" s="1"/>
  <c r="G4" i="4"/>
  <c r="K5" i="4" s="1"/>
  <c r="F5" i="4"/>
  <c r="J6" i="4" s="1"/>
  <c r="G5" i="4"/>
  <c r="K6" i="4" s="1"/>
  <c r="F6" i="4"/>
  <c r="J7" i="4" s="1"/>
  <c r="G6" i="4"/>
  <c r="K7" i="4" s="1"/>
  <c r="F7" i="4"/>
  <c r="G7" i="4"/>
  <c r="F8" i="4"/>
  <c r="G8" i="4"/>
  <c r="K9" i="4" s="1"/>
  <c r="F9" i="4"/>
  <c r="J10" i="4" s="1"/>
  <c r="G9" i="4"/>
  <c r="K10" i="4" s="1"/>
  <c r="F10" i="4"/>
  <c r="J11" i="4" s="1"/>
  <c r="G10" i="4"/>
  <c r="K11" i="4" s="1"/>
  <c r="F11" i="4"/>
  <c r="J12" i="4" s="1"/>
  <c r="G11" i="4"/>
  <c r="K12" i="4" s="1"/>
  <c r="F12" i="4"/>
  <c r="J13" i="4" s="1"/>
  <c r="G12" i="4"/>
  <c r="K13" i="4" s="1"/>
  <c r="F13" i="4"/>
  <c r="G13" i="4"/>
  <c r="F14" i="4"/>
  <c r="G14" i="4"/>
  <c r="K15" i="4" s="1"/>
  <c r="F15" i="4"/>
  <c r="J16" i="4" s="1"/>
  <c r="G15" i="4"/>
  <c r="K16" i="4" s="1"/>
  <c r="F16" i="4"/>
  <c r="J17" i="4" s="1"/>
  <c r="G16" i="4"/>
  <c r="K17" i="4" s="1"/>
  <c r="F17" i="4"/>
  <c r="J18" i="4" s="1"/>
  <c r="G17" i="4"/>
  <c r="K18" i="4" s="1"/>
  <c r="F18" i="4"/>
  <c r="J19" i="4" s="1"/>
  <c r="G18" i="4"/>
  <c r="K19" i="4" s="1"/>
  <c r="F19" i="4"/>
  <c r="G19" i="4"/>
  <c r="F20" i="4"/>
  <c r="G20" i="4"/>
  <c r="K21" i="4" s="1"/>
  <c r="F21" i="4"/>
  <c r="J22" i="4" s="1"/>
  <c r="G21" i="4"/>
  <c r="K22" i="4" s="1"/>
  <c r="F22" i="4"/>
  <c r="J23" i="4" s="1"/>
  <c r="G22" i="4"/>
  <c r="K23" i="4" s="1"/>
  <c r="F23" i="4"/>
  <c r="J24" i="4" s="1"/>
  <c r="G23" i="4"/>
  <c r="K24" i="4" s="1"/>
  <c r="F24" i="4"/>
  <c r="J25" i="4" s="1"/>
  <c r="G24" i="4"/>
  <c r="K25" i="4" s="1"/>
  <c r="F25" i="4"/>
  <c r="G25" i="4"/>
  <c r="F26" i="4"/>
  <c r="G26" i="4"/>
  <c r="K27" i="4" s="1"/>
  <c r="F27" i="4"/>
  <c r="J28" i="4" s="1"/>
  <c r="G27" i="4"/>
  <c r="K28" i="4" s="1"/>
  <c r="F28" i="4"/>
  <c r="J29" i="4" s="1"/>
  <c r="G28" i="4"/>
  <c r="K29" i="4" s="1"/>
  <c r="F29" i="4"/>
  <c r="J30" i="4" s="1"/>
  <c r="G29" i="4"/>
  <c r="K30" i="4" s="1"/>
  <c r="F30" i="4"/>
  <c r="J31" i="4" s="1"/>
  <c r="G30" i="4"/>
  <c r="K31" i="4" s="1"/>
  <c r="F31" i="4"/>
  <c r="G31" i="4"/>
  <c r="K32" i="4" s="1"/>
  <c r="F32" i="4"/>
  <c r="G32" i="4"/>
  <c r="K33" i="4" s="1"/>
  <c r="F33" i="4"/>
  <c r="J34" i="4" s="1"/>
  <c r="G33" i="4"/>
  <c r="K34" i="4" s="1"/>
  <c r="F34" i="4"/>
  <c r="J35" i="4" s="1"/>
  <c r="G34" i="4"/>
  <c r="K35" i="4" s="1"/>
  <c r="F35" i="4"/>
  <c r="J36" i="4" s="1"/>
  <c r="G35" i="4"/>
  <c r="K36" i="4" s="1"/>
  <c r="F36" i="4"/>
  <c r="J37" i="4" s="1"/>
  <c r="G36" i="4"/>
  <c r="K37" i="4" s="1"/>
  <c r="F37" i="4"/>
  <c r="G37" i="4"/>
  <c r="K38" i="4" s="1"/>
  <c r="F38" i="4"/>
  <c r="G38" i="4"/>
  <c r="K39" i="4" s="1"/>
  <c r="F39" i="4"/>
  <c r="J40" i="4" s="1"/>
  <c r="G39" i="4"/>
  <c r="K40" i="4" s="1"/>
  <c r="F40" i="4"/>
  <c r="J41" i="4" s="1"/>
  <c r="G40" i="4"/>
  <c r="K41" i="4" s="1"/>
  <c r="F41" i="4"/>
  <c r="J42" i="4" s="1"/>
  <c r="G41" i="4"/>
  <c r="K42" i="4" s="1"/>
  <c r="F42" i="4"/>
  <c r="J43" i="4" s="1"/>
  <c r="G42" i="4"/>
  <c r="K43" i="4" s="1"/>
  <c r="F43" i="4"/>
  <c r="G43" i="4"/>
  <c r="K44" i="4" s="1"/>
  <c r="F44" i="4"/>
  <c r="G44" i="4"/>
  <c r="K45" i="4" s="1"/>
  <c r="F45" i="4"/>
  <c r="J46" i="4" s="1"/>
  <c r="G45" i="4"/>
  <c r="K46" i="4" s="1"/>
  <c r="F46" i="4"/>
  <c r="J47" i="4" s="1"/>
  <c r="G46" i="4"/>
  <c r="K47" i="4" s="1"/>
  <c r="F47" i="4"/>
  <c r="J48" i="4" s="1"/>
  <c r="G47" i="4"/>
  <c r="K48" i="4" s="1"/>
  <c r="F48" i="4"/>
  <c r="J49" i="4" s="1"/>
  <c r="G48" i="4"/>
  <c r="K49" i="4" s="1"/>
  <c r="F49" i="4"/>
  <c r="G49" i="4"/>
  <c r="K50" i="4" s="1"/>
  <c r="F50" i="4"/>
  <c r="G50" i="4"/>
  <c r="K51" i="4" s="1"/>
  <c r="F51" i="4"/>
  <c r="J52" i="4" s="1"/>
  <c r="G51" i="4"/>
  <c r="K52" i="4" s="1"/>
  <c r="F52" i="4"/>
  <c r="J53" i="4" s="1"/>
  <c r="G52" i="4"/>
  <c r="K53" i="4" s="1"/>
  <c r="F53" i="4"/>
  <c r="J54" i="4" s="1"/>
  <c r="G53" i="4"/>
  <c r="K54" i="4" s="1"/>
  <c r="F54" i="4"/>
  <c r="J55" i="4" s="1"/>
  <c r="G54" i="4"/>
  <c r="K55" i="4" s="1"/>
  <c r="F55" i="4"/>
  <c r="G55" i="4"/>
  <c r="K56" i="4" s="1"/>
  <c r="F56" i="4"/>
  <c r="G56" i="4"/>
  <c r="K57" i="4" s="1"/>
  <c r="F57" i="4"/>
  <c r="J58" i="4" s="1"/>
  <c r="G57" i="4"/>
  <c r="K58" i="4" s="1"/>
  <c r="F58" i="4"/>
  <c r="J59" i="4" s="1"/>
  <c r="G58" i="4"/>
  <c r="K59" i="4" s="1"/>
  <c r="F59" i="4"/>
  <c r="J60" i="4" s="1"/>
  <c r="G59" i="4"/>
  <c r="K60" i="4" s="1"/>
  <c r="F60" i="4"/>
  <c r="J61" i="4" s="1"/>
  <c r="G60" i="4"/>
  <c r="K61" i="4" s="1"/>
  <c r="F61" i="4"/>
  <c r="G61" i="4"/>
  <c r="K62" i="4" s="1"/>
  <c r="F62" i="4"/>
  <c r="G62" i="4"/>
  <c r="K63" i="4" s="1"/>
  <c r="F63" i="4"/>
  <c r="J64" i="4" s="1"/>
  <c r="G63" i="4"/>
  <c r="K64" i="4" s="1"/>
  <c r="F64" i="4"/>
  <c r="J65" i="4" s="1"/>
  <c r="G64" i="4"/>
  <c r="K65" i="4" s="1"/>
  <c r="F65" i="4"/>
  <c r="J66" i="4" s="1"/>
  <c r="G65" i="4"/>
  <c r="K66" i="4" s="1"/>
  <c r="F66" i="4"/>
  <c r="J67" i="4" s="1"/>
  <c r="G66" i="4"/>
  <c r="K67" i="4" s="1"/>
  <c r="F67" i="4"/>
  <c r="G67" i="4"/>
  <c r="K68" i="4" s="1"/>
  <c r="F68" i="4"/>
  <c r="G68" i="4"/>
  <c r="K69" i="4" s="1"/>
  <c r="F69" i="4"/>
  <c r="J70" i="4" s="1"/>
  <c r="G69" i="4"/>
  <c r="K70" i="4" s="1"/>
  <c r="F70" i="4"/>
  <c r="J71" i="4" s="1"/>
  <c r="G70" i="4"/>
  <c r="K71" i="4" s="1"/>
  <c r="F71" i="4"/>
  <c r="J72" i="4" s="1"/>
  <c r="G71" i="4"/>
  <c r="K72" i="4" s="1"/>
  <c r="F72" i="4"/>
  <c r="J73" i="4" s="1"/>
  <c r="G72" i="4"/>
  <c r="K73" i="4" s="1"/>
  <c r="F73" i="4"/>
  <c r="G73" i="4"/>
  <c r="K74" i="4" s="1"/>
  <c r="F74" i="4"/>
  <c r="G74" i="4"/>
  <c r="K75" i="4" s="1"/>
  <c r="F75" i="4"/>
  <c r="J76" i="4" s="1"/>
  <c r="G75" i="4"/>
  <c r="K76" i="4" s="1"/>
  <c r="F76" i="4"/>
  <c r="J77" i="4" s="1"/>
  <c r="G76" i="4"/>
  <c r="K77" i="4" s="1"/>
  <c r="F77" i="4"/>
  <c r="J78" i="4" s="1"/>
  <c r="G77" i="4"/>
  <c r="K78" i="4" s="1"/>
  <c r="F78" i="4"/>
  <c r="J79" i="4" s="1"/>
  <c r="G78" i="4"/>
  <c r="K79" i="4" s="1"/>
  <c r="F79" i="4"/>
  <c r="G79" i="4"/>
  <c r="K80" i="4" s="1"/>
  <c r="F80" i="4"/>
  <c r="G80" i="4"/>
  <c r="K81" i="4" s="1"/>
  <c r="F81" i="4"/>
  <c r="J82" i="4" s="1"/>
  <c r="G81" i="4"/>
  <c r="K82" i="4" s="1"/>
  <c r="F82" i="4"/>
  <c r="J83" i="4" s="1"/>
  <c r="G82" i="4"/>
  <c r="K83" i="4" s="1"/>
  <c r="F83" i="4"/>
  <c r="J84" i="4" s="1"/>
  <c r="G83" i="4"/>
  <c r="K84" i="4" s="1"/>
  <c r="F84" i="4"/>
  <c r="J85" i="4" s="1"/>
  <c r="G84" i="4"/>
  <c r="K85" i="4" s="1"/>
  <c r="F85" i="4"/>
  <c r="G85" i="4"/>
  <c r="K86" i="4" s="1"/>
  <c r="F86" i="4"/>
  <c r="G86" i="4"/>
  <c r="K87" i="4" s="1"/>
  <c r="F87" i="4"/>
  <c r="J88" i="4" s="1"/>
  <c r="G87" i="4"/>
  <c r="K88" i="4" s="1"/>
  <c r="F88" i="4"/>
  <c r="J89" i="4" s="1"/>
  <c r="G88" i="4"/>
  <c r="K89" i="4" s="1"/>
  <c r="F89" i="4"/>
  <c r="J90" i="4" s="1"/>
  <c r="G89" i="4"/>
  <c r="K90" i="4" s="1"/>
  <c r="F90" i="4"/>
  <c r="J91" i="4" s="1"/>
  <c r="G90" i="4"/>
  <c r="K91" i="4" s="1"/>
  <c r="F91" i="4"/>
  <c r="G91" i="4"/>
  <c r="K92" i="4" s="1"/>
  <c r="F92" i="4"/>
  <c r="G92" i="4"/>
  <c r="K93" i="4" s="1"/>
  <c r="F93" i="4"/>
  <c r="J94" i="4" s="1"/>
  <c r="G93" i="4"/>
  <c r="K94" i="4" s="1"/>
  <c r="F94" i="4"/>
  <c r="J95" i="4" s="1"/>
  <c r="G94" i="4"/>
  <c r="K95" i="4" s="1"/>
  <c r="F95" i="4"/>
  <c r="J96" i="4" s="1"/>
  <c r="G95" i="4"/>
  <c r="K96" i="4" s="1"/>
  <c r="F96" i="4"/>
  <c r="J97" i="4" s="1"/>
  <c r="G96" i="4"/>
  <c r="K97" i="4" s="1"/>
  <c r="F97" i="4"/>
  <c r="G97" i="4"/>
  <c r="K98" i="4" s="1"/>
  <c r="F98" i="4"/>
  <c r="G98" i="4"/>
  <c r="K99" i="4" s="1"/>
  <c r="F99" i="4"/>
  <c r="J100" i="4" s="1"/>
  <c r="G99" i="4"/>
  <c r="K100" i="4" s="1"/>
  <c r="F100" i="4"/>
  <c r="J101" i="4" s="1"/>
  <c r="G100" i="4"/>
  <c r="K101" i="4" s="1"/>
  <c r="F101" i="4"/>
  <c r="J102" i="4" s="1"/>
  <c r="G101" i="4"/>
  <c r="K102" i="4" s="1"/>
  <c r="F102" i="4"/>
  <c r="J103" i="4" s="1"/>
  <c r="G102" i="4"/>
  <c r="K103" i="4" s="1"/>
  <c r="F103" i="4"/>
  <c r="G103" i="4"/>
  <c r="K104" i="4" s="1"/>
  <c r="F104" i="4"/>
  <c r="G104" i="4"/>
  <c r="K105" i="4" s="1"/>
  <c r="F105" i="4"/>
  <c r="J106" i="4" s="1"/>
  <c r="G105" i="4"/>
  <c r="K106" i="4" s="1"/>
  <c r="F106" i="4"/>
  <c r="J107" i="4" s="1"/>
  <c r="G106" i="4"/>
  <c r="K107" i="4" s="1"/>
  <c r="F107" i="4"/>
  <c r="J108" i="4" s="1"/>
  <c r="G107" i="4"/>
  <c r="K108" i="4" s="1"/>
  <c r="F108" i="4"/>
  <c r="J109" i="4" s="1"/>
  <c r="G108" i="4"/>
  <c r="K109" i="4" s="1"/>
  <c r="F109" i="4"/>
  <c r="G109" i="4"/>
  <c r="K110" i="4" s="1"/>
  <c r="F110" i="4"/>
  <c r="G110" i="4"/>
  <c r="K111" i="4" s="1"/>
  <c r="F111" i="4"/>
  <c r="J112" i="4" s="1"/>
  <c r="G111" i="4"/>
  <c r="K112" i="4" s="1"/>
  <c r="F112" i="4"/>
  <c r="J113" i="4" s="1"/>
  <c r="G112" i="4"/>
  <c r="K113" i="4" s="1"/>
  <c r="F113" i="4"/>
  <c r="J114" i="4" s="1"/>
  <c r="G113" i="4"/>
  <c r="K114" i="4" s="1"/>
  <c r="F114" i="4"/>
  <c r="J115" i="4" s="1"/>
  <c r="G114" i="4"/>
  <c r="K115" i="4" s="1"/>
  <c r="F115" i="4"/>
  <c r="G115" i="4"/>
  <c r="K116" i="4" s="1"/>
  <c r="F116" i="4"/>
  <c r="G116" i="4"/>
  <c r="K117" i="4" s="1"/>
  <c r="F117" i="4"/>
  <c r="J118" i="4" s="1"/>
  <c r="G117" i="4"/>
  <c r="K118" i="4" s="1"/>
  <c r="F118" i="4"/>
  <c r="J119" i="4" s="1"/>
  <c r="G118" i="4"/>
  <c r="K119" i="4" s="1"/>
  <c r="F119" i="4"/>
  <c r="J120" i="4" s="1"/>
  <c r="G119" i="4"/>
  <c r="K120" i="4" s="1"/>
  <c r="F120" i="4"/>
  <c r="J121" i="4" s="1"/>
  <c r="G120" i="4"/>
  <c r="K121" i="4" s="1"/>
  <c r="F121" i="4"/>
  <c r="G121" i="4"/>
  <c r="K122" i="4" s="1"/>
  <c r="F122" i="4"/>
  <c r="G122" i="4"/>
  <c r="K123" i="4" s="1"/>
  <c r="F123" i="4"/>
  <c r="J124" i="4" s="1"/>
  <c r="G123" i="4"/>
  <c r="K124" i="4" s="1"/>
  <c r="F124" i="4"/>
  <c r="J125" i="4" s="1"/>
  <c r="G124" i="4"/>
  <c r="K125" i="4" s="1"/>
  <c r="F125" i="4"/>
  <c r="J126" i="4" s="1"/>
  <c r="G125" i="4"/>
  <c r="K126" i="4" s="1"/>
  <c r="F126" i="4"/>
  <c r="J127" i="4" s="1"/>
  <c r="G126" i="4"/>
  <c r="K127" i="4" s="1"/>
  <c r="F127" i="4"/>
  <c r="G127" i="4"/>
  <c r="K128" i="4" s="1"/>
  <c r="F128" i="4"/>
  <c r="G128" i="4"/>
  <c r="K129" i="4" s="1"/>
  <c r="F129" i="4"/>
  <c r="J130" i="4" s="1"/>
  <c r="G129" i="4"/>
  <c r="K130" i="4" s="1"/>
  <c r="F130" i="4"/>
  <c r="J131" i="4" s="1"/>
  <c r="G130" i="4"/>
  <c r="K131" i="4" s="1"/>
  <c r="F131" i="4"/>
  <c r="J132" i="4" s="1"/>
  <c r="G131" i="4"/>
  <c r="K132" i="4" s="1"/>
  <c r="F132" i="4"/>
  <c r="J133" i="4" s="1"/>
  <c r="G132" i="4"/>
  <c r="K133" i="4" s="1"/>
  <c r="F133" i="4"/>
  <c r="G133" i="4"/>
  <c r="K134" i="4" s="1"/>
  <c r="F134" i="4"/>
  <c r="G134" i="4"/>
  <c r="K135" i="4" s="1"/>
  <c r="F135" i="4"/>
  <c r="J136" i="4" s="1"/>
  <c r="G135" i="4"/>
  <c r="K136" i="4" s="1"/>
  <c r="F136" i="4"/>
  <c r="J137" i="4" s="1"/>
  <c r="G136" i="4"/>
  <c r="K137" i="4" s="1"/>
  <c r="F137" i="4"/>
  <c r="J138" i="4" s="1"/>
  <c r="G137" i="4"/>
  <c r="K138" i="4" s="1"/>
  <c r="F138" i="4"/>
  <c r="J139" i="4" s="1"/>
  <c r="G138" i="4"/>
  <c r="K139" i="4" s="1"/>
  <c r="F139" i="4"/>
  <c r="G139" i="4"/>
  <c r="K140" i="4" s="1"/>
  <c r="F140" i="4"/>
  <c r="G140" i="4"/>
  <c r="K141" i="4" s="1"/>
  <c r="F141" i="4"/>
  <c r="J142" i="4" s="1"/>
  <c r="G141" i="4"/>
  <c r="K142" i="4" s="1"/>
  <c r="F142" i="4"/>
  <c r="J143" i="4" s="1"/>
  <c r="G142" i="4"/>
  <c r="K143" i="4" s="1"/>
  <c r="F143" i="4"/>
  <c r="J144" i="4" s="1"/>
  <c r="G143" i="4"/>
  <c r="K144" i="4" s="1"/>
  <c r="F144" i="4"/>
  <c r="J145" i="4" s="1"/>
  <c r="G144" i="4"/>
  <c r="K145" i="4" s="1"/>
  <c r="F145" i="4"/>
  <c r="G145" i="4"/>
  <c r="K146" i="4" s="1"/>
  <c r="F146" i="4"/>
  <c r="G146" i="4"/>
  <c r="K147" i="4" s="1"/>
  <c r="F147" i="4"/>
  <c r="J148" i="4" s="1"/>
  <c r="G147" i="4"/>
  <c r="K148" i="4" s="1"/>
  <c r="F148" i="4"/>
  <c r="J149" i="4" s="1"/>
  <c r="G148" i="4"/>
  <c r="K149" i="4" s="1"/>
  <c r="F149" i="4"/>
  <c r="J150" i="4" s="1"/>
  <c r="G149" i="4"/>
  <c r="K150" i="4" s="1"/>
  <c r="F150" i="4"/>
  <c r="J151" i="4" s="1"/>
  <c r="G150" i="4"/>
  <c r="K151" i="4" s="1"/>
  <c r="F151" i="4"/>
  <c r="G151" i="4"/>
  <c r="K152" i="4" s="1"/>
  <c r="F152" i="4"/>
  <c r="G152" i="4"/>
  <c r="K153" i="4" s="1"/>
  <c r="F153" i="4"/>
  <c r="J154" i="4" s="1"/>
  <c r="G153" i="4"/>
  <c r="K154" i="4" s="1"/>
  <c r="F154" i="4"/>
  <c r="J155" i="4" s="1"/>
  <c r="G154" i="4"/>
  <c r="K155" i="4" s="1"/>
  <c r="F155" i="4"/>
  <c r="J156" i="4" s="1"/>
  <c r="G155" i="4"/>
  <c r="K156" i="4" s="1"/>
  <c r="F156" i="4"/>
  <c r="J157" i="4" s="1"/>
  <c r="G156" i="4"/>
  <c r="K157" i="4" s="1"/>
  <c r="F157" i="4"/>
  <c r="G157" i="4"/>
  <c r="K158" i="4" s="1"/>
  <c r="F158" i="4"/>
  <c r="G158" i="4"/>
  <c r="K159" i="4" s="1"/>
  <c r="F159" i="4"/>
  <c r="J160" i="4" s="1"/>
  <c r="G159" i="4"/>
  <c r="K160" i="4" s="1"/>
  <c r="F160" i="4"/>
  <c r="J161" i="4" s="1"/>
  <c r="G160" i="4"/>
  <c r="K161" i="4" s="1"/>
  <c r="F161" i="4"/>
  <c r="J162" i="4" s="1"/>
  <c r="G161" i="4"/>
  <c r="K162" i="4" s="1"/>
  <c r="F162" i="4"/>
  <c r="J163" i="4" s="1"/>
  <c r="G162" i="4"/>
  <c r="K163" i="4" s="1"/>
  <c r="F163" i="4"/>
  <c r="G163" i="4"/>
  <c r="K164" i="4" s="1"/>
  <c r="F164" i="4"/>
  <c r="G164" i="4"/>
  <c r="K165" i="4" s="1"/>
  <c r="F165" i="4"/>
  <c r="J166" i="4" s="1"/>
  <c r="G165" i="4"/>
  <c r="K166" i="4" s="1"/>
  <c r="F166" i="4"/>
  <c r="J167" i="4" s="1"/>
  <c r="G166" i="4"/>
  <c r="K167" i="4" s="1"/>
  <c r="F167" i="4"/>
  <c r="J168" i="4" s="1"/>
  <c r="G167" i="4"/>
  <c r="K168" i="4" s="1"/>
  <c r="F168" i="4"/>
  <c r="J169" i="4" s="1"/>
  <c r="G168" i="4"/>
  <c r="K169" i="4" s="1"/>
  <c r="F169" i="4"/>
  <c r="G169" i="4"/>
  <c r="K170" i="4" s="1"/>
  <c r="F170" i="4"/>
  <c r="G170" i="4"/>
  <c r="K171" i="4" s="1"/>
  <c r="F171" i="4"/>
  <c r="J172" i="4" s="1"/>
  <c r="G171" i="4"/>
  <c r="K172" i="4" s="1"/>
  <c r="F172" i="4"/>
  <c r="J173" i="4" s="1"/>
  <c r="G172" i="4"/>
  <c r="K173" i="4" s="1"/>
  <c r="F173" i="4"/>
  <c r="J174" i="4" s="1"/>
  <c r="G173" i="4"/>
  <c r="K174" i="4" s="1"/>
  <c r="F174" i="4"/>
  <c r="J175" i="4" s="1"/>
  <c r="G174" i="4"/>
  <c r="K175" i="4" s="1"/>
  <c r="F175" i="4"/>
  <c r="G175" i="4"/>
  <c r="K176" i="4" s="1"/>
  <c r="F176" i="4"/>
  <c r="G176" i="4"/>
  <c r="K177" i="4" s="1"/>
  <c r="F177" i="4"/>
  <c r="J178" i="4" s="1"/>
  <c r="G177" i="4"/>
  <c r="K178" i="4" s="1"/>
  <c r="F178" i="4"/>
  <c r="J179" i="4" s="1"/>
  <c r="G178" i="4"/>
  <c r="K179" i="4" s="1"/>
  <c r="F179" i="4"/>
  <c r="J180" i="4" s="1"/>
  <c r="G179" i="4"/>
  <c r="K180" i="4" s="1"/>
  <c r="F180" i="4"/>
  <c r="J181" i="4" s="1"/>
  <c r="G180" i="4"/>
  <c r="K181" i="4" s="1"/>
  <c r="F181" i="4"/>
  <c r="G181" i="4"/>
  <c r="K182" i="4" s="1"/>
  <c r="F182" i="4"/>
  <c r="G182" i="4"/>
  <c r="K183" i="4" s="1"/>
  <c r="F183" i="4"/>
  <c r="J184" i="4" s="1"/>
  <c r="G183" i="4"/>
  <c r="K184" i="4" s="1"/>
  <c r="F184" i="4"/>
  <c r="J185" i="4" s="1"/>
  <c r="G184" i="4"/>
  <c r="K185" i="4" s="1"/>
  <c r="F185" i="4"/>
  <c r="J186" i="4" s="1"/>
  <c r="G185" i="4"/>
  <c r="K186" i="4" s="1"/>
  <c r="F186" i="4"/>
  <c r="J187" i="4" s="1"/>
  <c r="G186" i="4"/>
  <c r="K187" i="4" s="1"/>
  <c r="F187" i="4"/>
  <c r="G187" i="4"/>
  <c r="K188" i="4" s="1"/>
  <c r="F188" i="4"/>
  <c r="G188" i="4"/>
  <c r="K189" i="4" s="1"/>
  <c r="F189" i="4"/>
  <c r="J190" i="4" s="1"/>
  <c r="G189" i="4"/>
  <c r="K190" i="4" s="1"/>
  <c r="F190" i="4"/>
  <c r="J191" i="4" s="1"/>
  <c r="G190" i="4"/>
  <c r="K191" i="4" s="1"/>
  <c r="F191" i="4"/>
  <c r="J192" i="4" s="1"/>
  <c r="G191" i="4"/>
  <c r="K192" i="4" s="1"/>
  <c r="F192" i="4"/>
  <c r="J193" i="4" s="1"/>
  <c r="G192" i="4"/>
  <c r="K193" i="4" s="1"/>
  <c r="F193" i="4"/>
  <c r="G193" i="4"/>
  <c r="K194" i="4" s="1"/>
  <c r="F194" i="4"/>
  <c r="G194" i="4"/>
  <c r="K195" i="4" s="1"/>
  <c r="F195" i="4"/>
  <c r="J196" i="4" s="1"/>
  <c r="G195" i="4"/>
  <c r="K196" i="4" s="1"/>
  <c r="F196" i="4"/>
  <c r="J197" i="4" s="1"/>
  <c r="G196" i="4"/>
  <c r="K197" i="4" s="1"/>
  <c r="F197" i="4"/>
  <c r="J198" i="4" s="1"/>
  <c r="G197" i="4"/>
  <c r="K198" i="4" s="1"/>
  <c r="F198" i="4"/>
  <c r="J199" i="4" s="1"/>
  <c r="G198" i="4"/>
  <c r="K199" i="4" s="1"/>
  <c r="F199" i="4"/>
  <c r="G199" i="4"/>
  <c r="K200" i="4" s="1"/>
  <c r="F200" i="4"/>
  <c r="G200" i="4"/>
  <c r="K201" i="4" s="1"/>
  <c r="F201" i="4"/>
  <c r="J202" i="4" s="1"/>
  <c r="G201" i="4"/>
  <c r="K202" i="4" s="1"/>
  <c r="F202" i="4"/>
  <c r="J203" i="4" s="1"/>
  <c r="G202" i="4"/>
  <c r="K203" i="4" s="1"/>
  <c r="F203" i="4"/>
  <c r="J204" i="4" s="1"/>
  <c r="G203" i="4"/>
  <c r="K204" i="4" s="1"/>
  <c r="F204" i="4"/>
  <c r="J205" i="4" s="1"/>
  <c r="G204" i="4"/>
  <c r="K205" i="4" s="1"/>
  <c r="F205" i="4"/>
  <c r="G205" i="4"/>
  <c r="K206" i="4" s="1"/>
  <c r="F206" i="4"/>
  <c r="G206" i="4"/>
  <c r="K207" i="4" s="1"/>
  <c r="F207" i="4"/>
  <c r="J208" i="4" s="1"/>
  <c r="G207" i="4"/>
  <c r="K208" i="4" s="1"/>
  <c r="F208" i="4"/>
  <c r="J209" i="4" s="1"/>
  <c r="G208" i="4"/>
  <c r="K209" i="4" s="1"/>
  <c r="F209" i="4"/>
  <c r="J210" i="4" s="1"/>
  <c r="G209" i="4"/>
  <c r="K210" i="4" s="1"/>
  <c r="F210" i="4"/>
  <c r="J211" i="4" s="1"/>
  <c r="G210" i="4"/>
  <c r="K211" i="4" s="1"/>
  <c r="F211" i="4"/>
  <c r="G211" i="4"/>
  <c r="K212" i="4" s="1"/>
  <c r="F212" i="4"/>
  <c r="G212" i="4"/>
  <c r="K213" i="4" s="1"/>
  <c r="F213" i="4"/>
  <c r="J214" i="4" s="1"/>
  <c r="G213" i="4"/>
  <c r="K214" i="4" s="1"/>
  <c r="F214" i="4"/>
  <c r="J215" i="4" s="1"/>
  <c r="G214" i="4"/>
  <c r="K215" i="4" s="1"/>
  <c r="F215" i="4"/>
  <c r="J216" i="4" s="1"/>
  <c r="G215" i="4"/>
  <c r="K216" i="4" s="1"/>
  <c r="F216" i="4"/>
  <c r="J217" i="4" s="1"/>
  <c r="G216" i="4"/>
  <c r="K217" i="4" s="1"/>
  <c r="F217" i="4"/>
  <c r="G217" i="4"/>
  <c r="K218" i="4" s="1"/>
  <c r="F218" i="4"/>
  <c r="G218" i="4"/>
  <c r="K219" i="4" s="1"/>
  <c r="F219" i="4"/>
  <c r="J220" i="4" s="1"/>
  <c r="G219" i="4"/>
  <c r="K220" i="4" s="1"/>
  <c r="F220" i="4"/>
  <c r="J221" i="4" s="1"/>
  <c r="G220" i="4"/>
  <c r="K221" i="4" s="1"/>
  <c r="F221" i="4"/>
  <c r="J222" i="4" s="1"/>
  <c r="G221" i="4"/>
  <c r="K222" i="4" s="1"/>
  <c r="F222" i="4"/>
  <c r="J223" i="4" s="1"/>
  <c r="G222" i="4"/>
  <c r="K223" i="4" s="1"/>
  <c r="F223" i="4"/>
  <c r="G223" i="4"/>
  <c r="K224" i="4" s="1"/>
  <c r="F224" i="4"/>
  <c r="G224" i="4"/>
  <c r="K225" i="4" s="1"/>
  <c r="F225" i="4"/>
  <c r="J226" i="4" s="1"/>
  <c r="G225" i="4"/>
  <c r="K226" i="4" s="1"/>
  <c r="F226" i="4"/>
  <c r="J227" i="4" s="1"/>
  <c r="G226" i="4"/>
  <c r="K227" i="4" s="1"/>
  <c r="F227" i="4"/>
  <c r="J228" i="4" s="1"/>
  <c r="G227" i="4"/>
  <c r="K228" i="4" s="1"/>
  <c r="F228" i="4"/>
  <c r="J229" i="4" s="1"/>
  <c r="G228" i="4"/>
  <c r="K229" i="4" s="1"/>
  <c r="F229" i="4"/>
  <c r="G229" i="4"/>
  <c r="K230" i="4" s="1"/>
  <c r="F230" i="4"/>
  <c r="G230" i="4"/>
  <c r="K231" i="4" s="1"/>
  <c r="F231" i="4"/>
  <c r="J232" i="4" s="1"/>
  <c r="G231" i="4"/>
  <c r="K232" i="4" s="1"/>
  <c r="F232" i="4"/>
  <c r="J233" i="4" s="1"/>
  <c r="G232" i="4"/>
  <c r="K233" i="4" s="1"/>
  <c r="F233" i="4"/>
  <c r="J234" i="4" s="1"/>
  <c r="G233" i="4"/>
  <c r="K234" i="4" s="1"/>
  <c r="F234" i="4"/>
  <c r="J235" i="4" s="1"/>
  <c r="G234" i="4"/>
  <c r="K235" i="4" s="1"/>
  <c r="F235" i="4"/>
  <c r="G235" i="4"/>
  <c r="K236" i="4" s="1"/>
  <c r="F236" i="4"/>
  <c r="G236" i="4"/>
  <c r="K237" i="4" s="1"/>
  <c r="F237" i="4"/>
  <c r="J238" i="4" s="1"/>
  <c r="G237" i="4"/>
  <c r="K238" i="4" s="1"/>
  <c r="F238" i="4"/>
  <c r="J239" i="4" s="1"/>
  <c r="G238" i="4"/>
  <c r="K239" i="4" s="1"/>
  <c r="F239" i="4"/>
  <c r="J240" i="4" s="1"/>
  <c r="G239" i="4"/>
  <c r="K240" i="4" s="1"/>
  <c r="F240" i="4"/>
  <c r="J241" i="4" s="1"/>
  <c r="G240" i="4"/>
  <c r="K241" i="4" s="1"/>
  <c r="F241" i="4"/>
  <c r="G241" i="4"/>
  <c r="K242" i="4" s="1"/>
  <c r="F242" i="4"/>
  <c r="G242" i="4"/>
  <c r="K243" i="4" s="1"/>
  <c r="F243" i="4"/>
  <c r="J244" i="4" s="1"/>
  <c r="G243" i="4"/>
  <c r="K244" i="4" s="1"/>
  <c r="F244" i="4"/>
  <c r="J245" i="4" s="1"/>
  <c r="G244" i="4"/>
  <c r="K245" i="4" s="1"/>
  <c r="F245" i="4"/>
  <c r="J246" i="4" s="1"/>
  <c r="G245" i="4"/>
  <c r="K246" i="4" s="1"/>
  <c r="F246" i="4"/>
  <c r="J247" i="4" s="1"/>
  <c r="G246" i="4"/>
  <c r="K247" i="4" s="1"/>
  <c r="F247" i="4"/>
  <c r="G247" i="4"/>
  <c r="K248" i="4" s="1"/>
  <c r="F248" i="4"/>
  <c r="G248" i="4"/>
  <c r="K249" i="4" s="1"/>
  <c r="F249" i="4"/>
  <c r="J250" i="4" s="1"/>
  <c r="G249" i="4"/>
  <c r="K250" i="4" s="1"/>
  <c r="F250" i="4"/>
  <c r="J251" i="4" s="1"/>
  <c r="G250" i="4"/>
  <c r="K251" i="4" s="1"/>
  <c r="F251" i="4"/>
  <c r="J252" i="4" s="1"/>
  <c r="G251" i="4"/>
  <c r="K252" i="4" s="1"/>
  <c r="F252" i="4"/>
  <c r="J253" i="4" s="1"/>
  <c r="G252" i="4"/>
  <c r="K253" i="4" s="1"/>
  <c r="G3" i="4"/>
  <c r="F3" i="4"/>
  <c r="J4" i="4" s="1"/>
  <c r="D8" i="15"/>
  <c r="D5" i="15"/>
  <c r="C7" i="5"/>
  <c r="S6" i="15" l="1"/>
  <c r="AA19" i="15"/>
  <c r="AA18" i="15"/>
  <c r="AA17" i="15"/>
  <c r="AA16" i="15"/>
  <c r="AA15" i="15"/>
  <c r="AA14" i="15"/>
  <c r="AA13" i="15"/>
  <c r="AA12" i="15"/>
  <c r="C12" i="15"/>
  <c r="AA11" i="15"/>
  <c r="AA10" i="15"/>
  <c r="AA9" i="15"/>
  <c r="AA8" i="15"/>
  <c r="C8" i="15"/>
  <c r="AA7" i="15"/>
  <c r="D7" i="15"/>
  <c r="I4" i="15" s="1"/>
  <c r="C7" i="15"/>
  <c r="AA6" i="15"/>
  <c r="G6" i="15"/>
  <c r="C6" i="15"/>
  <c r="B6" i="15"/>
  <c r="R6" i="15" s="1"/>
  <c r="AA5" i="15"/>
  <c r="S5" i="15"/>
  <c r="G5" i="15"/>
  <c r="C5" i="15"/>
  <c r="AA4" i="15"/>
  <c r="D4" i="15"/>
  <c r="G4" i="15" s="1"/>
  <c r="C4" i="15"/>
  <c r="C3" i="15"/>
  <c r="B3" i="15"/>
  <c r="R5" i="15" s="1"/>
  <c r="I3" i="15" l="1"/>
  <c r="I5" i="15"/>
  <c r="G3" i="15"/>
  <c r="O17" i="15"/>
  <c r="G2" i="15"/>
  <c r="I2" i="15"/>
  <c r="O3" i="15"/>
  <c r="D13" i="15" l="1"/>
  <c r="T4" i="15" l="1"/>
  <c r="A7" i="5"/>
  <c r="B9" i="15" s="1"/>
  <c r="H2" i="15" l="1"/>
  <c r="C11" i="15"/>
  <c r="C10" i="15"/>
  <c r="C9" i="15"/>
  <c r="H3" i="15"/>
  <c r="R4" i="15" l="1"/>
  <c r="G9" i="15"/>
  <c r="G8" i="15"/>
  <c r="D10" i="15" l="1"/>
  <c r="L10" i="15"/>
  <c r="H4" i="15" l="1"/>
  <c r="D9" i="15"/>
  <c r="D11" i="15"/>
  <c r="L11" i="15"/>
  <c r="S4" i="15" l="1"/>
  <c r="H5" i="15"/>
  <c r="L12" i="15"/>
  <c r="O4" i="15" l="1"/>
  <c r="U5" i="15" s="1"/>
  <c r="O18" i="15"/>
  <c r="U6" i="15" s="1"/>
  <c r="V6" i="15" s="1"/>
  <c r="C4" i="6" s="1"/>
  <c r="C6" i="6" l="1"/>
  <c r="C7" i="6"/>
  <c r="C249" i="6"/>
  <c r="C253" i="6"/>
  <c r="C250" i="6"/>
  <c r="C254" i="6"/>
  <c r="C251" i="6"/>
  <c r="C255" i="6"/>
  <c r="C256" i="6"/>
  <c r="C252" i="6"/>
  <c r="C243" i="6"/>
  <c r="C247" i="6"/>
  <c r="C244" i="6"/>
  <c r="C248" i="6"/>
  <c r="C245" i="6"/>
  <c r="C242" i="6"/>
  <c r="C246" i="6"/>
  <c r="C27" i="6"/>
  <c r="C33" i="6"/>
  <c r="C40" i="6"/>
  <c r="C46" i="6"/>
  <c r="C59" i="6"/>
  <c r="C65" i="6"/>
  <c r="C72" i="6"/>
  <c r="C78" i="6"/>
  <c r="C84" i="6"/>
  <c r="C89" i="6"/>
  <c r="C93" i="6"/>
  <c r="C97" i="6"/>
  <c r="C101" i="6"/>
  <c r="C105" i="6"/>
  <c r="C109" i="6"/>
  <c r="C113" i="6"/>
  <c r="C117" i="6"/>
  <c r="C121" i="6"/>
  <c r="C125" i="6"/>
  <c r="C129" i="6"/>
  <c r="C133" i="6"/>
  <c r="C137" i="6"/>
  <c r="C141" i="6"/>
  <c r="C145" i="6"/>
  <c r="C149" i="6"/>
  <c r="C153" i="6"/>
  <c r="C157" i="6"/>
  <c r="C161" i="6"/>
  <c r="C165" i="6"/>
  <c r="C169" i="6"/>
  <c r="C173" i="6"/>
  <c r="C177" i="6"/>
  <c r="C181" i="6"/>
  <c r="C185" i="6"/>
  <c r="C189" i="6"/>
  <c r="C193" i="6"/>
  <c r="C197" i="6"/>
  <c r="C201" i="6"/>
  <c r="C205" i="6"/>
  <c r="C209" i="6"/>
  <c r="C21" i="6"/>
  <c r="C28" i="6"/>
  <c r="C34" i="6"/>
  <c r="C47" i="6"/>
  <c r="C53" i="6"/>
  <c r="C60" i="6"/>
  <c r="C66" i="6"/>
  <c r="C79" i="6"/>
  <c r="C16" i="6"/>
  <c r="C22" i="6"/>
  <c r="C35" i="6"/>
  <c r="C41" i="6"/>
  <c r="C48" i="6"/>
  <c r="C54" i="6"/>
  <c r="C67" i="6"/>
  <c r="C73" i="6"/>
  <c r="C80" i="6"/>
  <c r="C85" i="6"/>
  <c r="C90" i="6"/>
  <c r="C94" i="6"/>
  <c r="C98" i="6"/>
  <c r="C102" i="6"/>
  <c r="C106" i="6"/>
  <c r="C110" i="6"/>
  <c r="C114" i="6"/>
  <c r="C118" i="6"/>
  <c r="C122" i="6"/>
  <c r="C126" i="6"/>
  <c r="C130" i="6"/>
  <c r="C134" i="6"/>
  <c r="C138" i="6"/>
  <c r="C142" i="6"/>
  <c r="C146" i="6"/>
  <c r="C150" i="6"/>
  <c r="C154" i="6"/>
  <c r="C158" i="6"/>
  <c r="C162" i="6"/>
  <c r="C166" i="6"/>
  <c r="C170" i="6"/>
  <c r="C174" i="6"/>
  <c r="C178" i="6"/>
  <c r="C182" i="6"/>
  <c r="C186" i="6"/>
  <c r="C190" i="6"/>
  <c r="C194" i="6"/>
  <c r="C198" i="6"/>
  <c r="C202" i="6"/>
  <c r="C206" i="6"/>
  <c r="C210" i="6"/>
  <c r="C214" i="6"/>
  <c r="C218" i="6"/>
  <c r="C222" i="6"/>
  <c r="C226" i="6"/>
  <c r="C230" i="6"/>
  <c r="C234" i="6"/>
  <c r="C238" i="6"/>
  <c r="C23" i="6"/>
  <c r="C29" i="6"/>
  <c r="C36" i="6"/>
  <c r="C42" i="6"/>
  <c r="C55" i="6"/>
  <c r="C61" i="6"/>
  <c r="C68" i="6"/>
  <c r="C74" i="6"/>
  <c r="C17" i="6"/>
  <c r="C24" i="6"/>
  <c r="C30" i="6"/>
  <c r="C43" i="6"/>
  <c r="C49" i="6"/>
  <c r="C56" i="6"/>
  <c r="C62" i="6"/>
  <c r="C75" i="6"/>
  <c r="C81" i="6"/>
  <c r="C86" i="6"/>
  <c r="C91" i="6"/>
  <c r="C95" i="6"/>
  <c r="C99" i="6"/>
  <c r="C103" i="6"/>
  <c r="C107" i="6"/>
  <c r="C111" i="6"/>
  <c r="C115" i="6"/>
  <c r="C119" i="6"/>
  <c r="C123" i="6"/>
  <c r="C127" i="6"/>
  <c r="C131" i="6"/>
  <c r="C135" i="6"/>
  <c r="C139" i="6"/>
  <c r="C143" i="6"/>
  <c r="C147" i="6"/>
  <c r="C151" i="6"/>
  <c r="C155" i="6"/>
  <c r="C159" i="6"/>
  <c r="C163" i="6"/>
  <c r="C167" i="6"/>
  <c r="C171" i="6"/>
  <c r="C175" i="6"/>
  <c r="C179" i="6"/>
  <c r="C183" i="6"/>
  <c r="C187" i="6"/>
  <c r="C191" i="6"/>
  <c r="C195" i="6"/>
  <c r="C199" i="6"/>
  <c r="C203" i="6"/>
  <c r="C207" i="6"/>
  <c r="C18" i="6"/>
  <c r="C31" i="6"/>
  <c r="C37" i="6"/>
  <c r="C44" i="6"/>
  <c r="C50" i="6"/>
  <c r="C63" i="6"/>
  <c r="C69" i="6"/>
  <c r="C76" i="6"/>
  <c r="C87" i="6"/>
  <c r="C19" i="6"/>
  <c r="C25" i="6"/>
  <c r="C32" i="6"/>
  <c r="C38" i="6"/>
  <c r="C51" i="6"/>
  <c r="C57" i="6"/>
  <c r="C64" i="6"/>
  <c r="C70" i="6"/>
  <c r="C82" i="6"/>
  <c r="C88" i="6"/>
  <c r="C92" i="6"/>
  <c r="C96" i="6"/>
  <c r="C100" i="6"/>
  <c r="C104" i="6"/>
  <c r="C108" i="6"/>
  <c r="C112" i="6"/>
  <c r="C116" i="6"/>
  <c r="C120" i="6"/>
  <c r="C124" i="6"/>
  <c r="C128" i="6"/>
  <c r="C132" i="6"/>
  <c r="C136" i="6"/>
  <c r="C140" i="6"/>
  <c r="C144" i="6"/>
  <c r="C148" i="6"/>
  <c r="C152" i="6"/>
  <c r="C156" i="6"/>
  <c r="C160" i="6"/>
  <c r="C164" i="6"/>
  <c r="C168" i="6"/>
  <c r="C172" i="6"/>
  <c r="C176" i="6"/>
  <c r="C180" i="6"/>
  <c r="C184" i="6"/>
  <c r="C188" i="6"/>
  <c r="C192" i="6"/>
  <c r="C196" i="6"/>
  <c r="C200" i="6"/>
  <c r="C204" i="6"/>
  <c r="C208" i="6"/>
  <c r="C212" i="6"/>
  <c r="C216" i="6"/>
  <c r="C220" i="6"/>
  <c r="C224" i="6"/>
  <c r="C228" i="6"/>
  <c r="C232" i="6"/>
  <c r="C236" i="6"/>
  <c r="C240" i="6"/>
  <c r="C45" i="6"/>
  <c r="C52" i="6"/>
  <c r="C213" i="6"/>
  <c r="C219" i="6"/>
  <c r="C58" i="6"/>
  <c r="C233" i="6"/>
  <c r="C239" i="6"/>
  <c r="C221" i="6"/>
  <c r="C227" i="6"/>
  <c r="C241" i="6"/>
  <c r="C20" i="6"/>
  <c r="C71" i="6"/>
  <c r="C215" i="6"/>
  <c r="C26" i="6"/>
  <c r="C77" i="6"/>
  <c r="C229" i="6"/>
  <c r="C235" i="6"/>
  <c r="C39" i="6"/>
  <c r="C231" i="6"/>
  <c r="C83" i="6"/>
  <c r="C217" i="6"/>
  <c r="C223" i="6"/>
  <c r="C211" i="6"/>
  <c r="C237" i="6"/>
  <c r="C225" i="6"/>
  <c r="C10" i="6"/>
  <c r="C14" i="6"/>
  <c r="C15" i="6"/>
  <c r="C11" i="6"/>
  <c r="C5" i="6"/>
  <c r="C8" i="6"/>
  <c r="C12" i="6"/>
  <c r="C9" i="6"/>
  <c r="C13" i="6"/>
  <c r="U4" i="15"/>
  <c r="V5" i="15"/>
  <c r="E252" i="6" l="1"/>
  <c r="E256" i="6"/>
  <c r="E242" i="6"/>
  <c r="E255" i="6"/>
  <c r="E246" i="6"/>
  <c r="E245" i="6"/>
  <c r="E251" i="6"/>
  <c r="E248" i="6"/>
  <c r="E254" i="6"/>
  <c r="E244" i="6"/>
  <c r="E250" i="6"/>
  <c r="E241" i="6"/>
  <c r="E247" i="6"/>
  <c r="E253" i="6"/>
  <c r="E243" i="6"/>
  <c r="E249" i="6"/>
  <c r="E211" i="6"/>
  <c r="E140" i="6"/>
  <c r="E143" i="6"/>
  <c r="E206" i="6"/>
  <c r="E209" i="6"/>
  <c r="E177" i="6"/>
  <c r="E11" i="6"/>
  <c r="E168" i="6"/>
  <c r="E171" i="6"/>
  <c r="E234" i="6"/>
  <c r="E66" i="6"/>
  <c r="E15" i="6"/>
  <c r="E217" i="6"/>
  <c r="E215" i="6"/>
  <c r="E58" i="6"/>
  <c r="E228" i="6"/>
  <c r="E196" i="6"/>
  <c r="E164" i="6"/>
  <c r="E132" i="6"/>
  <c r="E100" i="6"/>
  <c r="E51" i="6"/>
  <c r="E63" i="6"/>
  <c r="E199" i="6"/>
  <c r="E167" i="6"/>
  <c r="E135" i="6"/>
  <c r="E103" i="6"/>
  <c r="E56" i="6"/>
  <c r="E61" i="6"/>
  <c r="E230" i="6"/>
  <c r="E198" i="6"/>
  <c r="E166" i="6"/>
  <c r="E134" i="6"/>
  <c r="E102" i="6"/>
  <c r="E54" i="6"/>
  <c r="E60" i="6"/>
  <c r="E201" i="6"/>
  <c r="E169" i="6"/>
  <c r="E137" i="6"/>
  <c r="E105" i="6"/>
  <c r="E65" i="6"/>
  <c r="E6" i="6"/>
  <c r="E172" i="6"/>
  <c r="E175" i="6"/>
  <c r="E174" i="6"/>
  <c r="E233" i="6"/>
  <c r="E57" i="6"/>
  <c r="E62" i="6"/>
  <c r="E106" i="6"/>
  <c r="E173" i="6"/>
  <c r="E7" i="6"/>
  <c r="E83" i="6"/>
  <c r="E71" i="6"/>
  <c r="E219" i="6"/>
  <c r="E224" i="6"/>
  <c r="E192" i="6"/>
  <c r="E160" i="6"/>
  <c r="E128" i="6"/>
  <c r="E96" i="6"/>
  <c r="E38" i="6"/>
  <c r="E50" i="6"/>
  <c r="E195" i="6"/>
  <c r="E163" i="6"/>
  <c r="E131" i="6"/>
  <c r="E99" i="6"/>
  <c r="E49" i="6"/>
  <c r="E55" i="6"/>
  <c r="E226" i="6"/>
  <c r="E194" i="6"/>
  <c r="E162" i="6"/>
  <c r="E130" i="6"/>
  <c r="E98" i="6"/>
  <c r="E48" i="6"/>
  <c r="E53" i="6"/>
  <c r="E197" i="6"/>
  <c r="E165" i="6"/>
  <c r="E133" i="6"/>
  <c r="E101" i="6"/>
  <c r="E59" i="6"/>
  <c r="E236" i="6"/>
  <c r="E76" i="6"/>
  <c r="E75" i="6"/>
  <c r="E110" i="6"/>
  <c r="E113" i="6"/>
  <c r="E223" i="6"/>
  <c r="E104" i="6"/>
  <c r="E139" i="6"/>
  <c r="E170" i="6"/>
  <c r="E72" i="6"/>
  <c r="E13" i="6"/>
  <c r="E14" i="6"/>
  <c r="E231" i="6"/>
  <c r="E20" i="6"/>
  <c r="E213" i="6"/>
  <c r="E220" i="6"/>
  <c r="E188" i="6"/>
  <c r="E156" i="6"/>
  <c r="E124" i="6"/>
  <c r="E92" i="6"/>
  <c r="E32" i="6"/>
  <c r="E44" i="6"/>
  <c r="E191" i="6"/>
  <c r="E159" i="6"/>
  <c r="E127" i="6"/>
  <c r="E95" i="6"/>
  <c r="E43" i="6"/>
  <c r="E42" i="6"/>
  <c r="E222" i="6"/>
  <c r="E190" i="6"/>
  <c r="E158" i="6"/>
  <c r="E126" i="6"/>
  <c r="E94" i="6"/>
  <c r="E41" i="6"/>
  <c r="E47" i="6"/>
  <c r="E193" i="6"/>
  <c r="E161" i="6"/>
  <c r="E129" i="6"/>
  <c r="E97" i="6"/>
  <c r="E46" i="6"/>
  <c r="E239" i="6"/>
  <c r="E108" i="6"/>
  <c r="E111" i="6"/>
  <c r="E142" i="6"/>
  <c r="E78" i="6"/>
  <c r="E232" i="6"/>
  <c r="E69" i="6"/>
  <c r="E202" i="6"/>
  <c r="E141" i="6"/>
  <c r="E9" i="6"/>
  <c r="E10" i="6"/>
  <c r="E39" i="6"/>
  <c r="E52" i="6"/>
  <c r="E216" i="6"/>
  <c r="E184" i="6"/>
  <c r="E152" i="6"/>
  <c r="E120" i="6"/>
  <c r="E88" i="6"/>
  <c r="E25" i="6"/>
  <c r="E37" i="6"/>
  <c r="E187" i="6"/>
  <c r="E155" i="6"/>
  <c r="E123" i="6"/>
  <c r="E91" i="6"/>
  <c r="E30" i="6"/>
  <c r="E36" i="6"/>
  <c r="E218" i="6"/>
  <c r="E186" i="6"/>
  <c r="E154" i="6"/>
  <c r="E122" i="6"/>
  <c r="E90" i="6"/>
  <c r="E35" i="6"/>
  <c r="E34" i="6"/>
  <c r="E189" i="6"/>
  <c r="E157" i="6"/>
  <c r="E125" i="6"/>
  <c r="E93" i="6"/>
  <c r="E40" i="6"/>
  <c r="E204" i="6"/>
  <c r="E207" i="6"/>
  <c r="E238" i="6"/>
  <c r="E79" i="6"/>
  <c r="E200" i="6"/>
  <c r="E203" i="6"/>
  <c r="E68" i="6"/>
  <c r="E67" i="6"/>
  <c r="E205" i="6"/>
  <c r="E12" i="6"/>
  <c r="E225" i="6"/>
  <c r="E235" i="6"/>
  <c r="E227" i="6"/>
  <c r="E45" i="6"/>
  <c r="E212" i="6"/>
  <c r="E180" i="6"/>
  <c r="E148" i="6"/>
  <c r="E116" i="6"/>
  <c r="E82" i="6"/>
  <c r="E19" i="6"/>
  <c r="E31" i="6"/>
  <c r="E183" i="6"/>
  <c r="E151" i="6"/>
  <c r="E119" i="6"/>
  <c r="E86" i="6"/>
  <c r="E24" i="6"/>
  <c r="E29" i="6"/>
  <c r="E214" i="6"/>
  <c r="E182" i="6"/>
  <c r="E150" i="6"/>
  <c r="E118" i="6"/>
  <c r="E85" i="6"/>
  <c r="E22" i="6"/>
  <c r="E28" i="6"/>
  <c r="E185" i="6"/>
  <c r="E153" i="6"/>
  <c r="E121" i="6"/>
  <c r="E89" i="6"/>
  <c r="E33" i="6"/>
  <c r="E77" i="6"/>
  <c r="E64" i="6"/>
  <c r="E74" i="6"/>
  <c r="E73" i="6"/>
  <c r="E145" i="6"/>
  <c r="E26" i="6"/>
  <c r="E136" i="6"/>
  <c r="E107" i="6"/>
  <c r="E138" i="6"/>
  <c r="E109" i="6"/>
  <c r="E8" i="6"/>
  <c r="E237" i="6"/>
  <c r="E229" i="6"/>
  <c r="E221" i="6"/>
  <c r="E240" i="6"/>
  <c r="E208" i="6"/>
  <c r="E176" i="6"/>
  <c r="E144" i="6"/>
  <c r="E112" i="6"/>
  <c r="E70" i="6"/>
  <c r="E87" i="6"/>
  <c r="E18" i="6"/>
  <c r="E179" i="6"/>
  <c r="E147" i="6"/>
  <c r="E115" i="6"/>
  <c r="E81" i="6"/>
  <c r="E17" i="6"/>
  <c r="E23" i="6"/>
  <c r="E210" i="6"/>
  <c r="E178" i="6"/>
  <c r="E146" i="6"/>
  <c r="E114" i="6"/>
  <c r="E80" i="6"/>
  <c r="E16" i="6"/>
  <c r="E21" i="6"/>
  <c r="E181" i="6"/>
  <c r="E149" i="6"/>
  <c r="E117" i="6"/>
  <c r="E84" i="6"/>
  <c r="E27" i="6"/>
  <c r="V8" i="15"/>
  <c r="B4" i="6"/>
  <c r="U7" i="15"/>
  <c r="V4" i="15"/>
  <c r="B7" i="6" l="1"/>
  <c r="B6" i="6"/>
  <c r="B249" i="6"/>
  <c r="B253" i="6"/>
  <c r="B250" i="6"/>
  <c r="B254" i="6"/>
  <c r="B251" i="6"/>
  <c r="B255" i="6"/>
  <c r="B252" i="6"/>
  <c r="B256" i="6"/>
  <c r="B244" i="6"/>
  <c r="B248" i="6"/>
  <c r="B18" i="6"/>
  <c r="B22" i="6"/>
  <c r="B26" i="6"/>
  <c r="B30" i="6"/>
  <c r="B34" i="6"/>
  <c r="B38" i="6"/>
  <c r="B42" i="6"/>
  <c r="B46" i="6"/>
  <c r="B50" i="6"/>
  <c r="B54" i="6"/>
  <c r="B58" i="6"/>
  <c r="B62" i="6"/>
  <c r="B66" i="6"/>
  <c r="B70" i="6"/>
  <c r="B74" i="6"/>
  <c r="B78" i="6"/>
  <c r="B245" i="6"/>
  <c r="B19" i="6"/>
  <c r="B23" i="6"/>
  <c r="B27" i="6"/>
  <c r="B31" i="6"/>
  <c r="B35" i="6"/>
  <c r="B39" i="6"/>
  <c r="B43" i="6"/>
  <c r="B47" i="6"/>
  <c r="B51" i="6"/>
  <c r="B55" i="6"/>
  <c r="B59" i="6"/>
  <c r="B63" i="6"/>
  <c r="B67" i="6"/>
  <c r="B71" i="6"/>
  <c r="B75" i="6"/>
  <c r="B79" i="6"/>
  <c r="B83" i="6"/>
  <c r="B87" i="6"/>
  <c r="B242" i="6"/>
  <c r="B246" i="6"/>
  <c r="B16" i="6"/>
  <c r="B20" i="6"/>
  <c r="B24" i="6"/>
  <c r="B28" i="6"/>
  <c r="B32" i="6"/>
  <c r="B36" i="6"/>
  <c r="B40" i="6"/>
  <c r="B44" i="6"/>
  <c r="B48" i="6"/>
  <c r="B52" i="6"/>
  <c r="B56" i="6"/>
  <c r="B60" i="6"/>
  <c r="B64" i="6"/>
  <c r="B68" i="6"/>
  <c r="B72" i="6"/>
  <c r="B76" i="6"/>
  <c r="B80" i="6"/>
  <c r="B84" i="6"/>
  <c r="B88" i="6"/>
  <c r="B21" i="6"/>
  <c r="B53" i="6"/>
  <c r="B41" i="6"/>
  <c r="B73" i="6"/>
  <c r="B85" i="6"/>
  <c r="B90" i="6"/>
  <c r="B94" i="6"/>
  <c r="B98" i="6"/>
  <c r="B102" i="6"/>
  <c r="B106" i="6"/>
  <c r="B110" i="6"/>
  <c r="B114" i="6"/>
  <c r="B118" i="6"/>
  <c r="B122" i="6"/>
  <c r="B126" i="6"/>
  <c r="B130" i="6"/>
  <c r="B134" i="6"/>
  <c r="B138" i="6"/>
  <c r="B142" i="6"/>
  <c r="B146" i="6"/>
  <c r="B150" i="6"/>
  <c r="B154" i="6"/>
  <c r="B158" i="6"/>
  <c r="B162" i="6"/>
  <c r="B166" i="6"/>
  <c r="B170" i="6"/>
  <c r="B29" i="6"/>
  <c r="B61" i="6"/>
  <c r="B139" i="6"/>
  <c r="B155" i="6"/>
  <c r="B163" i="6"/>
  <c r="B171" i="6"/>
  <c r="B179" i="6"/>
  <c r="B17" i="6"/>
  <c r="B49" i="6"/>
  <c r="B81" i="6"/>
  <c r="B86" i="6"/>
  <c r="B91" i="6"/>
  <c r="B95" i="6"/>
  <c r="B99" i="6"/>
  <c r="B103" i="6"/>
  <c r="B107" i="6"/>
  <c r="B111" i="6"/>
  <c r="B115" i="6"/>
  <c r="B119" i="6"/>
  <c r="B123" i="6"/>
  <c r="B127" i="6"/>
  <c r="B131" i="6"/>
  <c r="B135" i="6"/>
  <c r="B143" i="6"/>
  <c r="B147" i="6"/>
  <c r="B151" i="6"/>
  <c r="B159" i="6"/>
  <c r="B167" i="6"/>
  <c r="B175" i="6"/>
  <c r="B183" i="6"/>
  <c r="B37" i="6"/>
  <c r="B69" i="6"/>
  <c r="B243" i="6"/>
  <c r="B25" i="6"/>
  <c r="B57" i="6"/>
  <c r="B82" i="6"/>
  <c r="B92" i="6"/>
  <c r="B96" i="6"/>
  <c r="B100" i="6"/>
  <c r="B104" i="6"/>
  <c r="B108" i="6"/>
  <c r="B112" i="6"/>
  <c r="B116" i="6"/>
  <c r="B120" i="6"/>
  <c r="B124" i="6"/>
  <c r="B128" i="6"/>
  <c r="B132" i="6"/>
  <c r="B136" i="6"/>
  <c r="B140" i="6"/>
  <c r="B144" i="6"/>
  <c r="B148" i="6"/>
  <c r="B152" i="6"/>
  <c r="B156" i="6"/>
  <c r="B160" i="6"/>
  <c r="B164" i="6"/>
  <c r="B168" i="6"/>
  <c r="B172" i="6"/>
  <c r="B176" i="6"/>
  <c r="B180" i="6"/>
  <c r="B184" i="6"/>
  <c r="B188" i="6"/>
  <c r="B192" i="6"/>
  <c r="B196" i="6"/>
  <c r="B200" i="6"/>
  <c r="B204" i="6"/>
  <c r="B208" i="6"/>
  <c r="B212" i="6"/>
  <c r="B216" i="6"/>
  <c r="B220" i="6"/>
  <c r="B224" i="6"/>
  <c r="B228" i="6"/>
  <c r="B232" i="6"/>
  <c r="B236" i="6"/>
  <c r="B240" i="6"/>
  <c r="B247" i="6"/>
  <c r="B45" i="6"/>
  <c r="B77" i="6"/>
  <c r="B93" i="6"/>
  <c r="B125" i="6"/>
  <c r="B157" i="6"/>
  <c r="B181" i="6"/>
  <c r="B193" i="6"/>
  <c r="B219" i="6"/>
  <c r="B238" i="6"/>
  <c r="B97" i="6"/>
  <c r="B129" i="6"/>
  <c r="B161" i="6"/>
  <c r="B182" i="6"/>
  <c r="B194" i="6"/>
  <c r="B205" i="6"/>
  <c r="B226" i="6"/>
  <c r="B233" i="6"/>
  <c r="B239" i="6"/>
  <c r="B101" i="6"/>
  <c r="B133" i="6"/>
  <c r="B165" i="6"/>
  <c r="B185" i="6"/>
  <c r="B195" i="6"/>
  <c r="B206" i="6"/>
  <c r="B214" i="6"/>
  <c r="B221" i="6"/>
  <c r="B227" i="6"/>
  <c r="B65" i="6"/>
  <c r="B105" i="6"/>
  <c r="B137" i="6"/>
  <c r="B169" i="6"/>
  <c r="B186" i="6"/>
  <c r="B197" i="6"/>
  <c r="B207" i="6"/>
  <c r="B215" i="6"/>
  <c r="B234" i="6"/>
  <c r="B241" i="6"/>
  <c r="B109" i="6"/>
  <c r="B141" i="6"/>
  <c r="B173" i="6"/>
  <c r="B187" i="6"/>
  <c r="B198" i="6"/>
  <c r="B209" i="6"/>
  <c r="B222" i="6"/>
  <c r="B229" i="6"/>
  <c r="B235" i="6"/>
  <c r="B113" i="6"/>
  <c r="B145" i="6"/>
  <c r="B174" i="6"/>
  <c r="B189" i="6"/>
  <c r="B199" i="6"/>
  <c r="B210" i="6"/>
  <c r="B217" i="6"/>
  <c r="B223" i="6"/>
  <c r="B121" i="6"/>
  <c r="B178" i="6"/>
  <c r="B202" i="6"/>
  <c r="B218" i="6"/>
  <c r="B231" i="6"/>
  <c r="B213" i="6"/>
  <c r="B33" i="6"/>
  <c r="B117" i="6"/>
  <c r="B149" i="6"/>
  <c r="B177" i="6"/>
  <c r="B190" i="6"/>
  <c r="B201" i="6"/>
  <c r="B211" i="6"/>
  <c r="B230" i="6"/>
  <c r="B237" i="6"/>
  <c r="B89" i="6"/>
  <c r="B153" i="6"/>
  <c r="B191" i="6"/>
  <c r="B225" i="6"/>
  <c r="B203" i="6"/>
  <c r="B10" i="6"/>
  <c r="B14" i="6"/>
  <c r="B11" i="6"/>
  <c r="B15" i="6"/>
  <c r="B8" i="6"/>
  <c r="B12" i="6"/>
  <c r="D12" i="6" s="1"/>
  <c r="F12" i="6" s="1"/>
  <c r="B5" i="6"/>
  <c r="J5" i="6" s="1"/>
  <c r="B9" i="6"/>
  <c r="B13" i="6"/>
  <c r="V9" i="15"/>
  <c r="D225" i="6" l="1"/>
  <c r="F225" i="6" s="1"/>
  <c r="D123" i="6"/>
  <c r="F123" i="6" s="1"/>
  <c r="D154" i="6"/>
  <c r="F154" i="6" s="1"/>
  <c r="D80" i="6"/>
  <c r="F80" i="6" s="1"/>
  <c r="D190" i="6"/>
  <c r="F190" i="6" s="1"/>
  <c r="D91" i="6"/>
  <c r="F91" i="6" s="1"/>
  <c r="D122" i="6"/>
  <c r="F122" i="6" s="1"/>
  <c r="D167" i="6"/>
  <c r="F167" i="6" s="1"/>
  <c r="D155" i="6"/>
  <c r="F155" i="6" s="1"/>
  <c r="D90" i="6"/>
  <c r="F90" i="6" s="1"/>
  <c r="D15" i="6"/>
  <c r="F15" i="6" s="1"/>
  <c r="D153" i="6"/>
  <c r="F153" i="6" s="1"/>
  <c r="D149" i="6"/>
  <c r="F149" i="6" s="1"/>
  <c r="D121" i="6"/>
  <c r="F121" i="6" s="1"/>
  <c r="D151" i="6"/>
  <c r="F151" i="6" s="1"/>
  <c r="D115" i="6"/>
  <c r="F115" i="6" s="1"/>
  <c r="D81" i="6"/>
  <c r="F81" i="6" s="1"/>
  <c r="D61" i="6"/>
  <c r="F61" i="6" s="1"/>
  <c r="D146" i="6"/>
  <c r="F146" i="6" s="1"/>
  <c r="D114" i="6"/>
  <c r="F114" i="6" s="1"/>
  <c r="D73" i="6"/>
  <c r="F73" i="6" s="1"/>
  <c r="D72" i="6"/>
  <c r="F72" i="6" s="1"/>
  <c r="D48" i="6"/>
  <c r="F48" i="6" s="1"/>
  <c r="D16" i="6"/>
  <c r="F16" i="6" s="1"/>
  <c r="D67" i="6"/>
  <c r="F67" i="6" s="1"/>
  <c r="D35" i="6"/>
  <c r="F35" i="6" s="1"/>
  <c r="D256" i="6"/>
  <c r="F256" i="6" s="1"/>
  <c r="D8" i="6"/>
  <c r="F8" i="6" s="1"/>
  <c r="D191" i="6"/>
  <c r="F191" i="6" s="1"/>
  <c r="D177" i="6"/>
  <c r="F177" i="6" s="1"/>
  <c r="D178" i="6"/>
  <c r="F178" i="6" s="1"/>
  <c r="D145" i="6"/>
  <c r="F145" i="6" s="1"/>
  <c r="D173" i="6"/>
  <c r="F173" i="6" s="1"/>
  <c r="D186" i="6"/>
  <c r="F186" i="6" s="1"/>
  <c r="D206" i="6"/>
  <c r="F206" i="6" s="1"/>
  <c r="D226" i="6"/>
  <c r="F226" i="6" s="1"/>
  <c r="D219" i="6"/>
  <c r="F219" i="6" s="1"/>
  <c r="D247" i="6"/>
  <c r="F247" i="6" s="1"/>
  <c r="D212" i="6"/>
  <c r="F212" i="6" s="1"/>
  <c r="D180" i="6"/>
  <c r="F180" i="6" s="1"/>
  <c r="D148" i="6"/>
  <c r="F148" i="6" s="1"/>
  <c r="D116" i="6"/>
  <c r="F116" i="6" s="1"/>
  <c r="D57" i="6"/>
  <c r="F57" i="6" s="1"/>
  <c r="D246" i="6"/>
  <c r="F246" i="6" s="1"/>
  <c r="D252" i="6"/>
  <c r="F252" i="6" s="1"/>
  <c r="D40" i="6"/>
  <c r="F40" i="6" s="1"/>
  <c r="D62" i="6"/>
  <c r="F62" i="6" s="1"/>
  <c r="D117" i="6"/>
  <c r="F117" i="6" s="1"/>
  <c r="D185" i="6"/>
  <c r="F185" i="6" s="1"/>
  <c r="D204" i="6"/>
  <c r="F204" i="6" s="1"/>
  <c r="D140" i="6"/>
  <c r="F140" i="6" s="1"/>
  <c r="D251" i="6"/>
  <c r="F251" i="6" s="1"/>
  <c r="D223" i="6"/>
  <c r="F223" i="6" s="1"/>
  <c r="D137" i="6"/>
  <c r="F137" i="6" s="1"/>
  <c r="D181" i="6"/>
  <c r="F181" i="6" s="1"/>
  <c r="D108" i="6"/>
  <c r="F108" i="6" s="1"/>
  <c r="D7" i="6"/>
  <c r="F7" i="6" s="1"/>
  <c r="D33" i="6"/>
  <c r="F33" i="6" s="1"/>
  <c r="D217" i="6"/>
  <c r="F217" i="6" s="1"/>
  <c r="D241" i="6"/>
  <c r="F241" i="6" s="1"/>
  <c r="D54" i="6"/>
  <c r="F54" i="6" s="1"/>
  <c r="D22" i="6"/>
  <c r="F22" i="6" s="1"/>
  <c r="D254" i="6"/>
  <c r="F254" i="6" s="1"/>
  <c r="D242" i="6"/>
  <c r="F242" i="6" s="1"/>
  <c r="D30" i="6"/>
  <c r="F30" i="6" s="1"/>
  <c r="D11" i="6"/>
  <c r="F11" i="6" s="1"/>
  <c r="D235" i="6"/>
  <c r="F235" i="6" s="1"/>
  <c r="D194" i="6"/>
  <c r="F194" i="6" s="1"/>
  <c r="D172" i="6"/>
  <c r="F172" i="6" s="1"/>
  <c r="D237" i="6"/>
  <c r="F237" i="6" s="1"/>
  <c r="D13" i="6"/>
  <c r="F13" i="6" s="1"/>
  <c r="D14" i="6"/>
  <c r="F14" i="6" s="1"/>
  <c r="D230" i="6"/>
  <c r="F230" i="6" s="1"/>
  <c r="D245" i="6"/>
  <c r="F245" i="6" s="1"/>
  <c r="D250" i="6"/>
  <c r="F250" i="6" s="1"/>
  <c r="D255" i="6"/>
  <c r="F255" i="6" s="1"/>
  <c r="D89" i="6"/>
  <c r="F89" i="6" s="1"/>
  <c r="D109" i="6"/>
  <c r="F109" i="6" s="1"/>
  <c r="D236" i="6"/>
  <c r="F236" i="6" s="1"/>
  <c r="D243" i="6"/>
  <c r="F243" i="6" s="1"/>
  <c r="D9" i="6"/>
  <c r="F9" i="6" s="1"/>
  <c r="D10" i="6"/>
  <c r="F10" i="6" s="1"/>
  <c r="D211" i="6"/>
  <c r="F211" i="6" s="1"/>
  <c r="D231" i="6"/>
  <c r="F231" i="6" s="1"/>
  <c r="D199" i="6"/>
  <c r="F199" i="6" s="1"/>
  <c r="D209" i="6"/>
  <c r="F209" i="6" s="1"/>
  <c r="D215" i="6"/>
  <c r="F215" i="6" s="1"/>
  <c r="D75" i="6"/>
  <c r="F75" i="6" s="1"/>
  <c r="D43" i="6"/>
  <c r="F43" i="6" s="1"/>
  <c r="D248" i="6"/>
  <c r="F248" i="6" s="1"/>
  <c r="D253" i="6"/>
  <c r="F253" i="6" s="1"/>
  <c r="D244" i="6"/>
  <c r="F244" i="6" s="1"/>
  <c r="D249" i="6"/>
  <c r="F249" i="6" s="1"/>
  <c r="D113" i="6"/>
  <c r="F113" i="6" s="1"/>
  <c r="D141" i="6"/>
  <c r="F141" i="6" s="1"/>
  <c r="D169" i="6"/>
  <c r="F169" i="6" s="1"/>
  <c r="D195" i="6"/>
  <c r="F195" i="6" s="1"/>
  <c r="D205" i="6"/>
  <c r="F205" i="6" s="1"/>
  <c r="D193" i="6"/>
  <c r="F193" i="6" s="1"/>
  <c r="D240" i="6"/>
  <c r="F240" i="6" s="1"/>
  <c r="D208" i="6"/>
  <c r="F208" i="6" s="1"/>
  <c r="D176" i="6"/>
  <c r="F176" i="6" s="1"/>
  <c r="D144" i="6"/>
  <c r="F144" i="6" s="1"/>
  <c r="D112" i="6"/>
  <c r="F112" i="6" s="1"/>
  <c r="D25" i="6"/>
  <c r="F25" i="6" s="1"/>
  <c r="D159" i="6"/>
  <c r="F159" i="6" s="1"/>
  <c r="D119" i="6"/>
  <c r="F119" i="6" s="1"/>
  <c r="D86" i="6"/>
  <c r="F86" i="6" s="1"/>
  <c r="D139" i="6"/>
  <c r="F139" i="6" s="1"/>
  <c r="D150" i="6"/>
  <c r="F150" i="6" s="1"/>
  <c r="D118" i="6"/>
  <c r="F118" i="6" s="1"/>
  <c r="D85" i="6"/>
  <c r="F85" i="6" s="1"/>
  <c r="D76" i="6"/>
  <c r="F76" i="6" s="1"/>
  <c r="D44" i="6"/>
  <c r="F44" i="6" s="1"/>
  <c r="D71" i="6"/>
  <c r="F71" i="6" s="1"/>
  <c r="D39" i="6"/>
  <c r="F39" i="6" s="1"/>
  <c r="D58" i="6"/>
  <c r="F58" i="6" s="1"/>
  <c r="D26" i="6"/>
  <c r="F26" i="6" s="1"/>
  <c r="D229" i="6"/>
  <c r="F229" i="6" s="1"/>
  <c r="D105" i="6"/>
  <c r="F105" i="6" s="1"/>
  <c r="D165" i="6"/>
  <c r="F165" i="6" s="1"/>
  <c r="D182" i="6"/>
  <c r="F182" i="6" s="1"/>
  <c r="D157" i="6"/>
  <c r="F157" i="6" s="1"/>
  <c r="D232" i="6"/>
  <c r="F232" i="6" s="1"/>
  <c r="D200" i="6"/>
  <c r="F200" i="6" s="1"/>
  <c r="D168" i="6"/>
  <c r="F168" i="6" s="1"/>
  <c r="D136" i="6"/>
  <c r="F136" i="6" s="1"/>
  <c r="D104" i="6"/>
  <c r="F104" i="6" s="1"/>
  <c r="D69" i="6"/>
  <c r="F69" i="6" s="1"/>
  <c r="D147" i="6"/>
  <c r="F147" i="6" s="1"/>
  <c r="D111" i="6"/>
  <c r="F111" i="6" s="1"/>
  <c r="D49" i="6"/>
  <c r="F49" i="6" s="1"/>
  <c r="D29" i="6"/>
  <c r="F29" i="6" s="1"/>
  <c r="D142" i="6"/>
  <c r="F142" i="6" s="1"/>
  <c r="D110" i="6"/>
  <c r="F110" i="6" s="1"/>
  <c r="D41" i="6"/>
  <c r="F41" i="6" s="1"/>
  <c r="D68" i="6"/>
  <c r="F68" i="6" s="1"/>
  <c r="D36" i="6"/>
  <c r="F36" i="6" s="1"/>
  <c r="D63" i="6"/>
  <c r="F63" i="6" s="1"/>
  <c r="D31" i="6"/>
  <c r="F31" i="6" s="1"/>
  <c r="D50" i="6"/>
  <c r="F50" i="6" s="1"/>
  <c r="D18" i="6"/>
  <c r="F18" i="6" s="1"/>
  <c r="D213" i="6"/>
  <c r="F213" i="6" s="1"/>
  <c r="D210" i="6"/>
  <c r="F210" i="6" s="1"/>
  <c r="D222" i="6"/>
  <c r="F222" i="6" s="1"/>
  <c r="D234" i="6"/>
  <c r="F234" i="6" s="1"/>
  <c r="D65" i="6"/>
  <c r="F65" i="6" s="1"/>
  <c r="D133" i="6"/>
  <c r="F133" i="6" s="1"/>
  <c r="D161" i="6"/>
  <c r="F161" i="6" s="1"/>
  <c r="D125" i="6"/>
  <c r="F125" i="6" s="1"/>
  <c r="D228" i="6"/>
  <c r="F228" i="6" s="1"/>
  <c r="D196" i="6"/>
  <c r="F196" i="6" s="1"/>
  <c r="D164" i="6"/>
  <c r="F164" i="6" s="1"/>
  <c r="D132" i="6"/>
  <c r="F132" i="6" s="1"/>
  <c r="D100" i="6"/>
  <c r="F100" i="6" s="1"/>
  <c r="D37" i="6"/>
  <c r="F37" i="6" s="1"/>
  <c r="D143" i="6"/>
  <c r="F143" i="6" s="1"/>
  <c r="D107" i="6"/>
  <c r="F107" i="6" s="1"/>
  <c r="D17" i="6"/>
  <c r="F17" i="6" s="1"/>
  <c r="D170" i="6"/>
  <c r="F170" i="6" s="1"/>
  <c r="D138" i="6"/>
  <c r="F138" i="6" s="1"/>
  <c r="D106" i="6"/>
  <c r="F106" i="6" s="1"/>
  <c r="D53" i="6"/>
  <c r="F53" i="6" s="1"/>
  <c r="D64" i="6"/>
  <c r="F64" i="6" s="1"/>
  <c r="D32" i="6"/>
  <c r="F32" i="6" s="1"/>
  <c r="D59" i="6"/>
  <c r="F59" i="6" s="1"/>
  <c r="D27" i="6"/>
  <c r="F27" i="6" s="1"/>
  <c r="D78" i="6"/>
  <c r="F78" i="6" s="1"/>
  <c r="D46" i="6"/>
  <c r="F46" i="6" s="1"/>
  <c r="D227" i="6"/>
  <c r="F227" i="6" s="1"/>
  <c r="D101" i="6"/>
  <c r="F101" i="6" s="1"/>
  <c r="D129" i="6"/>
  <c r="F129" i="6" s="1"/>
  <c r="D93" i="6"/>
  <c r="F93" i="6" s="1"/>
  <c r="D224" i="6"/>
  <c r="F224" i="6" s="1"/>
  <c r="D192" i="6"/>
  <c r="F192" i="6" s="1"/>
  <c r="D160" i="6"/>
  <c r="F160" i="6" s="1"/>
  <c r="D128" i="6"/>
  <c r="F128" i="6" s="1"/>
  <c r="D96" i="6"/>
  <c r="F96" i="6" s="1"/>
  <c r="D135" i="6"/>
  <c r="F135" i="6" s="1"/>
  <c r="D103" i="6"/>
  <c r="F103" i="6" s="1"/>
  <c r="D179" i="6"/>
  <c r="F179" i="6" s="1"/>
  <c r="D166" i="6"/>
  <c r="F166" i="6" s="1"/>
  <c r="D134" i="6"/>
  <c r="F134" i="6" s="1"/>
  <c r="D102" i="6"/>
  <c r="F102" i="6" s="1"/>
  <c r="D21" i="6"/>
  <c r="F21" i="6" s="1"/>
  <c r="D60" i="6"/>
  <c r="F60" i="6" s="1"/>
  <c r="D28" i="6"/>
  <c r="F28" i="6" s="1"/>
  <c r="D87" i="6"/>
  <c r="F87" i="6" s="1"/>
  <c r="D55" i="6"/>
  <c r="F55" i="6" s="1"/>
  <c r="D23" i="6"/>
  <c r="F23" i="6" s="1"/>
  <c r="D74" i="6"/>
  <c r="F74" i="6" s="1"/>
  <c r="D42" i="6"/>
  <c r="F42" i="6" s="1"/>
  <c r="D6" i="6"/>
  <c r="F6" i="6" s="1"/>
  <c r="D203" i="6"/>
  <c r="F203" i="6" s="1"/>
  <c r="D201" i="6"/>
  <c r="F201" i="6" s="1"/>
  <c r="D218" i="6"/>
  <c r="F218" i="6" s="1"/>
  <c r="D189" i="6"/>
  <c r="F189" i="6" s="1"/>
  <c r="D198" i="6"/>
  <c r="F198" i="6" s="1"/>
  <c r="D207" i="6"/>
  <c r="F207" i="6" s="1"/>
  <c r="D221" i="6"/>
  <c r="F221" i="6" s="1"/>
  <c r="D239" i="6"/>
  <c r="F239" i="6" s="1"/>
  <c r="D97" i="6"/>
  <c r="F97" i="6" s="1"/>
  <c r="D77" i="6"/>
  <c r="F77" i="6" s="1"/>
  <c r="D220" i="6"/>
  <c r="F220" i="6" s="1"/>
  <c r="D188" i="6"/>
  <c r="F188" i="6" s="1"/>
  <c r="D156" i="6"/>
  <c r="F156" i="6" s="1"/>
  <c r="D124" i="6"/>
  <c r="F124" i="6" s="1"/>
  <c r="D92" i="6"/>
  <c r="F92" i="6" s="1"/>
  <c r="D183" i="6"/>
  <c r="F183" i="6" s="1"/>
  <c r="D131" i="6"/>
  <c r="F131" i="6" s="1"/>
  <c r="D99" i="6"/>
  <c r="F99" i="6" s="1"/>
  <c r="D171" i="6"/>
  <c r="F171" i="6" s="1"/>
  <c r="D162" i="6"/>
  <c r="F162" i="6" s="1"/>
  <c r="D130" i="6"/>
  <c r="F130" i="6" s="1"/>
  <c r="D98" i="6"/>
  <c r="F98" i="6" s="1"/>
  <c r="D88" i="6"/>
  <c r="F88" i="6" s="1"/>
  <c r="D56" i="6"/>
  <c r="F56" i="6" s="1"/>
  <c r="D24" i="6"/>
  <c r="F24" i="6" s="1"/>
  <c r="D83" i="6"/>
  <c r="F83" i="6" s="1"/>
  <c r="D51" i="6"/>
  <c r="F51" i="6" s="1"/>
  <c r="D19" i="6"/>
  <c r="F19" i="6" s="1"/>
  <c r="D70" i="6"/>
  <c r="F70" i="6" s="1"/>
  <c r="D38" i="6"/>
  <c r="F38" i="6" s="1"/>
  <c r="D202" i="6"/>
  <c r="F202" i="6" s="1"/>
  <c r="D174" i="6"/>
  <c r="F174" i="6" s="1"/>
  <c r="D187" i="6"/>
  <c r="F187" i="6" s="1"/>
  <c r="D197" i="6"/>
  <c r="F197" i="6" s="1"/>
  <c r="D214" i="6"/>
  <c r="F214" i="6" s="1"/>
  <c r="D233" i="6"/>
  <c r="F233" i="6" s="1"/>
  <c r="D238" i="6"/>
  <c r="F238" i="6" s="1"/>
  <c r="D45" i="6"/>
  <c r="F45" i="6" s="1"/>
  <c r="D216" i="6"/>
  <c r="F216" i="6" s="1"/>
  <c r="D184" i="6"/>
  <c r="F184" i="6" s="1"/>
  <c r="D152" i="6"/>
  <c r="F152" i="6" s="1"/>
  <c r="D120" i="6"/>
  <c r="F120" i="6" s="1"/>
  <c r="D82" i="6"/>
  <c r="F82" i="6" s="1"/>
  <c r="D175" i="6"/>
  <c r="F175" i="6" s="1"/>
  <c r="D127" i="6"/>
  <c r="F127" i="6" s="1"/>
  <c r="D95" i="6"/>
  <c r="F95" i="6" s="1"/>
  <c r="D163" i="6"/>
  <c r="F163" i="6" s="1"/>
  <c r="D158" i="6"/>
  <c r="F158" i="6" s="1"/>
  <c r="D126" i="6"/>
  <c r="F126" i="6" s="1"/>
  <c r="D94" i="6"/>
  <c r="F94" i="6" s="1"/>
  <c r="D84" i="6"/>
  <c r="F84" i="6" s="1"/>
  <c r="D52" i="6"/>
  <c r="F52" i="6" s="1"/>
  <c r="D20" i="6"/>
  <c r="F20" i="6" s="1"/>
  <c r="D79" i="6"/>
  <c r="F79" i="6" s="1"/>
  <c r="D47" i="6"/>
  <c r="F47" i="6" s="1"/>
  <c r="D66" i="6"/>
  <c r="F66" i="6" s="1"/>
  <c r="D34" i="6"/>
  <c r="F34" i="6" s="1"/>
  <c r="G14" i="6" l="1"/>
  <c r="G22" i="6"/>
  <c r="G30" i="6"/>
  <c r="G38" i="6"/>
  <c r="G46" i="6"/>
  <c r="G54" i="6"/>
  <c r="G62" i="6"/>
  <c r="G70" i="6"/>
  <c r="G78" i="6"/>
  <c r="G86" i="6"/>
  <c r="G94" i="6"/>
  <c r="G102" i="6"/>
  <c r="G110" i="6"/>
  <c r="G118" i="6"/>
  <c r="G126" i="6"/>
  <c r="G134" i="6"/>
  <c r="G142" i="6"/>
  <c r="G150" i="6"/>
  <c r="G158" i="6"/>
  <c r="G166" i="6"/>
  <c r="G174" i="6"/>
  <c r="G182" i="6"/>
  <c r="G190" i="6"/>
  <c r="G198" i="6"/>
  <c r="G206" i="6"/>
  <c r="G214" i="6"/>
  <c r="G222" i="6"/>
  <c r="G230" i="6"/>
  <c r="G238" i="6"/>
  <c r="G246" i="6"/>
  <c r="G254" i="6"/>
  <c r="G29" i="6"/>
  <c r="G53" i="6"/>
  <c r="G69" i="6"/>
  <c r="G77" i="6"/>
  <c r="G93" i="6"/>
  <c r="G101" i="6"/>
  <c r="G117" i="6"/>
  <c r="G125" i="6"/>
  <c r="G141" i="6"/>
  <c r="G149" i="6"/>
  <c r="G165" i="6"/>
  <c r="G173" i="6"/>
  <c r="G189" i="6"/>
  <c r="G205" i="6"/>
  <c r="G213" i="6"/>
  <c r="G229" i="6"/>
  <c r="G237" i="6"/>
  <c r="G253" i="6"/>
  <c r="G172" i="6"/>
  <c r="G196" i="6"/>
  <c r="G204" i="6"/>
  <c r="G228" i="6"/>
  <c r="G244" i="6"/>
  <c r="G9" i="6"/>
  <c r="G41" i="6"/>
  <c r="G73" i="6"/>
  <c r="G105" i="6"/>
  <c r="G137" i="6"/>
  <c r="G169" i="6"/>
  <c r="G201" i="6"/>
  <c r="G241" i="6"/>
  <c r="G16" i="6"/>
  <c r="G40" i="6"/>
  <c r="G64" i="6"/>
  <c r="G80" i="6"/>
  <c r="G112" i="6"/>
  <c r="G144" i="6"/>
  <c r="G176" i="6"/>
  <c r="G208" i="6"/>
  <c r="G240" i="6"/>
  <c r="G15" i="6"/>
  <c r="G47" i="6"/>
  <c r="G79" i="6"/>
  <c r="G111" i="6"/>
  <c r="G143" i="6"/>
  <c r="G175" i="6"/>
  <c r="G199" i="6"/>
  <c r="G231" i="6"/>
  <c r="G13" i="6"/>
  <c r="G21" i="6"/>
  <c r="G37" i="6"/>
  <c r="G45" i="6"/>
  <c r="G61" i="6"/>
  <c r="G85" i="6"/>
  <c r="G109" i="6"/>
  <c r="G133" i="6"/>
  <c r="G157" i="6"/>
  <c r="G181" i="6"/>
  <c r="G197" i="6"/>
  <c r="G221" i="6"/>
  <c r="G245" i="6"/>
  <c r="G180" i="6"/>
  <c r="G212" i="6"/>
  <c r="G236" i="6"/>
  <c r="G252" i="6"/>
  <c r="G25" i="6"/>
  <c r="G57" i="6"/>
  <c r="G89" i="6"/>
  <c r="G121" i="6"/>
  <c r="G153" i="6"/>
  <c r="G185" i="6"/>
  <c r="G217" i="6"/>
  <c r="G249" i="6"/>
  <c r="G24" i="6"/>
  <c r="G48" i="6"/>
  <c r="G72" i="6"/>
  <c r="G104" i="6"/>
  <c r="G128" i="6"/>
  <c r="G160" i="6"/>
  <c r="G192" i="6"/>
  <c r="G224" i="6"/>
  <c r="G256" i="6"/>
  <c r="G31" i="6"/>
  <c r="G63" i="6"/>
  <c r="G95" i="6"/>
  <c r="G127" i="6"/>
  <c r="G167" i="6"/>
  <c r="G207" i="6"/>
  <c r="G239" i="6"/>
  <c r="G12" i="6"/>
  <c r="G20" i="6"/>
  <c r="G28" i="6"/>
  <c r="G36" i="6"/>
  <c r="G44" i="6"/>
  <c r="G52" i="6"/>
  <c r="G60" i="6"/>
  <c r="G68" i="6"/>
  <c r="G76" i="6"/>
  <c r="G84" i="6"/>
  <c r="G92" i="6"/>
  <c r="G100" i="6"/>
  <c r="G108" i="6"/>
  <c r="G116" i="6"/>
  <c r="G124" i="6"/>
  <c r="G132" i="6"/>
  <c r="G140" i="6"/>
  <c r="G148" i="6"/>
  <c r="G156" i="6"/>
  <c r="G164" i="6"/>
  <c r="G188" i="6"/>
  <c r="G220" i="6"/>
  <c r="G33" i="6"/>
  <c r="G65" i="6"/>
  <c r="G97" i="6"/>
  <c r="G129" i="6"/>
  <c r="G161" i="6"/>
  <c r="G193" i="6"/>
  <c r="G225" i="6"/>
  <c r="G6" i="6"/>
  <c r="G32" i="6"/>
  <c r="G56" i="6"/>
  <c r="G96" i="6"/>
  <c r="G120" i="6"/>
  <c r="G152" i="6"/>
  <c r="G184" i="6"/>
  <c r="G216" i="6"/>
  <c r="G248" i="6"/>
  <c r="G23" i="6"/>
  <c r="G55" i="6"/>
  <c r="G87" i="6"/>
  <c r="G119" i="6"/>
  <c r="G151" i="6"/>
  <c r="G183" i="6"/>
  <c r="G215" i="6"/>
  <c r="G247" i="6"/>
  <c r="G11" i="6"/>
  <c r="G19" i="6"/>
  <c r="G27" i="6"/>
  <c r="G35" i="6"/>
  <c r="G43" i="6"/>
  <c r="G51" i="6"/>
  <c r="G59" i="6"/>
  <c r="G67" i="6"/>
  <c r="G75" i="6"/>
  <c r="G83" i="6"/>
  <c r="G91" i="6"/>
  <c r="G99" i="6"/>
  <c r="G107" i="6"/>
  <c r="G115" i="6"/>
  <c r="G123" i="6"/>
  <c r="G131" i="6"/>
  <c r="G139" i="6"/>
  <c r="G147" i="6"/>
  <c r="G155" i="6"/>
  <c r="G163" i="6"/>
  <c r="G171" i="6"/>
  <c r="G179" i="6"/>
  <c r="G187" i="6"/>
  <c r="G195" i="6"/>
  <c r="G203" i="6"/>
  <c r="G211" i="6"/>
  <c r="G219" i="6"/>
  <c r="G227" i="6"/>
  <c r="G235" i="6"/>
  <c r="G243" i="6"/>
  <c r="G251" i="6"/>
  <c r="G10" i="6"/>
  <c r="G18" i="6"/>
  <c r="G26" i="6"/>
  <c r="G34" i="6"/>
  <c r="G42" i="6"/>
  <c r="G50" i="6"/>
  <c r="G58" i="6"/>
  <c r="G66" i="6"/>
  <c r="G74" i="6"/>
  <c r="G82" i="6"/>
  <c r="G90" i="6"/>
  <c r="G98" i="6"/>
  <c r="G106" i="6"/>
  <c r="G114" i="6"/>
  <c r="G122" i="6"/>
  <c r="G130" i="6"/>
  <c r="G138" i="6"/>
  <c r="G146" i="6"/>
  <c r="G154" i="6"/>
  <c r="G162" i="6"/>
  <c r="G170" i="6"/>
  <c r="G178" i="6"/>
  <c r="G186" i="6"/>
  <c r="G194" i="6"/>
  <c r="G202" i="6"/>
  <c r="G210" i="6"/>
  <c r="G218" i="6"/>
  <c r="G226" i="6"/>
  <c r="G234" i="6"/>
  <c r="G242" i="6"/>
  <c r="G250" i="6"/>
  <c r="J6" i="6"/>
  <c r="J7" i="6" s="1"/>
  <c r="G17" i="6"/>
  <c r="G49" i="6"/>
  <c r="G81" i="6"/>
  <c r="G113" i="6"/>
  <c r="G145" i="6"/>
  <c r="G177" i="6"/>
  <c r="G209" i="6"/>
  <c r="G233" i="6"/>
  <c r="G8" i="6"/>
  <c r="G88" i="6"/>
  <c r="G136" i="6"/>
  <c r="G168" i="6"/>
  <c r="G200" i="6"/>
  <c r="G232" i="6"/>
  <c r="G7" i="6"/>
  <c r="G39" i="6"/>
  <c r="G71" i="6"/>
  <c r="G103" i="6"/>
  <c r="G135" i="6"/>
  <c r="G159" i="6"/>
  <c r="G191" i="6"/>
  <c r="G223" i="6"/>
  <c r="G255" i="6"/>
  <c r="J8" i="6" l="1"/>
</calcChain>
</file>

<file path=xl/sharedStrings.xml><?xml version="1.0" encoding="utf-8"?>
<sst xmlns="http://schemas.openxmlformats.org/spreadsheetml/2006/main" count="860" uniqueCount="582">
  <si>
    <t>PV</t>
  </si>
  <si>
    <t>Date</t>
  </si>
  <si>
    <t>S1</t>
  </si>
  <si>
    <t>S2</t>
  </si>
  <si>
    <t>İşlem No</t>
  </si>
  <si>
    <t>Şirket</t>
  </si>
  <si>
    <t>İşlem Tarihi</t>
  </si>
  <si>
    <t>DATA</t>
  </si>
  <si>
    <t>Şube</t>
  </si>
  <si>
    <t>Portföy</t>
  </si>
  <si>
    <t>Portföy Sahibi Müdürlük</t>
  </si>
  <si>
    <t>Portföy Sahibi Masa</t>
  </si>
  <si>
    <t>Trader</t>
  </si>
  <si>
    <t>İşlem Amacı</t>
  </si>
  <si>
    <t>Portföy Tipi</t>
  </si>
  <si>
    <t>Karşı Taraf</t>
  </si>
  <si>
    <t>Para Birimi</t>
  </si>
  <si>
    <t>HAZİNE</t>
  </si>
  <si>
    <t>HAZİNE MÜDÜRLÜĞÜ</t>
  </si>
  <si>
    <t>IR_DESK</t>
  </si>
  <si>
    <t>TRADING</t>
  </si>
  <si>
    <t>Vade Tarihi</t>
  </si>
  <si>
    <t>Alım/Satım</t>
  </si>
  <si>
    <t>Anapara</t>
  </si>
  <si>
    <t>ISIN Kodu</t>
  </si>
  <si>
    <t>Bonds Portfolio</t>
  </si>
  <si>
    <t>BIST</t>
  </si>
  <si>
    <t>TRY</t>
  </si>
  <si>
    <t>BUY</t>
  </si>
  <si>
    <t>Portfolio date</t>
  </si>
  <si>
    <t>FC Mapping</t>
  </si>
  <si>
    <t>Girdiler</t>
  </si>
  <si>
    <t>Vertex 1</t>
  </si>
  <si>
    <t>O/N</t>
  </si>
  <si>
    <t>Vade</t>
  </si>
  <si>
    <t>Faiz</t>
  </si>
  <si>
    <t>Nominal</t>
  </si>
  <si>
    <t>PV Mapping</t>
  </si>
  <si>
    <t>Nominal Mapping</t>
  </si>
  <si>
    <t>Volatilite</t>
  </si>
  <si>
    <t>CF</t>
  </si>
  <si>
    <t xml:space="preserve"> </t>
  </si>
  <si>
    <t>CF - Vertex I</t>
  </si>
  <si>
    <t>1W</t>
  </si>
  <si>
    <t>Korelasyon</t>
  </si>
  <si>
    <t>CF - Vertex II</t>
  </si>
  <si>
    <t>2W</t>
  </si>
  <si>
    <t>1M</t>
  </si>
  <si>
    <t>3M</t>
  </si>
  <si>
    <t>Vartex</t>
  </si>
  <si>
    <t>Kontrol</t>
  </si>
  <si>
    <t>6M</t>
  </si>
  <si>
    <t>9M</t>
  </si>
  <si>
    <t>1Y</t>
  </si>
  <si>
    <t>2Y</t>
  </si>
  <si>
    <t>3Y</t>
  </si>
  <si>
    <t>Day / Year Basis</t>
  </si>
  <si>
    <t>4Y</t>
  </si>
  <si>
    <t>5Y</t>
  </si>
  <si>
    <t>Vertex 2</t>
  </si>
  <si>
    <t>10Y</t>
  </si>
  <si>
    <t>15Y</t>
  </si>
  <si>
    <t>20Y</t>
  </si>
  <si>
    <t>30Y</t>
  </si>
  <si>
    <t>+</t>
  </si>
  <si>
    <t>α</t>
  </si>
  <si>
    <t>Rt</t>
  </si>
  <si>
    <t>Gün</t>
  </si>
  <si>
    <t>DTM</t>
  </si>
  <si>
    <t>DYB</t>
  </si>
  <si>
    <t>3M TRY Standart Market Curve NS</t>
  </si>
  <si>
    <t>TOTAL</t>
  </si>
  <si>
    <t>TRT150715T17</t>
  </si>
  <si>
    <t>NOMINAL</t>
  </si>
  <si>
    <t>1M TRY Standart Market Curve NS</t>
  </si>
  <si>
    <t>25.05.2015</t>
  </si>
  <si>
    <t>22.05.2015</t>
  </si>
  <si>
    <t>21.05.2015</t>
  </si>
  <si>
    <t>20.05.2015</t>
  </si>
  <si>
    <t>18.05.2015</t>
  </si>
  <si>
    <t>15.05.2015</t>
  </si>
  <si>
    <t>14.05.2015</t>
  </si>
  <si>
    <t>13.05.2015</t>
  </si>
  <si>
    <t>12.05.2015</t>
  </si>
  <si>
    <t>11.05.2015</t>
  </si>
  <si>
    <t>08.05.2015</t>
  </si>
  <si>
    <t>07.05.2015</t>
  </si>
  <si>
    <t>06.05.2015</t>
  </si>
  <si>
    <t>05.05.2015</t>
  </si>
  <si>
    <t>04.05.2015</t>
  </si>
  <si>
    <t>30.04.2015</t>
  </si>
  <si>
    <t>29.04.2015</t>
  </si>
  <si>
    <t>28.04.2015</t>
  </si>
  <si>
    <t>27.04.2015</t>
  </si>
  <si>
    <t>24.04.2015</t>
  </si>
  <si>
    <t>22.04.2015</t>
  </si>
  <si>
    <t>21.04.2015</t>
  </si>
  <si>
    <t>20.04.2015</t>
  </si>
  <si>
    <t>17.04.2015</t>
  </si>
  <si>
    <t>16.04.2015</t>
  </si>
  <si>
    <t>15.04.2015</t>
  </si>
  <si>
    <t>14.04.2015</t>
  </si>
  <si>
    <t>13.04.2015</t>
  </si>
  <si>
    <t>10.04.2015</t>
  </si>
  <si>
    <t>09.04.2015</t>
  </si>
  <si>
    <t>08.04.2015</t>
  </si>
  <si>
    <t>07.04.2015</t>
  </si>
  <si>
    <t>06.04.2015</t>
  </si>
  <si>
    <t>03.04.2015</t>
  </si>
  <si>
    <t>02.04.2015</t>
  </si>
  <si>
    <t>01.04.2015</t>
  </si>
  <si>
    <t>31.03.2015</t>
  </si>
  <si>
    <t>30.03.2015</t>
  </si>
  <si>
    <t>27.03.2015</t>
  </si>
  <si>
    <t>26.03.2015</t>
  </si>
  <si>
    <t>25.03.2015</t>
  </si>
  <si>
    <t>24.03.2015</t>
  </si>
  <si>
    <t>23.03.2015</t>
  </si>
  <si>
    <t>20.03.2015</t>
  </si>
  <si>
    <t>19.03.2015</t>
  </si>
  <si>
    <t>18.03.2015</t>
  </si>
  <si>
    <t>17.03.2015</t>
  </si>
  <si>
    <t>16.03.2015</t>
  </si>
  <si>
    <t>13.03.2015</t>
  </si>
  <si>
    <t>12.03.2015</t>
  </si>
  <si>
    <t>11.03.2015</t>
  </si>
  <si>
    <t>10.03.2015</t>
  </si>
  <si>
    <t>09.03.2015</t>
  </si>
  <si>
    <t>06.03.2015</t>
  </si>
  <si>
    <t>05.03.2015</t>
  </si>
  <si>
    <t>04.03.2015</t>
  </si>
  <si>
    <t>03.03.2015</t>
  </si>
  <si>
    <t>02.03.2015</t>
  </si>
  <si>
    <t>27.02.2015</t>
  </si>
  <si>
    <t>26.02.2015</t>
  </si>
  <si>
    <t>25.02.2015</t>
  </si>
  <si>
    <t>24.02.2015</t>
  </si>
  <si>
    <t>23.02.2015</t>
  </si>
  <si>
    <t>20.02.2015</t>
  </si>
  <si>
    <t>19.02.2015</t>
  </si>
  <si>
    <t>18.02.2015</t>
  </si>
  <si>
    <t>17.02.2015</t>
  </si>
  <si>
    <t>16.02.2015</t>
  </si>
  <si>
    <t>13.02.2015</t>
  </si>
  <si>
    <t>12.02.2015</t>
  </si>
  <si>
    <t>11.02.2015</t>
  </si>
  <si>
    <t>10.02.2015</t>
  </si>
  <si>
    <t>09.02.2015</t>
  </si>
  <si>
    <t>06.02.2015</t>
  </si>
  <si>
    <t>05.02.2015</t>
  </si>
  <si>
    <t>04.02.2015</t>
  </si>
  <si>
    <t>03.02.2015</t>
  </si>
  <si>
    <t>02.02.2015</t>
  </si>
  <si>
    <t>30.01.2015</t>
  </si>
  <si>
    <t>29.01.2015</t>
  </si>
  <si>
    <t>28.01.2015</t>
  </si>
  <si>
    <t>27.01.2015</t>
  </si>
  <si>
    <t>26.01.2015</t>
  </si>
  <si>
    <t>23.01.2015</t>
  </si>
  <si>
    <t>22.01.2015</t>
  </si>
  <si>
    <t>21.01.2015</t>
  </si>
  <si>
    <t>20.01.2015</t>
  </si>
  <si>
    <t>19.01.2015</t>
  </si>
  <si>
    <t>16.01.2015</t>
  </si>
  <si>
    <t>15.01.2015</t>
  </si>
  <si>
    <t>14.01.2015</t>
  </si>
  <si>
    <t>13.01.2015</t>
  </si>
  <si>
    <t>12.01.2015</t>
  </si>
  <si>
    <t>09.01.2015</t>
  </si>
  <si>
    <t>08.01.2015</t>
  </si>
  <si>
    <t>07.01.2015</t>
  </si>
  <si>
    <t>06.01.2015</t>
  </si>
  <si>
    <t>05.01.2015</t>
  </si>
  <si>
    <t>02.01.2015</t>
  </si>
  <si>
    <t>31.12.2014</t>
  </si>
  <si>
    <t>30.12.2014</t>
  </si>
  <si>
    <t>29.12.2014</t>
  </si>
  <si>
    <t>26.12.2014</t>
  </si>
  <si>
    <t>25.12.2014</t>
  </si>
  <si>
    <t>24.12.2014</t>
  </si>
  <si>
    <t>23.12.2014</t>
  </si>
  <si>
    <t>22.12.2014</t>
  </si>
  <si>
    <t>19.12.2014</t>
  </si>
  <si>
    <t>18.12.2014</t>
  </si>
  <si>
    <t>17.12.2014</t>
  </si>
  <si>
    <t>16.12.2014</t>
  </si>
  <si>
    <t>15.12.2014</t>
  </si>
  <si>
    <t>12.12.2014</t>
  </si>
  <si>
    <t>11.12.2014</t>
  </si>
  <si>
    <t>10.12.2014</t>
  </si>
  <si>
    <t>09.12.2014</t>
  </si>
  <si>
    <t>08.12.2014</t>
  </si>
  <si>
    <t>05.12.2014</t>
  </si>
  <si>
    <t>04.12.2014</t>
  </si>
  <si>
    <t>03.12.2014</t>
  </si>
  <si>
    <t>02.12.2014</t>
  </si>
  <si>
    <t>01.12.2014</t>
  </si>
  <si>
    <t>28.11.2014</t>
  </si>
  <si>
    <t>27.11.2014</t>
  </si>
  <si>
    <t>26.11.2014</t>
  </si>
  <si>
    <t>25.11.2014</t>
  </si>
  <si>
    <t>24.11.2014</t>
  </si>
  <si>
    <t>21.11.2014</t>
  </si>
  <si>
    <t>20.11.2014</t>
  </si>
  <si>
    <t>19.11.2014</t>
  </si>
  <si>
    <t>18.11.2014</t>
  </si>
  <si>
    <t>17.11.2014</t>
  </si>
  <si>
    <t>14.11.2014</t>
  </si>
  <si>
    <t>13.11.2014</t>
  </si>
  <si>
    <t>12.11.2014</t>
  </si>
  <si>
    <t>11.11.2014</t>
  </si>
  <si>
    <t>10.11.2014</t>
  </si>
  <si>
    <t>07.11.2014</t>
  </si>
  <si>
    <t>06.11.2014</t>
  </si>
  <si>
    <t>05.11.2014</t>
  </si>
  <si>
    <t>04.11.2014</t>
  </si>
  <si>
    <t>03.11.2014</t>
  </si>
  <si>
    <t>31.10.2014</t>
  </si>
  <si>
    <t>30.10.2014</t>
  </si>
  <si>
    <t>28.10.2014</t>
  </si>
  <si>
    <t>27.10.2014</t>
  </si>
  <si>
    <t>24.10.2014</t>
  </si>
  <si>
    <t>23.10.2014</t>
  </si>
  <si>
    <t>22.10.2014</t>
  </si>
  <si>
    <t>21.10.2014</t>
  </si>
  <si>
    <t>20.10.2014</t>
  </si>
  <si>
    <t>17.10.2014</t>
  </si>
  <si>
    <t>16.10.2014</t>
  </si>
  <si>
    <t>15.10.2014</t>
  </si>
  <si>
    <t>14.10.2014</t>
  </si>
  <si>
    <t>13.10.2014</t>
  </si>
  <si>
    <t>10.10.2014</t>
  </si>
  <si>
    <t>09.10.2014</t>
  </si>
  <si>
    <t>08.10.2014</t>
  </si>
  <si>
    <t>03.10.2014</t>
  </si>
  <si>
    <t>02.10.2014</t>
  </si>
  <si>
    <t>01.10.2014</t>
  </si>
  <si>
    <t>30.09.2014</t>
  </si>
  <si>
    <t>29.09.2014</t>
  </si>
  <si>
    <t>26.09.2014</t>
  </si>
  <si>
    <t>25.09.2014</t>
  </si>
  <si>
    <t>24.09.2014</t>
  </si>
  <si>
    <t>23.09.2014</t>
  </si>
  <si>
    <t>22.09.2014</t>
  </si>
  <si>
    <t>19.09.2014</t>
  </si>
  <si>
    <t>18.09.2014</t>
  </si>
  <si>
    <t>17.09.2014</t>
  </si>
  <si>
    <t>16.09.2014</t>
  </si>
  <si>
    <t>15.09.2014</t>
  </si>
  <si>
    <t>12.09.2014</t>
  </si>
  <si>
    <t>11.09.2014</t>
  </si>
  <si>
    <t>10.09.2014</t>
  </si>
  <si>
    <t>09.09.2014</t>
  </si>
  <si>
    <t>08.09.2014</t>
  </si>
  <si>
    <t>05.09.2014</t>
  </si>
  <si>
    <t>04.09.2014</t>
  </si>
  <si>
    <t>03.09.2014</t>
  </si>
  <si>
    <t>02.09.2014</t>
  </si>
  <si>
    <t>01.09.2014</t>
  </si>
  <si>
    <t>29.08.2014</t>
  </si>
  <si>
    <t>28.08.2014</t>
  </si>
  <si>
    <t>27.08.2014</t>
  </si>
  <si>
    <t>26.08.2014</t>
  </si>
  <si>
    <t>25.08.2014</t>
  </si>
  <si>
    <t>22.08.2014</t>
  </si>
  <si>
    <t>21.08.2014</t>
  </si>
  <si>
    <t>20.08.2014</t>
  </si>
  <si>
    <t>19.08.2014</t>
  </si>
  <si>
    <t>18.08.2014</t>
  </si>
  <si>
    <t>15.08.2014</t>
  </si>
  <si>
    <t>14.08.2014</t>
  </si>
  <si>
    <t>13.08.2014</t>
  </si>
  <si>
    <t>12.08.2014</t>
  </si>
  <si>
    <t>11.08.2014</t>
  </si>
  <si>
    <t>08.08.2014</t>
  </si>
  <si>
    <t>07.08.2014</t>
  </si>
  <si>
    <t>06.08.2014</t>
  </si>
  <si>
    <t>05.08.2014</t>
  </si>
  <si>
    <t>04.08.2014</t>
  </si>
  <si>
    <t>01.08.2014</t>
  </si>
  <si>
    <t>31.07.2014</t>
  </si>
  <si>
    <t>25.07.2014</t>
  </si>
  <si>
    <t>24.07.2014</t>
  </si>
  <si>
    <t>23.07.2014</t>
  </si>
  <si>
    <t>22.07.2014</t>
  </si>
  <si>
    <t>21.07.2014</t>
  </si>
  <si>
    <t>18.07.2014</t>
  </si>
  <si>
    <t>17.07.2014</t>
  </si>
  <si>
    <t>16.07.2014</t>
  </si>
  <si>
    <t>15.07.2014</t>
  </si>
  <si>
    <t>14.07.2014</t>
  </si>
  <si>
    <t>11.07.2014</t>
  </si>
  <si>
    <t>10.07.2014</t>
  </si>
  <si>
    <t>09.07.2014</t>
  </si>
  <si>
    <t>08.07.2014</t>
  </si>
  <si>
    <t>07.07.2014</t>
  </si>
  <si>
    <t>04.07.2014</t>
  </si>
  <si>
    <t>03.07.2014</t>
  </si>
  <si>
    <t>02.07.2014</t>
  </si>
  <si>
    <t>01.07.2014</t>
  </si>
  <si>
    <t>30.06.2014</t>
  </si>
  <si>
    <t>27.06.2014</t>
  </si>
  <si>
    <t>26.06.2014</t>
  </si>
  <si>
    <t>25.06.2014</t>
  </si>
  <si>
    <t>24.06.2014</t>
  </si>
  <si>
    <t>23.06.2014</t>
  </si>
  <si>
    <t>20.06.2014</t>
  </si>
  <si>
    <t>19.06.2014</t>
  </si>
  <si>
    <t>18.06.2014</t>
  </si>
  <si>
    <t>17.06.2014</t>
  </si>
  <si>
    <t>16.06.2014</t>
  </si>
  <si>
    <t>13.06.2014</t>
  </si>
  <si>
    <t>12.06.2014</t>
  </si>
  <si>
    <t>11.06.2014</t>
  </si>
  <si>
    <t>10.06.2014</t>
  </si>
  <si>
    <t>09.06.2014</t>
  </si>
  <si>
    <t>06.06.2014</t>
  </si>
  <si>
    <t>05.06.2014</t>
  </si>
  <si>
    <t>04.06.2014</t>
  </si>
  <si>
    <t>03.06.2014</t>
  </si>
  <si>
    <t>02.06.2014</t>
  </si>
  <si>
    <t>30.05.2014</t>
  </si>
  <si>
    <t>29.05.2014</t>
  </si>
  <si>
    <t>28.05.2014</t>
  </si>
  <si>
    <t>27.05.2014</t>
  </si>
  <si>
    <t>26.05.2014</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</si>
  <si>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</si>
  <si>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</si>
  <si>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</si>
  <si>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</si>
  <si>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</si>
  <si>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</si>
  <si>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</si>
  <si>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</si>
  <si>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</si>
  <si>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</si>
  <si>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</si>
  <si>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</si>
  <si>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</si>
  <si>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</si>
  <si>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</si>
  <si>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</si>
  <si>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</si>
  <si>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</si>
  <si>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</si>
  <si>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</si>
  <si>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</si>
  <si>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</si>
  <si>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</si>
  <si>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</si>
  <si>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</si>
  <si>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</si>
  <si>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</si>
  <si>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</si>
  <si>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</si>
  <si>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</si>
  <si>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</si>
  <si>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</si>
  <si>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</si>
  <si>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</si>
  <si>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</si>
  <si>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</si>
  <si>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</si>
  <si>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</si>
  <si>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</si>
  <si>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</si>
  <si>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</si>
  <si>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</si>
  <si>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</si>
  <si>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</si>
  <si>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</si>
  <si>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</si>
  <si>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</si>
  <si>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</si>
  <si>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</si>
  <si>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</si>
  <si>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</si>
  <si>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S54</t>
  </si>
  <si>
    <t>S55</t>
  </si>
  <si>
    <t>S56</t>
  </si>
  <si>
    <t>S57</t>
  </si>
  <si>
    <t>S58</t>
  </si>
  <si>
    <t>S59</t>
  </si>
  <si>
    <t>S60</t>
  </si>
  <si>
    <t>S61</t>
  </si>
  <si>
    <t>S62</t>
  </si>
  <si>
    <t>S63</t>
  </si>
  <si>
    <t>S64</t>
  </si>
  <si>
    <t>S65</t>
  </si>
  <si>
    <t>S66</t>
  </si>
  <si>
    <t>S67</t>
  </si>
  <si>
    <t>S68</t>
  </si>
  <si>
    <t>S69</t>
  </si>
  <si>
    <t>S70</t>
  </si>
  <si>
    <t>S71</t>
  </si>
  <si>
    <t>S72</t>
  </si>
  <si>
    <t>S73</t>
  </si>
  <si>
    <t>S74</t>
  </si>
  <si>
    <t>S75</t>
  </si>
  <si>
    <t>S76</t>
  </si>
  <si>
    <t>S77</t>
  </si>
  <si>
    <t>S78</t>
  </si>
  <si>
    <t>S79</t>
  </si>
  <si>
    <t>S80</t>
  </si>
  <si>
    <t>S81</t>
  </si>
  <si>
    <t>S82</t>
  </si>
  <si>
    <t>S83</t>
  </si>
  <si>
    <t>S84</t>
  </si>
  <si>
    <t>S85</t>
  </si>
  <si>
    <t>S86</t>
  </si>
  <si>
    <t>S87</t>
  </si>
  <si>
    <t>S88</t>
  </si>
  <si>
    <t>S89</t>
  </si>
  <si>
    <t>S90</t>
  </si>
  <si>
    <t>S91</t>
  </si>
  <si>
    <t>S92</t>
  </si>
  <si>
    <t>S93</t>
  </si>
  <si>
    <t>S94</t>
  </si>
  <si>
    <t>S95</t>
  </si>
  <si>
    <t>S96</t>
  </si>
  <si>
    <t>S97</t>
  </si>
  <si>
    <t>S98</t>
  </si>
  <si>
    <t>S99</t>
  </si>
  <si>
    <t>S100</t>
  </si>
  <si>
    <t>S101</t>
  </si>
  <si>
    <t>S102</t>
  </si>
  <si>
    <t>S103</t>
  </si>
  <si>
    <t>S104</t>
  </si>
  <si>
    <t>S105</t>
  </si>
  <si>
    <t>S106</t>
  </si>
  <si>
    <t>S107</t>
  </si>
  <si>
    <t>S108</t>
  </si>
  <si>
    <t>S109</t>
  </si>
  <si>
    <t>S110</t>
  </si>
  <si>
    <t>S111</t>
  </si>
  <si>
    <t>S112</t>
  </si>
  <si>
    <t>S113</t>
  </si>
  <si>
    <t>S114</t>
  </si>
  <si>
    <t>S115</t>
  </si>
  <si>
    <t>S116</t>
  </si>
  <si>
    <t>S117</t>
  </si>
  <si>
    <t>S118</t>
  </si>
  <si>
    <t>S119</t>
  </si>
  <si>
    <t>S120</t>
  </si>
  <si>
    <t>S121</t>
  </si>
  <si>
    <t>S122</t>
  </si>
  <si>
    <t>S123</t>
  </si>
  <si>
    <t>S124</t>
  </si>
  <si>
    <t>S125</t>
  </si>
  <si>
    <t>S126</t>
  </si>
  <si>
    <t>S127</t>
  </si>
  <si>
    <t>S128</t>
  </si>
  <si>
    <t>S129</t>
  </si>
  <si>
    <t>S130</t>
  </si>
  <si>
    <t>S131</t>
  </si>
  <si>
    <t>S132</t>
  </si>
  <si>
    <t>S133</t>
  </si>
  <si>
    <t>S134</t>
  </si>
  <si>
    <t>S135</t>
  </si>
  <si>
    <t>S136</t>
  </si>
  <si>
    <t>S137</t>
  </si>
  <si>
    <t>S138</t>
  </si>
  <si>
    <t>S139</t>
  </si>
  <si>
    <t>S140</t>
  </si>
  <si>
    <t>S141</t>
  </si>
  <si>
    <t>S142</t>
  </si>
  <si>
    <t>S143</t>
  </si>
  <si>
    <t>S144</t>
  </si>
  <si>
    <t>S145</t>
  </si>
  <si>
    <t>S146</t>
  </si>
  <si>
    <t>S147</t>
  </si>
  <si>
    <t>S148</t>
  </si>
  <si>
    <t>S149</t>
  </si>
  <si>
    <t>S150</t>
  </si>
  <si>
    <t>S151</t>
  </si>
  <si>
    <t>S152</t>
  </si>
  <si>
    <t>S153</t>
  </si>
  <si>
    <t>S154</t>
  </si>
  <si>
    <t>S155</t>
  </si>
  <si>
    <t>S156</t>
  </si>
  <si>
    <t>S157</t>
  </si>
  <si>
    <t>S158</t>
  </si>
  <si>
    <t>S159</t>
  </si>
  <si>
    <t>S160</t>
  </si>
  <si>
    <t>S161</t>
  </si>
  <si>
    <t>S162</t>
  </si>
  <si>
    <t>S163</t>
  </si>
  <si>
    <t>S164</t>
  </si>
  <si>
    <t>S165</t>
  </si>
  <si>
    <t>S166</t>
  </si>
  <si>
    <t>S167</t>
  </si>
  <si>
    <t>S168</t>
  </si>
  <si>
    <t>S169</t>
  </si>
  <si>
    <t>S170</t>
  </si>
  <si>
    <t>S171</t>
  </si>
  <si>
    <t>S172</t>
  </si>
  <si>
    <t>S173</t>
  </si>
  <si>
    <t>S174</t>
  </si>
  <si>
    <t>S175</t>
  </si>
  <si>
    <t>S176</t>
  </si>
  <si>
    <t>S177</t>
  </si>
  <si>
    <t>S178</t>
  </si>
  <si>
    <t>S179</t>
  </si>
  <si>
    <t>S180</t>
  </si>
  <si>
    <t>S181</t>
  </si>
  <si>
    <t>S182</t>
  </si>
  <si>
    <t>S183</t>
  </si>
  <si>
    <t>S184</t>
  </si>
  <si>
    <t>S185</t>
  </si>
  <si>
    <t>S186</t>
  </si>
  <si>
    <t>S187</t>
  </si>
  <si>
    <t>S188</t>
  </si>
  <si>
    <t>S189</t>
  </si>
  <si>
    <t>S190</t>
  </si>
  <si>
    <t>S191</t>
  </si>
  <si>
    <t>S192</t>
  </si>
  <si>
    <t>S193</t>
  </si>
  <si>
    <t>S194</t>
  </si>
  <si>
    <t>S195</t>
  </si>
  <si>
    <t>S196</t>
  </si>
  <si>
    <t>S197</t>
  </si>
  <si>
    <t>S198</t>
  </si>
  <si>
    <t>S199</t>
  </si>
  <si>
    <t>S200</t>
  </si>
  <si>
    <t>S201</t>
  </si>
  <si>
    <t>S202</t>
  </si>
  <si>
    <t>S203</t>
  </si>
  <si>
    <t>S204</t>
  </si>
  <si>
    <t>S205</t>
  </si>
  <si>
    <t>S206</t>
  </si>
  <si>
    <t>S207</t>
  </si>
  <si>
    <t>S208</t>
  </si>
  <si>
    <t>S209</t>
  </si>
  <si>
    <t>S210</t>
  </si>
  <si>
    <t>S211</t>
  </si>
  <si>
    <t>S212</t>
  </si>
  <si>
    <t>S213</t>
  </si>
  <si>
    <t>S214</t>
  </si>
  <si>
    <t>S215</t>
  </si>
  <si>
    <t>S216</t>
  </si>
  <si>
    <t>S217</t>
  </si>
  <si>
    <t>S218</t>
  </si>
  <si>
    <t>S219</t>
  </si>
  <si>
    <t>S220</t>
  </si>
  <si>
    <t>S221</t>
  </si>
  <si>
    <t>S222</t>
  </si>
  <si>
    <t>S223</t>
  </si>
  <si>
    <t>S224</t>
  </si>
  <si>
    <t>S225</t>
  </si>
  <si>
    <t>S226</t>
  </si>
  <si>
    <t>S227</t>
  </si>
  <si>
    <t>S228</t>
  </si>
  <si>
    <t>S229</t>
  </si>
  <si>
    <t>S230</t>
  </si>
  <si>
    <t>S231</t>
  </si>
  <si>
    <t>S232</t>
  </si>
  <si>
    <t>S233</t>
  </si>
  <si>
    <t>S234</t>
  </si>
  <si>
    <t>S235</t>
  </si>
  <si>
    <t>S236</t>
  </si>
  <si>
    <t>S237</t>
  </si>
  <si>
    <t>S238</t>
  </si>
  <si>
    <t>S239</t>
  </si>
  <si>
    <t>S240</t>
  </si>
  <si>
    <t>S241</t>
  </si>
  <si>
    <t>S242</t>
  </si>
  <si>
    <t>S243</t>
  </si>
  <si>
    <t>S244</t>
  </si>
  <si>
    <t>S245</t>
  </si>
  <si>
    <t>S246</t>
  </si>
  <si>
    <t>S247</t>
  </si>
  <si>
    <t>S248</t>
  </si>
  <si>
    <t>S249</t>
  </si>
  <si>
    <t>S250</t>
  </si>
  <si>
    <t>S251</t>
  </si>
  <si>
    <t>PL</t>
  </si>
  <si>
    <t>VaR</t>
  </si>
  <si>
    <t>Sorted</t>
  </si>
  <si>
    <t>VaR/PV</t>
  </si>
  <si>
    <t>ES</t>
  </si>
  <si>
    <t>RISKACTIVE</t>
  </si>
  <si>
    <t>C.MEMIS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</si>
</sst>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_-* #,##0.00\ _T_L_-;\-* #,##0.00\ _T_L_-;_-* &quot;-&quot;??\ _T_L_-;_-@_-"/>
    <numFmt numFmtId="165" formatCode="_-* #,##0.00\ _₺_-;\-* #,##0.00\ _₺_-;_-* &quot;-&quot;??\ _₺_-;_-@_-"/>
    <numFmt numFmtId="166" formatCode="0.0000"/>
    <numFmt numFmtId="167" formatCode="dd\/mm\/yyyy"/>
    <numFmt numFmtId="168" formatCode="#,##0\ _T_L"/>
    <numFmt numFmtId="169" formatCode="#,##0.0"/>
    <numFmt numFmtId="170" formatCode="#,##0.00\ _T_L"/>
    <numFmt numFmtId="171" formatCode="0.0000%"/>
    <numFmt numFmtId="172" formatCode="0.00000%"/>
  </numFmts>
  <fonts count="15" x14ac:knownFonts="1">
    <font>
      <sz val="11"/>
      <color theme="1"/>
      <name val="Calibri"/>
      <family val="2"/>
      <scheme val="minor"/>
    </font>
    <font>
      <sz val="11"/>
      <color theme="1"/>
      <name val="Calibri"/>
      <family val="2"/>
      <scheme val="minor"/>
    </font>
    <font>
      <sz val="8"/>
      <color rgb="FF362B36"/>
      <name val="Lucida Sans"/>
      <family val="2"/>
    </font>
    <font>
      <sz val="7"/>
      <color indexed="63"/>
      <name val="Verdana"/>
      <family val="2"/>
      <charset val="162"/>
    </font>
    <font>
      <b/>
      <sz val="10"/>
      <name val="Arial"/>
      <family val="2"/>
      <charset val="162"/>
    </font>
    <font>
      <b/>
      <sz val="10"/>
      <color indexed="9"/>
      <name val="Arial"/>
      <family val="2"/>
      <charset val="162"/>
    </font>
    <font>
      <b/>
      <sz val="7"/>
      <color indexed="9"/>
      <name val="Verdana"/>
      <family val="2"/>
      <charset val="162"/>
    </font>
    <font>
      <b/>
      <sz val="7"/>
      <color indexed="63"/>
      <name val="Verdana"/>
      <family val="2"/>
      <charset val="162"/>
    </font>
    <font>
      <sz val="10"/>
      <name val="Arial"/>
      <family val="2"/>
      <charset val="162"/>
    </font>
    <font>
      <sz val="10"/>
      <color indexed="8"/>
      <name val="Arial"/>
      <family val="2"/>
      <charset val="162"/>
    </font>
    <font>
      <sz val="8"/>
      <name val="Arial"/>
      <family val="2"/>
      <charset val="162"/>
    </font>
    <font>
      <b/>
      <sz val="10"/>
      <color indexed="63"/>
      <name val="Arial"/>
      <family val="2"/>
      <charset val="162"/>
    </font>
    <font>
      <b/>
      <sz val="8"/>
      <color rgb="FF2779AA"/>
      <name val="Lucida Sans"/>
      <family val="2"/>
    </font>
    <font>
      <b/>
      <sz val="8"/>
      <color rgb="FF362B36"/>
      <name val="Lucida Sans"/>
      <family val="2"/>
    </font>
    <font>
      <sz val="11"/>
      <color indexed="8"/>
      <name val="Calibri"/>
      <family val="2"/>
      <scheme val="minor"/>
    </font>
  </fonts>
  <fills count="13">
    <fill>
      <patternFill patternType="none"/>
    </fill>
    <fill>
      <patternFill patternType="gray125"/>
    </fill>
    <fill>
      <patternFill patternType="solid">
        <fgColor theme="0"/>
        <bgColor indexed="64"/>
      </patternFill>
    </fill>
    <fill>
      <patternFill patternType="solid">
        <fgColor indexed="9"/>
        <bgColor indexed="26"/>
      </patternFill>
    </fill>
    <fill>
      <patternFill patternType="solid">
        <fgColor indexed="8"/>
        <bgColor indexed="13"/>
      </patternFill>
    </fill>
    <fill>
      <patternFill patternType="solid">
        <fgColor indexed="13"/>
        <bgColor indexed="26"/>
      </patternFill>
    </fill>
    <fill>
      <patternFill patternType="solid">
        <fgColor indexed="13"/>
        <bgColor indexed="64"/>
      </patternFill>
    </fill>
    <fill>
      <patternFill patternType="solid">
        <fgColor indexed="51"/>
        <bgColor indexed="13"/>
      </patternFill>
    </fill>
    <fill>
      <patternFill patternType="solid">
        <fgColor indexed="51"/>
        <bgColor indexed="26"/>
      </patternFill>
    </fill>
    <fill>
      <patternFill patternType="solid">
        <fgColor indexed="51"/>
        <bgColor indexed="31"/>
      </patternFill>
    </fill>
    <fill>
      <patternFill patternType="solid">
        <fgColor rgb="FFF2F5F7"/>
        <bgColor indexed="64"/>
      </patternFill>
    </fill>
    <fill>
      <patternFill patternType="solid">
        <fgColor rgb="FFD7EBF9"/>
        <bgColor indexed="64"/>
      </patternFill>
    </fill>
    <fill>
      <patternFill patternType="solid">
        <fgColor theme="0"/>
        <bgColor indexed="26"/>
      </patternFill>
    </fill>
  </fills>
  <borders count="2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8"/>
      </right>
      <top style="medium">
        <color indexed="8"/>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8"/>
      </right>
      <top/>
      <bottom style="medium">
        <color indexed="8"/>
      </bottom>
      <diagonal/>
    </border>
    <border>
      <left style="medium">
        <color indexed="8"/>
      </left>
      <right/>
      <top/>
      <bottom style="medium">
        <color indexed="8"/>
      </bottom>
      <diagonal/>
    </border>
    <border>
      <left style="medium">
        <color indexed="64"/>
      </left>
      <right style="thin">
        <color indexed="8"/>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rgb="FFAED0EA"/>
      </left>
      <right style="medium">
        <color rgb="FFAED0EA"/>
      </right>
      <top style="medium">
        <color rgb="FFAED0EA"/>
      </top>
      <bottom style="medium">
        <color rgb="FFAED0EA"/>
      </bottom>
      <diagonal/>
    </border>
    <border>
      <left style="medium">
        <color rgb="FFDDDDDD"/>
      </left>
      <right style="medium">
        <color rgb="FFDDDDDD"/>
      </right>
      <top style="medium">
        <color rgb="FFDDDDDD"/>
      </top>
      <bottom style="medium">
        <color rgb="FFDDDDDD"/>
      </bottom>
      <diagonal/>
    </border>
  </borders>
  <cellStyleXfs count="4">
    <xf numFmtId="0" fontId="0" fillId="0" borderId="0"/>
    <xf numFmtId="9" fontId="1" fillId="0" borderId="0" applyFont="0" applyFill="0" applyBorder="0" applyAlignment="0" applyProtection="0"/>
    <xf numFmtId="165" fontId="1" fillId="0" borderId="0" applyFont="0" applyFill="0" applyBorder="0" applyAlignment="0" applyProtection="0"/>
    <xf numFmtId="0" fontId="14" fillId="0" borderId="0"/>
  </cellStyleXfs>
  <cellXfs count="109">
    <xf numFmtId="0" fontId="0" fillId="0" borderId="0" xfId="0"/>
    <xf numFmtId="0" fontId="0" fillId="2" borderId="0" xfId="0" applyFill="1"/>
    <xf numFmtId="166" fontId="0" fillId="2" borderId="0" xfId="0" applyNumberFormat="1" applyFill="1"/>
    <xf numFmtId="14" fontId="0" fillId="2" borderId="0" xfId="0" applyNumberFormat="1" applyFill="1"/>
    <xf numFmtId="3" fontId="0" fillId="2" borderId="0" xfId="0" applyNumberFormat="1" applyFill="1"/>
    <xf numFmtId="0" fontId="0" fillId="3" borderId="0" xfId="0" applyFill="1"/>
    <xf numFmtId="167" fontId="3" fillId="3" borderId="0" xfId="0" applyNumberFormat="1" applyFont="1" applyFill="1"/>
    <xf numFmtId="0" fontId="0" fillId="3" borderId="0" xfId="0" applyFill="1" applyAlignment="1">
      <alignment horizontal="center"/>
    </xf>
    <xf numFmtId="0" fontId="4" fillId="3" borderId="0" xfId="0" applyFont="1" applyFill="1"/>
    <xf numFmtId="0" fontId="5" fillId="4" borderId="9" xfId="0" applyFont="1" applyFill="1" applyBorder="1" applyAlignment="1"/>
    <xf numFmtId="0" fontId="5" fillId="4" borderId="10" xfId="0" applyFont="1" applyFill="1" applyBorder="1" applyAlignment="1"/>
    <xf numFmtId="0" fontId="6" fillId="4" borderId="9" xfId="0" applyFont="1" applyFill="1" applyBorder="1" applyAlignment="1">
      <alignment horizontal="center"/>
    </xf>
    <xf numFmtId="0" fontId="6" fillId="4" borderId="11" xfId="0" applyFont="1" applyFill="1" applyBorder="1" applyAlignment="1">
      <alignment horizontal="center"/>
    </xf>
    <xf numFmtId="0" fontId="6" fillId="4" borderId="10" xfId="0" applyFont="1" applyFill="1" applyBorder="1" applyAlignment="1">
      <alignment horizontal="center"/>
    </xf>
    <xf numFmtId="0" fontId="3" fillId="3" borderId="0" xfId="0" applyFont="1" applyFill="1" applyAlignment="1">
      <alignment horizontal="center"/>
    </xf>
    <xf numFmtId="0" fontId="0" fillId="5" borderId="9" xfId="0" applyFill="1" applyBorder="1"/>
    <xf numFmtId="0" fontId="0" fillId="5" borderId="10" xfId="0" applyFill="1" applyBorder="1"/>
    <xf numFmtId="0" fontId="4" fillId="0" borderId="1" xfId="0" applyFont="1" applyFill="1" applyBorder="1"/>
    <xf numFmtId="0" fontId="6" fillId="4" borderId="12" xfId="0" applyFont="1" applyFill="1" applyBorder="1" applyAlignment="1">
      <alignment horizontal="left"/>
    </xf>
    <xf numFmtId="0" fontId="3" fillId="0" borderId="0" xfId="0" applyFont="1" applyFill="1" applyBorder="1" applyAlignment="1">
      <alignment horizontal="center"/>
    </xf>
    <xf numFmtId="0" fontId="3" fillId="0" borderId="8" xfId="0" applyFont="1" applyFill="1" applyBorder="1" applyAlignment="1">
      <alignment horizontal="center"/>
    </xf>
    <xf numFmtId="0" fontId="7" fillId="7" borderId="12" xfId="0" applyFont="1" applyFill="1" applyBorder="1" applyAlignment="1">
      <alignment horizontal="center"/>
    </xf>
    <xf numFmtId="0" fontId="3" fillId="3" borderId="13" xfId="0" applyFont="1" applyFill="1" applyBorder="1" applyAlignment="1">
      <alignment horizontal="center"/>
    </xf>
    <xf numFmtId="0" fontId="4" fillId="8" borderId="1" xfId="0" applyFont="1" applyFill="1" applyBorder="1" applyAlignment="1">
      <alignment horizontal="center"/>
    </xf>
    <xf numFmtId="0" fontId="4" fillId="8" borderId="2" xfId="0" applyFont="1" applyFill="1" applyBorder="1" applyAlignment="1">
      <alignment horizontal="center"/>
    </xf>
    <xf numFmtId="0" fontId="4" fillId="8" borderId="3" xfId="0" applyFont="1" applyFill="1" applyBorder="1" applyAlignment="1">
      <alignment horizontal="center"/>
    </xf>
    <xf numFmtId="0" fontId="4" fillId="0" borderId="7" xfId="0" applyFont="1" applyFill="1" applyBorder="1"/>
    <xf numFmtId="10" fontId="0" fillId="0" borderId="8" xfId="0" applyNumberFormat="1" applyFill="1" applyBorder="1" applyAlignment="1"/>
    <xf numFmtId="0" fontId="6" fillId="4" borderId="14" xfId="0" applyFont="1" applyFill="1" applyBorder="1" applyAlignment="1">
      <alignment horizontal="left"/>
    </xf>
    <xf numFmtId="10" fontId="3" fillId="0" borderId="0" xfId="1" applyNumberFormat="1" applyFont="1" applyFill="1" applyBorder="1" applyAlignment="1" applyProtection="1">
      <alignment horizontal="center"/>
    </xf>
    <xf numFmtId="10" fontId="3" fillId="0" borderId="8" xfId="1" applyNumberFormat="1" applyFont="1" applyFill="1" applyBorder="1" applyAlignment="1" applyProtection="1">
      <alignment horizontal="center"/>
    </xf>
    <xf numFmtId="0" fontId="7" fillId="7" borderId="15" xfId="0" applyFont="1" applyFill="1" applyBorder="1" applyAlignment="1">
      <alignment horizontal="center"/>
    </xf>
    <xf numFmtId="0" fontId="4" fillId="8" borderId="1" xfId="0" applyFont="1" applyFill="1" applyBorder="1"/>
    <xf numFmtId="0" fontId="0" fillId="3" borderId="1" xfId="0" applyFill="1" applyBorder="1" applyAlignment="1">
      <alignment horizontal="center"/>
    </xf>
    <xf numFmtId="10" fontId="0" fillId="3" borderId="2" xfId="0" applyNumberFormat="1" applyFill="1" applyBorder="1" applyAlignment="1">
      <alignment horizontal="center"/>
    </xf>
    <xf numFmtId="3" fontId="0" fillId="3" borderId="2" xfId="0" applyNumberFormat="1" applyFill="1" applyBorder="1" applyAlignment="1">
      <alignment horizontal="center"/>
    </xf>
    <xf numFmtId="168" fontId="0" fillId="3" borderId="2" xfId="0" applyNumberFormat="1" applyFill="1" applyBorder="1" applyAlignment="1">
      <alignment horizontal="right"/>
    </xf>
    <xf numFmtId="168" fontId="0" fillId="3" borderId="3" xfId="0" applyNumberFormat="1" applyFill="1" applyBorder="1" applyAlignment="1">
      <alignment horizontal="right"/>
    </xf>
    <xf numFmtId="0" fontId="4" fillId="0" borderId="4" xfId="0" applyFont="1" applyFill="1" applyBorder="1"/>
    <xf numFmtId="10" fontId="0" fillId="6" borderId="6" xfId="0" applyNumberFormat="1" applyFill="1" applyBorder="1" applyAlignment="1"/>
    <xf numFmtId="0" fontId="6" fillId="4" borderId="15" xfId="0" applyFont="1" applyFill="1" applyBorder="1" applyAlignment="1">
      <alignment horizontal="left"/>
    </xf>
    <xf numFmtId="10" fontId="3" fillId="0" borderId="5" xfId="1" applyNumberFormat="1" applyFont="1" applyFill="1" applyBorder="1" applyAlignment="1" applyProtection="1">
      <alignment horizontal="center"/>
    </xf>
    <xf numFmtId="10" fontId="3" fillId="0" borderId="6" xfId="1" applyNumberFormat="1" applyFont="1" applyFill="1" applyBorder="1" applyAlignment="1" applyProtection="1">
      <alignment horizontal="center"/>
    </xf>
    <xf numFmtId="0" fontId="4" fillId="8" borderId="7" xfId="0" applyFont="1" applyFill="1" applyBorder="1"/>
    <xf numFmtId="0" fontId="0" fillId="3" borderId="7" xfId="0" applyFill="1" applyBorder="1" applyAlignment="1">
      <alignment horizontal="center"/>
    </xf>
    <xf numFmtId="10" fontId="0" fillId="3" borderId="0" xfId="0" applyNumberFormat="1" applyFill="1" applyBorder="1" applyAlignment="1">
      <alignment horizontal="center"/>
    </xf>
    <xf numFmtId="0" fontId="0" fillId="3" borderId="0" xfId="0" applyFill="1" applyBorder="1" applyAlignment="1">
      <alignment horizontal="center"/>
    </xf>
    <xf numFmtId="168" fontId="0" fillId="3" borderId="0" xfId="0" applyNumberFormat="1" applyFill="1" applyBorder="1" applyAlignment="1">
      <alignment horizontal="right"/>
    </xf>
    <xf numFmtId="0" fontId="6" fillId="4" borderId="17" xfId="0" applyFont="1" applyFill="1" applyBorder="1" applyAlignment="1">
      <alignment horizontal="left"/>
    </xf>
    <xf numFmtId="9" fontId="10" fillId="0" borderId="18" xfId="0" applyNumberFormat="1" applyFont="1" applyFill="1" applyBorder="1" applyAlignment="1">
      <alignment horizontal="center"/>
    </xf>
    <xf numFmtId="0" fontId="0" fillId="3" borderId="0" xfId="0" applyFill="1" applyAlignment="1">
      <alignment horizontal="left"/>
    </xf>
    <xf numFmtId="0" fontId="4" fillId="8" borderId="4" xfId="0" applyFont="1" applyFill="1" applyBorder="1"/>
    <xf numFmtId="0" fontId="0" fillId="3" borderId="4" xfId="0" applyFill="1" applyBorder="1" applyAlignment="1">
      <alignment horizontal="center"/>
    </xf>
    <xf numFmtId="10" fontId="0" fillId="3" borderId="5" xfId="0" applyNumberFormat="1" applyFill="1" applyBorder="1" applyAlignment="1">
      <alignment horizontal="center"/>
    </xf>
    <xf numFmtId="0" fontId="0" fillId="3" borderId="5" xfId="0" applyFill="1" applyBorder="1" applyAlignment="1">
      <alignment horizontal="center"/>
    </xf>
    <xf numFmtId="168" fontId="0" fillId="3" borderId="5" xfId="0" applyNumberFormat="1" applyFill="1" applyBorder="1" applyAlignment="1">
      <alignment horizontal="right"/>
    </xf>
    <xf numFmtId="0" fontId="0" fillId="0" borderId="0" xfId="0" applyFill="1"/>
    <xf numFmtId="168" fontId="0" fillId="3" borderId="0" xfId="0" applyNumberFormat="1" applyFill="1"/>
    <xf numFmtId="0" fontId="4" fillId="9" borderId="1" xfId="0" applyFont="1" applyFill="1" applyBorder="1"/>
    <xf numFmtId="168" fontId="0" fillId="3" borderId="12" xfId="0" applyNumberFormat="1" applyFill="1" applyBorder="1" applyAlignment="1">
      <alignment horizontal="right"/>
    </xf>
    <xf numFmtId="10" fontId="0" fillId="6" borderId="3" xfId="0" applyNumberFormat="1" applyFill="1" applyBorder="1" applyAlignment="1"/>
    <xf numFmtId="0" fontId="4" fillId="9" borderId="4" xfId="0" applyFont="1" applyFill="1" applyBorder="1"/>
    <xf numFmtId="0" fontId="4" fillId="8" borderId="19" xfId="0" applyFont="1" applyFill="1" applyBorder="1"/>
    <xf numFmtId="168" fontId="0" fillId="3" borderId="15" xfId="0" applyNumberFormat="1" applyFill="1" applyBorder="1" applyAlignment="1">
      <alignment horizontal="right"/>
    </xf>
    <xf numFmtId="0" fontId="4" fillId="0" borderId="9" xfId="0" applyFont="1" applyFill="1" applyBorder="1"/>
    <xf numFmtId="0" fontId="0" fillId="3" borderId="9" xfId="0" applyFill="1" applyBorder="1"/>
    <xf numFmtId="14" fontId="0" fillId="3" borderId="0" xfId="0" applyNumberFormat="1" applyFill="1"/>
    <xf numFmtId="164" fontId="0" fillId="3" borderId="0" xfId="2" applyNumberFormat="1" applyFont="1" applyFill="1"/>
    <xf numFmtId="0" fontId="0" fillId="0" borderId="0" xfId="0" applyAlignment="1">
      <alignment vertical="top" wrapText="1"/>
    </xf>
    <xf numFmtId="10" fontId="0" fillId="6" borderId="0" xfId="0" applyNumberFormat="1" applyFill="1"/>
    <xf numFmtId="4" fontId="3" fillId="3" borderId="16" xfId="2" applyNumberFormat="1" applyFont="1" applyFill="1" applyBorder="1" applyAlignment="1" applyProtection="1">
      <alignment horizontal="center"/>
    </xf>
    <xf numFmtId="10" fontId="8" fillId="6" borderId="6" xfId="0" applyNumberFormat="1" applyFont="1" applyFill="1" applyBorder="1" applyAlignment="1"/>
    <xf numFmtId="170" fontId="0" fillId="3" borderId="8" xfId="0" applyNumberFormat="1" applyFill="1" applyBorder="1" applyAlignment="1">
      <alignment horizontal="right"/>
    </xf>
    <xf numFmtId="170" fontId="0" fillId="3" borderId="6" xfId="0" applyNumberFormat="1" applyFill="1" applyBorder="1" applyAlignment="1">
      <alignment horizontal="right"/>
    </xf>
    <xf numFmtId="166" fontId="10" fillId="0" borderId="3" xfId="0" applyNumberFormat="1" applyFont="1" applyFill="1" applyBorder="1"/>
    <xf numFmtId="166" fontId="0" fillId="3" borderId="0" xfId="0" applyNumberFormat="1" applyFill="1"/>
    <xf numFmtId="166" fontId="10" fillId="0" borderId="6" xfId="0" applyNumberFormat="1" applyFont="1" applyFill="1" applyBorder="1"/>
    <xf numFmtId="171" fontId="0" fillId="0" borderId="8" xfId="0" applyNumberFormat="1" applyFill="1" applyBorder="1" applyAlignment="1"/>
    <xf numFmtId="0" fontId="11" fillId="7" borderId="20" xfId="0" applyFont="1" applyFill="1" applyBorder="1" applyAlignment="1">
      <alignment horizontal="center"/>
    </xf>
    <xf numFmtId="10" fontId="10" fillId="0" borderId="20" xfId="1" applyNumberFormat="1" applyFont="1" applyBorder="1"/>
    <xf numFmtId="172" fontId="0" fillId="6" borderId="6" xfId="0" applyNumberFormat="1" applyFill="1" applyBorder="1" applyAlignment="1">
      <alignment vertical="top" wrapText="1"/>
    </xf>
    <xf numFmtId="0" fontId="7" fillId="7" borderId="20" xfId="0" applyFont="1" applyFill="1" applyBorder="1" applyAlignment="1">
      <alignment horizontal="center"/>
    </xf>
    <xf numFmtId="172" fontId="10" fillId="0" borderId="20" xfId="1" applyNumberFormat="1" applyFont="1" applyBorder="1"/>
    <xf numFmtId="4" fontId="10" fillId="0" borderId="20" xfId="0" applyNumberFormat="1" applyFont="1" applyBorder="1"/>
    <xf numFmtId="4" fontId="0" fillId="6" borderId="10" xfId="0" applyNumberFormat="1" applyFill="1" applyBorder="1"/>
    <xf numFmtId="169" fontId="0" fillId="3" borderId="0" xfId="0" applyNumberFormat="1" applyFill="1"/>
    <xf numFmtId="3" fontId="0" fillId="3" borderId="0" xfId="0" applyNumberFormat="1" applyFill="1"/>
    <xf numFmtId="2" fontId="0" fillId="6" borderId="10" xfId="0" applyNumberFormat="1" applyFill="1" applyBorder="1" applyAlignment="1">
      <alignment vertical="top" wrapText="1"/>
    </xf>
    <xf numFmtId="0" fontId="12" fillId="11" borderId="21" xfId="0" applyFont="1" applyFill="1" applyBorder="1" applyAlignment="1">
      <alignment horizontal="center" vertical="center" wrapText="1"/>
    </xf>
    <xf numFmtId="0" fontId="2" fillId="10" borderId="22" xfId="0" applyFont="1" applyFill="1" applyBorder="1" applyAlignment="1">
      <alignment horizontal="left" wrapText="1" indent="1"/>
    </xf>
    <xf numFmtId="4" fontId="2" fillId="10" borderId="22" xfId="0" applyNumberFormat="1" applyFont="1" applyFill="1" applyBorder="1" applyAlignment="1">
      <alignment horizontal="right" wrapText="1" indent="1"/>
    </xf>
    <xf numFmtId="0" fontId="2" fillId="10" borderId="22" xfId="0" applyFont="1" applyFill="1" applyBorder="1" applyAlignment="1">
      <alignment horizontal="right" wrapText="1" indent="1"/>
    </xf>
    <xf numFmtId="14" fontId="2" fillId="10" borderId="22" xfId="0" applyNumberFormat="1" applyFont="1" applyFill="1" applyBorder="1" applyAlignment="1">
      <alignment horizontal="right" wrapText="1" indent="1"/>
    </xf>
    <xf numFmtId="0" fontId="0" fillId="12" borderId="0" xfId="0" applyFill="1"/>
    <xf numFmtId="0" fontId="9" fillId="2" borderId="1" xfId="0" applyFont="1" applyFill="1" applyBorder="1" applyAlignment="1">
      <alignment horizontal="left" vertical="top" wrapText="1"/>
    </xf>
    <xf numFmtId="0" fontId="9" fillId="2" borderId="3" xfId="0" applyFont="1" applyFill="1" applyBorder="1" applyAlignment="1">
      <alignment horizontal="right" vertical="top"/>
    </xf>
    <xf numFmtId="0" fontId="9" fillId="2" borderId="7" xfId="0" applyFont="1" applyFill="1" applyBorder="1" applyAlignment="1">
      <alignment horizontal="left" vertical="top" wrapText="1"/>
    </xf>
    <xf numFmtId="0" fontId="9" fillId="2" borderId="8" xfId="0" applyFont="1" applyFill="1" applyBorder="1" applyAlignment="1">
      <alignment horizontal="right" vertical="top"/>
    </xf>
    <xf numFmtId="0" fontId="9" fillId="2" borderId="7" xfId="0" applyFont="1" applyFill="1" applyBorder="1" applyAlignment="1">
      <alignment vertical="top" wrapText="1"/>
    </xf>
    <xf numFmtId="0" fontId="9" fillId="2" borderId="4" xfId="0" applyFont="1" applyFill="1" applyBorder="1" applyAlignment="1">
      <alignment horizontal="left" vertical="top" wrapText="1"/>
    </xf>
    <xf numFmtId="0" fontId="9" fillId="2" borderId="6" xfId="0" applyFont="1" applyFill="1" applyBorder="1" applyAlignment="1">
      <alignment horizontal="right" vertical="top"/>
    </xf>
    <xf numFmtId="14" fontId="13" fillId="10" borderId="22" xfId="0" applyNumberFormat="1" applyFont="1" applyFill="1" applyBorder="1" applyAlignment="1">
      <alignment horizontal="right" wrapText="1" indent="1"/>
    </xf>
    <xf numFmtId="1" fontId="2" fillId="10" borderId="22" xfId="0" applyNumberFormat="1" applyFont="1" applyFill="1" applyBorder="1" applyAlignment="1">
      <alignment horizontal="right" wrapText="1" indent="1"/>
    </xf>
    <xf numFmtId="2" fontId="13" fillId="10" borderId="22" xfId="0" applyNumberFormat="1" applyFont="1" applyFill="1" applyBorder="1" applyAlignment="1">
      <alignment horizontal="right" wrapText="1" indent="1"/>
    </xf>
    <xf numFmtId="14" fontId="2" fillId="10" borderId="22" xfId="0" applyNumberFormat="1" applyFont="1" applyFill="1" applyBorder="1" applyAlignment="1">
      <alignment horizontal="left" wrapText="1" indent="1"/>
    </xf>
    <xf numFmtId="0" fontId="2" fillId="10" borderId="22" xfId="0" applyFont="1" applyFill="1" applyBorder="1" applyAlignment="1">
      <alignment horizontal="right" vertical="center" wrapText="1" indent="1"/>
    </xf>
    <xf numFmtId="1" fontId="13" fillId="10" borderId="22" xfId="0" applyNumberFormat="1" applyFont="1" applyFill="1" applyBorder="1" applyAlignment="1">
      <alignment horizontal="right" wrapText="1" indent="1"/>
    </xf>
    <xf numFmtId="4" fontId="13" fillId="10" borderId="22" xfId="0" applyNumberFormat="1" applyFont="1" applyFill="1" applyBorder="1" applyAlignment="1">
      <alignment horizontal="right" wrapText="1" indent="1"/>
    </xf>
    <xf numFmtId="10" fontId="13" fillId="10" borderId="22" xfId="1" applyNumberFormat="1" applyFont="1" applyFill="1" applyBorder="1" applyAlignment="1">
      <alignment horizontal="right" wrapText="1" indent="1"/>
    </xf>
  </cellXfs>
  <cellStyles count="4">
    <cellStyle name="Comma" xfId="2" builtinId="3"/>
    <cellStyle name="Normal" xfId="0" builtinId="0"/>
    <cellStyle name="Normal 2" xfId="3" xr:uid="{00000000-0005-0000-0000-000002000000}"/>
    <cellStyle name="Percent" xfId="1" builtinId="5"/>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180975</xdr:colOff>
      <xdr:row>44</xdr:row>
      <xdr:rowOff>0</xdr:rowOff>
    </xdr:from>
    <xdr:to>
      <xdr:col>2</xdr:col>
      <xdr:colOff>1162050</xdr:colOff>
      <xdr:row>44</xdr:row>
      <xdr:rowOff>0</xdr:rowOff>
    </xdr:to>
    <xdr:sp macro="" textlink="">
      <xdr:nvSpPr>
        <xdr:cNvPr id="2" name="AutoShape 4">
          <a:extLst>
            <a:ext uri="{FF2B5EF4-FFF2-40B4-BE49-F238E27FC236}">
              <a16:creationId xmlns:a16="http://schemas.microsoft.com/office/drawing/2014/main" id="{00000000-0008-0000-0200-000002000000}"/>
            </a:ext>
          </a:extLst>
        </xdr:cNvPr>
        <xdr:cNvSpPr>
          <a:spLocks noChangeArrowheads="1"/>
        </xdr:cNvSpPr>
      </xdr:nvSpPr>
      <xdr:spPr bwMode="auto">
        <a:xfrm>
          <a:off x="1400175" y="8543925"/>
          <a:ext cx="428625" cy="0"/>
        </a:xfrm>
        <a:prstGeom prst="rightArrow">
          <a:avLst>
            <a:gd name="adj1" fmla="val 50000"/>
            <a:gd name="adj2" fmla="val -2147483648"/>
          </a:avLst>
        </a:prstGeom>
        <a:solidFill>
          <a:srgbClr val="333399"/>
        </a:solidFill>
        <a:ln w="9525">
          <a:solidFill>
            <a:srgbClr val="000000"/>
          </a:solidFill>
          <a:miter lim="800000"/>
          <a:headEnd/>
          <a:tailEnd/>
        </a:ln>
      </xdr:spPr>
    </xdr:sp>
    <xdr:clientData/>
  </xdr:twoCellAnchor>
  <xdr:twoCellAnchor>
    <xdr:from>
      <xdr:col>2</xdr:col>
      <xdr:colOff>180975</xdr:colOff>
      <xdr:row>44</xdr:row>
      <xdr:rowOff>0</xdr:rowOff>
    </xdr:from>
    <xdr:to>
      <xdr:col>2</xdr:col>
      <xdr:colOff>1162050</xdr:colOff>
      <xdr:row>44</xdr:row>
      <xdr:rowOff>0</xdr:rowOff>
    </xdr:to>
    <xdr:sp macro="" textlink="">
      <xdr:nvSpPr>
        <xdr:cNvPr id="3" name="AutoShape 4">
          <a:extLst>
            <a:ext uri="{FF2B5EF4-FFF2-40B4-BE49-F238E27FC236}">
              <a16:creationId xmlns:a16="http://schemas.microsoft.com/office/drawing/2014/main" id="{00000000-0008-0000-0200-000003000000}"/>
            </a:ext>
          </a:extLst>
        </xdr:cNvPr>
        <xdr:cNvSpPr>
          <a:spLocks noChangeArrowheads="1"/>
        </xdr:cNvSpPr>
      </xdr:nvSpPr>
      <xdr:spPr bwMode="auto">
        <a:xfrm>
          <a:off x="1400175" y="8543925"/>
          <a:ext cx="428625" cy="0"/>
        </a:xfrm>
        <a:prstGeom prst="rightArrow">
          <a:avLst>
            <a:gd name="adj1" fmla="val 50000"/>
            <a:gd name="adj2" fmla="val -2147483648"/>
          </a:avLst>
        </a:prstGeom>
        <a:solidFill>
          <a:srgbClr val="333399"/>
        </a:solidFill>
        <a:ln w="9525">
          <a:solidFill>
            <a:srgbClr val="000000"/>
          </a:solidFill>
          <a:miter lim="800000"/>
          <a:headEnd/>
          <a:tailEnd/>
        </a:ln>
      </xdr:spPr>
    </xdr:sp>
    <xdr:clientData/>
  </xdr:twoCellAnchor>
  <xdr:twoCellAnchor>
    <xdr:from>
      <xdr:col>11</xdr:col>
      <xdr:colOff>1133475</xdr:colOff>
      <xdr:row>4</xdr:row>
      <xdr:rowOff>28575</xdr:rowOff>
    </xdr:from>
    <xdr:to>
      <xdr:col>14</xdr:col>
      <xdr:colOff>38100</xdr:colOff>
      <xdr:row>8</xdr:row>
      <xdr:rowOff>142875</xdr:rowOff>
    </xdr:to>
    <xdr:sp macro="" textlink="">
      <xdr:nvSpPr>
        <xdr:cNvPr id="4" name="Line 9">
          <a:extLst>
            <a:ext uri="{FF2B5EF4-FFF2-40B4-BE49-F238E27FC236}">
              <a16:creationId xmlns:a16="http://schemas.microsoft.com/office/drawing/2014/main" id="{00000000-0008-0000-0200-000004000000}"/>
            </a:ext>
          </a:extLst>
        </xdr:cNvPr>
        <xdr:cNvSpPr>
          <a:spLocks noChangeShapeType="1"/>
        </xdr:cNvSpPr>
      </xdr:nvSpPr>
      <xdr:spPr bwMode="auto">
        <a:xfrm flipV="1">
          <a:off x="7591425" y="828675"/>
          <a:ext cx="1257300" cy="914400"/>
        </a:xfrm>
        <a:prstGeom prst="line">
          <a:avLst/>
        </a:prstGeom>
        <a:noFill/>
        <a:ln w="9360">
          <a:solidFill>
            <a:srgbClr val="000000"/>
          </a:solidFill>
          <a:miter lim="800000"/>
          <a:headEnd/>
          <a:tailEnd type="triangle" w="med" len="med"/>
        </a:ln>
      </xdr:spPr>
    </xdr:sp>
    <xdr:clientData/>
  </xdr:twoCellAnchor>
  <xdr:twoCellAnchor>
    <xdr:from>
      <xdr:col>12</xdr:col>
      <xdr:colOff>19050</xdr:colOff>
      <xdr:row>10</xdr:row>
      <xdr:rowOff>142875</xdr:rowOff>
    </xdr:from>
    <xdr:to>
      <xdr:col>13</xdr:col>
      <xdr:colOff>1123950</xdr:colOff>
      <xdr:row>15</xdr:row>
      <xdr:rowOff>114300</xdr:rowOff>
    </xdr:to>
    <xdr:sp macro="" textlink="">
      <xdr:nvSpPr>
        <xdr:cNvPr id="5" name="Line 10">
          <a:extLst>
            <a:ext uri="{FF2B5EF4-FFF2-40B4-BE49-F238E27FC236}">
              <a16:creationId xmlns:a16="http://schemas.microsoft.com/office/drawing/2014/main" id="{00000000-0008-0000-0200-000005000000}"/>
            </a:ext>
          </a:extLst>
        </xdr:cNvPr>
        <xdr:cNvSpPr>
          <a:spLocks noChangeShapeType="1"/>
        </xdr:cNvSpPr>
      </xdr:nvSpPr>
      <xdr:spPr bwMode="auto">
        <a:xfrm>
          <a:off x="7610475" y="2133600"/>
          <a:ext cx="1200150" cy="971550"/>
        </a:xfrm>
        <a:prstGeom prst="line">
          <a:avLst/>
        </a:prstGeom>
        <a:noFill/>
        <a:ln w="9360">
          <a:solidFill>
            <a:srgbClr val="000000"/>
          </a:solidFill>
          <a:miter lim="800000"/>
          <a:headEnd/>
          <a:tailEnd type="triangle" w="med" len="med"/>
        </a:ln>
      </xdr:spPr>
    </xdr:sp>
    <xdr:clientData/>
  </xdr:twoCellAnchor>
  <xdr:twoCellAnchor>
    <xdr:from>
      <xdr:col>2</xdr:col>
      <xdr:colOff>180975</xdr:colOff>
      <xdr:row>44</xdr:row>
      <xdr:rowOff>0</xdr:rowOff>
    </xdr:from>
    <xdr:to>
      <xdr:col>2</xdr:col>
      <xdr:colOff>1162050</xdr:colOff>
      <xdr:row>44</xdr:row>
      <xdr:rowOff>0</xdr:rowOff>
    </xdr:to>
    <xdr:sp macro="" textlink="">
      <xdr:nvSpPr>
        <xdr:cNvPr id="6" name="AutoShape 12">
          <a:extLst>
            <a:ext uri="{FF2B5EF4-FFF2-40B4-BE49-F238E27FC236}">
              <a16:creationId xmlns:a16="http://schemas.microsoft.com/office/drawing/2014/main" id="{00000000-0008-0000-0200-000006000000}"/>
            </a:ext>
          </a:extLst>
        </xdr:cNvPr>
        <xdr:cNvSpPr>
          <a:spLocks noChangeArrowheads="1"/>
        </xdr:cNvSpPr>
      </xdr:nvSpPr>
      <xdr:spPr bwMode="auto">
        <a:xfrm>
          <a:off x="1400175" y="8543925"/>
          <a:ext cx="428625" cy="0"/>
        </a:xfrm>
        <a:prstGeom prst="rightArrow">
          <a:avLst>
            <a:gd name="adj1" fmla="val 50000"/>
            <a:gd name="adj2" fmla="val -2147483648"/>
          </a:avLst>
        </a:prstGeom>
        <a:solidFill>
          <a:srgbClr val="333399"/>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152399</xdr:colOff>
      <xdr:row>0</xdr:row>
      <xdr:rowOff>0</xdr:rowOff>
    </xdr:from>
    <xdr:to>
      <xdr:col>13</xdr:col>
      <xdr:colOff>513102</xdr:colOff>
      <xdr:row>3</xdr:row>
      <xdr:rowOff>169490</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stretch>
          <a:fillRect/>
        </a:stretch>
      </xdr:blipFill>
      <xdr:spPr>
        <a:xfrm>
          <a:off x="3267074" y="0"/>
          <a:ext cx="7466353" cy="111246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7"/>
  <sheetViews>
    <sheetView workbookViewId="0">
      <selection activeCell="H10" sqref="H10"/>
    </sheetView>
  </sheetViews>
  <sheetFormatPr defaultColWidth="9.109375" defaultRowHeight="14.4" x14ac:dyDescent="0.3"/>
  <cols>
    <col min="1" max="1" width="13.44140625" style="1" bestFit="1" customWidth="1"/>
    <col min="2" max="2" width="12.109375" style="1" bestFit="1" customWidth="1"/>
    <col min="3" max="3" width="9.109375" style="1"/>
    <col min="4" max="4" width="10.6640625" style="1" bestFit="1" customWidth="1"/>
    <col min="5" max="8" width="9.109375" style="1"/>
    <col min="9" max="9" width="10.109375" style="1" bestFit="1" customWidth="1"/>
    <col min="10" max="11" width="9.109375" style="1"/>
    <col min="12" max="12" width="13.88671875" style="1" bestFit="1" customWidth="1"/>
    <col min="13" max="15" width="9.109375" style="1"/>
    <col min="16" max="16" width="18.109375" style="1" customWidth="1"/>
    <col min="17" max="16384" width="9.109375" style="1"/>
  </cols>
  <sheetData>
    <row r="1" spans="1:16" ht="31.2" thickBot="1" x14ac:dyDescent="0.35">
      <c r="A1" s="88" t="s">
        <v>4</v>
      </c>
      <c r="B1" s="88" t="s">
        <v>5</v>
      </c>
      <c r="C1" s="88" t="s">
        <v>8</v>
      </c>
      <c r="D1" s="88" t="s">
        <v>9</v>
      </c>
      <c r="E1" s="88" t="s">
        <v>10</v>
      </c>
      <c r="F1" s="88" t="s">
        <v>11</v>
      </c>
      <c r="G1" s="88" t="s">
        <v>12</v>
      </c>
      <c r="H1" s="88" t="s">
        <v>13</v>
      </c>
      <c r="I1" s="88" t="s">
        <v>14</v>
      </c>
      <c r="J1" s="88" t="s">
        <v>15</v>
      </c>
      <c r="K1" s="88" t="s">
        <v>6</v>
      </c>
      <c r="L1" s="88" t="s">
        <v>21</v>
      </c>
      <c r="M1" s="88" t="s">
        <v>16</v>
      </c>
      <c r="N1" s="88" t="s">
        <v>22</v>
      </c>
      <c r="O1" s="88" t="s">
        <v>23</v>
      </c>
      <c r="P1" s="88" t="s">
        <v>24</v>
      </c>
    </row>
    <row r="2" spans="1:16" ht="32.4" thickBot="1" x14ac:dyDescent="0.35">
      <c r="A2" s="89">
        <v>1421756420885</v>
      </c>
      <c r="B2" s="90" t="s">
        <v>580</v>
      </c>
      <c r="C2" s="91" t="s">
        <v>17</v>
      </c>
      <c r="D2" s="91" t="s">
        <v>25</v>
      </c>
      <c r="E2" s="91" t="s">
        <v>18</v>
      </c>
      <c r="F2" s="89" t="s">
        <v>19</v>
      </c>
      <c r="G2" s="90" t="s">
        <v>581</v>
      </c>
      <c r="H2" s="91"/>
      <c r="I2" s="91" t="s">
        <v>20</v>
      </c>
      <c r="J2" s="91" t="s">
        <v>26</v>
      </c>
      <c r="K2" s="89"/>
      <c r="L2" s="104">
        <v>42200</v>
      </c>
      <c r="M2" s="89" t="s">
        <v>27</v>
      </c>
      <c r="N2" s="89" t="s">
        <v>28</v>
      </c>
      <c r="O2" s="89">
        <v>100000</v>
      </c>
      <c r="P2" s="89" t="s">
        <v>72</v>
      </c>
    </row>
    <row r="3" spans="1:16" ht="15" thickBot="1" x14ac:dyDescent="0.35">
      <c r="K3" s="3"/>
      <c r="L3" s="3"/>
      <c r="O3" s="4"/>
    </row>
    <row r="4" spans="1:16" ht="15" thickBot="1" x14ac:dyDescent="0.35">
      <c r="A4" s="88" t="s">
        <v>29</v>
      </c>
    </row>
    <row r="5" spans="1:16" ht="15" thickBot="1" x14ac:dyDescent="0.35">
      <c r="A5" s="92">
        <v>42149</v>
      </c>
    </row>
    <row r="6" spans="1:16" ht="15" thickBot="1" x14ac:dyDescent="0.35">
      <c r="A6" s="88" t="s">
        <v>68</v>
      </c>
      <c r="B6" s="88" t="s">
        <v>21</v>
      </c>
      <c r="C6" s="88" t="s">
        <v>73</v>
      </c>
    </row>
    <row r="7" spans="1:16" ht="15" thickBot="1" x14ac:dyDescent="0.35">
      <c r="A7" s="90">
        <f>+B7-$A$5</f>
        <v>51</v>
      </c>
      <c r="B7" s="104">
        <v>42200</v>
      </c>
      <c r="C7" s="91">
        <f>+O2</f>
        <v>100000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254"/>
  <sheetViews>
    <sheetView workbookViewId="0">
      <selection activeCell="J254" sqref="J254"/>
    </sheetView>
  </sheetViews>
  <sheetFormatPr defaultColWidth="9.109375" defaultRowHeight="14.4" x14ac:dyDescent="0.3"/>
  <cols>
    <col min="1" max="1" width="12.44140625" style="1" customWidth="1"/>
    <col min="2" max="3" width="13.33203125" style="1" bestFit="1" customWidth="1"/>
    <col min="4" max="4" width="9.5546875" style="1" customWidth="1"/>
    <col min="5" max="5" width="11.109375" style="1" bestFit="1" customWidth="1"/>
    <col min="6" max="6" width="10.5546875" style="1" bestFit="1" customWidth="1"/>
    <col min="7" max="7" width="10.109375" style="1" bestFit="1" customWidth="1"/>
    <col min="8" max="8" width="9.109375" style="1"/>
    <col min="9" max="9" width="11.109375" style="1" bestFit="1" customWidth="1"/>
    <col min="10" max="11" width="12.6640625" style="1" bestFit="1" customWidth="1"/>
    <col min="12" max="16384" width="9.109375" style="1"/>
  </cols>
  <sheetData>
    <row r="1" spans="1:11" ht="15" thickBot="1" x14ac:dyDescent="0.35">
      <c r="A1" s="88" t="s">
        <v>7</v>
      </c>
    </row>
    <row r="2" spans="1:11" ht="41.4" thickBot="1" x14ac:dyDescent="0.35">
      <c r="A2" s="88" t="s">
        <v>1</v>
      </c>
      <c r="B2" s="88" t="s">
        <v>74</v>
      </c>
      <c r="C2" s="88" t="s">
        <v>70</v>
      </c>
      <c r="E2" s="88" t="s">
        <v>1</v>
      </c>
      <c r="F2" s="88" t="s">
        <v>74</v>
      </c>
      <c r="G2" s="88" t="s">
        <v>70</v>
      </c>
      <c r="I2" s="88" t="s">
        <v>1</v>
      </c>
      <c r="J2" s="88" t="s">
        <v>74</v>
      </c>
      <c r="K2" s="88" t="s">
        <v>70</v>
      </c>
    </row>
    <row r="3" spans="1:11" ht="16.5" customHeight="1" thickBot="1" x14ac:dyDescent="0.35">
      <c r="A3" s="104" t="s">
        <v>75</v>
      </c>
      <c r="B3" s="91">
        <v>10.565300000000001</v>
      </c>
      <c r="C3" s="91">
        <v>10.5618</v>
      </c>
      <c r="D3" s="2"/>
      <c r="E3" s="104" t="s">
        <v>75</v>
      </c>
      <c r="F3" s="105">
        <f>+ROUND(LN(B3/B4),6)</f>
        <v>-1.2390000000000001E-3</v>
      </c>
      <c r="G3" s="105">
        <f>+ROUND(LN(C3/C4),6)</f>
        <v>-4.0159999999999996E-3</v>
      </c>
      <c r="I3" s="104" t="s">
        <v>75</v>
      </c>
      <c r="J3" s="91">
        <v>10.565300000000001</v>
      </c>
      <c r="K3" s="91">
        <v>10.5618</v>
      </c>
    </row>
    <row r="4" spans="1:11" ht="15" thickBot="1" x14ac:dyDescent="0.35">
      <c r="A4" s="104" t="s">
        <v>76</v>
      </c>
      <c r="B4" s="91">
        <v>10.5784</v>
      </c>
      <c r="C4" s="91">
        <v>10.6043</v>
      </c>
      <c r="D4" s="2"/>
      <c r="E4" s="104" t="s">
        <v>76</v>
      </c>
      <c r="F4" s="105">
        <f t="shared" ref="F4:F67" si="0">+ROUND(LN(B4/B5),6)</f>
        <v>2.4989999999999999E-3</v>
      </c>
      <c r="G4" s="105">
        <f t="shared" ref="G4:G67" si="1">+ROUND(LN(C4/C5),6)</f>
        <v>2.6159999999999998E-3</v>
      </c>
      <c r="I4" s="104" t="s">
        <v>2</v>
      </c>
      <c r="J4" s="91">
        <f>+J$3*EXP(F3)</f>
        <v>10.552217699458762</v>
      </c>
      <c r="K4" s="91">
        <f>+K$3*EXP(G3)</f>
        <v>10.519468869004966</v>
      </c>
    </row>
    <row r="5" spans="1:11" ht="15" customHeight="1" thickBot="1" x14ac:dyDescent="0.35">
      <c r="A5" s="104" t="s">
        <v>77</v>
      </c>
      <c r="B5" s="91">
        <v>10.552</v>
      </c>
      <c r="C5" s="91">
        <v>10.576599999999999</v>
      </c>
      <c r="D5" s="2"/>
      <c r="E5" s="104" t="s">
        <v>77</v>
      </c>
      <c r="F5" s="105">
        <f t="shared" si="0"/>
        <v>-1.193E-3</v>
      </c>
      <c r="G5" s="105">
        <f t="shared" si="1"/>
        <v>-5.3899999999999998E-4</v>
      </c>
      <c r="I5" s="104" t="s">
        <v>3</v>
      </c>
      <c r="J5" s="91">
        <f t="shared" ref="J5:J68" si="2">+J$3*EXP(F4)</f>
        <v>10.591735702352508</v>
      </c>
      <c r="K5" s="91">
        <f t="shared" ref="K5:K68" si="3">+K$3*EXP(G4)</f>
        <v>10.589465839941148</v>
      </c>
    </row>
    <row r="6" spans="1:11" ht="15" thickBot="1" x14ac:dyDescent="0.35">
      <c r="A6" s="104" t="s">
        <v>78</v>
      </c>
      <c r="B6" s="91">
        <v>10.5646</v>
      </c>
      <c r="C6" s="91">
        <v>10.5823</v>
      </c>
      <c r="E6" s="104" t="s">
        <v>78</v>
      </c>
      <c r="F6" s="105">
        <f t="shared" si="0"/>
        <v>2.2269999999999998E-3</v>
      </c>
      <c r="G6" s="105">
        <f t="shared" si="1"/>
        <v>2.147E-3</v>
      </c>
      <c r="I6" s="104" t="s">
        <v>326</v>
      </c>
      <c r="J6" s="91">
        <f t="shared" si="2"/>
        <v>10.552703112637355</v>
      </c>
      <c r="K6" s="91">
        <f t="shared" si="3"/>
        <v>10.55610872373674</v>
      </c>
    </row>
    <row r="7" spans="1:11" ht="15" thickBot="1" x14ac:dyDescent="0.35">
      <c r="A7" s="104" t="s">
        <v>79</v>
      </c>
      <c r="B7" s="91">
        <v>10.5411</v>
      </c>
      <c r="C7" s="91">
        <v>10.5596</v>
      </c>
      <c r="E7" s="104" t="s">
        <v>79</v>
      </c>
      <c r="F7" s="105">
        <f t="shared" si="0"/>
        <v>-5.9870000000000001E-3</v>
      </c>
      <c r="G7" s="105">
        <f t="shared" si="1"/>
        <v>-6.3439999999999998E-3</v>
      </c>
      <c r="I7" s="104" t="s">
        <v>327</v>
      </c>
      <c r="J7" s="91">
        <f t="shared" si="2"/>
        <v>10.588855142015433</v>
      </c>
      <c r="K7" s="91">
        <f t="shared" si="3"/>
        <v>10.584500544914913</v>
      </c>
    </row>
    <row r="8" spans="1:11" ht="15" thickBot="1" x14ac:dyDescent="0.35">
      <c r="A8" s="104" t="s">
        <v>80</v>
      </c>
      <c r="B8" s="91">
        <v>10.6044</v>
      </c>
      <c r="C8" s="91">
        <v>10.626799999999999</v>
      </c>
      <c r="E8" s="104" t="s">
        <v>80</v>
      </c>
      <c r="F8" s="105">
        <f t="shared" si="0"/>
        <v>-1.2440000000000001E-3</v>
      </c>
      <c r="G8" s="105">
        <f t="shared" si="1"/>
        <v>-9.8799999999999995E-4</v>
      </c>
      <c r="I8" s="104" t="s">
        <v>328</v>
      </c>
      <c r="J8" s="91">
        <f t="shared" si="2"/>
        <v>10.502234523780418</v>
      </c>
      <c r="K8" s="91">
        <f t="shared" si="3"/>
        <v>10.495008028943051</v>
      </c>
    </row>
    <row r="9" spans="1:11" ht="15" thickBot="1" x14ac:dyDescent="0.35">
      <c r="A9" s="104" t="s">
        <v>81</v>
      </c>
      <c r="B9" s="91">
        <v>10.617599999999999</v>
      </c>
      <c r="C9" s="91">
        <v>10.6373</v>
      </c>
      <c r="E9" s="104" t="s">
        <v>81</v>
      </c>
      <c r="F9" s="105">
        <f t="shared" si="0"/>
        <v>-2.7179999999999999E-3</v>
      </c>
      <c r="G9" s="105">
        <f t="shared" si="1"/>
        <v>-2.1879999999999998E-3</v>
      </c>
      <c r="I9" s="104" t="s">
        <v>329</v>
      </c>
      <c r="J9" s="91">
        <f t="shared" si="2"/>
        <v>10.552164938502168</v>
      </c>
      <c r="K9" s="91">
        <f t="shared" si="3"/>
        <v>10.551370094821582</v>
      </c>
    </row>
    <row r="10" spans="1:11" ht="15" thickBot="1" x14ac:dyDescent="0.35">
      <c r="A10" s="104" t="s">
        <v>82</v>
      </c>
      <c r="B10" s="91">
        <v>10.6465</v>
      </c>
      <c r="C10" s="91">
        <v>10.660600000000001</v>
      </c>
      <c r="E10" s="104" t="s">
        <v>82</v>
      </c>
      <c r="F10" s="105">
        <f t="shared" si="0"/>
        <v>-3.7309999999999999E-3</v>
      </c>
      <c r="G10" s="105">
        <f t="shared" si="1"/>
        <v>-4.679E-3</v>
      </c>
      <c r="I10" s="104" t="s">
        <v>330</v>
      </c>
      <c r="J10" s="91">
        <f t="shared" si="2"/>
        <v>10.536622504970385</v>
      </c>
      <c r="K10" s="91">
        <f t="shared" si="3"/>
        <v>10.538716044656381</v>
      </c>
    </row>
    <row r="11" spans="1:11" ht="15" thickBot="1" x14ac:dyDescent="0.35">
      <c r="A11" s="104" t="s">
        <v>83</v>
      </c>
      <c r="B11" s="91">
        <v>10.686299999999999</v>
      </c>
      <c r="C11" s="91">
        <v>10.710599999999999</v>
      </c>
      <c r="E11" s="104" t="s">
        <v>83</v>
      </c>
      <c r="F11" s="105">
        <f t="shared" si="0"/>
        <v>-3.4559999999999999E-3</v>
      </c>
      <c r="G11" s="105">
        <f t="shared" si="1"/>
        <v>-1.586E-3</v>
      </c>
      <c r="I11" s="104" t="s">
        <v>331</v>
      </c>
      <c r="J11" s="91">
        <f t="shared" si="2"/>
        <v>10.525954310725515</v>
      </c>
      <c r="K11" s="91">
        <f t="shared" si="3"/>
        <v>10.512496772650151</v>
      </c>
    </row>
    <row r="12" spans="1:11" ht="15" thickBot="1" x14ac:dyDescent="0.35">
      <c r="A12" s="104" t="s">
        <v>84</v>
      </c>
      <c r="B12" s="91">
        <v>10.7233</v>
      </c>
      <c r="C12" s="91">
        <v>10.727600000000001</v>
      </c>
      <c r="E12" s="104" t="s">
        <v>84</v>
      </c>
      <c r="F12" s="105">
        <f t="shared" si="0"/>
        <v>-1.0879E-2</v>
      </c>
      <c r="G12" s="105">
        <f t="shared" si="1"/>
        <v>3.7360000000000002E-3</v>
      </c>
      <c r="I12" s="104" t="s">
        <v>332</v>
      </c>
      <c r="J12" s="91">
        <f t="shared" si="2"/>
        <v>10.528849346210098</v>
      </c>
      <c r="K12" s="91">
        <f t="shared" si="3"/>
        <v>10.545062261734946</v>
      </c>
    </row>
    <row r="13" spans="1:11" ht="15" thickBot="1" x14ac:dyDescent="0.35">
      <c r="A13" s="104" t="s">
        <v>85</v>
      </c>
      <c r="B13" s="91">
        <v>10.8406</v>
      </c>
      <c r="C13" s="91">
        <v>10.6876</v>
      </c>
      <c r="E13" s="104" t="s">
        <v>85</v>
      </c>
      <c r="F13" s="105">
        <f t="shared" si="0"/>
        <v>3.6229999999999999E-3</v>
      </c>
      <c r="G13" s="105">
        <f t="shared" si="1"/>
        <v>1.114E-3</v>
      </c>
      <c r="I13" s="104" t="s">
        <v>333</v>
      </c>
      <c r="J13" s="91">
        <f t="shared" si="2"/>
        <v>10.450983055791818</v>
      </c>
      <c r="K13" s="91">
        <f t="shared" si="3"/>
        <v>10.601332685875125</v>
      </c>
    </row>
    <row r="14" spans="1:11" ht="15" thickBot="1" x14ac:dyDescent="0.35">
      <c r="A14" s="104" t="s">
        <v>86</v>
      </c>
      <c r="B14" s="91">
        <v>10.801399999999999</v>
      </c>
      <c r="C14" s="91">
        <v>10.675700000000001</v>
      </c>
      <c r="E14" s="104" t="s">
        <v>86</v>
      </c>
      <c r="F14" s="105">
        <f t="shared" si="0"/>
        <v>-9.4399999999999996E-4</v>
      </c>
      <c r="G14" s="105">
        <f t="shared" si="1"/>
        <v>-5.53E-4</v>
      </c>
      <c r="I14" s="104" t="s">
        <v>334</v>
      </c>
      <c r="J14" s="91">
        <f t="shared" si="2"/>
        <v>10.603647506461773</v>
      </c>
      <c r="K14" s="91">
        <f t="shared" si="3"/>
        <v>10.573572401210015</v>
      </c>
    </row>
    <row r="15" spans="1:11" ht="15" thickBot="1" x14ac:dyDescent="0.35">
      <c r="A15" s="104" t="s">
        <v>87</v>
      </c>
      <c r="B15" s="91">
        <v>10.8116</v>
      </c>
      <c r="C15" s="91">
        <v>10.6816</v>
      </c>
      <c r="E15" s="104" t="s">
        <v>87</v>
      </c>
      <c r="F15" s="105">
        <f t="shared" si="0"/>
        <v>-6.9300000000000004E-4</v>
      </c>
      <c r="G15" s="105">
        <f t="shared" si="1"/>
        <v>1.3960000000000001E-3</v>
      </c>
      <c r="I15" s="104" t="s">
        <v>335</v>
      </c>
      <c r="J15" s="91">
        <f t="shared" si="2"/>
        <v>10.555331062878629</v>
      </c>
      <c r="K15" s="91">
        <f t="shared" si="3"/>
        <v>10.555960939249101</v>
      </c>
    </row>
    <row r="16" spans="1:11" ht="15" thickBot="1" x14ac:dyDescent="0.35">
      <c r="A16" s="104" t="s">
        <v>88</v>
      </c>
      <c r="B16" s="91">
        <v>10.819100000000001</v>
      </c>
      <c r="C16" s="91">
        <v>10.666700000000001</v>
      </c>
      <c r="E16" s="104" t="s">
        <v>88</v>
      </c>
      <c r="F16" s="105">
        <f t="shared" si="0"/>
        <v>1.3146E-2</v>
      </c>
      <c r="G16" s="105">
        <f t="shared" si="1"/>
        <v>9.4700000000000003E-4</v>
      </c>
      <c r="I16" s="104" t="s">
        <v>336</v>
      </c>
      <c r="J16" s="91">
        <f t="shared" si="2"/>
        <v>10.557980783501437</v>
      </c>
      <c r="K16" s="91">
        <f t="shared" si="3"/>
        <v>10.576554569093064</v>
      </c>
    </row>
    <row r="17" spans="1:11" ht="15" thickBot="1" x14ac:dyDescent="0.35">
      <c r="A17" s="104" t="s">
        <v>89</v>
      </c>
      <c r="B17" s="91">
        <v>10.6778</v>
      </c>
      <c r="C17" s="91">
        <v>10.656599999999999</v>
      </c>
      <c r="E17" s="104" t="s">
        <v>89</v>
      </c>
      <c r="F17" s="105">
        <f t="shared" si="0"/>
        <v>-3.28E-4</v>
      </c>
      <c r="G17" s="105">
        <f t="shared" si="1"/>
        <v>-3.8499999999999998E-4</v>
      </c>
      <c r="I17" s="104" t="s">
        <v>337</v>
      </c>
      <c r="J17" s="91">
        <f t="shared" si="2"/>
        <v>10.705108380850705</v>
      </c>
      <c r="K17" s="91">
        <f t="shared" si="3"/>
        <v>10.571806762053987</v>
      </c>
    </row>
    <row r="18" spans="1:11" ht="15" thickBot="1" x14ac:dyDescent="0.35">
      <c r="A18" s="104" t="s">
        <v>90</v>
      </c>
      <c r="B18" s="91">
        <v>10.6813</v>
      </c>
      <c r="C18" s="91">
        <v>10.6607</v>
      </c>
      <c r="E18" s="104" t="s">
        <v>90</v>
      </c>
      <c r="F18" s="105">
        <f t="shared" si="0"/>
        <v>2.493E-3</v>
      </c>
      <c r="G18" s="105">
        <f t="shared" si="1"/>
        <v>3.1939999999999998E-3</v>
      </c>
      <c r="I18" s="104" t="s">
        <v>338</v>
      </c>
      <c r="J18" s="91">
        <f t="shared" si="2"/>
        <v>10.561835149866486</v>
      </c>
      <c r="K18" s="91">
        <f t="shared" si="3"/>
        <v>10.557734489660957</v>
      </c>
    </row>
    <row r="19" spans="1:11" ht="15" thickBot="1" x14ac:dyDescent="0.35">
      <c r="A19" s="104" t="s">
        <v>91</v>
      </c>
      <c r="B19" s="91">
        <v>10.6547</v>
      </c>
      <c r="C19" s="91">
        <v>10.6267</v>
      </c>
      <c r="E19" s="104" t="s">
        <v>91</v>
      </c>
      <c r="F19" s="105">
        <f t="shared" si="0"/>
        <v>6.29E-4</v>
      </c>
      <c r="G19" s="105">
        <f t="shared" si="1"/>
        <v>0</v>
      </c>
      <c r="I19" s="104" t="s">
        <v>339</v>
      </c>
      <c r="J19" s="91">
        <f t="shared" si="2"/>
        <v>10.591672152128945</v>
      </c>
      <c r="K19" s="91">
        <f t="shared" si="3"/>
        <v>10.595588320423042</v>
      </c>
    </row>
    <row r="20" spans="1:11" ht="15" thickBot="1" x14ac:dyDescent="0.35">
      <c r="A20" s="104" t="s">
        <v>92</v>
      </c>
      <c r="B20" s="91">
        <v>10.648</v>
      </c>
      <c r="C20" s="91">
        <v>10.6267</v>
      </c>
      <c r="E20" s="104" t="s">
        <v>92</v>
      </c>
      <c r="F20" s="105">
        <f t="shared" si="0"/>
        <v>-2.1957999999999998E-2</v>
      </c>
      <c r="G20" s="105">
        <f t="shared" si="1"/>
        <v>-2.4686E-2</v>
      </c>
      <c r="I20" s="104" t="s">
        <v>340</v>
      </c>
      <c r="J20" s="91">
        <f t="shared" si="2"/>
        <v>10.571947664171207</v>
      </c>
      <c r="K20" s="91">
        <f t="shared" si="3"/>
        <v>10.5618</v>
      </c>
    </row>
    <row r="21" spans="1:11" ht="15" thickBot="1" x14ac:dyDescent="0.35">
      <c r="A21" s="104" t="s">
        <v>93</v>
      </c>
      <c r="B21" s="91">
        <v>10.884399999999999</v>
      </c>
      <c r="C21" s="91">
        <v>10.892300000000001</v>
      </c>
      <c r="E21" s="104" t="s">
        <v>93</v>
      </c>
      <c r="F21" s="105">
        <f t="shared" si="0"/>
        <v>1.6796999999999999E-2</v>
      </c>
      <c r="G21" s="105">
        <f t="shared" si="1"/>
        <v>1.4900999999999999E-2</v>
      </c>
      <c r="I21" s="104" t="s">
        <v>341</v>
      </c>
      <c r="J21" s="91">
        <f t="shared" si="2"/>
        <v>10.335835651367828</v>
      </c>
      <c r="K21" s="91">
        <f t="shared" si="3"/>
        <v>10.304263259597953</v>
      </c>
    </row>
    <row r="22" spans="1:11" ht="15" thickBot="1" x14ac:dyDescent="0.35">
      <c r="A22" s="104" t="s">
        <v>94</v>
      </c>
      <c r="B22" s="91">
        <v>10.703099999999999</v>
      </c>
      <c r="C22" s="91">
        <v>10.731199999999999</v>
      </c>
      <c r="E22" s="104" t="s">
        <v>94</v>
      </c>
      <c r="F22" s="105">
        <f t="shared" si="0"/>
        <v>3.594E-3</v>
      </c>
      <c r="G22" s="105">
        <f t="shared" si="1"/>
        <v>4.9979999999999998E-3</v>
      </c>
      <c r="I22" s="104" t="s">
        <v>342</v>
      </c>
      <c r="J22" s="91">
        <f t="shared" si="2"/>
        <v>10.744264166941807</v>
      </c>
      <c r="K22" s="91">
        <f t="shared" si="3"/>
        <v>10.720359797701471</v>
      </c>
    </row>
    <row r="23" spans="1:11" ht="15" thickBot="1" x14ac:dyDescent="0.35">
      <c r="A23" s="104" t="s">
        <v>95</v>
      </c>
      <c r="B23" s="91">
        <v>10.6647</v>
      </c>
      <c r="C23" s="91">
        <v>10.6777</v>
      </c>
      <c r="E23" s="104" t="s">
        <v>95</v>
      </c>
      <c r="F23" s="105">
        <f t="shared" si="0"/>
        <v>-4.6769999999999997E-3</v>
      </c>
      <c r="G23" s="105">
        <f t="shared" si="1"/>
        <v>-1.1240999999999999E-2</v>
      </c>
      <c r="I23" s="104" t="s">
        <v>343</v>
      </c>
      <c r="J23" s="91">
        <f t="shared" si="2"/>
        <v>10.603340005142876</v>
      </c>
      <c r="K23" s="91">
        <f t="shared" si="3"/>
        <v>10.614720013351565</v>
      </c>
    </row>
    <row r="24" spans="1:11" ht="15" thickBot="1" x14ac:dyDescent="0.35">
      <c r="A24" s="104" t="s">
        <v>96</v>
      </c>
      <c r="B24" s="91">
        <v>10.714700000000001</v>
      </c>
      <c r="C24" s="91">
        <v>10.798400000000001</v>
      </c>
      <c r="E24" s="104" t="s">
        <v>96</v>
      </c>
      <c r="F24" s="105">
        <f t="shared" si="0"/>
        <v>-8.9110000000000005E-3</v>
      </c>
      <c r="G24" s="105">
        <f t="shared" si="1"/>
        <v>-3.6050000000000001E-3</v>
      </c>
      <c r="I24" s="104" t="s">
        <v>344</v>
      </c>
      <c r="J24" s="91">
        <f t="shared" si="2"/>
        <v>10.516001466385188</v>
      </c>
      <c r="K24" s="91">
        <f t="shared" si="3"/>
        <v>10.443739607808421</v>
      </c>
    </row>
    <row r="25" spans="1:11" ht="15" thickBot="1" x14ac:dyDescent="0.35">
      <c r="A25" s="104" t="s">
        <v>97</v>
      </c>
      <c r="B25" s="91">
        <v>10.810600000000001</v>
      </c>
      <c r="C25" s="91">
        <v>10.837400000000001</v>
      </c>
      <c r="E25" s="104" t="s">
        <v>97</v>
      </c>
      <c r="F25" s="105">
        <f t="shared" si="0"/>
        <v>1.3979999999999999E-3</v>
      </c>
      <c r="G25" s="105">
        <f t="shared" si="1"/>
        <v>4.9769999999999997E-3</v>
      </c>
      <c r="I25" s="104" t="s">
        <v>345</v>
      </c>
      <c r="J25" s="91">
        <f t="shared" si="2"/>
        <v>10.471570842182677</v>
      </c>
      <c r="K25" s="91">
        <f t="shared" si="3"/>
        <v>10.523793259311461</v>
      </c>
    </row>
    <row r="26" spans="1:11" ht="15" thickBot="1" x14ac:dyDescent="0.35">
      <c r="A26" s="104" t="s">
        <v>98</v>
      </c>
      <c r="B26" s="91">
        <v>10.795500000000001</v>
      </c>
      <c r="C26" s="91">
        <v>10.7836</v>
      </c>
      <c r="E26" s="104" t="s">
        <v>98</v>
      </c>
      <c r="F26" s="105">
        <f t="shared" si="0"/>
        <v>1.115E-2</v>
      </c>
      <c r="G26" s="105">
        <f t="shared" si="1"/>
        <v>1.8381000000000002E-2</v>
      </c>
      <c r="I26" s="104" t="s">
        <v>346</v>
      </c>
      <c r="J26" s="91">
        <f t="shared" si="2"/>
        <v>10.580080618645159</v>
      </c>
      <c r="K26" s="91">
        <f t="shared" si="3"/>
        <v>10.614497106571815</v>
      </c>
    </row>
    <row r="27" spans="1:11" ht="15" thickBot="1" x14ac:dyDescent="0.35">
      <c r="A27" s="104" t="s">
        <v>99</v>
      </c>
      <c r="B27" s="91">
        <v>10.675800000000001</v>
      </c>
      <c r="C27" s="91">
        <v>10.587199999999999</v>
      </c>
      <c r="E27" s="104" t="s">
        <v>99</v>
      </c>
      <c r="F27" s="105">
        <f t="shared" si="0"/>
        <v>6.8050000000000003E-3</v>
      </c>
      <c r="G27" s="105">
        <f t="shared" si="1"/>
        <v>1.8571000000000001E-2</v>
      </c>
      <c r="I27" s="104" t="s">
        <v>347</v>
      </c>
      <c r="J27" s="91">
        <f t="shared" si="2"/>
        <v>10.683762295003129</v>
      </c>
      <c r="K27" s="91">
        <f t="shared" si="3"/>
        <v>10.757731639085826</v>
      </c>
    </row>
    <row r="28" spans="1:11" ht="15" thickBot="1" x14ac:dyDescent="0.35">
      <c r="A28" s="104" t="s">
        <v>100</v>
      </c>
      <c r="B28" s="91">
        <v>10.603400000000001</v>
      </c>
      <c r="C28" s="91">
        <v>10.3924</v>
      </c>
      <c r="E28" s="104" t="s">
        <v>100</v>
      </c>
      <c r="F28" s="105">
        <f t="shared" si="0"/>
        <v>-9.4300000000000004E-4</v>
      </c>
      <c r="G28" s="105">
        <f t="shared" si="1"/>
        <v>6.7390000000000002E-3</v>
      </c>
      <c r="I28" s="104" t="s">
        <v>348</v>
      </c>
      <c r="J28" s="91">
        <f t="shared" si="2"/>
        <v>10.637442051433892</v>
      </c>
      <c r="K28" s="91">
        <f t="shared" si="3"/>
        <v>10.759775802286606</v>
      </c>
    </row>
    <row r="29" spans="1:11" ht="15" thickBot="1" x14ac:dyDescent="0.35">
      <c r="A29" s="104" t="s">
        <v>101</v>
      </c>
      <c r="B29" s="91">
        <v>10.6134</v>
      </c>
      <c r="C29" s="91">
        <v>10.3226</v>
      </c>
      <c r="E29" s="104" t="s">
        <v>101</v>
      </c>
      <c r="F29" s="105">
        <f t="shared" si="0"/>
        <v>1.3110000000000001E-3</v>
      </c>
      <c r="G29" s="105">
        <f t="shared" si="1"/>
        <v>1.3669999999999999E-3</v>
      </c>
      <c r="I29" s="104" t="s">
        <v>349</v>
      </c>
      <c r="J29" s="91">
        <f t="shared" si="2"/>
        <v>10.555341618214969</v>
      </c>
      <c r="K29" s="91">
        <f t="shared" si="3"/>
        <v>10.633216337272795</v>
      </c>
    </row>
    <row r="30" spans="1:11" ht="15" thickBot="1" x14ac:dyDescent="0.35">
      <c r="A30" s="104" t="s">
        <v>102</v>
      </c>
      <c r="B30" s="91">
        <v>10.599500000000001</v>
      </c>
      <c r="C30" s="91">
        <v>10.3085</v>
      </c>
      <c r="E30" s="104" t="s">
        <v>102</v>
      </c>
      <c r="F30" s="105">
        <f t="shared" si="0"/>
        <v>-6.6E-4</v>
      </c>
      <c r="G30" s="105">
        <f t="shared" si="1"/>
        <v>-7.0799999999999997E-4</v>
      </c>
      <c r="I30" s="104" t="s">
        <v>350</v>
      </c>
      <c r="J30" s="91">
        <f t="shared" si="2"/>
        <v>10.579160191670491</v>
      </c>
      <c r="K30" s="91">
        <f t="shared" si="3"/>
        <v>10.576247853457961</v>
      </c>
    </row>
    <row r="31" spans="1:11" ht="15" thickBot="1" x14ac:dyDescent="0.35">
      <c r="A31" s="104" t="s">
        <v>103</v>
      </c>
      <c r="B31" s="91">
        <v>10.6065</v>
      </c>
      <c r="C31" s="91">
        <v>10.315799999999999</v>
      </c>
      <c r="E31" s="104" t="s">
        <v>103</v>
      </c>
      <c r="F31" s="105">
        <f t="shared" si="0"/>
        <v>1.916E-3</v>
      </c>
      <c r="G31" s="105">
        <f t="shared" si="1"/>
        <v>5.6769999999999998E-3</v>
      </c>
      <c r="I31" s="104" t="s">
        <v>351</v>
      </c>
      <c r="J31" s="91">
        <f t="shared" si="2"/>
        <v>10.558329202616177</v>
      </c>
      <c r="K31" s="91">
        <f t="shared" si="3"/>
        <v>10.554324892100446</v>
      </c>
    </row>
    <row r="32" spans="1:11" ht="15" thickBot="1" x14ac:dyDescent="0.35">
      <c r="A32" s="104" t="s">
        <v>104</v>
      </c>
      <c r="B32" s="91">
        <v>10.5862</v>
      </c>
      <c r="C32" s="91">
        <v>10.257400000000001</v>
      </c>
      <c r="E32" s="104" t="s">
        <v>104</v>
      </c>
      <c r="F32" s="105">
        <f t="shared" si="0"/>
        <v>-1.4630000000000001E-3</v>
      </c>
      <c r="G32" s="105">
        <f t="shared" si="1"/>
        <v>-1.8799999999999999E-3</v>
      </c>
      <c r="I32" s="104" t="s">
        <v>352</v>
      </c>
      <c r="J32" s="91">
        <f t="shared" si="2"/>
        <v>10.585562520095516</v>
      </c>
      <c r="K32" s="91">
        <f t="shared" si="3"/>
        <v>10.621929855705107</v>
      </c>
    </row>
    <row r="33" spans="1:11" ht="15" thickBot="1" x14ac:dyDescent="0.35">
      <c r="A33" s="104" t="s">
        <v>105</v>
      </c>
      <c r="B33" s="91">
        <v>10.601699999999999</v>
      </c>
      <c r="C33" s="91">
        <v>10.2767</v>
      </c>
      <c r="E33" s="104" t="s">
        <v>105</v>
      </c>
      <c r="F33" s="105">
        <f t="shared" si="0"/>
        <v>1.1039999999999999E-3</v>
      </c>
      <c r="G33" s="105">
        <f t="shared" si="1"/>
        <v>1.3439999999999999E-3</v>
      </c>
      <c r="I33" s="104" t="s">
        <v>353</v>
      </c>
      <c r="J33" s="91">
        <f t="shared" si="2"/>
        <v>10.549854267408355</v>
      </c>
      <c r="K33" s="91">
        <f t="shared" si="3"/>
        <v>10.54196246912184</v>
      </c>
    </row>
    <row r="34" spans="1:11" ht="15" thickBot="1" x14ac:dyDescent="0.35">
      <c r="A34" s="104" t="s">
        <v>106</v>
      </c>
      <c r="B34" s="91">
        <v>10.59</v>
      </c>
      <c r="C34" s="91">
        <v>10.2629</v>
      </c>
      <c r="E34" s="104" t="s">
        <v>106</v>
      </c>
      <c r="F34" s="105">
        <f t="shared" si="0"/>
        <v>1.6069999999999999E-3</v>
      </c>
      <c r="G34" s="105">
        <f t="shared" si="1"/>
        <v>1.7260000000000001E-3</v>
      </c>
      <c r="I34" s="104" t="s">
        <v>354</v>
      </c>
      <c r="J34" s="91">
        <f t="shared" si="2"/>
        <v>10.576970532148392</v>
      </c>
      <c r="K34" s="91">
        <f t="shared" si="3"/>
        <v>10.576004602554727</v>
      </c>
    </row>
    <row r="35" spans="1:11" ht="15" thickBot="1" x14ac:dyDescent="0.35">
      <c r="A35" s="104" t="s">
        <v>107</v>
      </c>
      <c r="B35" s="91">
        <v>10.573</v>
      </c>
      <c r="C35" s="91">
        <v>10.245200000000001</v>
      </c>
      <c r="E35" s="104" t="s">
        <v>107</v>
      </c>
      <c r="F35" s="105">
        <f t="shared" si="0"/>
        <v>-2.7399999999999999E-4</v>
      </c>
      <c r="G35" s="105">
        <f t="shared" si="1"/>
        <v>5.0799999999999999E-4</v>
      </c>
      <c r="I35" s="104" t="s">
        <v>355</v>
      </c>
      <c r="J35" s="91">
        <f t="shared" si="2"/>
        <v>10.582292086584806</v>
      </c>
      <c r="K35" s="91">
        <f t="shared" si="3"/>
        <v>10.580045408057616</v>
      </c>
    </row>
    <row r="36" spans="1:11" ht="15" thickBot="1" x14ac:dyDescent="0.35">
      <c r="A36" s="104" t="s">
        <v>108</v>
      </c>
      <c r="B36" s="91">
        <v>10.575900000000001</v>
      </c>
      <c r="C36" s="91">
        <v>10.24</v>
      </c>
      <c r="E36" s="104" t="s">
        <v>108</v>
      </c>
      <c r="F36" s="105">
        <f t="shared" si="0"/>
        <v>3.163E-3</v>
      </c>
      <c r="G36" s="105">
        <f t="shared" si="1"/>
        <v>2.846E-3</v>
      </c>
      <c r="I36" s="104" t="s">
        <v>356</v>
      </c>
      <c r="J36" s="91">
        <f t="shared" si="2"/>
        <v>10.562405504364012</v>
      </c>
      <c r="K36" s="91">
        <f t="shared" si="3"/>
        <v>10.567166757440976</v>
      </c>
    </row>
    <row r="37" spans="1:11" ht="15" thickBot="1" x14ac:dyDescent="0.35">
      <c r="A37" s="104" t="s">
        <v>109</v>
      </c>
      <c r="B37" s="91">
        <v>10.5425</v>
      </c>
      <c r="C37" s="91">
        <v>10.210900000000001</v>
      </c>
      <c r="E37" s="104" t="s">
        <v>109</v>
      </c>
      <c r="F37" s="105">
        <f t="shared" si="0"/>
        <v>-2.4699999999999999E-4</v>
      </c>
      <c r="G37" s="105">
        <f t="shared" si="1"/>
        <v>3.9199999999999999E-4</v>
      </c>
      <c r="I37" s="104" t="s">
        <v>357</v>
      </c>
      <c r="J37" s="91">
        <f t="shared" si="2"/>
        <v>10.598770950302708</v>
      </c>
      <c r="K37" s="91">
        <f t="shared" si="3"/>
        <v>10.59190169719718</v>
      </c>
    </row>
    <row r="38" spans="1:11" ht="15" thickBot="1" x14ac:dyDescent="0.35">
      <c r="A38" s="104" t="s">
        <v>110</v>
      </c>
      <c r="B38" s="91">
        <v>10.5451</v>
      </c>
      <c r="C38" s="91">
        <v>10.206899999999999</v>
      </c>
      <c r="E38" s="104" t="s">
        <v>110</v>
      </c>
      <c r="F38" s="105">
        <f t="shared" si="0"/>
        <v>-4.1450000000000002E-3</v>
      </c>
      <c r="G38" s="105">
        <f t="shared" si="1"/>
        <v>8.3299999999999997E-4</v>
      </c>
      <c r="I38" s="104" t="s">
        <v>358</v>
      </c>
      <c r="J38" s="91">
        <f t="shared" si="2"/>
        <v>10.562690693162661</v>
      </c>
      <c r="K38" s="91">
        <f t="shared" si="3"/>
        <v>10.565941037190262</v>
      </c>
    </row>
    <row r="39" spans="1:11" ht="15" thickBot="1" x14ac:dyDescent="0.35">
      <c r="A39" s="104" t="s">
        <v>111</v>
      </c>
      <c r="B39" s="91">
        <v>10.588900000000001</v>
      </c>
      <c r="C39" s="91">
        <v>10.198399999999999</v>
      </c>
      <c r="E39" s="104" t="s">
        <v>111</v>
      </c>
      <c r="F39" s="105">
        <f t="shared" si="0"/>
        <v>7.5649999999999997E-3</v>
      </c>
      <c r="G39" s="105">
        <f t="shared" si="1"/>
        <v>4.1370000000000001E-3</v>
      </c>
      <c r="I39" s="104" t="s">
        <v>359</v>
      </c>
      <c r="J39" s="91">
        <f t="shared" si="2"/>
        <v>10.521597467569636</v>
      </c>
      <c r="K39" s="91">
        <f t="shared" si="3"/>
        <v>10.570601644776103</v>
      </c>
    </row>
    <row r="40" spans="1:11" ht="15" thickBot="1" x14ac:dyDescent="0.35">
      <c r="A40" s="104" t="s">
        <v>112</v>
      </c>
      <c r="B40" s="91">
        <v>10.5091</v>
      </c>
      <c r="C40" s="91">
        <v>10.1563</v>
      </c>
      <c r="E40" s="104" t="s">
        <v>112</v>
      </c>
      <c r="F40" s="105">
        <f t="shared" si="0"/>
        <v>-3.8099999999999999E-4</v>
      </c>
      <c r="G40" s="105">
        <f t="shared" si="1"/>
        <v>-2.4290000000000002E-3</v>
      </c>
      <c r="I40" s="104" t="s">
        <v>360</v>
      </c>
      <c r="J40" s="91">
        <f t="shared" si="2"/>
        <v>10.645529580264657</v>
      </c>
      <c r="K40" s="91">
        <f t="shared" si="3"/>
        <v>10.605584672748552</v>
      </c>
    </row>
    <row r="41" spans="1:11" ht="15" thickBot="1" x14ac:dyDescent="0.35">
      <c r="A41" s="104" t="s">
        <v>113</v>
      </c>
      <c r="B41" s="91">
        <v>10.5131</v>
      </c>
      <c r="C41" s="91">
        <v>10.180999999999999</v>
      </c>
      <c r="E41" s="104" t="s">
        <v>113</v>
      </c>
      <c r="F41" s="105">
        <f t="shared" si="0"/>
        <v>9.3650000000000001E-3</v>
      </c>
      <c r="G41" s="105">
        <f t="shared" si="1"/>
        <v>8.7410000000000005E-3</v>
      </c>
      <c r="I41" s="104" t="s">
        <v>361</v>
      </c>
      <c r="J41" s="91">
        <f t="shared" si="2"/>
        <v>10.561275387437378</v>
      </c>
      <c r="K41" s="91">
        <f t="shared" si="3"/>
        <v>10.536176520114617</v>
      </c>
    </row>
    <row r="42" spans="1:11" ht="15" thickBot="1" x14ac:dyDescent="0.35">
      <c r="A42" s="104" t="s">
        <v>114</v>
      </c>
      <c r="B42" s="91">
        <v>10.415100000000001</v>
      </c>
      <c r="C42" s="91">
        <v>10.0924</v>
      </c>
      <c r="E42" s="104" t="s">
        <v>114</v>
      </c>
      <c r="F42" s="105">
        <f t="shared" si="0"/>
        <v>-5.5699999999999999E-4</v>
      </c>
      <c r="G42" s="105">
        <f t="shared" si="1"/>
        <v>-3.5109999999999998E-3</v>
      </c>
      <c r="I42" s="104" t="s">
        <v>362</v>
      </c>
      <c r="J42" s="91">
        <f t="shared" si="2"/>
        <v>10.664708789619169</v>
      </c>
      <c r="K42" s="91">
        <f t="shared" si="3"/>
        <v>10.654525359594139</v>
      </c>
    </row>
    <row r="43" spans="1:11" ht="15" thickBot="1" x14ac:dyDescent="0.35">
      <c r="A43" s="104" t="s">
        <v>115</v>
      </c>
      <c r="B43" s="91">
        <v>10.4209</v>
      </c>
      <c r="C43" s="91">
        <v>10.1279</v>
      </c>
      <c r="E43" s="104" t="s">
        <v>115</v>
      </c>
      <c r="F43" s="105">
        <f t="shared" si="0"/>
        <v>-8.6000000000000003E-5</v>
      </c>
      <c r="G43" s="105">
        <f t="shared" si="1"/>
        <v>-3.8499999999999998E-4</v>
      </c>
      <c r="I43" s="104" t="s">
        <v>363</v>
      </c>
      <c r="J43" s="91">
        <f t="shared" si="2"/>
        <v>10.559416766532626</v>
      </c>
      <c r="K43" s="91">
        <f t="shared" si="3"/>
        <v>10.524782542373412</v>
      </c>
    </row>
    <row r="44" spans="1:11" ht="15" thickBot="1" x14ac:dyDescent="0.35">
      <c r="A44" s="104" t="s">
        <v>116</v>
      </c>
      <c r="B44" s="91">
        <v>10.421799999999999</v>
      </c>
      <c r="C44" s="91">
        <v>10.1318</v>
      </c>
      <c r="E44" s="104" t="s">
        <v>116</v>
      </c>
      <c r="F44" s="105">
        <f t="shared" si="0"/>
        <v>1.748E-3</v>
      </c>
      <c r="G44" s="105">
        <f t="shared" si="1"/>
        <v>-3.5760000000000002E-3</v>
      </c>
      <c r="I44" s="104" t="s">
        <v>364</v>
      </c>
      <c r="J44" s="91">
        <f t="shared" si="2"/>
        <v>10.56439142326936</v>
      </c>
      <c r="K44" s="91">
        <f t="shared" si="3"/>
        <v>10.557734489660957</v>
      </c>
    </row>
    <row r="45" spans="1:11" ht="15" thickBot="1" x14ac:dyDescent="0.35">
      <c r="A45" s="104" t="s">
        <v>117</v>
      </c>
      <c r="B45" s="91">
        <v>10.403600000000001</v>
      </c>
      <c r="C45" s="91">
        <v>10.168100000000001</v>
      </c>
      <c r="E45" s="104" t="s">
        <v>117</v>
      </c>
      <c r="F45" s="105">
        <f t="shared" si="0"/>
        <v>-2.4000000000000001E-4</v>
      </c>
      <c r="G45" s="105">
        <f t="shared" si="1"/>
        <v>3.5760000000000002E-3</v>
      </c>
      <c r="I45" s="104" t="s">
        <v>365</v>
      </c>
      <c r="J45" s="91">
        <f t="shared" si="2"/>
        <v>10.583784294967232</v>
      </c>
      <c r="K45" s="91">
        <f t="shared" si="3"/>
        <v>10.52409845374128</v>
      </c>
    </row>
    <row r="46" spans="1:11" ht="15" thickBot="1" x14ac:dyDescent="0.35">
      <c r="A46" s="104" t="s">
        <v>118</v>
      </c>
      <c r="B46" s="91">
        <v>10.4061</v>
      </c>
      <c r="C46" s="91">
        <v>10.1318</v>
      </c>
      <c r="E46" s="104" t="s">
        <v>118</v>
      </c>
      <c r="F46" s="105">
        <f t="shared" si="0"/>
        <v>-8.0699999999999999E-4</v>
      </c>
      <c r="G46" s="105">
        <f t="shared" si="1"/>
        <v>6.02E-4</v>
      </c>
      <c r="I46" s="104" t="s">
        <v>366</v>
      </c>
      <c r="J46" s="91">
        <f t="shared" si="2"/>
        <v>10.562764632256298</v>
      </c>
      <c r="K46" s="91">
        <f t="shared" si="3"/>
        <v>10.599636608335206</v>
      </c>
    </row>
    <row r="47" spans="1:11" ht="15" thickBot="1" x14ac:dyDescent="0.35">
      <c r="A47" s="104" t="s">
        <v>119</v>
      </c>
      <c r="B47" s="91">
        <v>10.4145</v>
      </c>
      <c r="C47" s="91">
        <v>10.1257</v>
      </c>
      <c r="E47" s="104" t="s">
        <v>119</v>
      </c>
      <c r="F47" s="105">
        <f t="shared" si="0"/>
        <v>5.0900000000000001E-4</v>
      </c>
      <c r="G47" s="105">
        <f t="shared" si="1"/>
        <v>3.8089999999999999E-3</v>
      </c>
      <c r="I47" s="104" t="s">
        <v>367</v>
      </c>
      <c r="J47" s="91">
        <f t="shared" si="2"/>
        <v>10.55677724229527</v>
      </c>
      <c r="K47" s="91">
        <f t="shared" si="3"/>
        <v>10.568160117803382</v>
      </c>
    </row>
    <row r="48" spans="1:11" ht="15" thickBot="1" x14ac:dyDescent="0.35">
      <c r="A48" s="104" t="s">
        <v>120</v>
      </c>
      <c r="B48" s="91">
        <v>10.4092</v>
      </c>
      <c r="C48" s="91">
        <v>10.087199999999999</v>
      </c>
      <c r="E48" s="104" t="s">
        <v>120</v>
      </c>
      <c r="F48" s="105">
        <f t="shared" si="0"/>
        <v>5.9259999999999998E-3</v>
      </c>
      <c r="G48" s="105">
        <f t="shared" si="1"/>
        <v>6.0460000000000002E-3</v>
      </c>
      <c r="I48" s="104" t="s">
        <v>368</v>
      </c>
      <c r="J48" s="91">
        <f t="shared" si="2"/>
        <v>10.570679106566486</v>
      </c>
      <c r="K48" s="91">
        <f t="shared" si="3"/>
        <v>10.602106611409132</v>
      </c>
    </row>
    <row r="49" spans="1:11" ht="15" thickBot="1" x14ac:dyDescent="0.35">
      <c r="A49" s="104" t="s">
        <v>121</v>
      </c>
      <c r="B49" s="91">
        <v>10.3477</v>
      </c>
      <c r="C49" s="91">
        <v>10.026400000000001</v>
      </c>
      <c r="E49" s="104" t="s">
        <v>121</v>
      </c>
      <c r="F49" s="105">
        <f t="shared" si="0"/>
        <v>1.451E-3</v>
      </c>
      <c r="G49" s="105">
        <f t="shared" si="1"/>
        <v>1.3535999999999999E-2</v>
      </c>
      <c r="I49" s="104" t="s">
        <v>369</v>
      </c>
      <c r="J49" s="91">
        <f t="shared" si="2"/>
        <v>10.628095848128806</v>
      </c>
      <c r="K49" s="91">
        <f t="shared" si="3"/>
        <v>10.625850071057114</v>
      </c>
    </row>
    <row r="50" spans="1:11" ht="15" thickBot="1" x14ac:dyDescent="0.35">
      <c r="A50" s="104" t="s">
        <v>122</v>
      </c>
      <c r="B50" s="91">
        <v>10.332700000000001</v>
      </c>
      <c r="C50" s="91">
        <v>9.8916000000000004</v>
      </c>
      <c r="E50" s="104" t="s">
        <v>122</v>
      </c>
      <c r="F50" s="105">
        <f t="shared" si="0"/>
        <v>2.52E-4</v>
      </c>
      <c r="G50" s="105">
        <f t="shared" si="1"/>
        <v>4.75E-4</v>
      </c>
      <c r="I50" s="104" t="s">
        <v>370</v>
      </c>
      <c r="J50" s="91">
        <f t="shared" si="2"/>
        <v>10.580641377777933</v>
      </c>
      <c r="K50" s="91">
        <f t="shared" si="3"/>
        <v>10.705736489256164</v>
      </c>
    </row>
    <row r="51" spans="1:11" ht="15" thickBot="1" x14ac:dyDescent="0.35">
      <c r="A51" s="104" t="s">
        <v>123</v>
      </c>
      <c r="B51" s="91">
        <v>10.3301</v>
      </c>
      <c r="C51" s="91">
        <v>9.8869000000000007</v>
      </c>
      <c r="E51" s="104" t="s">
        <v>123</v>
      </c>
      <c r="F51" s="105">
        <f t="shared" si="0"/>
        <v>5.8100000000000003E-4</v>
      </c>
      <c r="G51" s="105">
        <f t="shared" si="1"/>
        <v>-1.193E-3</v>
      </c>
      <c r="I51" s="104" t="s">
        <v>371</v>
      </c>
      <c r="J51" s="91">
        <f t="shared" si="2"/>
        <v>10.567962791097587</v>
      </c>
      <c r="K51" s="91">
        <f t="shared" si="3"/>
        <v>10.56681804669174</v>
      </c>
    </row>
    <row r="52" spans="1:11" ht="15" thickBot="1" x14ac:dyDescent="0.35">
      <c r="A52" s="104" t="s">
        <v>124</v>
      </c>
      <c r="B52" s="91">
        <v>10.3241</v>
      </c>
      <c r="C52" s="91">
        <v>9.8986999999999998</v>
      </c>
      <c r="E52" s="104" t="s">
        <v>124</v>
      </c>
      <c r="F52" s="105">
        <f t="shared" si="0"/>
        <v>-7.0070000000000002E-3</v>
      </c>
      <c r="G52" s="105">
        <f t="shared" si="1"/>
        <v>-4.2040000000000003E-3</v>
      </c>
      <c r="I52" s="104" t="s">
        <v>372</v>
      </c>
      <c r="J52" s="91">
        <f t="shared" si="2"/>
        <v>10.571440222862016</v>
      </c>
      <c r="K52" s="91">
        <f t="shared" si="3"/>
        <v>10.549207285647659</v>
      </c>
    </row>
    <row r="53" spans="1:11" ht="15" thickBot="1" x14ac:dyDescent="0.35">
      <c r="A53" s="104" t="s">
        <v>125</v>
      </c>
      <c r="B53" s="91">
        <v>10.396699999999999</v>
      </c>
      <c r="C53" s="91">
        <v>9.9404000000000003</v>
      </c>
      <c r="E53" s="104" t="s">
        <v>125</v>
      </c>
      <c r="F53" s="105">
        <f t="shared" si="0"/>
        <v>6.8300000000000001E-4</v>
      </c>
      <c r="G53" s="105">
        <f t="shared" si="1"/>
        <v>1.5399999999999999E-3</v>
      </c>
      <c r="I53" s="104" t="s">
        <v>373</v>
      </c>
      <c r="J53" s="91">
        <f t="shared" si="2"/>
        <v>10.491527705971524</v>
      </c>
      <c r="K53" s="91">
        <f t="shared" si="3"/>
        <v>10.517491394745997</v>
      </c>
    </row>
    <row r="54" spans="1:11" ht="15" thickBot="1" x14ac:dyDescent="0.35">
      <c r="A54" s="104" t="s">
        <v>126</v>
      </c>
      <c r="B54" s="91">
        <v>10.3896</v>
      </c>
      <c r="C54" s="91">
        <v>9.9251000000000005</v>
      </c>
      <c r="E54" s="104" t="s">
        <v>126</v>
      </c>
      <c r="F54" s="105">
        <f t="shared" si="0"/>
        <v>3.193E-2</v>
      </c>
      <c r="G54" s="105">
        <f t="shared" si="1"/>
        <v>-1.4215999999999999E-2</v>
      </c>
      <c r="I54" s="104" t="s">
        <v>374</v>
      </c>
      <c r="J54" s="91">
        <f t="shared" si="2"/>
        <v>10.57251856475925</v>
      </c>
      <c r="K54" s="91">
        <f t="shared" si="3"/>
        <v>10.578077702613998</v>
      </c>
    </row>
    <row r="55" spans="1:11" ht="15" thickBot="1" x14ac:dyDescent="0.35">
      <c r="A55" s="104" t="s">
        <v>127</v>
      </c>
      <c r="B55" s="91">
        <v>10.0631</v>
      </c>
      <c r="C55" s="91">
        <v>10.0672</v>
      </c>
      <c r="E55" s="104" t="s">
        <v>127</v>
      </c>
      <c r="F55" s="105">
        <f t="shared" si="0"/>
        <v>-1.9559999999999998E-3</v>
      </c>
      <c r="G55" s="105">
        <f t="shared" si="1"/>
        <v>1.183E-3</v>
      </c>
      <c r="I55" s="104" t="s">
        <v>375</v>
      </c>
      <c r="J55" s="91">
        <f t="shared" si="2"/>
        <v>10.90809360552233</v>
      </c>
      <c r="K55" s="91">
        <f t="shared" si="3"/>
        <v>10.41271565348902</v>
      </c>
    </row>
    <row r="56" spans="1:11" ht="15" thickBot="1" x14ac:dyDescent="0.35">
      <c r="A56" s="104" t="s">
        <v>128</v>
      </c>
      <c r="B56" s="91">
        <v>10.082800000000001</v>
      </c>
      <c r="C56" s="91">
        <v>10.055300000000001</v>
      </c>
      <c r="E56" s="104" t="s">
        <v>128</v>
      </c>
      <c r="F56" s="105">
        <f t="shared" si="0"/>
        <v>6.8069999999999997E-3</v>
      </c>
      <c r="G56" s="105">
        <f t="shared" si="1"/>
        <v>6.045E-3</v>
      </c>
      <c r="I56" s="104" t="s">
        <v>376</v>
      </c>
      <c r="J56" s="91">
        <f t="shared" si="2"/>
        <v>10.544654471109627</v>
      </c>
      <c r="K56" s="91">
        <f t="shared" si="3"/>
        <v>10.574302002876665</v>
      </c>
    </row>
    <row r="57" spans="1:11" ht="15" thickBot="1" x14ac:dyDescent="0.35">
      <c r="A57" s="104" t="s">
        <v>129</v>
      </c>
      <c r="B57" s="91">
        <v>10.0144</v>
      </c>
      <c r="C57" s="91">
        <v>9.9946999999999999</v>
      </c>
      <c r="E57" s="104" t="s">
        <v>129</v>
      </c>
      <c r="F57" s="105">
        <f t="shared" si="0"/>
        <v>9.990000000000001E-4</v>
      </c>
      <c r="G57" s="105">
        <f t="shared" si="1"/>
        <v>9.01E-4</v>
      </c>
      <c r="I57" s="104" t="s">
        <v>377</v>
      </c>
      <c r="J57" s="91">
        <f t="shared" si="2"/>
        <v>10.637463326339269</v>
      </c>
      <c r="K57" s="91">
        <f t="shared" si="3"/>
        <v>10.625839445212355</v>
      </c>
    </row>
    <row r="58" spans="1:11" ht="15" thickBot="1" x14ac:dyDescent="0.35">
      <c r="A58" s="104" t="s">
        <v>130</v>
      </c>
      <c r="B58" s="91">
        <v>10.0044</v>
      </c>
      <c r="C58" s="91">
        <v>9.9856999999999996</v>
      </c>
      <c r="E58" s="104" t="s">
        <v>130</v>
      </c>
      <c r="F58" s="105">
        <f t="shared" si="0"/>
        <v>-5.0000000000000001E-4</v>
      </c>
      <c r="G58" s="105">
        <f t="shared" si="1"/>
        <v>-4.2099999999999999E-4</v>
      </c>
      <c r="I58" s="104" t="s">
        <v>378</v>
      </c>
      <c r="J58" s="91">
        <f t="shared" si="2"/>
        <v>10.575860008546027</v>
      </c>
      <c r="K58" s="91">
        <f t="shared" si="3"/>
        <v>10.571320470127731</v>
      </c>
    </row>
    <row r="59" spans="1:11" ht="15" thickBot="1" x14ac:dyDescent="0.35">
      <c r="A59" s="104" t="s">
        <v>131</v>
      </c>
      <c r="B59" s="91">
        <v>10.009399999999999</v>
      </c>
      <c r="C59" s="91">
        <v>9.9899000000000004</v>
      </c>
      <c r="E59" s="104" t="s">
        <v>131</v>
      </c>
      <c r="F59" s="105">
        <f t="shared" si="0"/>
        <v>-4.8539999999999998E-3</v>
      </c>
      <c r="G59" s="105">
        <f t="shared" si="1"/>
        <v>-4.365E-3</v>
      </c>
      <c r="I59" s="104" t="s">
        <v>379</v>
      </c>
      <c r="J59" s="91">
        <f t="shared" si="2"/>
        <v>10.560018670442417</v>
      </c>
      <c r="K59" s="91">
        <f t="shared" si="3"/>
        <v>10.55735441806066</v>
      </c>
    </row>
    <row r="60" spans="1:11" ht="15" thickBot="1" x14ac:dyDescent="0.35">
      <c r="A60" s="104" t="s">
        <v>132</v>
      </c>
      <c r="B60" s="91">
        <v>10.0581</v>
      </c>
      <c r="C60" s="91">
        <v>10.0336</v>
      </c>
      <c r="E60" s="104" t="s">
        <v>132</v>
      </c>
      <c r="F60" s="105">
        <f t="shared" si="0"/>
        <v>5.8699999999999996E-4</v>
      </c>
      <c r="G60" s="105">
        <f t="shared" si="1"/>
        <v>3.9899999999999999E-4</v>
      </c>
      <c r="I60" s="104" t="s">
        <v>380</v>
      </c>
      <c r="J60" s="91">
        <f t="shared" si="2"/>
        <v>10.514140298843824</v>
      </c>
      <c r="K60" s="91">
        <f t="shared" si="3"/>
        <v>10.515798214936074</v>
      </c>
    </row>
    <row r="61" spans="1:11" ht="15" thickBot="1" x14ac:dyDescent="0.35">
      <c r="A61" s="104" t="s">
        <v>133</v>
      </c>
      <c r="B61" s="91">
        <v>10.052199999999999</v>
      </c>
      <c r="C61" s="91">
        <v>10.0296</v>
      </c>
      <c r="E61" s="104" t="s">
        <v>133</v>
      </c>
      <c r="F61" s="105">
        <f t="shared" si="0"/>
        <v>2.7196000000000001E-2</v>
      </c>
      <c r="G61" s="105">
        <f t="shared" si="1"/>
        <v>2.4527E-2</v>
      </c>
      <c r="I61" s="104" t="s">
        <v>381</v>
      </c>
      <c r="J61" s="91">
        <f t="shared" si="2"/>
        <v>10.571503651693641</v>
      </c>
      <c r="K61" s="91">
        <f t="shared" si="3"/>
        <v>10.566014999036389</v>
      </c>
    </row>
    <row r="62" spans="1:11" ht="15" thickBot="1" x14ac:dyDescent="0.35">
      <c r="A62" s="104" t="s">
        <v>134</v>
      </c>
      <c r="B62" s="91">
        <v>9.7825000000000006</v>
      </c>
      <c r="C62" s="91">
        <v>9.7866</v>
      </c>
      <c r="E62" s="104" t="s">
        <v>134</v>
      </c>
      <c r="F62" s="105">
        <f t="shared" si="0"/>
        <v>-3.1000000000000001E-5</v>
      </c>
      <c r="G62" s="105">
        <f t="shared" si="1"/>
        <v>-4.1E-5</v>
      </c>
      <c r="I62" s="104" t="s">
        <v>382</v>
      </c>
      <c r="J62" s="91">
        <f t="shared" si="2"/>
        <v>10.856576727056096</v>
      </c>
      <c r="K62" s="91">
        <f t="shared" si="3"/>
        <v>10.82405225222149</v>
      </c>
    </row>
    <row r="63" spans="1:11" ht="15" thickBot="1" x14ac:dyDescent="0.35">
      <c r="A63" s="104" t="s">
        <v>135</v>
      </c>
      <c r="B63" s="91">
        <v>9.7827999999999999</v>
      </c>
      <c r="C63" s="91">
        <v>9.7870000000000008</v>
      </c>
      <c r="E63" s="104" t="s">
        <v>135</v>
      </c>
      <c r="F63" s="105">
        <f t="shared" si="0"/>
        <v>-2.5224E-2</v>
      </c>
      <c r="G63" s="105">
        <f t="shared" si="1"/>
        <v>-2.3109000000000001E-2</v>
      </c>
      <c r="I63" s="104" t="s">
        <v>383</v>
      </c>
      <c r="J63" s="91">
        <f t="shared" si="2"/>
        <v>10.564972480776575</v>
      </c>
      <c r="K63" s="91">
        <f t="shared" si="3"/>
        <v>10.561366975077071</v>
      </c>
    </row>
    <row r="64" spans="1:11" ht="15" thickBot="1" x14ac:dyDescent="0.35">
      <c r="A64" s="104" t="s">
        <v>136</v>
      </c>
      <c r="B64" s="91">
        <v>10.0327</v>
      </c>
      <c r="C64" s="91">
        <v>10.0158</v>
      </c>
      <c r="E64" s="104" t="s">
        <v>136</v>
      </c>
      <c r="F64" s="105">
        <f t="shared" si="0"/>
        <v>2.6749999999999999E-3</v>
      </c>
      <c r="G64" s="105">
        <f t="shared" si="1"/>
        <v>2.359E-3</v>
      </c>
      <c r="I64" s="104" t="s">
        <v>384</v>
      </c>
      <c r="J64" s="91">
        <f t="shared" si="2"/>
        <v>10.302133877085243</v>
      </c>
      <c r="K64" s="91">
        <f t="shared" si="3"/>
        <v>10.320525902481915</v>
      </c>
    </row>
    <row r="65" spans="1:11" ht="15" thickBot="1" x14ac:dyDescent="0.35">
      <c r="A65" s="104" t="s">
        <v>137</v>
      </c>
      <c r="B65" s="91">
        <v>10.0059</v>
      </c>
      <c r="C65" s="91">
        <v>9.9922000000000004</v>
      </c>
      <c r="E65" s="104" t="s">
        <v>137</v>
      </c>
      <c r="F65" s="105">
        <f t="shared" si="0"/>
        <v>3.424E-3</v>
      </c>
      <c r="G65" s="105">
        <f t="shared" si="1"/>
        <v>3.0569999999999998E-3</v>
      </c>
      <c r="I65" s="104" t="s">
        <v>385</v>
      </c>
      <c r="J65" s="91">
        <f t="shared" si="2"/>
        <v>10.593600011890551</v>
      </c>
      <c r="K65" s="91">
        <f t="shared" si="3"/>
        <v>10.586744696902141</v>
      </c>
    </row>
    <row r="66" spans="1:11" ht="15" thickBot="1" x14ac:dyDescent="0.35">
      <c r="A66" s="104" t="s">
        <v>138</v>
      </c>
      <c r="B66" s="91">
        <v>9.9717000000000002</v>
      </c>
      <c r="C66" s="91">
        <v>9.9617000000000004</v>
      </c>
      <c r="E66" s="104" t="s">
        <v>138</v>
      </c>
      <c r="F66" s="105">
        <f t="shared" si="0"/>
        <v>-1.343E-3</v>
      </c>
      <c r="G66" s="105">
        <f t="shared" si="1"/>
        <v>-1.204E-3</v>
      </c>
      <c r="I66" s="104" t="s">
        <v>386</v>
      </c>
      <c r="J66" s="91">
        <f t="shared" si="2"/>
        <v>10.601537590551581</v>
      </c>
      <c r="K66" s="91">
        <f t="shared" si="3"/>
        <v>10.594136824252901</v>
      </c>
    </row>
    <row r="67" spans="1:11" ht="15" thickBot="1" x14ac:dyDescent="0.35">
      <c r="A67" s="104" t="s">
        <v>139</v>
      </c>
      <c r="B67" s="91">
        <v>9.9850999999999992</v>
      </c>
      <c r="C67" s="91">
        <v>9.9736999999999991</v>
      </c>
      <c r="E67" s="104" t="s">
        <v>139</v>
      </c>
      <c r="F67" s="105">
        <f t="shared" si="0"/>
        <v>-9.7970000000000002E-3</v>
      </c>
      <c r="G67" s="105">
        <f t="shared" si="1"/>
        <v>-8.7150000000000005E-3</v>
      </c>
      <c r="I67" s="104" t="s">
        <v>387</v>
      </c>
      <c r="J67" s="91">
        <f t="shared" si="2"/>
        <v>10.551120325882433</v>
      </c>
      <c r="K67" s="91">
        <f t="shared" si="3"/>
        <v>10.549091245005741</v>
      </c>
    </row>
    <row r="68" spans="1:11" ht="15" thickBot="1" x14ac:dyDescent="0.35">
      <c r="A68" s="104" t="s">
        <v>140</v>
      </c>
      <c r="B68" s="91">
        <v>10.083399999999999</v>
      </c>
      <c r="C68" s="91">
        <v>10.061</v>
      </c>
      <c r="E68" s="104" t="s">
        <v>140</v>
      </c>
      <c r="F68" s="105">
        <f t="shared" ref="F68:F131" si="4">+ROUND(LN(B68/B69),6)</f>
        <v>3.3700000000000001E-4</v>
      </c>
      <c r="G68" s="105">
        <f t="shared" ref="G68:G131" si="5">+ROUND(LN(C68/C69),6)</f>
        <v>2.9799999999999998E-4</v>
      </c>
      <c r="I68" s="104" t="s">
        <v>388</v>
      </c>
      <c r="J68" s="91">
        <f t="shared" si="2"/>
        <v>10.462297139273543</v>
      </c>
      <c r="K68" s="91">
        <f t="shared" si="3"/>
        <v>10.470153841189452</v>
      </c>
    </row>
    <row r="69" spans="1:11" ht="15" thickBot="1" x14ac:dyDescent="0.35">
      <c r="A69" s="104" t="s">
        <v>141</v>
      </c>
      <c r="B69" s="91">
        <v>10.08</v>
      </c>
      <c r="C69" s="91">
        <v>10.058</v>
      </c>
      <c r="E69" s="104" t="s">
        <v>141</v>
      </c>
      <c r="F69" s="105">
        <f t="shared" si="4"/>
        <v>1.0000000000000001E-5</v>
      </c>
      <c r="G69" s="105">
        <f t="shared" si="5"/>
        <v>1.0000000000000001E-5</v>
      </c>
      <c r="I69" s="104" t="s">
        <v>389</v>
      </c>
      <c r="J69" s="91">
        <f t="shared" ref="J69:J132" si="6">+J$3*EXP(F68)</f>
        <v>10.568861106112678</v>
      </c>
      <c r="K69" s="91">
        <f t="shared" ref="K69:K132" si="7">+K$3*EXP(G68)</f>
        <v>10.56494788541163</v>
      </c>
    </row>
    <row r="70" spans="1:11" ht="15" thickBot="1" x14ac:dyDescent="0.35">
      <c r="A70" s="104" t="s">
        <v>142</v>
      </c>
      <c r="B70" s="91">
        <v>10.0799</v>
      </c>
      <c r="C70" s="91">
        <v>10.0579</v>
      </c>
      <c r="E70" s="104" t="s">
        <v>142</v>
      </c>
      <c r="F70" s="105">
        <f t="shared" si="4"/>
        <v>-3.0699999999999998E-4</v>
      </c>
      <c r="G70" s="105">
        <f t="shared" si="5"/>
        <v>-2.6800000000000001E-4</v>
      </c>
      <c r="I70" s="104" t="s">
        <v>390</v>
      </c>
      <c r="J70" s="91">
        <f t="shared" si="6"/>
        <v>10.565405653528266</v>
      </c>
      <c r="K70" s="91">
        <f t="shared" si="7"/>
        <v>10.56190561852809</v>
      </c>
    </row>
    <row r="71" spans="1:11" ht="15" thickBot="1" x14ac:dyDescent="0.35">
      <c r="A71" s="104" t="s">
        <v>143</v>
      </c>
      <c r="B71" s="91">
        <v>10.083</v>
      </c>
      <c r="C71" s="91">
        <v>10.060600000000001</v>
      </c>
      <c r="E71" s="104" t="s">
        <v>143</v>
      </c>
      <c r="F71" s="105">
        <f t="shared" si="4"/>
        <v>2.532E-3</v>
      </c>
      <c r="G71" s="105">
        <f t="shared" si="5"/>
        <v>2.2290000000000001E-3</v>
      </c>
      <c r="I71" s="104" t="s">
        <v>391</v>
      </c>
      <c r="J71" s="91">
        <f t="shared" si="6"/>
        <v>10.562056950733535</v>
      </c>
      <c r="K71" s="91">
        <f t="shared" si="7"/>
        <v>10.558969816861481</v>
      </c>
    </row>
    <row r="72" spans="1:11" ht="15" thickBot="1" x14ac:dyDescent="0.35">
      <c r="A72" s="104" t="s">
        <v>144</v>
      </c>
      <c r="B72" s="91">
        <v>10.057499999999999</v>
      </c>
      <c r="C72" s="91">
        <v>10.0382</v>
      </c>
      <c r="E72" s="104" t="s">
        <v>144</v>
      </c>
      <c r="F72" s="105">
        <f t="shared" si="4"/>
        <v>7.3249999999999999E-3</v>
      </c>
      <c r="G72" s="105">
        <f t="shared" si="5"/>
        <v>6.587E-3</v>
      </c>
      <c r="I72" s="104" t="s">
        <v>392</v>
      </c>
      <c r="J72" s="91">
        <f t="shared" si="6"/>
        <v>10.592085235397951</v>
      </c>
      <c r="K72" s="91">
        <f t="shared" si="7"/>
        <v>10.585368509545662</v>
      </c>
    </row>
    <row r="73" spans="1:11" ht="15" thickBot="1" x14ac:dyDescent="0.35">
      <c r="A73" s="104" t="s">
        <v>145</v>
      </c>
      <c r="B73" s="91">
        <v>9.9840999999999998</v>
      </c>
      <c r="C73" s="91">
        <v>9.9723000000000006</v>
      </c>
      <c r="E73" s="104" t="s">
        <v>145</v>
      </c>
      <c r="F73" s="105">
        <f t="shared" si="4"/>
        <v>-1.1E-4</v>
      </c>
      <c r="G73" s="105">
        <f t="shared" si="5"/>
        <v>-1.1E-4</v>
      </c>
      <c r="I73" s="104" t="s">
        <v>393</v>
      </c>
      <c r="J73" s="91">
        <f t="shared" si="6"/>
        <v>10.642974959732122</v>
      </c>
      <c r="K73" s="91">
        <f t="shared" si="7"/>
        <v>10.631600211218222</v>
      </c>
    </row>
    <row r="74" spans="1:11" ht="15" thickBot="1" x14ac:dyDescent="0.35">
      <c r="A74" s="104" t="s">
        <v>146</v>
      </c>
      <c r="B74" s="91">
        <v>9.9852000000000007</v>
      </c>
      <c r="C74" s="91">
        <v>9.9733999999999998</v>
      </c>
      <c r="E74" s="104" t="s">
        <v>146</v>
      </c>
      <c r="F74" s="105">
        <f t="shared" si="4"/>
        <v>1.8749999999999999E-3</v>
      </c>
      <c r="G74" s="105">
        <f t="shared" si="5"/>
        <v>2.2079999999999999E-3</v>
      </c>
      <c r="I74" s="104" t="s">
        <v>394</v>
      </c>
      <c r="J74" s="91">
        <f t="shared" si="6"/>
        <v>10.564137880917722</v>
      </c>
      <c r="K74" s="91">
        <f t="shared" si="7"/>
        <v>10.560638265896547</v>
      </c>
    </row>
    <row r="75" spans="1:11" ht="15" thickBot="1" x14ac:dyDescent="0.35">
      <c r="A75" s="104" t="s">
        <v>147</v>
      </c>
      <c r="B75" s="91">
        <v>9.9664999999999999</v>
      </c>
      <c r="C75" s="91">
        <v>9.9513999999999996</v>
      </c>
      <c r="E75" s="104" t="s">
        <v>147</v>
      </c>
      <c r="F75" s="105">
        <f t="shared" si="4"/>
        <v>2.6619E-2</v>
      </c>
      <c r="G75" s="105">
        <f t="shared" si="5"/>
        <v>2.632E-2</v>
      </c>
      <c r="I75" s="104" t="s">
        <v>395</v>
      </c>
      <c r="J75" s="91">
        <f t="shared" si="6"/>
        <v>10.585128520929235</v>
      </c>
      <c r="K75" s="91">
        <f t="shared" si="7"/>
        <v>10.585146219141016</v>
      </c>
    </row>
    <row r="76" spans="1:11" ht="15" thickBot="1" x14ac:dyDescent="0.35">
      <c r="A76" s="104" t="s">
        <v>148</v>
      </c>
      <c r="B76" s="91">
        <v>9.7047000000000008</v>
      </c>
      <c r="C76" s="91">
        <v>9.6928999999999998</v>
      </c>
      <c r="E76" s="104" t="s">
        <v>148</v>
      </c>
      <c r="F76" s="105">
        <f t="shared" si="4"/>
        <v>3.137E-3</v>
      </c>
      <c r="G76" s="105">
        <f t="shared" si="5"/>
        <v>3.2759999999999998E-3</v>
      </c>
      <c r="I76" s="104" t="s">
        <v>396</v>
      </c>
      <c r="J76" s="91">
        <f t="shared" si="6"/>
        <v>10.85031428917166</v>
      </c>
      <c r="K76" s="91">
        <f t="shared" si="7"/>
        <v>10.843477187159875</v>
      </c>
    </row>
    <row r="77" spans="1:11" ht="15" thickBot="1" x14ac:dyDescent="0.35">
      <c r="A77" s="104" t="s">
        <v>149</v>
      </c>
      <c r="B77" s="91">
        <v>9.6743000000000006</v>
      </c>
      <c r="C77" s="91">
        <v>9.6611999999999991</v>
      </c>
      <c r="E77" s="104" t="s">
        <v>149</v>
      </c>
      <c r="F77" s="105">
        <f t="shared" si="4"/>
        <v>-4.2079999999999999E-3</v>
      </c>
      <c r="G77" s="105">
        <f t="shared" si="5"/>
        <v>-3.2959999999999999E-3</v>
      </c>
      <c r="I77" s="104" t="s">
        <v>397</v>
      </c>
      <c r="J77" s="91">
        <f t="shared" si="6"/>
        <v>10.598495385840351</v>
      </c>
      <c r="K77" s="91">
        <f t="shared" si="7"/>
        <v>10.596457194288657</v>
      </c>
    </row>
    <row r="78" spans="1:11" ht="15" thickBot="1" x14ac:dyDescent="0.35">
      <c r="A78" s="104" t="s">
        <v>150</v>
      </c>
      <c r="B78" s="91">
        <v>9.7150999999999996</v>
      </c>
      <c r="C78" s="91">
        <v>9.6930999999999994</v>
      </c>
      <c r="E78" s="104" t="s">
        <v>150</v>
      </c>
      <c r="F78" s="105">
        <f t="shared" si="4"/>
        <v>1.4201999999999999E-2</v>
      </c>
      <c r="G78" s="105">
        <f t="shared" si="5"/>
        <v>1.6760000000000001E-2</v>
      </c>
      <c r="I78" s="104" t="s">
        <v>398</v>
      </c>
      <c r="J78" s="91">
        <f t="shared" si="6"/>
        <v>10.520934627808852</v>
      </c>
      <c r="K78" s="91">
        <f t="shared" si="7"/>
        <v>10.527045613891493</v>
      </c>
    </row>
    <row r="79" spans="1:11" ht="15" thickBot="1" x14ac:dyDescent="0.35">
      <c r="A79" s="104" t="s">
        <v>151</v>
      </c>
      <c r="B79" s="91">
        <v>9.5780999999999992</v>
      </c>
      <c r="C79" s="91">
        <v>9.532</v>
      </c>
      <c r="E79" s="104" t="s">
        <v>151</v>
      </c>
      <c r="F79" s="105">
        <f t="shared" si="4"/>
        <v>2.2105E-2</v>
      </c>
      <c r="G79" s="105">
        <f t="shared" si="5"/>
        <v>2.291E-2</v>
      </c>
      <c r="I79" s="104" t="s">
        <v>399</v>
      </c>
      <c r="J79" s="91">
        <f t="shared" si="6"/>
        <v>10.716418946228334</v>
      </c>
      <c r="K79" s="91">
        <f t="shared" si="7"/>
        <v>10.740307482193399</v>
      </c>
    </row>
    <row r="80" spans="1:11" ht="15" thickBot="1" x14ac:dyDescent="0.35">
      <c r="A80" s="104" t="s">
        <v>152</v>
      </c>
      <c r="B80" s="91">
        <v>9.3687000000000005</v>
      </c>
      <c r="C80" s="91">
        <v>9.3161000000000005</v>
      </c>
      <c r="E80" s="104" t="s">
        <v>152</v>
      </c>
      <c r="F80" s="105">
        <f t="shared" si="4"/>
        <v>-2.7070000000000002E-3</v>
      </c>
      <c r="G80" s="105">
        <f t="shared" si="5"/>
        <v>-1.212E-3</v>
      </c>
      <c r="I80" s="104" t="s">
        <v>400</v>
      </c>
      <c r="J80" s="91">
        <f t="shared" si="6"/>
        <v>10.801446348391213</v>
      </c>
      <c r="K80" s="91">
        <f t="shared" si="7"/>
        <v>10.806563902870645</v>
      </c>
    </row>
    <row r="81" spans="1:11" ht="15" thickBot="1" x14ac:dyDescent="0.35">
      <c r="A81" s="104" t="s">
        <v>153</v>
      </c>
      <c r="B81" s="91">
        <v>9.3940999999999999</v>
      </c>
      <c r="C81" s="91">
        <v>9.3274000000000008</v>
      </c>
      <c r="E81" s="104" t="s">
        <v>153</v>
      </c>
      <c r="F81" s="105">
        <f t="shared" si="4"/>
        <v>2.3449999999999999E-3</v>
      </c>
      <c r="G81" s="105">
        <f t="shared" si="5"/>
        <v>2.63E-3</v>
      </c>
      <c r="I81" s="104" t="s">
        <v>401</v>
      </c>
      <c r="J81" s="91">
        <f t="shared" si="6"/>
        <v>10.536738408455406</v>
      </c>
      <c r="K81" s="91">
        <f t="shared" si="7"/>
        <v>10.549006852613351</v>
      </c>
    </row>
    <row r="82" spans="1:11" ht="15" thickBot="1" x14ac:dyDescent="0.35">
      <c r="A82" s="104" t="s">
        <v>154</v>
      </c>
      <c r="B82" s="91">
        <v>9.3720999999999997</v>
      </c>
      <c r="C82" s="91">
        <v>9.3028999999999993</v>
      </c>
      <c r="E82" s="104" t="s">
        <v>154</v>
      </c>
      <c r="F82" s="105">
        <f t="shared" si="4"/>
        <v>7.3569999999999998E-3</v>
      </c>
      <c r="G82" s="105">
        <f t="shared" si="5"/>
        <v>8.9730000000000001E-3</v>
      </c>
      <c r="I82" s="104" t="s">
        <v>402</v>
      </c>
      <c r="J82" s="91">
        <f t="shared" si="6"/>
        <v>10.590104700644702</v>
      </c>
      <c r="K82" s="91">
        <f t="shared" si="7"/>
        <v>10.589614093500678</v>
      </c>
    </row>
    <row r="83" spans="1:11" ht="15" thickBot="1" x14ac:dyDescent="0.35">
      <c r="A83" s="104" t="s">
        <v>155</v>
      </c>
      <c r="B83" s="91">
        <v>9.3033999999999999</v>
      </c>
      <c r="C83" s="91">
        <v>9.2197999999999993</v>
      </c>
      <c r="E83" s="104" t="s">
        <v>155</v>
      </c>
      <c r="F83" s="105">
        <f t="shared" si="4"/>
        <v>-3.2716000000000002E-2</v>
      </c>
      <c r="G83" s="105">
        <f t="shared" si="5"/>
        <v>-2.8105000000000002E-2</v>
      </c>
      <c r="I83" s="104" t="s">
        <v>403</v>
      </c>
      <c r="J83" s="91">
        <f t="shared" si="6"/>
        <v>10.643315540380094</v>
      </c>
      <c r="K83" s="91">
        <f t="shared" si="7"/>
        <v>10.656997496234329</v>
      </c>
    </row>
    <row r="84" spans="1:11" ht="15" thickBot="1" x14ac:dyDescent="0.35">
      <c r="A84" s="104" t="s">
        <v>156</v>
      </c>
      <c r="B84" s="91">
        <v>9.6128</v>
      </c>
      <c r="C84" s="91">
        <v>9.4825999999999997</v>
      </c>
      <c r="E84" s="104" t="s">
        <v>156</v>
      </c>
      <c r="F84" s="105">
        <f t="shared" si="4"/>
        <v>3.9919999999999999E-3</v>
      </c>
      <c r="G84" s="105">
        <f t="shared" si="5"/>
        <v>3.581E-3</v>
      </c>
      <c r="I84" s="104" t="s">
        <v>404</v>
      </c>
      <c r="J84" s="91">
        <f t="shared" si="6"/>
        <v>10.22523869909215</v>
      </c>
      <c r="K84" s="91">
        <f t="shared" si="7"/>
        <v>10.269093141091238</v>
      </c>
    </row>
    <row r="85" spans="1:11" ht="15" thickBot="1" x14ac:dyDescent="0.35">
      <c r="A85" s="104" t="s">
        <v>157</v>
      </c>
      <c r="B85" s="91">
        <v>9.5745000000000005</v>
      </c>
      <c r="C85" s="91">
        <v>9.4487000000000005</v>
      </c>
      <c r="E85" s="104" t="s">
        <v>157</v>
      </c>
      <c r="F85" s="105">
        <f t="shared" si="4"/>
        <v>1.4773E-2</v>
      </c>
      <c r="G85" s="105">
        <f t="shared" si="5"/>
        <v>1.2342000000000001E-2</v>
      </c>
      <c r="I85" s="104" t="s">
        <v>405</v>
      </c>
      <c r="J85" s="91">
        <f t="shared" si="6"/>
        <v>10.607560974382082</v>
      </c>
      <c r="K85" s="91">
        <f t="shared" si="7"/>
        <v>10.599689606650744</v>
      </c>
    </row>
    <row r="86" spans="1:11" ht="15" thickBot="1" x14ac:dyDescent="0.35">
      <c r="A86" s="104" t="s">
        <v>158</v>
      </c>
      <c r="B86" s="91">
        <v>9.4341000000000008</v>
      </c>
      <c r="C86" s="91">
        <v>9.3328000000000007</v>
      </c>
      <c r="E86" s="104" t="s">
        <v>158</v>
      </c>
      <c r="F86" s="105">
        <f t="shared" si="4"/>
        <v>-1.9803999999999999E-2</v>
      </c>
      <c r="G86" s="105">
        <f t="shared" si="5"/>
        <v>-2.0615999999999999E-2</v>
      </c>
      <c r="I86" s="104" t="s">
        <v>406</v>
      </c>
      <c r="J86" s="91">
        <f t="shared" si="6"/>
        <v>10.722539768775164</v>
      </c>
      <c r="K86" s="91">
        <f t="shared" si="7"/>
        <v>10.692961468093339</v>
      </c>
    </row>
    <row r="87" spans="1:11" ht="15" thickBot="1" x14ac:dyDescent="0.35">
      <c r="A87" s="104" t="s">
        <v>159</v>
      </c>
      <c r="B87" s="91">
        <v>9.6227999999999998</v>
      </c>
      <c r="C87" s="91">
        <v>9.5272000000000006</v>
      </c>
      <c r="E87" s="104" t="s">
        <v>159</v>
      </c>
      <c r="F87" s="105">
        <f t="shared" si="4"/>
        <v>2.4239999999999999E-3</v>
      </c>
      <c r="G87" s="105">
        <f t="shared" si="5"/>
        <v>1.4289999999999999E-3</v>
      </c>
      <c r="I87" s="104" t="s">
        <v>407</v>
      </c>
      <c r="J87" s="91">
        <f t="shared" si="6"/>
        <v>10.358123036257139</v>
      </c>
      <c r="K87" s="91">
        <f t="shared" si="7"/>
        <v>10.346287071511755</v>
      </c>
    </row>
    <row r="88" spans="1:11" ht="15" thickBot="1" x14ac:dyDescent="0.35">
      <c r="A88" s="104" t="s">
        <v>160</v>
      </c>
      <c r="B88" s="91">
        <v>9.5995000000000008</v>
      </c>
      <c r="C88" s="91">
        <v>9.5136000000000003</v>
      </c>
      <c r="E88" s="104" t="s">
        <v>160</v>
      </c>
      <c r="F88" s="105">
        <f t="shared" si="4"/>
        <v>7.1900000000000002E-4</v>
      </c>
      <c r="G88" s="105">
        <f t="shared" si="5"/>
        <v>-6.7199999999999996E-4</v>
      </c>
      <c r="I88" s="104" t="s">
        <v>408</v>
      </c>
      <c r="J88" s="91">
        <f t="shared" si="6"/>
        <v>10.590941351963343</v>
      </c>
      <c r="K88" s="91">
        <f t="shared" si="7"/>
        <v>10.576903601152843</v>
      </c>
    </row>
    <row r="89" spans="1:11" ht="15" thickBot="1" x14ac:dyDescent="0.35">
      <c r="A89" s="104" t="s">
        <v>161</v>
      </c>
      <c r="B89" s="91">
        <v>9.5925999999999991</v>
      </c>
      <c r="C89" s="91">
        <v>9.52</v>
      </c>
      <c r="E89" s="104" t="s">
        <v>161</v>
      </c>
      <c r="F89" s="105">
        <f t="shared" si="4"/>
        <v>-7.6020000000000003E-3</v>
      </c>
      <c r="G89" s="105">
        <f t="shared" si="5"/>
        <v>-8.3059999999999991E-3</v>
      </c>
      <c r="I89" s="104" t="s">
        <v>409</v>
      </c>
      <c r="J89" s="91">
        <f t="shared" si="6"/>
        <v>10.572899182278656</v>
      </c>
      <c r="K89" s="91">
        <f t="shared" si="7"/>
        <v>10.554704854635848</v>
      </c>
    </row>
    <row r="90" spans="1:11" ht="15" thickBot="1" x14ac:dyDescent="0.35">
      <c r="A90" s="104" t="s">
        <v>162</v>
      </c>
      <c r="B90" s="91">
        <v>9.6658000000000008</v>
      </c>
      <c r="C90" s="91">
        <v>9.5993999999999993</v>
      </c>
      <c r="E90" s="104" t="s">
        <v>162</v>
      </c>
      <c r="F90" s="105">
        <f t="shared" si="4"/>
        <v>5.9999999999999995E-4</v>
      </c>
      <c r="G90" s="105">
        <f t="shared" si="5"/>
        <v>4.2490000000000002E-3</v>
      </c>
      <c r="I90" s="104" t="s">
        <v>410</v>
      </c>
      <c r="J90" s="91">
        <f t="shared" si="6"/>
        <v>10.485287103749743</v>
      </c>
      <c r="K90" s="91">
        <f t="shared" si="7"/>
        <v>10.474437009958804</v>
      </c>
    </row>
    <row r="91" spans="1:11" ht="15" thickBot="1" x14ac:dyDescent="0.35">
      <c r="A91" s="104" t="s">
        <v>163</v>
      </c>
      <c r="B91" s="91">
        <v>9.66</v>
      </c>
      <c r="C91" s="91">
        <v>9.5587</v>
      </c>
      <c r="E91" s="104" t="s">
        <v>163</v>
      </c>
      <c r="F91" s="105">
        <f t="shared" si="4"/>
        <v>3.4529999999999999E-3</v>
      </c>
      <c r="G91" s="105">
        <f t="shared" si="5"/>
        <v>2.3249999999999998E-3</v>
      </c>
      <c r="I91" s="104" t="s">
        <v>411</v>
      </c>
      <c r="J91" s="91">
        <f t="shared" si="6"/>
        <v>10.571641082134407</v>
      </c>
      <c r="K91" s="91">
        <f t="shared" si="7"/>
        <v>10.60677256475261</v>
      </c>
    </row>
    <row r="92" spans="1:11" ht="15" thickBot="1" x14ac:dyDescent="0.35">
      <c r="A92" s="104" t="s">
        <v>164</v>
      </c>
      <c r="B92" s="91">
        <v>9.6266999999999996</v>
      </c>
      <c r="C92" s="91">
        <v>9.5365000000000002</v>
      </c>
      <c r="E92" s="104" t="s">
        <v>164</v>
      </c>
      <c r="F92" s="105">
        <f t="shared" si="4"/>
        <v>-2.127E-3</v>
      </c>
      <c r="G92" s="105">
        <f t="shared" si="5"/>
        <v>-4.3530000000000001E-3</v>
      </c>
      <c r="I92" s="104" t="s">
        <v>412</v>
      </c>
      <c r="J92" s="91">
        <f t="shared" si="6"/>
        <v>10.601845039599699</v>
      </c>
      <c r="K92" s="91">
        <f t="shared" si="7"/>
        <v>10.586384753701516</v>
      </c>
    </row>
    <row r="93" spans="1:11" ht="15" thickBot="1" x14ac:dyDescent="0.35">
      <c r="A93" s="104" t="s">
        <v>165</v>
      </c>
      <c r="B93" s="91">
        <v>9.6471999999999998</v>
      </c>
      <c r="C93" s="91">
        <v>9.5780999999999992</v>
      </c>
      <c r="E93" s="104" t="s">
        <v>165</v>
      </c>
      <c r="F93" s="105">
        <f t="shared" si="4"/>
        <v>-8.7930000000000005E-3</v>
      </c>
      <c r="G93" s="105">
        <f t="shared" si="5"/>
        <v>-2.575E-3</v>
      </c>
      <c r="I93" s="104" t="s">
        <v>413</v>
      </c>
      <c r="J93" s="91">
        <f t="shared" si="6"/>
        <v>10.542851489354401</v>
      </c>
      <c r="K93" s="91">
        <f t="shared" si="7"/>
        <v>10.515924405271795</v>
      </c>
    </row>
    <row r="94" spans="1:11" ht="15" thickBot="1" x14ac:dyDescent="0.35">
      <c r="A94" s="104" t="s">
        <v>166</v>
      </c>
      <c r="B94" s="91">
        <v>9.7324000000000002</v>
      </c>
      <c r="C94" s="91">
        <v>9.6028000000000002</v>
      </c>
      <c r="E94" s="104" t="s">
        <v>166</v>
      </c>
      <c r="F94" s="105">
        <f t="shared" si="4"/>
        <v>-1.3472E-2</v>
      </c>
      <c r="G94" s="105">
        <f t="shared" si="5"/>
        <v>-2.3628E-2</v>
      </c>
      <c r="I94" s="104" t="s">
        <v>414</v>
      </c>
      <c r="J94" s="91">
        <f t="shared" si="6"/>
        <v>10.472806560447998</v>
      </c>
      <c r="K94" s="91">
        <f t="shared" si="7"/>
        <v>10.534638350631786</v>
      </c>
    </row>
    <row r="95" spans="1:11" ht="15" thickBot="1" x14ac:dyDescent="0.35">
      <c r="A95" s="104" t="s">
        <v>167</v>
      </c>
      <c r="B95" s="91">
        <v>9.8643999999999998</v>
      </c>
      <c r="C95" s="91">
        <v>9.8323999999999998</v>
      </c>
      <c r="E95" s="104" t="s">
        <v>167</v>
      </c>
      <c r="F95" s="105">
        <f t="shared" si="4"/>
        <v>-6.1770000000000002E-3</v>
      </c>
      <c r="G95" s="105">
        <f t="shared" si="5"/>
        <v>-2.869E-3</v>
      </c>
      <c r="I95" s="104" t="s">
        <v>415</v>
      </c>
      <c r="J95" s="91">
        <f t="shared" si="6"/>
        <v>10.423918760750905</v>
      </c>
      <c r="K95" s="91">
        <f t="shared" si="7"/>
        <v>10.315170939271683</v>
      </c>
    </row>
    <row r="96" spans="1:11" ht="15" thickBot="1" x14ac:dyDescent="0.35">
      <c r="A96" s="104" t="s">
        <v>168</v>
      </c>
      <c r="B96" s="91">
        <v>9.9255200000000006</v>
      </c>
      <c r="C96" s="91">
        <v>9.8606499999999997</v>
      </c>
      <c r="E96" s="104" t="s">
        <v>168</v>
      </c>
      <c r="F96" s="105">
        <f t="shared" si="4"/>
        <v>-2.3630000000000001E-3</v>
      </c>
      <c r="G96" s="105">
        <f t="shared" si="5"/>
        <v>-2.447E-3</v>
      </c>
      <c r="I96" s="104" t="s">
        <v>416</v>
      </c>
      <c r="J96" s="91">
        <f t="shared" si="6"/>
        <v>10.500239288774226</v>
      </c>
      <c r="K96" s="91">
        <f t="shared" si="7"/>
        <v>10.531541622198086</v>
      </c>
    </row>
    <row r="97" spans="1:11" ht="15" thickBot="1" x14ac:dyDescent="0.35">
      <c r="A97" s="104" t="s">
        <v>169</v>
      </c>
      <c r="B97" s="91">
        <v>9.9489999999999998</v>
      </c>
      <c r="C97" s="91">
        <v>9.8848099999999999</v>
      </c>
      <c r="E97" s="104" t="s">
        <v>169</v>
      </c>
      <c r="F97" s="105">
        <f t="shared" si="4"/>
        <v>-1.0841999999999999E-2</v>
      </c>
      <c r="G97" s="105">
        <f t="shared" si="5"/>
        <v>-1.0049000000000001E-2</v>
      </c>
      <c r="I97" s="104" t="s">
        <v>417</v>
      </c>
      <c r="J97" s="91">
        <f t="shared" si="6"/>
        <v>10.540363669977147</v>
      </c>
      <c r="K97" s="91">
        <f t="shared" si="7"/>
        <v>10.535986870644107</v>
      </c>
    </row>
    <row r="98" spans="1:11" ht="15" thickBot="1" x14ac:dyDescent="0.35">
      <c r="A98" s="104" t="s">
        <v>170</v>
      </c>
      <c r="B98" s="91">
        <v>10.057449999999999</v>
      </c>
      <c r="C98" s="91">
        <v>9.9846400000000006</v>
      </c>
      <c r="E98" s="104" t="s">
        <v>170</v>
      </c>
      <c r="F98" s="105">
        <f t="shared" si="4"/>
        <v>-2.1000000000000001E-4</v>
      </c>
      <c r="G98" s="105">
        <f t="shared" si="5"/>
        <v>-4.2709999999999996E-3</v>
      </c>
      <c r="I98" s="104" t="s">
        <v>418</v>
      </c>
      <c r="J98" s="91">
        <f t="shared" si="6"/>
        <v>10.451369749318669</v>
      </c>
      <c r="K98" s="91">
        <f t="shared" si="7"/>
        <v>10.456195967936665</v>
      </c>
    </row>
    <row r="99" spans="1:11" ht="15" thickBot="1" x14ac:dyDescent="0.35">
      <c r="A99" s="104" t="s">
        <v>171</v>
      </c>
      <c r="B99" s="91">
        <v>10.059559999999999</v>
      </c>
      <c r="C99" s="91">
        <v>10.027380000000001</v>
      </c>
      <c r="E99" s="104" t="s">
        <v>171</v>
      </c>
      <c r="F99" s="105">
        <f t="shared" si="4"/>
        <v>-2.2731000000000001E-2</v>
      </c>
      <c r="G99" s="105">
        <f t="shared" si="5"/>
        <v>-2.3359999999999999E-2</v>
      </c>
      <c r="I99" s="104" t="s">
        <v>419</v>
      </c>
      <c r="J99" s="91">
        <f t="shared" si="6"/>
        <v>10.563081519948559</v>
      </c>
      <c r="K99" s="91">
        <f t="shared" si="7"/>
        <v>10.516786746428531</v>
      </c>
    </row>
    <row r="100" spans="1:11" ht="15" thickBot="1" x14ac:dyDescent="0.35">
      <c r="A100" s="104" t="s">
        <v>172</v>
      </c>
      <c r="B100" s="91">
        <v>10.290839999999999</v>
      </c>
      <c r="C100" s="91">
        <v>10.264379999999999</v>
      </c>
      <c r="E100" s="104" t="s">
        <v>172</v>
      </c>
      <c r="F100" s="105">
        <f t="shared" si="4"/>
        <v>-3.4600000000000001E-4</v>
      </c>
      <c r="G100" s="105">
        <f t="shared" si="5"/>
        <v>-2.0010000000000002E-3</v>
      </c>
      <c r="I100" s="104" t="s">
        <v>420</v>
      </c>
      <c r="J100" s="91">
        <f t="shared" si="6"/>
        <v>10.327849137594576</v>
      </c>
      <c r="K100" s="91">
        <f t="shared" si="7"/>
        <v>10.31793577555492</v>
      </c>
    </row>
    <row r="101" spans="1:11" ht="15" thickBot="1" x14ac:dyDescent="0.35">
      <c r="A101" s="104" t="s">
        <v>173</v>
      </c>
      <c r="B101" s="91">
        <v>10.2944</v>
      </c>
      <c r="C101" s="91">
        <v>10.284940000000001</v>
      </c>
      <c r="E101" s="104" t="s">
        <v>173</v>
      </c>
      <c r="F101" s="105">
        <f t="shared" si="4"/>
        <v>1.707E-3</v>
      </c>
      <c r="G101" s="105">
        <f t="shared" si="5"/>
        <v>2.4099999999999998E-3</v>
      </c>
      <c r="I101" s="104" t="s">
        <v>421</v>
      </c>
      <c r="J101" s="91">
        <f t="shared" si="6"/>
        <v>10.561645038544796</v>
      </c>
      <c r="K101" s="91">
        <f t="shared" si="7"/>
        <v>10.5406869688324</v>
      </c>
    </row>
    <row r="102" spans="1:11" ht="15" thickBot="1" x14ac:dyDescent="0.35">
      <c r="A102" s="104" t="s">
        <v>174</v>
      </c>
      <c r="B102" s="91">
        <v>10.27684</v>
      </c>
      <c r="C102" s="91">
        <v>10.26018</v>
      </c>
      <c r="E102" s="104" t="s">
        <v>174</v>
      </c>
      <c r="F102" s="105">
        <f t="shared" si="4"/>
        <v>2.23E-4</v>
      </c>
      <c r="G102" s="105">
        <f t="shared" si="5"/>
        <v>1.366E-3</v>
      </c>
      <c r="I102" s="104" t="s">
        <v>422</v>
      </c>
      <c r="J102" s="91">
        <f t="shared" si="6"/>
        <v>10.583350368706688</v>
      </c>
      <c r="K102" s="91">
        <f t="shared" si="7"/>
        <v>10.587284634649977</v>
      </c>
    </row>
    <row r="103" spans="1:11" ht="15" thickBot="1" x14ac:dyDescent="0.35">
      <c r="A103" s="104" t="s">
        <v>175</v>
      </c>
      <c r="B103" s="91">
        <v>10.27455</v>
      </c>
      <c r="C103" s="91">
        <v>10.246169999999999</v>
      </c>
      <c r="E103" s="104" t="s">
        <v>175</v>
      </c>
      <c r="F103" s="105">
        <f t="shared" si="4"/>
        <v>-1.9220000000000001E-3</v>
      </c>
      <c r="G103" s="105">
        <f t="shared" si="5"/>
        <v>-3.8299999999999999E-4</v>
      </c>
      <c r="I103" s="104" t="s">
        <v>423</v>
      </c>
      <c r="J103" s="91">
        <f t="shared" si="6"/>
        <v>10.567656324620431</v>
      </c>
      <c r="K103" s="91">
        <f t="shared" si="7"/>
        <v>10.576237277215395</v>
      </c>
    </row>
    <row r="104" spans="1:11" ht="15" thickBot="1" x14ac:dyDescent="0.35">
      <c r="A104" s="104" t="s">
        <v>176</v>
      </c>
      <c r="B104" s="91">
        <v>10.294320000000001</v>
      </c>
      <c r="C104" s="91">
        <v>10.25009</v>
      </c>
      <c r="E104" s="104" t="s">
        <v>176</v>
      </c>
      <c r="F104" s="105">
        <f t="shared" si="4"/>
        <v>-9.4399999999999996E-4</v>
      </c>
      <c r="G104" s="105">
        <f t="shared" si="5"/>
        <v>-6.7299999999999999E-4</v>
      </c>
      <c r="I104" s="104" t="s">
        <v>424</v>
      </c>
      <c r="J104" s="91">
        <f t="shared" si="6"/>
        <v>10.545012995456524</v>
      </c>
      <c r="K104" s="91">
        <f t="shared" si="7"/>
        <v>10.557755605151053</v>
      </c>
    </row>
    <row r="105" spans="1:11" ht="15" thickBot="1" x14ac:dyDescent="0.35">
      <c r="A105" s="104" t="s">
        <v>177</v>
      </c>
      <c r="B105" s="91">
        <v>10.304040000000001</v>
      </c>
      <c r="C105" s="91">
        <v>10.25699</v>
      </c>
      <c r="E105" s="104" t="s">
        <v>177</v>
      </c>
      <c r="F105" s="105">
        <f t="shared" si="4"/>
        <v>5.11E-3</v>
      </c>
      <c r="G105" s="105">
        <f t="shared" si="5"/>
        <v>4.4759999999999999E-3</v>
      </c>
      <c r="I105" s="104" t="s">
        <v>425</v>
      </c>
      <c r="J105" s="91">
        <f t="shared" si="6"/>
        <v>10.555331062878629</v>
      </c>
      <c r="K105" s="91">
        <f t="shared" si="7"/>
        <v>10.554694299936269</v>
      </c>
    </row>
    <row r="106" spans="1:11" ht="15" thickBot="1" x14ac:dyDescent="0.35">
      <c r="A106" s="104" t="s">
        <v>178</v>
      </c>
      <c r="B106" s="91">
        <v>10.251519999999999</v>
      </c>
      <c r="C106" s="91">
        <v>10.211180000000001</v>
      </c>
      <c r="E106" s="104" t="s">
        <v>178</v>
      </c>
      <c r="F106" s="105">
        <f t="shared" si="4"/>
        <v>-5.3169999999999997E-3</v>
      </c>
      <c r="G106" s="105">
        <f t="shared" si="5"/>
        <v>-3.6519999999999999E-3</v>
      </c>
      <c r="I106" s="104" t="s">
        <v>426</v>
      </c>
      <c r="J106" s="91">
        <f t="shared" si="6"/>
        <v>10.619426859345181</v>
      </c>
      <c r="K106" s="91">
        <f t="shared" si="7"/>
        <v>10.609180575423681</v>
      </c>
    </row>
    <row r="107" spans="1:11" ht="15" thickBot="1" x14ac:dyDescent="0.35">
      <c r="A107" s="104" t="s">
        <v>179</v>
      </c>
      <c r="B107" s="91">
        <v>10.30617</v>
      </c>
      <c r="C107" s="91">
        <v>10.24854</v>
      </c>
      <c r="E107" s="104" t="s">
        <v>179</v>
      </c>
      <c r="F107" s="105">
        <f t="shared" si="4"/>
        <v>-3.9360000000000003E-3</v>
      </c>
      <c r="G107" s="105">
        <f t="shared" si="5"/>
        <v>-3.4099999999999998E-3</v>
      </c>
      <c r="I107" s="104" t="s">
        <v>427</v>
      </c>
      <c r="J107" s="91">
        <f t="shared" si="6"/>
        <v>10.509273378664425</v>
      </c>
      <c r="K107" s="91">
        <f t="shared" si="7"/>
        <v>10.52329865265162</v>
      </c>
    </row>
    <row r="108" spans="1:11" ht="15" thickBot="1" x14ac:dyDescent="0.35">
      <c r="A108" s="104" t="s">
        <v>180</v>
      </c>
      <c r="B108" s="91">
        <v>10.34681</v>
      </c>
      <c r="C108" s="91">
        <v>10.28355</v>
      </c>
      <c r="E108" s="104" t="s">
        <v>180</v>
      </c>
      <c r="F108" s="105">
        <f t="shared" si="4"/>
        <v>2.6800000000000001E-4</v>
      </c>
      <c r="G108" s="105">
        <f t="shared" si="5"/>
        <v>3.2499999999999999E-4</v>
      </c>
      <c r="I108" s="104" t="s">
        <v>428</v>
      </c>
      <c r="J108" s="91">
        <f t="shared" si="6"/>
        <v>10.523796711253318</v>
      </c>
      <c r="K108" s="91">
        <f t="shared" si="7"/>
        <v>10.525845599093651</v>
      </c>
    </row>
    <row r="109" spans="1:11" ht="15" thickBot="1" x14ac:dyDescent="0.35">
      <c r="A109" s="104" t="s">
        <v>181</v>
      </c>
      <c r="B109" s="91">
        <v>10.34404</v>
      </c>
      <c r="C109" s="91">
        <v>10.28021</v>
      </c>
      <c r="E109" s="104" t="s">
        <v>181</v>
      </c>
      <c r="F109" s="105">
        <f t="shared" si="4"/>
        <v>6.9179999999999997E-3</v>
      </c>
      <c r="G109" s="105">
        <f t="shared" si="5"/>
        <v>4.1229999999999999E-3</v>
      </c>
      <c r="I109" s="104" t="s">
        <v>429</v>
      </c>
      <c r="J109" s="91">
        <f t="shared" si="6"/>
        <v>10.568131879854951</v>
      </c>
      <c r="K109" s="91">
        <f t="shared" si="7"/>
        <v>10.565233142855496</v>
      </c>
    </row>
    <row r="110" spans="1:11" ht="15" thickBot="1" x14ac:dyDescent="0.35">
      <c r="A110" s="104" t="s">
        <v>182</v>
      </c>
      <c r="B110" s="91">
        <v>10.272729999999999</v>
      </c>
      <c r="C110" s="91">
        <v>10.237909999999999</v>
      </c>
      <c r="E110" s="104" t="s">
        <v>182</v>
      </c>
      <c r="F110" s="105">
        <f t="shared" si="4"/>
        <v>-3.9630000000000004E-3</v>
      </c>
      <c r="G110" s="105">
        <f t="shared" si="5"/>
        <v>-4.2519999999999997E-3</v>
      </c>
      <c r="I110" s="104" t="s">
        <v>430</v>
      </c>
      <c r="J110" s="91">
        <f t="shared" si="6"/>
        <v>10.638644150303012</v>
      </c>
      <c r="K110" s="91">
        <f t="shared" si="7"/>
        <v>10.605436195602474</v>
      </c>
    </row>
    <row r="111" spans="1:11" ht="15" thickBot="1" x14ac:dyDescent="0.35">
      <c r="A111" s="104" t="s">
        <v>183</v>
      </c>
      <c r="B111" s="91">
        <v>10.31352</v>
      </c>
      <c r="C111" s="91">
        <v>10.28153</v>
      </c>
      <c r="E111" s="104" t="s">
        <v>183</v>
      </c>
      <c r="F111" s="105">
        <f t="shared" si="4"/>
        <v>-2.8504000000000002E-2</v>
      </c>
      <c r="G111" s="105">
        <f t="shared" si="5"/>
        <v>-2.9933000000000001E-2</v>
      </c>
      <c r="I111" s="104" t="s">
        <v>431</v>
      </c>
      <c r="J111" s="91">
        <f t="shared" si="6"/>
        <v>10.523512572578003</v>
      </c>
      <c r="K111" s="91">
        <f t="shared" si="7"/>
        <v>10.516986567275005</v>
      </c>
    </row>
    <row r="112" spans="1:11" ht="15" thickBot="1" x14ac:dyDescent="0.35">
      <c r="A112" s="104" t="s">
        <v>184</v>
      </c>
      <c r="B112" s="91">
        <v>10.61173</v>
      </c>
      <c r="C112" s="91">
        <v>10.59394</v>
      </c>
      <c r="E112" s="104" t="s">
        <v>184</v>
      </c>
      <c r="F112" s="105">
        <f t="shared" si="4"/>
        <v>2.4785999999999999E-2</v>
      </c>
      <c r="G112" s="105">
        <f t="shared" si="5"/>
        <v>2.6671E-2</v>
      </c>
      <c r="I112" s="104" t="s">
        <v>432</v>
      </c>
      <c r="J112" s="91">
        <f t="shared" si="6"/>
        <v>10.268398234667091</v>
      </c>
      <c r="K112" s="91">
        <f t="shared" si="7"/>
        <v>10.250338385898118</v>
      </c>
    </row>
    <row r="113" spans="1:11" ht="15" thickBot="1" x14ac:dyDescent="0.35">
      <c r="A113" s="104" t="s">
        <v>185</v>
      </c>
      <c r="B113" s="91">
        <v>10.351940000000001</v>
      </c>
      <c r="C113" s="91">
        <v>10.31512</v>
      </c>
      <c r="E113" s="104" t="s">
        <v>185</v>
      </c>
      <c r="F113" s="105">
        <f t="shared" si="4"/>
        <v>2.7876999999999999E-2</v>
      </c>
      <c r="G113" s="105">
        <f t="shared" si="5"/>
        <v>2.7778000000000001E-2</v>
      </c>
      <c r="I113" s="104" t="s">
        <v>433</v>
      </c>
      <c r="J113" s="91">
        <f t="shared" si="6"/>
        <v>10.830443879873261</v>
      </c>
      <c r="K113" s="91">
        <f t="shared" si="7"/>
        <v>10.847283915694344</v>
      </c>
    </row>
    <row r="114" spans="1:11" ht="15" thickBot="1" x14ac:dyDescent="0.35">
      <c r="A114" s="104" t="s">
        <v>186</v>
      </c>
      <c r="B114" s="91">
        <v>10.06734</v>
      </c>
      <c r="C114" s="91">
        <v>10.03253</v>
      </c>
      <c r="E114" s="104" t="s">
        <v>186</v>
      </c>
      <c r="F114" s="105">
        <f t="shared" si="4"/>
        <v>8.0129999999999993E-3</v>
      </c>
      <c r="G114" s="105">
        <f t="shared" si="5"/>
        <v>7.3419999999999996E-3</v>
      </c>
      <c r="I114" s="104" t="s">
        <v>434</v>
      </c>
      <c r="J114" s="91">
        <f t="shared" si="6"/>
        <v>10.863972573807214</v>
      </c>
      <c r="K114" s="91">
        <f t="shared" si="7"/>
        <v>10.859298507838831</v>
      </c>
    </row>
    <row r="115" spans="1:11" ht="15" thickBot="1" x14ac:dyDescent="0.35">
      <c r="A115" s="104" t="s">
        <v>187</v>
      </c>
      <c r="B115" s="91">
        <v>9.9869900000000005</v>
      </c>
      <c r="C115" s="91">
        <v>9.9591399999999997</v>
      </c>
      <c r="E115" s="104" t="s">
        <v>187</v>
      </c>
      <c r="F115" s="105">
        <f t="shared" si="4"/>
        <v>1.1102000000000001E-2</v>
      </c>
      <c r="G115" s="105">
        <f t="shared" si="5"/>
        <v>1.0501999999999999E-2</v>
      </c>
      <c r="I115" s="104" t="s">
        <v>435</v>
      </c>
      <c r="J115" s="91">
        <f t="shared" si="6"/>
        <v>10.650299845976352</v>
      </c>
      <c r="K115" s="91">
        <f t="shared" si="7"/>
        <v>10.639630100279378</v>
      </c>
    </row>
    <row r="116" spans="1:11" ht="15" thickBot="1" x14ac:dyDescent="0.35">
      <c r="A116" s="104" t="s">
        <v>188</v>
      </c>
      <c r="B116" s="91">
        <v>9.8767300000000002</v>
      </c>
      <c r="C116" s="91">
        <v>9.8551000000000002</v>
      </c>
      <c r="E116" s="104" t="s">
        <v>188</v>
      </c>
      <c r="F116" s="105">
        <f t="shared" si="4"/>
        <v>1.6791E-2</v>
      </c>
      <c r="G116" s="105">
        <f t="shared" si="5"/>
        <v>1.7741E-2</v>
      </c>
      <c r="I116" s="104" t="s">
        <v>436</v>
      </c>
      <c r="J116" s="91">
        <f t="shared" si="6"/>
        <v>10.683249486720467</v>
      </c>
      <c r="K116" s="91">
        <f t="shared" si="7"/>
        <v>10.673304508940351</v>
      </c>
    </row>
    <row r="117" spans="1:11" ht="15" thickBot="1" x14ac:dyDescent="0.35">
      <c r="A117" s="104" t="s">
        <v>189</v>
      </c>
      <c r="B117" s="91">
        <v>9.7122700000000002</v>
      </c>
      <c r="C117" s="91">
        <v>9.6818000000000008</v>
      </c>
      <c r="E117" s="104" t="s">
        <v>189</v>
      </c>
      <c r="F117" s="105">
        <f t="shared" si="4"/>
        <v>4.6740000000000002E-3</v>
      </c>
      <c r="G117" s="105">
        <f t="shared" si="5"/>
        <v>4.8190000000000004E-3</v>
      </c>
      <c r="I117" s="104" t="s">
        <v>437</v>
      </c>
      <c r="J117" s="91">
        <f t="shared" si="6"/>
        <v>10.744199701550201</v>
      </c>
      <c r="K117" s="91">
        <f t="shared" si="7"/>
        <v>10.750848893550314</v>
      </c>
    </row>
    <row r="118" spans="1:11" ht="15" thickBot="1" x14ac:dyDescent="0.35">
      <c r="A118" s="104" t="s">
        <v>190</v>
      </c>
      <c r="B118" s="91">
        <v>9.6669800000000006</v>
      </c>
      <c r="C118" s="91">
        <v>9.6352600000000006</v>
      </c>
      <c r="E118" s="104" t="s">
        <v>190</v>
      </c>
      <c r="F118" s="105">
        <f t="shared" si="4"/>
        <v>2.5739999999999999E-3</v>
      </c>
      <c r="G118" s="105">
        <f t="shared" si="5"/>
        <v>3.895E-3</v>
      </c>
      <c r="I118" s="104" t="s">
        <v>438</v>
      </c>
      <c r="J118" s="91">
        <f t="shared" si="6"/>
        <v>10.614797798443115</v>
      </c>
      <c r="K118" s="91">
        <f t="shared" si="7"/>
        <v>10.612820148512151</v>
      </c>
    </row>
    <row r="119" spans="1:11" ht="15" thickBot="1" x14ac:dyDescent="0.35">
      <c r="A119" s="104" t="s">
        <v>191</v>
      </c>
      <c r="B119" s="91">
        <v>9.6421299999999999</v>
      </c>
      <c r="C119" s="91">
        <v>9.5977999999999994</v>
      </c>
      <c r="E119" s="104" t="s">
        <v>191</v>
      </c>
      <c r="F119" s="105">
        <f t="shared" si="4"/>
        <v>5.0317000000000001E-2</v>
      </c>
      <c r="G119" s="105">
        <f t="shared" si="5"/>
        <v>4.3582999999999997E-2</v>
      </c>
      <c r="I119" s="104" t="s">
        <v>439</v>
      </c>
      <c r="J119" s="91">
        <f t="shared" si="6"/>
        <v>10.592530112320187</v>
      </c>
      <c r="K119" s="91">
        <f t="shared" si="7"/>
        <v>10.603018431785426</v>
      </c>
    </row>
    <row r="120" spans="1:11" ht="15" thickBot="1" x14ac:dyDescent="0.35">
      <c r="A120" s="104" t="s">
        <v>192</v>
      </c>
      <c r="B120" s="91">
        <v>9.1689699999999998</v>
      </c>
      <c r="C120" s="91">
        <v>9.1884800000000002</v>
      </c>
      <c r="E120" s="104" t="s">
        <v>192</v>
      </c>
      <c r="F120" s="105">
        <f t="shared" si="4"/>
        <v>9.8519999999999996E-3</v>
      </c>
      <c r="G120" s="105">
        <f t="shared" si="5"/>
        <v>1.3553000000000001E-2</v>
      </c>
      <c r="I120" s="104" t="s">
        <v>440</v>
      </c>
      <c r="J120" s="91">
        <f t="shared" si="6"/>
        <v>11.110515989927077</v>
      </c>
      <c r="K120" s="91">
        <f t="shared" si="7"/>
        <v>11.032293210261527</v>
      </c>
    </row>
    <row r="121" spans="1:11" ht="15" thickBot="1" x14ac:dyDescent="0.35">
      <c r="A121" s="104" t="s">
        <v>193</v>
      </c>
      <c r="B121" s="91">
        <v>9.0790799999999994</v>
      </c>
      <c r="C121" s="91">
        <v>9.0647900000000003</v>
      </c>
      <c r="E121" s="104" t="s">
        <v>193</v>
      </c>
      <c r="F121" s="105">
        <f t="shared" si="4"/>
        <v>-9.1160000000000008E-3</v>
      </c>
      <c r="G121" s="105">
        <f t="shared" si="5"/>
        <v>-9.3769999999999999E-3</v>
      </c>
      <c r="I121" s="104" t="s">
        <v>441</v>
      </c>
      <c r="J121" s="91">
        <f t="shared" si="6"/>
        <v>10.669903767674194</v>
      </c>
      <c r="K121" s="91">
        <f t="shared" si="7"/>
        <v>10.705918488323471</v>
      </c>
    </row>
    <row r="122" spans="1:11" ht="15" thickBot="1" x14ac:dyDescent="0.35">
      <c r="A122" s="104" t="s">
        <v>194</v>
      </c>
      <c r="B122" s="91">
        <v>9.1622199999999996</v>
      </c>
      <c r="C122" s="91">
        <v>9.1501900000000003</v>
      </c>
      <c r="E122" s="104" t="s">
        <v>194</v>
      </c>
      <c r="F122" s="105">
        <f t="shared" si="4"/>
        <v>-4.3059999999999999E-3</v>
      </c>
      <c r="G122" s="105">
        <f t="shared" si="5"/>
        <v>-7.0930000000000003E-3</v>
      </c>
      <c r="I122" s="104" t="s">
        <v>442</v>
      </c>
      <c r="J122" s="91">
        <f t="shared" si="6"/>
        <v>10.469424390178876</v>
      </c>
      <c r="K122" s="91">
        <f t="shared" si="7"/>
        <v>10.463224893081454</v>
      </c>
    </row>
    <row r="123" spans="1:11" ht="15" thickBot="1" x14ac:dyDescent="0.35">
      <c r="A123" s="104" t="s">
        <v>195</v>
      </c>
      <c r="B123" s="91">
        <v>9.2017600000000002</v>
      </c>
      <c r="C123" s="91">
        <v>9.2153200000000002</v>
      </c>
      <c r="E123" s="104" t="s">
        <v>195</v>
      </c>
      <c r="F123" s="105">
        <f t="shared" si="4"/>
        <v>-2.1699999999999999E-4</v>
      </c>
      <c r="G123" s="105">
        <f t="shared" si="5"/>
        <v>3.7800000000000003E-4</v>
      </c>
      <c r="I123" s="104" t="s">
        <v>443</v>
      </c>
      <c r="J123" s="91">
        <f t="shared" si="6"/>
        <v>10.519903626735204</v>
      </c>
      <c r="K123" s="91">
        <f t="shared" si="7"/>
        <v>10.487150211049528</v>
      </c>
    </row>
    <row r="124" spans="1:11" ht="15" thickBot="1" x14ac:dyDescent="0.35">
      <c r="A124" s="104" t="s">
        <v>196</v>
      </c>
      <c r="B124" s="91">
        <v>9.2037600000000008</v>
      </c>
      <c r="C124" s="91">
        <v>9.2118400000000005</v>
      </c>
      <c r="E124" s="104" t="s">
        <v>196</v>
      </c>
      <c r="F124" s="105">
        <f t="shared" si="4"/>
        <v>4.0440999999999998E-2</v>
      </c>
      <c r="G124" s="105">
        <f t="shared" si="5"/>
        <v>3.5242999999999997E-2</v>
      </c>
      <c r="I124" s="104" t="s">
        <v>444</v>
      </c>
      <c r="J124" s="91">
        <f t="shared" si="6"/>
        <v>10.563007578636714</v>
      </c>
      <c r="K124" s="91">
        <f t="shared" si="7"/>
        <v>10.565793115051198</v>
      </c>
    </row>
    <row r="125" spans="1:11" ht="15" thickBot="1" x14ac:dyDescent="0.35">
      <c r="A125" s="104" t="s">
        <v>197</v>
      </c>
      <c r="B125" s="91">
        <v>8.8389799999999994</v>
      </c>
      <c r="C125" s="91">
        <v>8.8928399999999996</v>
      </c>
      <c r="E125" s="104" t="s">
        <v>197</v>
      </c>
      <c r="F125" s="105">
        <f t="shared" si="4"/>
        <v>6.2160000000000002E-3</v>
      </c>
      <c r="G125" s="105">
        <f t="shared" si="5"/>
        <v>5.1619999999999999E-3</v>
      </c>
      <c r="I125" s="104" t="s">
        <v>445</v>
      </c>
      <c r="J125" s="91">
        <f t="shared" si="6"/>
        <v>11.001328588865077</v>
      </c>
      <c r="K125" s="91">
        <f t="shared" si="7"/>
        <v>10.940666499367662</v>
      </c>
    </row>
    <row r="126" spans="1:11" ht="15" thickBot="1" x14ac:dyDescent="0.35">
      <c r="A126" s="104" t="s">
        <v>198</v>
      </c>
      <c r="B126" s="91">
        <v>8.7842099999999999</v>
      </c>
      <c r="C126" s="91">
        <v>8.8470499999999994</v>
      </c>
      <c r="E126" s="104" t="s">
        <v>198</v>
      </c>
      <c r="F126" s="105">
        <f t="shared" si="4"/>
        <v>-2.8757999999999999E-2</v>
      </c>
      <c r="G126" s="105">
        <f t="shared" si="5"/>
        <v>-2.5968000000000001E-2</v>
      </c>
      <c r="I126" s="104" t="s">
        <v>446</v>
      </c>
      <c r="J126" s="91">
        <f t="shared" si="6"/>
        <v>10.631178442879399</v>
      </c>
      <c r="K126" s="91">
        <f t="shared" si="7"/>
        <v>10.616460970188314</v>
      </c>
    </row>
    <row r="127" spans="1:11" ht="15" thickBot="1" x14ac:dyDescent="0.35">
      <c r="A127" s="104" t="s">
        <v>199</v>
      </c>
      <c r="B127" s="91">
        <v>9.0404900000000001</v>
      </c>
      <c r="C127" s="91">
        <v>9.0798000000000005</v>
      </c>
      <c r="E127" s="104" t="s">
        <v>199</v>
      </c>
      <c r="F127" s="105">
        <f t="shared" si="4"/>
        <v>-3.6255999999999997E-2</v>
      </c>
      <c r="G127" s="105">
        <f t="shared" si="5"/>
        <v>-2.9028999999999999E-2</v>
      </c>
      <c r="I127" s="104" t="s">
        <v>447</v>
      </c>
      <c r="J127" s="91">
        <f t="shared" si="6"/>
        <v>10.265790392725433</v>
      </c>
      <c r="K127" s="91">
        <f t="shared" si="7"/>
        <v>10.291061658133781</v>
      </c>
    </row>
    <row r="128" spans="1:11" ht="15" thickBot="1" x14ac:dyDescent="0.35">
      <c r="A128" s="104" t="s">
        <v>200</v>
      </c>
      <c r="B128" s="91">
        <v>9.3742800000000006</v>
      </c>
      <c r="C128" s="91">
        <v>9.3472399999999993</v>
      </c>
      <c r="E128" s="104" t="s">
        <v>200</v>
      </c>
      <c r="F128" s="105">
        <f t="shared" si="4"/>
        <v>7.8720000000000005E-3</v>
      </c>
      <c r="G128" s="105">
        <f t="shared" si="5"/>
        <v>3.7569999999999999E-3</v>
      </c>
      <c r="I128" s="104" t="s">
        <v>448</v>
      </c>
      <c r="J128" s="91">
        <f t="shared" si="6"/>
        <v>10.189105347863091</v>
      </c>
      <c r="K128" s="91">
        <f t="shared" si="7"/>
        <v>10.259608881431618</v>
      </c>
    </row>
    <row r="129" spans="1:11" ht="15" thickBot="1" x14ac:dyDescent="0.35">
      <c r="A129" s="104" t="s">
        <v>201</v>
      </c>
      <c r="B129" s="91">
        <v>9.3007799999999996</v>
      </c>
      <c r="C129" s="91">
        <v>9.3121899999999993</v>
      </c>
      <c r="E129" s="104" t="s">
        <v>201</v>
      </c>
      <c r="F129" s="105">
        <f t="shared" si="4"/>
        <v>-4.4050000000000001E-3</v>
      </c>
      <c r="G129" s="105">
        <f t="shared" si="5"/>
        <v>-6.0260000000000001E-3</v>
      </c>
      <c r="I129" s="104" t="s">
        <v>449</v>
      </c>
      <c r="J129" s="91">
        <f t="shared" si="6"/>
        <v>10.648798259562399</v>
      </c>
      <c r="K129" s="91">
        <f t="shared" si="7"/>
        <v>10.601555316199137</v>
      </c>
    </row>
    <row r="130" spans="1:11" ht="15" thickBot="1" x14ac:dyDescent="0.35">
      <c r="A130" s="104" t="s">
        <v>202</v>
      </c>
      <c r="B130" s="91">
        <v>9.3418399999999995</v>
      </c>
      <c r="C130" s="91">
        <v>9.3684700000000003</v>
      </c>
      <c r="E130" s="104" t="s">
        <v>202</v>
      </c>
      <c r="F130" s="105">
        <f t="shared" si="4"/>
        <v>7.4029999999999999E-3</v>
      </c>
      <c r="G130" s="105">
        <f t="shared" si="5"/>
        <v>6.4440000000000001E-3</v>
      </c>
      <c r="I130" s="104" t="s">
        <v>450</v>
      </c>
      <c r="J130" s="91">
        <f t="shared" si="6"/>
        <v>10.518862207827244</v>
      </c>
      <c r="K130" s="91">
        <f t="shared" si="7"/>
        <v>10.498345972201104</v>
      </c>
    </row>
    <row r="131" spans="1:11" ht="15" thickBot="1" x14ac:dyDescent="0.35">
      <c r="A131" s="104" t="s">
        <v>203</v>
      </c>
      <c r="B131" s="91">
        <v>9.2729400000000002</v>
      </c>
      <c r="C131" s="91">
        <v>9.3082899999999995</v>
      </c>
      <c r="E131" s="104" t="s">
        <v>203</v>
      </c>
      <c r="F131" s="105">
        <f t="shared" si="4"/>
        <v>3.8289999999999999E-3</v>
      </c>
      <c r="G131" s="105">
        <f t="shared" si="5"/>
        <v>3.4910000000000002E-3</v>
      </c>
      <c r="I131" s="104" t="s">
        <v>451</v>
      </c>
      <c r="J131" s="91">
        <f t="shared" si="6"/>
        <v>10.643805144155753</v>
      </c>
      <c r="K131" s="91">
        <f t="shared" si="7"/>
        <v>10.630080001085632</v>
      </c>
    </row>
    <row r="132" spans="1:11" ht="15" thickBot="1" x14ac:dyDescent="0.35">
      <c r="A132" s="104" t="s">
        <v>204</v>
      </c>
      <c r="B132" s="91">
        <v>9.2375000000000007</v>
      </c>
      <c r="C132" s="91">
        <v>9.2758500000000002</v>
      </c>
      <c r="E132" s="104" t="s">
        <v>204</v>
      </c>
      <c r="F132" s="105">
        <f t="shared" ref="F132:F195" si="8">+ROUND(LN(B132/B133),6)</f>
        <v>-2.47E-2</v>
      </c>
      <c r="G132" s="105">
        <f t="shared" ref="G132:G195" si="9">+ROUND(LN(C132/C133),6)</f>
        <v>-1.9691E-2</v>
      </c>
      <c r="I132" s="104" t="s">
        <v>452</v>
      </c>
      <c r="J132" s="91">
        <f t="shared" si="6"/>
        <v>10.605832082851746</v>
      </c>
      <c r="K132" s="91">
        <f t="shared" si="7"/>
        <v>10.5987356775136</v>
      </c>
    </row>
    <row r="133" spans="1:11" ht="15" thickBot="1" x14ac:dyDescent="0.35">
      <c r="A133" s="104" t="s">
        <v>205</v>
      </c>
      <c r="B133" s="91">
        <v>9.4685100000000002</v>
      </c>
      <c r="C133" s="91">
        <v>9.4603099999999998</v>
      </c>
      <c r="E133" s="104" t="s">
        <v>205</v>
      </c>
      <c r="F133" s="105">
        <f t="shared" si="8"/>
        <v>-1.5181999999999999E-2</v>
      </c>
      <c r="G133" s="105">
        <f t="shared" si="9"/>
        <v>-1.8681E-2</v>
      </c>
      <c r="I133" s="104" t="s">
        <v>453</v>
      </c>
      <c r="J133" s="91">
        <f t="shared" ref="J133:J196" si="10">+J$3*EXP(F132)</f>
        <v>10.307533609843265</v>
      </c>
      <c r="K133" s="91">
        <f t="shared" ref="K133:K196" si="11">+K$3*EXP(G132)</f>
        <v>10.355861814688923</v>
      </c>
    </row>
    <row r="134" spans="1:11" ht="15" thickBot="1" x14ac:dyDescent="0.35">
      <c r="A134" s="104" t="s">
        <v>206</v>
      </c>
      <c r="B134" s="91">
        <v>9.6133600000000001</v>
      </c>
      <c r="C134" s="91">
        <v>9.6387</v>
      </c>
      <c r="E134" s="104" t="s">
        <v>206</v>
      </c>
      <c r="F134" s="105">
        <f t="shared" si="8"/>
        <v>-1.0538E-2</v>
      </c>
      <c r="G134" s="105">
        <f t="shared" si="9"/>
        <v>-8.6529999999999992E-3</v>
      </c>
      <c r="I134" s="104" t="s">
        <v>454</v>
      </c>
      <c r="J134" s="91">
        <f t="shared" si="10"/>
        <v>10.406109091277191</v>
      </c>
      <c r="K134" s="91">
        <f t="shared" si="11"/>
        <v>10.366326518907805</v>
      </c>
    </row>
    <row r="135" spans="1:11" ht="15" thickBot="1" x14ac:dyDescent="0.35">
      <c r="A135" s="104" t="s">
        <v>207</v>
      </c>
      <c r="B135" s="91">
        <v>9.7151999999999994</v>
      </c>
      <c r="C135" s="91">
        <v>9.7224699999999995</v>
      </c>
      <c r="E135" s="104" t="s">
        <v>207</v>
      </c>
      <c r="F135" s="105">
        <f t="shared" si="8"/>
        <v>-7.1180000000000002E-3</v>
      </c>
      <c r="G135" s="105">
        <f t="shared" si="9"/>
        <v>-6.3709999999999999E-3</v>
      </c>
      <c r="I135" s="104" t="s">
        <v>455</v>
      </c>
      <c r="J135" s="91">
        <f t="shared" si="10"/>
        <v>10.454547448708297</v>
      </c>
      <c r="K135" s="91">
        <f t="shared" si="11"/>
        <v>10.470803010851657</v>
      </c>
    </row>
    <row r="136" spans="1:11" ht="15" thickBot="1" x14ac:dyDescent="0.35">
      <c r="A136" s="104" t="s">
        <v>208</v>
      </c>
      <c r="B136" s="91">
        <v>9.7845999999999993</v>
      </c>
      <c r="C136" s="91">
        <v>9.7846100000000007</v>
      </c>
      <c r="E136" s="104" t="s">
        <v>208</v>
      </c>
      <c r="F136" s="105">
        <f t="shared" si="8"/>
        <v>-8.9890000000000005E-3</v>
      </c>
      <c r="G136" s="105">
        <f t="shared" si="9"/>
        <v>-1.0225E-2</v>
      </c>
      <c r="I136" s="104" t="s">
        <v>456</v>
      </c>
      <c r="J136" s="91">
        <f t="shared" si="10"/>
        <v>10.490363211026827</v>
      </c>
      <c r="K136" s="91">
        <f t="shared" si="11"/>
        <v>10.494724667551667</v>
      </c>
    </row>
    <row r="137" spans="1:11" ht="15" thickBot="1" x14ac:dyDescent="0.35">
      <c r="A137" s="104" t="s">
        <v>209</v>
      </c>
      <c r="B137" s="91">
        <v>9.8729499999999994</v>
      </c>
      <c r="C137" s="91">
        <v>9.8851700000000005</v>
      </c>
      <c r="E137" s="104" t="s">
        <v>209</v>
      </c>
      <c r="F137" s="105">
        <f t="shared" si="8"/>
        <v>5.0900000000000001E-4</v>
      </c>
      <c r="G137" s="105">
        <f t="shared" si="9"/>
        <v>4.9600000000000002E-4</v>
      </c>
      <c r="I137" s="104" t="s">
        <v>457</v>
      </c>
      <c r="J137" s="91">
        <f t="shared" si="10"/>
        <v>10.470754091510676</v>
      </c>
      <c r="K137" s="91">
        <f t="shared" si="11"/>
        <v>10.454355839382371</v>
      </c>
    </row>
    <row r="138" spans="1:11" ht="15" thickBot="1" x14ac:dyDescent="0.35">
      <c r="A138" s="104" t="s">
        <v>210</v>
      </c>
      <c r="B138" s="91">
        <v>9.8679299999999994</v>
      </c>
      <c r="C138" s="91">
        <v>9.8802699999999994</v>
      </c>
      <c r="E138" s="104" t="s">
        <v>210</v>
      </c>
      <c r="F138" s="105">
        <f t="shared" si="8"/>
        <v>3.8310000000000002E-3</v>
      </c>
      <c r="G138" s="105">
        <f t="shared" si="9"/>
        <v>5.4149999999999997E-3</v>
      </c>
      <c r="I138" s="104" t="s">
        <v>458</v>
      </c>
      <c r="J138" s="91">
        <f t="shared" si="10"/>
        <v>10.570679106566486</v>
      </c>
      <c r="K138" s="91">
        <f t="shared" si="11"/>
        <v>10.567039952200719</v>
      </c>
    </row>
    <row r="139" spans="1:11" ht="15" thickBot="1" x14ac:dyDescent="0.35">
      <c r="A139" s="104" t="s">
        <v>211</v>
      </c>
      <c r="B139" s="91">
        <v>9.8301999999999996</v>
      </c>
      <c r="C139" s="91">
        <v>9.8269099999999998</v>
      </c>
      <c r="E139" s="104" t="s">
        <v>211</v>
      </c>
      <c r="F139" s="105">
        <f t="shared" si="8"/>
        <v>1.9469999999999999E-3</v>
      </c>
      <c r="G139" s="105">
        <f t="shared" si="9"/>
        <v>1.0679999999999999E-3</v>
      </c>
      <c r="I139" s="104" t="s">
        <v>459</v>
      </c>
      <c r="J139" s="91">
        <f t="shared" si="10"/>
        <v>10.605853294537123</v>
      </c>
      <c r="K139" s="91">
        <f t="shared" si="11"/>
        <v>10.619147274616951</v>
      </c>
    </row>
    <row r="140" spans="1:11" ht="15" thickBot="1" x14ac:dyDescent="0.35">
      <c r="A140" s="104" t="s">
        <v>212</v>
      </c>
      <c r="B140" s="91">
        <v>9.8110800000000005</v>
      </c>
      <c r="C140" s="91">
        <v>9.8164200000000008</v>
      </c>
      <c r="E140" s="104" t="s">
        <v>212</v>
      </c>
      <c r="F140" s="105">
        <f t="shared" si="8"/>
        <v>1.5914999999999999E-2</v>
      </c>
      <c r="G140" s="105">
        <f t="shared" si="9"/>
        <v>1.5796999999999999E-2</v>
      </c>
      <c r="I140" s="104" t="s">
        <v>460</v>
      </c>
      <c r="J140" s="91">
        <f t="shared" si="10"/>
        <v>10.585890677620053</v>
      </c>
      <c r="K140" s="91">
        <f t="shared" si="11"/>
        <v>10.573086028066227</v>
      </c>
    </row>
    <row r="141" spans="1:11" ht="15" thickBot="1" x14ac:dyDescent="0.35">
      <c r="A141" s="104" t="s">
        <v>213</v>
      </c>
      <c r="B141" s="91">
        <v>9.6561699999999995</v>
      </c>
      <c r="C141" s="91">
        <v>9.6625700000000005</v>
      </c>
      <c r="E141" s="104" t="s">
        <v>213</v>
      </c>
      <c r="F141" s="105">
        <f t="shared" si="8"/>
        <v>-4.7499999999999999E-3</v>
      </c>
      <c r="G141" s="105">
        <f t="shared" si="9"/>
        <v>-4.8770000000000003E-3</v>
      </c>
      <c r="I141" s="104" t="s">
        <v>461</v>
      </c>
      <c r="J141" s="91">
        <f t="shared" si="10"/>
        <v>10.734791903828654</v>
      </c>
      <c r="K141" s="91">
        <f t="shared" si="11"/>
        <v>10.729969544603918</v>
      </c>
    </row>
    <row r="142" spans="1:11" ht="15" thickBot="1" x14ac:dyDescent="0.35">
      <c r="A142" s="104" t="s">
        <v>214</v>
      </c>
      <c r="B142" s="91">
        <v>9.7021499999999996</v>
      </c>
      <c r="C142" s="91">
        <v>9.7098099999999992</v>
      </c>
      <c r="E142" s="104" t="s">
        <v>214</v>
      </c>
      <c r="F142" s="105">
        <f t="shared" si="8"/>
        <v>-4.3030000000000004E-3</v>
      </c>
      <c r="G142" s="105">
        <f t="shared" si="9"/>
        <v>-2.6979999999999999E-3</v>
      </c>
      <c r="I142" s="104" t="s">
        <v>462</v>
      </c>
      <c r="J142" s="91">
        <f t="shared" si="10"/>
        <v>10.515233826297347</v>
      </c>
      <c r="K142" s="91">
        <f t="shared" si="11"/>
        <v>10.510415504341527</v>
      </c>
    </row>
    <row r="143" spans="1:11" ht="15" thickBot="1" x14ac:dyDescent="0.35">
      <c r="A143" s="104" t="s">
        <v>215</v>
      </c>
      <c r="B143" s="91">
        <v>9.7439900000000002</v>
      </c>
      <c r="C143" s="91">
        <v>9.7360399999999991</v>
      </c>
      <c r="E143" s="104" t="s">
        <v>215</v>
      </c>
      <c r="F143" s="105">
        <f t="shared" si="8"/>
        <v>-1.167E-2</v>
      </c>
      <c r="G143" s="105">
        <f t="shared" si="9"/>
        <v>-1.2217E-2</v>
      </c>
      <c r="I143" s="104" t="s">
        <v>463</v>
      </c>
      <c r="J143" s="91">
        <f t="shared" si="10"/>
        <v>10.519935186493424</v>
      </c>
      <c r="K143" s="91">
        <f t="shared" si="11"/>
        <v>10.533342669800662</v>
      </c>
    </row>
    <row r="144" spans="1:11" ht="15" thickBot="1" x14ac:dyDescent="0.35">
      <c r="A144" s="104" t="s">
        <v>216</v>
      </c>
      <c r="B144" s="91">
        <v>9.8583700000000007</v>
      </c>
      <c r="C144" s="91">
        <v>9.8557100000000002</v>
      </c>
      <c r="E144" s="104" t="s">
        <v>216</v>
      </c>
      <c r="F144" s="105">
        <f t="shared" si="8"/>
        <v>-6.2049999999999996E-3</v>
      </c>
      <c r="G144" s="105">
        <f t="shared" si="9"/>
        <v>-3.7620000000000002E-3</v>
      </c>
      <c r="I144" s="104" t="s">
        <v>464</v>
      </c>
      <c r="J144" s="91">
        <f t="shared" si="10"/>
        <v>10.442719596823567</v>
      </c>
      <c r="K144" s="91">
        <f t="shared" si="11"/>
        <v>10.433551490561163</v>
      </c>
    </row>
    <row r="145" spans="1:11" ht="15" thickBot="1" x14ac:dyDescent="0.35">
      <c r="A145" s="104" t="s">
        <v>217</v>
      </c>
      <c r="B145" s="91">
        <v>9.9197299999999995</v>
      </c>
      <c r="C145" s="91">
        <v>9.8928600000000007</v>
      </c>
      <c r="E145" s="104" t="s">
        <v>217</v>
      </c>
      <c r="F145" s="105">
        <f t="shared" si="8"/>
        <v>-1.9394999999999999E-2</v>
      </c>
      <c r="G145" s="105">
        <f t="shared" si="9"/>
        <v>-1.9417E-2</v>
      </c>
      <c r="I145" s="104" t="s">
        <v>465</v>
      </c>
      <c r="J145" s="91">
        <f t="shared" si="10"/>
        <v>10.499945286190195</v>
      </c>
      <c r="K145" s="91">
        <f t="shared" si="11"/>
        <v>10.522141153463451</v>
      </c>
    </row>
    <row r="146" spans="1:11" ht="15" thickBot="1" x14ac:dyDescent="0.35">
      <c r="A146" s="104" t="s">
        <v>218</v>
      </c>
      <c r="B146" s="91">
        <v>10.114000000000001</v>
      </c>
      <c r="C146" s="91">
        <v>10.086830000000001</v>
      </c>
      <c r="E146" s="104" t="s">
        <v>218</v>
      </c>
      <c r="F146" s="105">
        <f t="shared" si="8"/>
        <v>-1.5910000000000001E-2</v>
      </c>
      <c r="G146" s="105">
        <f t="shared" si="9"/>
        <v>-1.2704999999999999E-2</v>
      </c>
      <c r="I146" s="104" t="s">
        <v>466</v>
      </c>
      <c r="J146" s="91">
        <f t="shared" si="10"/>
        <v>10.362360375055685</v>
      </c>
      <c r="K146" s="91">
        <f t="shared" si="11"/>
        <v>10.358699709599998</v>
      </c>
    </row>
    <row r="147" spans="1:11" ht="15" thickBot="1" x14ac:dyDescent="0.35">
      <c r="A147" s="104" t="s">
        <v>219</v>
      </c>
      <c r="B147" s="91">
        <v>10.276199999999999</v>
      </c>
      <c r="C147" s="91">
        <v>10.2158</v>
      </c>
      <c r="E147" s="104" t="s">
        <v>219</v>
      </c>
      <c r="F147" s="105">
        <f t="shared" si="8"/>
        <v>1.5870000000000001E-3</v>
      </c>
      <c r="G147" s="105">
        <f t="shared" si="9"/>
        <v>6.1700000000000004E-4</v>
      </c>
      <c r="I147" s="104" t="s">
        <v>467</v>
      </c>
      <c r="J147" s="91">
        <f t="shared" si="10"/>
        <v>10.398536200725362</v>
      </c>
      <c r="K147" s="91">
        <f t="shared" si="11"/>
        <v>10.42846115957555</v>
      </c>
    </row>
    <row r="148" spans="1:11" ht="15" thickBot="1" x14ac:dyDescent="0.35">
      <c r="A148" s="104" t="s">
        <v>220</v>
      </c>
      <c r="B148" s="91">
        <v>10.2599</v>
      </c>
      <c r="C148" s="91">
        <v>10.2095</v>
      </c>
      <c r="E148" s="104" t="s">
        <v>220</v>
      </c>
      <c r="F148" s="105">
        <f t="shared" si="8"/>
        <v>1.7459999999999999E-3</v>
      </c>
      <c r="G148" s="105">
        <f t="shared" si="9"/>
        <v>1.196E-3</v>
      </c>
      <c r="I148" s="104" t="s">
        <v>468</v>
      </c>
      <c r="J148" s="91">
        <f t="shared" si="10"/>
        <v>10.582080442859517</v>
      </c>
      <c r="K148" s="91">
        <f t="shared" si="11"/>
        <v>10.568318641394072</v>
      </c>
    </row>
    <row r="149" spans="1:11" ht="15" thickBot="1" x14ac:dyDescent="0.35">
      <c r="A149" s="104" t="s">
        <v>221</v>
      </c>
      <c r="B149" s="91">
        <v>10.242000000000001</v>
      </c>
      <c r="C149" s="91">
        <v>10.1973</v>
      </c>
      <c r="E149" s="104" t="s">
        <v>221</v>
      </c>
      <c r="F149" s="105">
        <f t="shared" si="8"/>
        <v>7.1529999999999996E-3</v>
      </c>
      <c r="G149" s="105">
        <f t="shared" si="9"/>
        <v>6.2269999999999999E-3</v>
      </c>
      <c r="I149" s="104" t="s">
        <v>469</v>
      </c>
      <c r="J149" s="91">
        <f t="shared" si="10"/>
        <v>10.583763127419809</v>
      </c>
      <c r="K149" s="91">
        <f t="shared" si="11"/>
        <v>10.574439469696237</v>
      </c>
    </row>
    <row r="150" spans="1:11" ht="15" thickBot="1" x14ac:dyDescent="0.35">
      <c r="A150" s="104" t="s">
        <v>222</v>
      </c>
      <c r="B150" s="91">
        <v>10.169</v>
      </c>
      <c r="C150" s="91">
        <v>10.134</v>
      </c>
      <c r="E150" s="104" t="s">
        <v>222</v>
      </c>
      <c r="F150" s="105">
        <f t="shared" si="8"/>
        <v>-3.4749999999999998E-3</v>
      </c>
      <c r="G150" s="105">
        <f t="shared" si="9"/>
        <v>-3.5760000000000002E-3</v>
      </c>
      <c r="I150" s="104" t="s">
        <v>470</v>
      </c>
      <c r="J150" s="91">
        <f t="shared" si="10"/>
        <v>10.641144525460907</v>
      </c>
      <c r="K150" s="91">
        <f t="shared" si="11"/>
        <v>10.627773523987216</v>
      </c>
    </row>
    <row r="151" spans="1:11" ht="15" thickBot="1" x14ac:dyDescent="0.35">
      <c r="A151" s="104" t="s">
        <v>223</v>
      </c>
      <c r="B151" s="91">
        <v>10.2044</v>
      </c>
      <c r="C151" s="91">
        <v>10.170299999999999</v>
      </c>
      <c r="E151" s="104" t="s">
        <v>223</v>
      </c>
      <c r="F151" s="105">
        <f t="shared" si="8"/>
        <v>-2.5770999999999999E-2</v>
      </c>
      <c r="G151" s="105">
        <f t="shared" si="9"/>
        <v>-2.4936E-2</v>
      </c>
      <c r="I151" s="104" t="s">
        <v>471</v>
      </c>
      <c r="J151" s="91">
        <f t="shared" si="10"/>
        <v>10.528649299972965</v>
      </c>
      <c r="K151" s="91">
        <f t="shared" si="11"/>
        <v>10.52409845374128</v>
      </c>
    </row>
    <row r="152" spans="1:11" ht="15" thickBot="1" x14ac:dyDescent="0.35">
      <c r="A152" s="104" t="s">
        <v>224</v>
      </c>
      <c r="B152" s="91">
        <v>10.470800000000001</v>
      </c>
      <c r="C152" s="91">
        <v>10.427099999999999</v>
      </c>
      <c r="E152" s="104" t="s">
        <v>224</v>
      </c>
      <c r="F152" s="105">
        <f t="shared" si="8"/>
        <v>7.2750000000000002E-3</v>
      </c>
      <c r="G152" s="105">
        <f t="shared" si="9"/>
        <v>6.0219999999999996E-3</v>
      </c>
      <c r="I152" s="104" t="s">
        <v>472</v>
      </c>
      <c r="J152" s="91">
        <f t="shared" si="10"/>
        <v>10.296500150819082</v>
      </c>
      <c r="K152" s="91">
        <f t="shared" si="11"/>
        <v>10.301687515764446</v>
      </c>
    </row>
    <row r="153" spans="1:11" ht="15" thickBot="1" x14ac:dyDescent="0.35">
      <c r="A153" s="104" t="s">
        <v>225</v>
      </c>
      <c r="B153" s="91">
        <v>10.3949</v>
      </c>
      <c r="C153" s="91">
        <v>10.3645</v>
      </c>
      <c r="E153" s="104" t="s">
        <v>225</v>
      </c>
      <c r="F153" s="105">
        <f t="shared" si="8"/>
        <v>-2.4263E-2</v>
      </c>
      <c r="G153" s="105">
        <f t="shared" si="9"/>
        <v>-2.4220999999999999E-2</v>
      </c>
      <c r="I153" s="104" t="s">
        <v>473</v>
      </c>
      <c r="J153" s="91">
        <f t="shared" si="10"/>
        <v>10.642442824287633</v>
      </c>
      <c r="K153" s="91">
        <f t="shared" si="11"/>
        <v>10.625595053715628</v>
      </c>
    </row>
    <row r="154" spans="1:11" ht="15" thickBot="1" x14ac:dyDescent="0.35">
      <c r="A154" s="104" t="s">
        <v>226</v>
      </c>
      <c r="B154" s="91">
        <v>10.6502</v>
      </c>
      <c r="C154" s="91">
        <v>10.618600000000001</v>
      </c>
      <c r="E154" s="104" t="s">
        <v>226</v>
      </c>
      <c r="F154" s="105">
        <f t="shared" si="8"/>
        <v>1.3356E-2</v>
      </c>
      <c r="G154" s="105">
        <f t="shared" si="9"/>
        <v>1.1270000000000001E-2</v>
      </c>
      <c r="I154" s="104" t="s">
        <v>474</v>
      </c>
      <c r="J154" s="91">
        <f t="shared" si="10"/>
        <v>10.312038986383842</v>
      </c>
      <c r="K154" s="91">
        <f t="shared" si="11"/>
        <v>10.309055856206019</v>
      </c>
    </row>
    <row r="155" spans="1:11" ht="15" thickBot="1" x14ac:dyDescent="0.35">
      <c r="A155" s="104" t="s">
        <v>227</v>
      </c>
      <c r="B155" s="91">
        <v>10.508900000000001</v>
      </c>
      <c r="C155" s="91">
        <v>10.499599999999999</v>
      </c>
      <c r="E155" s="104" t="s">
        <v>227</v>
      </c>
      <c r="F155" s="105">
        <f t="shared" si="8"/>
        <v>-9.5930000000000008E-3</v>
      </c>
      <c r="G155" s="105">
        <f t="shared" si="9"/>
        <v>-7.4679999999999998E-3</v>
      </c>
      <c r="I155" s="104" t="s">
        <v>475</v>
      </c>
      <c r="J155" s="91">
        <f t="shared" si="10"/>
        <v>10.707356689674846</v>
      </c>
      <c r="K155" s="91">
        <f t="shared" si="11"/>
        <v>10.681504755294757</v>
      </c>
    </row>
    <row r="156" spans="1:11" ht="15" thickBot="1" x14ac:dyDescent="0.35">
      <c r="A156" s="104" t="s">
        <v>228</v>
      </c>
      <c r="B156" s="91">
        <v>10.610200000000001</v>
      </c>
      <c r="C156" s="91">
        <v>10.5783</v>
      </c>
      <c r="E156" s="104" t="s">
        <v>228</v>
      </c>
      <c r="F156" s="105">
        <f t="shared" si="8"/>
        <v>-2.3599999999999999E-4</v>
      </c>
      <c r="G156" s="105">
        <f t="shared" si="9"/>
        <v>-2.6150000000000001E-3</v>
      </c>
      <c r="I156" s="104" t="s">
        <v>476</v>
      </c>
      <c r="J156" s="91">
        <f t="shared" si="10"/>
        <v>10.464431665604238</v>
      </c>
      <c r="K156" s="91">
        <f t="shared" si="11"/>
        <v>10.48321826700597</v>
      </c>
    </row>
    <row r="157" spans="1:11" ht="15" thickBot="1" x14ac:dyDescent="0.35">
      <c r="A157" s="104" t="s">
        <v>229</v>
      </c>
      <c r="B157" s="91">
        <v>10.6127</v>
      </c>
      <c r="C157" s="91">
        <v>10.606</v>
      </c>
      <c r="E157" s="104" t="s">
        <v>229</v>
      </c>
      <c r="F157" s="105">
        <f t="shared" si="8"/>
        <v>9.4959999999999992E-3</v>
      </c>
      <c r="G157" s="105">
        <f t="shared" si="9"/>
        <v>7.2769999999999996E-3</v>
      </c>
      <c r="I157" s="104" t="s">
        <v>477</v>
      </c>
      <c r="J157" s="91">
        <f t="shared" si="10"/>
        <v>10.562806883399331</v>
      </c>
      <c r="K157" s="91">
        <f t="shared" si="11"/>
        <v>10.534216973525359</v>
      </c>
    </row>
    <row r="158" spans="1:11" ht="15" thickBot="1" x14ac:dyDescent="0.35">
      <c r="A158" s="104" t="s">
        <v>230</v>
      </c>
      <c r="B158" s="91">
        <v>10.5124</v>
      </c>
      <c r="C158" s="91">
        <v>10.5291</v>
      </c>
      <c r="E158" s="104" t="s">
        <v>230</v>
      </c>
      <c r="F158" s="105">
        <f t="shared" si="8"/>
        <v>-9.3360000000000005E-3</v>
      </c>
      <c r="G158" s="105">
        <f t="shared" si="9"/>
        <v>-1.1257E-2</v>
      </c>
      <c r="I158" s="104" t="s">
        <v>478</v>
      </c>
      <c r="J158" s="91">
        <f t="shared" si="10"/>
        <v>10.666105957983136</v>
      </c>
      <c r="K158" s="91">
        <f t="shared" si="11"/>
        <v>10.63893854679859</v>
      </c>
    </row>
    <row r="159" spans="1:11" ht="15" thickBot="1" x14ac:dyDescent="0.35">
      <c r="A159" s="104" t="s">
        <v>231</v>
      </c>
      <c r="B159" s="91">
        <v>10.611000000000001</v>
      </c>
      <c r="C159" s="91">
        <v>10.648300000000001</v>
      </c>
      <c r="E159" s="104" t="s">
        <v>231</v>
      </c>
      <c r="F159" s="105">
        <f t="shared" si="8"/>
        <v>3.8049999999999998E-3</v>
      </c>
      <c r="G159" s="105">
        <f t="shared" si="9"/>
        <v>3.9519999999999998E-3</v>
      </c>
      <c r="I159" s="104" t="s">
        <v>479</v>
      </c>
      <c r="J159" s="91">
        <f t="shared" si="10"/>
        <v>10.467121370154528</v>
      </c>
      <c r="K159" s="91">
        <f t="shared" si="11"/>
        <v>10.443572509311487</v>
      </c>
    </row>
    <row r="160" spans="1:11" ht="15" thickBot="1" x14ac:dyDescent="0.35">
      <c r="A160" s="104" t="s">
        <v>232</v>
      </c>
      <c r="B160" s="91">
        <v>10.5707</v>
      </c>
      <c r="C160" s="91">
        <v>10.606299999999999</v>
      </c>
      <c r="E160" s="104" t="s">
        <v>232</v>
      </c>
      <c r="F160" s="105">
        <f t="shared" si="8"/>
        <v>-5.3400000000000001E-3</v>
      </c>
      <c r="G160" s="105">
        <f t="shared" si="9"/>
        <v>-6.3160000000000004E-3</v>
      </c>
      <c r="I160" s="104" t="s">
        <v>480</v>
      </c>
      <c r="J160" s="91">
        <f t="shared" si="10"/>
        <v>10.605577545936214</v>
      </c>
      <c r="K160" s="91">
        <f t="shared" si="11"/>
        <v>10.60362282106097</v>
      </c>
    </row>
    <row r="161" spans="1:11" ht="15" thickBot="1" x14ac:dyDescent="0.35">
      <c r="A161" s="104" t="s">
        <v>233</v>
      </c>
      <c r="B161" s="91">
        <v>10.6273</v>
      </c>
      <c r="C161" s="91">
        <v>10.673500000000001</v>
      </c>
      <c r="E161" s="104" t="s">
        <v>233</v>
      </c>
      <c r="F161" s="105">
        <f t="shared" si="8"/>
        <v>-1.232E-3</v>
      </c>
      <c r="G161" s="105">
        <f t="shared" si="9"/>
        <v>-1.676E-3</v>
      </c>
      <c r="I161" s="104" t="s">
        <v>481</v>
      </c>
      <c r="J161" s="91">
        <f t="shared" si="10"/>
        <v>10.509031668156396</v>
      </c>
      <c r="K161" s="91">
        <f t="shared" si="11"/>
        <v>10.495301893281944</v>
      </c>
    </row>
    <row r="162" spans="1:11" ht="15" thickBot="1" x14ac:dyDescent="0.35">
      <c r="A162" s="104" t="s">
        <v>234</v>
      </c>
      <c r="B162" s="91">
        <v>10.6404</v>
      </c>
      <c r="C162" s="91">
        <v>10.6914</v>
      </c>
      <c r="E162" s="104" t="s">
        <v>234</v>
      </c>
      <c r="F162" s="105">
        <f t="shared" si="8"/>
        <v>1.3200000000000001E-4</v>
      </c>
      <c r="G162" s="105">
        <f t="shared" si="9"/>
        <v>1.338E-3</v>
      </c>
      <c r="I162" s="104" t="s">
        <v>482</v>
      </c>
      <c r="J162" s="91">
        <f t="shared" si="10"/>
        <v>10.552291565241187</v>
      </c>
      <c r="K162" s="91">
        <f t="shared" si="11"/>
        <v>10.544113248837613</v>
      </c>
    </row>
    <row r="163" spans="1:11" ht="15" thickBot="1" x14ac:dyDescent="0.35">
      <c r="A163" s="104" t="s">
        <v>235</v>
      </c>
      <c r="B163" s="91">
        <v>10.638999999999999</v>
      </c>
      <c r="C163" s="91">
        <v>10.677099999999999</v>
      </c>
      <c r="E163" s="104" t="s">
        <v>235</v>
      </c>
      <c r="F163" s="105">
        <f t="shared" si="8"/>
        <v>4.6160000000000003E-3</v>
      </c>
      <c r="G163" s="105">
        <f t="shared" si="9"/>
        <v>4.4780000000000002E-3</v>
      </c>
      <c r="I163" s="104" t="s">
        <v>483</v>
      </c>
      <c r="J163" s="91">
        <f t="shared" si="10"/>
        <v>10.566694711648944</v>
      </c>
      <c r="K163" s="91">
        <f t="shared" si="11"/>
        <v>10.575941146717479</v>
      </c>
    </row>
    <row r="164" spans="1:11" ht="15" thickBot="1" x14ac:dyDescent="0.35">
      <c r="A164" s="104" t="s">
        <v>236</v>
      </c>
      <c r="B164" s="91">
        <v>10.59</v>
      </c>
      <c r="C164" s="91">
        <v>10.6294</v>
      </c>
      <c r="E164" s="104" t="s">
        <v>236</v>
      </c>
      <c r="F164" s="105">
        <f t="shared" si="8"/>
        <v>-4.0899999999999999E-3</v>
      </c>
      <c r="G164" s="105">
        <f t="shared" si="9"/>
        <v>-4.0930000000000003E-3</v>
      </c>
      <c r="I164" s="104" t="s">
        <v>484</v>
      </c>
      <c r="J164" s="91">
        <f t="shared" si="10"/>
        <v>10.614182158024549</v>
      </c>
      <c r="K164" s="91">
        <f t="shared" si="11"/>
        <v>10.609201793806049</v>
      </c>
    </row>
    <row r="165" spans="1:11" ht="15" thickBot="1" x14ac:dyDescent="0.35">
      <c r="A165" s="104" t="s">
        <v>237</v>
      </c>
      <c r="B165" s="91">
        <v>10.6334</v>
      </c>
      <c r="C165" s="91">
        <v>10.673</v>
      </c>
      <c r="E165" s="104" t="s">
        <v>237</v>
      </c>
      <c r="F165" s="105">
        <f t="shared" si="8"/>
        <v>-1.8420000000000001E-3</v>
      </c>
      <c r="G165" s="105">
        <f t="shared" si="9"/>
        <v>-1.32E-3</v>
      </c>
      <c r="I165" s="104" t="s">
        <v>485</v>
      </c>
      <c r="J165" s="91">
        <f t="shared" si="10"/>
        <v>10.522176171344562</v>
      </c>
      <c r="K165" s="91">
        <f t="shared" si="11"/>
        <v>10.518658901086217</v>
      </c>
    </row>
    <row r="166" spans="1:11" ht="15" thickBot="1" x14ac:dyDescent="0.35">
      <c r="A166" s="104" t="s">
        <v>238</v>
      </c>
      <c r="B166" s="91">
        <v>10.653</v>
      </c>
      <c r="C166" s="91">
        <v>10.687099999999999</v>
      </c>
      <c r="E166" s="104" t="s">
        <v>238</v>
      </c>
      <c r="F166" s="105">
        <f t="shared" si="8"/>
        <v>5.7840999999999997E-2</v>
      </c>
      <c r="G166" s="105">
        <f t="shared" si="9"/>
        <v>5.5828999999999997E-2</v>
      </c>
      <c r="I166" s="104" t="s">
        <v>486</v>
      </c>
      <c r="J166" s="91">
        <f t="shared" si="10"/>
        <v>10.545856630241103</v>
      </c>
      <c r="K166" s="91">
        <f t="shared" si="11"/>
        <v>10.547867621392863</v>
      </c>
    </row>
    <row r="167" spans="1:11" ht="15" thickBot="1" x14ac:dyDescent="0.35">
      <c r="A167" s="104" t="s">
        <v>239</v>
      </c>
      <c r="B167" s="91">
        <v>10.0543</v>
      </c>
      <c r="C167" s="91">
        <v>10.1068</v>
      </c>
      <c r="E167" s="104" t="s">
        <v>239</v>
      </c>
      <c r="F167" s="105">
        <f t="shared" si="8"/>
        <v>8.4404000000000007E-2</v>
      </c>
      <c r="G167" s="105">
        <f t="shared" si="9"/>
        <v>7.9352000000000006E-2</v>
      </c>
      <c r="I167" s="104" t="s">
        <v>487</v>
      </c>
      <c r="J167" s="91">
        <f t="shared" si="10"/>
        <v>11.19442678880783</v>
      </c>
      <c r="K167" s="91">
        <f t="shared" si="11"/>
        <v>11.168225286271042</v>
      </c>
    </row>
    <row r="168" spans="1:11" ht="15" thickBot="1" x14ac:dyDescent="0.35">
      <c r="A168" s="104" t="s">
        <v>240</v>
      </c>
      <c r="B168" s="91">
        <v>9.2405000000000008</v>
      </c>
      <c r="C168" s="91">
        <v>9.3358000000000008</v>
      </c>
      <c r="E168" s="104" t="s">
        <v>240</v>
      </c>
      <c r="F168" s="105">
        <f t="shared" si="8"/>
        <v>-2.918E-3</v>
      </c>
      <c r="G168" s="105">
        <f t="shared" si="9"/>
        <v>-1.712E-3</v>
      </c>
      <c r="I168" s="104" t="s">
        <v>488</v>
      </c>
      <c r="J168" s="91">
        <f t="shared" si="10"/>
        <v>11.495768904375375</v>
      </c>
      <c r="K168" s="91">
        <f t="shared" si="11"/>
        <v>11.434049686052601</v>
      </c>
    </row>
    <row r="169" spans="1:11" ht="15" thickBot="1" x14ac:dyDescent="0.35">
      <c r="A169" s="104" t="s">
        <v>241</v>
      </c>
      <c r="B169" s="91">
        <v>9.2675000000000001</v>
      </c>
      <c r="C169" s="91">
        <v>9.3518000000000008</v>
      </c>
      <c r="E169" s="104" t="s">
        <v>241</v>
      </c>
      <c r="F169" s="105">
        <f t="shared" si="8"/>
        <v>-2.7795E-2</v>
      </c>
      <c r="G169" s="105">
        <f t="shared" si="9"/>
        <v>-2.5089E-2</v>
      </c>
      <c r="I169" s="104" t="s">
        <v>489</v>
      </c>
      <c r="J169" s="91">
        <f t="shared" si="10"/>
        <v>10.534515391187792</v>
      </c>
      <c r="K169" s="91">
        <f t="shared" si="11"/>
        <v>10.543733667593157</v>
      </c>
    </row>
    <row r="170" spans="1:11" ht="15" thickBot="1" x14ac:dyDescent="0.35">
      <c r="A170" s="104" t="s">
        <v>242</v>
      </c>
      <c r="B170" s="91">
        <v>9.5287000000000006</v>
      </c>
      <c r="C170" s="91">
        <v>9.5893999999999995</v>
      </c>
      <c r="E170" s="104" t="s">
        <v>242</v>
      </c>
      <c r="F170" s="105">
        <f t="shared" si="8"/>
        <v>-8.8099999999999995E-4</v>
      </c>
      <c r="G170" s="105">
        <f t="shared" si="9"/>
        <v>-1.854E-3</v>
      </c>
      <c r="I170" s="104" t="s">
        <v>490</v>
      </c>
      <c r="J170" s="91">
        <f t="shared" si="10"/>
        <v>10.275681110489868</v>
      </c>
      <c r="K170" s="91">
        <f t="shared" si="11"/>
        <v>10.300111478144487</v>
      </c>
    </row>
    <row r="171" spans="1:11" ht="15" thickBot="1" x14ac:dyDescent="0.35">
      <c r="A171" s="104" t="s">
        <v>243</v>
      </c>
      <c r="B171" s="91">
        <v>9.5371000000000006</v>
      </c>
      <c r="C171" s="91">
        <v>9.6072000000000006</v>
      </c>
      <c r="E171" s="104" t="s">
        <v>243</v>
      </c>
      <c r="F171" s="105">
        <f t="shared" si="8"/>
        <v>-1.2570000000000001E-3</v>
      </c>
      <c r="G171" s="105">
        <f t="shared" si="9"/>
        <v>0</v>
      </c>
      <c r="I171" s="104" t="s">
        <v>491</v>
      </c>
      <c r="J171" s="91">
        <f t="shared" si="10"/>
        <v>10.555996069683085</v>
      </c>
      <c r="K171" s="91">
        <f t="shared" si="11"/>
        <v>10.542236563709251</v>
      </c>
    </row>
    <row r="172" spans="1:11" ht="15" thickBot="1" x14ac:dyDescent="0.35">
      <c r="A172" s="104" t="s">
        <v>244</v>
      </c>
      <c r="B172" s="91">
        <v>9.5490999999999993</v>
      </c>
      <c r="C172" s="91">
        <v>9.6072000000000006</v>
      </c>
      <c r="E172" s="104" t="s">
        <v>244</v>
      </c>
      <c r="F172" s="105">
        <f t="shared" si="8"/>
        <v>2.5604999999999999E-2</v>
      </c>
      <c r="G172" s="105">
        <f t="shared" si="9"/>
        <v>2.3484999999999999E-2</v>
      </c>
      <c r="I172" s="104" t="s">
        <v>492</v>
      </c>
      <c r="J172" s="91">
        <f t="shared" si="10"/>
        <v>10.55202776124962</v>
      </c>
      <c r="K172" s="91">
        <f t="shared" si="11"/>
        <v>10.5618</v>
      </c>
    </row>
    <row r="173" spans="1:11" ht="15" thickBot="1" x14ac:dyDescent="0.35">
      <c r="A173" s="104" t="s">
        <v>245</v>
      </c>
      <c r="B173" s="91">
        <v>9.3077000000000005</v>
      </c>
      <c r="C173" s="91">
        <v>9.3841999999999999</v>
      </c>
      <c r="E173" s="104" t="s">
        <v>245</v>
      </c>
      <c r="F173" s="105">
        <f t="shared" si="8"/>
        <v>3.1597E-2</v>
      </c>
      <c r="G173" s="105">
        <f t="shared" si="9"/>
        <v>3.1676999999999997E-2</v>
      </c>
      <c r="I173" s="104" t="s">
        <v>493</v>
      </c>
      <c r="J173" s="91">
        <f t="shared" si="10"/>
        <v>10.839317646722387</v>
      </c>
      <c r="K173" s="91">
        <f t="shared" si="11"/>
        <v>10.812779463917348</v>
      </c>
    </row>
    <row r="174" spans="1:11" ht="15" thickBot="1" x14ac:dyDescent="0.35">
      <c r="A174" s="104" t="s">
        <v>246</v>
      </c>
      <c r="B174" s="91">
        <v>9.0182000000000002</v>
      </c>
      <c r="C174" s="91">
        <v>9.0915999999999997</v>
      </c>
      <c r="E174" s="104" t="s">
        <v>246</v>
      </c>
      <c r="F174" s="105">
        <f t="shared" si="8"/>
        <v>3.4989999999999999E-3</v>
      </c>
      <c r="G174" s="105">
        <f t="shared" si="9"/>
        <v>3.2829999999999999E-3</v>
      </c>
      <c r="I174" s="104" t="s">
        <v>494</v>
      </c>
      <c r="J174" s="91">
        <f t="shared" si="10"/>
        <v>10.90446181507836</v>
      </c>
      <c r="K174" s="91">
        <f t="shared" si="11"/>
        <v>10.901721562722752</v>
      </c>
    </row>
    <row r="175" spans="1:11" ht="15" thickBot="1" x14ac:dyDescent="0.35">
      <c r="A175" s="104" t="s">
        <v>247</v>
      </c>
      <c r="B175" s="91">
        <v>8.9867000000000008</v>
      </c>
      <c r="C175" s="91">
        <v>9.0617999999999999</v>
      </c>
      <c r="E175" s="104" t="s">
        <v>247</v>
      </c>
      <c r="F175" s="105">
        <f t="shared" si="8"/>
        <v>-9.8999999999999999E-4</v>
      </c>
      <c r="G175" s="105">
        <f t="shared" si="9"/>
        <v>-7.2800000000000002E-4</v>
      </c>
      <c r="I175" s="104" t="s">
        <v>495</v>
      </c>
      <c r="J175" s="91">
        <f t="shared" si="10"/>
        <v>10.602332735688444</v>
      </c>
      <c r="K175" s="91">
        <f t="shared" si="11"/>
        <v>10.596531369748632</v>
      </c>
    </row>
    <row r="176" spans="1:11" ht="15" thickBot="1" x14ac:dyDescent="0.35">
      <c r="A176" s="104" t="s">
        <v>248</v>
      </c>
      <c r="B176" s="91">
        <v>8.9955999999999996</v>
      </c>
      <c r="C176" s="91">
        <v>9.0684000000000005</v>
      </c>
      <c r="E176" s="104" t="s">
        <v>248</v>
      </c>
      <c r="F176" s="105">
        <f t="shared" si="8"/>
        <v>1.3723000000000001E-2</v>
      </c>
      <c r="G176" s="105">
        <f t="shared" si="9"/>
        <v>1.1601999999999999E-2</v>
      </c>
      <c r="I176" s="104" t="s">
        <v>496</v>
      </c>
      <c r="J176" s="91">
        <f t="shared" si="10"/>
        <v>10.554845528817106</v>
      </c>
      <c r="K176" s="91">
        <f t="shared" si="11"/>
        <v>10.554113807713454</v>
      </c>
    </row>
    <row r="177" spans="1:11" ht="15" thickBot="1" x14ac:dyDescent="0.35">
      <c r="A177" s="104" t="s">
        <v>249</v>
      </c>
      <c r="B177" s="91">
        <v>8.8729999999999993</v>
      </c>
      <c r="C177" s="91">
        <v>8.9638000000000009</v>
      </c>
      <c r="E177" s="104" t="s">
        <v>249</v>
      </c>
      <c r="F177" s="105">
        <f t="shared" si="8"/>
        <v>6.2069999999999998E-3</v>
      </c>
      <c r="G177" s="105">
        <f t="shared" si="9"/>
        <v>7.2890000000000003E-3</v>
      </c>
      <c r="I177" s="104" t="s">
        <v>497</v>
      </c>
      <c r="J177" s="91">
        <f t="shared" si="10"/>
        <v>10.711287010749759</v>
      </c>
      <c r="K177" s="91">
        <f t="shared" si="11"/>
        <v>10.685051603617758</v>
      </c>
    </row>
    <row r="178" spans="1:11" ht="15" thickBot="1" x14ac:dyDescent="0.35">
      <c r="A178" s="104" t="s">
        <v>250</v>
      </c>
      <c r="B178" s="91">
        <v>8.8180999999999994</v>
      </c>
      <c r="C178" s="91">
        <v>8.8986999999999998</v>
      </c>
      <c r="E178" s="104" t="s">
        <v>250</v>
      </c>
      <c r="F178" s="105">
        <f t="shared" si="8"/>
        <v>-7.8390000000000005E-3</v>
      </c>
      <c r="G178" s="105">
        <f t="shared" si="9"/>
        <v>-6.698E-3</v>
      </c>
      <c r="I178" s="104" t="s">
        <v>498</v>
      </c>
      <c r="J178" s="91">
        <f t="shared" si="10"/>
        <v>10.631082762703974</v>
      </c>
      <c r="K178" s="91">
        <f t="shared" si="11"/>
        <v>10.639066214827157</v>
      </c>
    </row>
    <row r="179" spans="1:11" ht="15" thickBot="1" x14ac:dyDescent="0.35">
      <c r="A179" s="104" t="s">
        <v>251</v>
      </c>
      <c r="B179" s="91">
        <v>8.8874999999999993</v>
      </c>
      <c r="C179" s="91">
        <v>8.9585000000000008</v>
      </c>
      <c r="E179" s="104" t="s">
        <v>251</v>
      </c>
      <c r="F179" s="105">
        <f t="shared" si="8"/>
        <v>2.8730000000000001E-3</v>
      </c>
      <c r="G179" s="105">
        <f t="shared" si="9"/>
        <v>2.2239999999999998E-3</v>
      </c>
      <c r="I179" s="104" t="s">
        <v>499</v>
      </c>
      <c r="J179" s="91">
        <f t="shared" si="10"/>
        <v>10.482802385156939</v>
      </c>
      <c r="K179" s="91">
        <f t="shared" si="11"/>
        <v>10.491293453619429</v>
      </c>
    </row>
    <row r="180" spans="1:11" ht="15" thickBot="1" x14ac:dyDescent="0.35">
      <c r="A180" s="104" t="s">
        <v>252</v>
      </c>
      <c r="B180" s="91">
        <v>8.8620000000000001</v>
      </c>
      <c r="C180" s="91">
        <v>8.9385999999999992</v>
      </c>
      <c r="E180" s="104" t="s">
        <v>252</v>
      </c>
      <c r="F180" s="105">
        <f t="shared" si="8"/>
        <v>-7.2199999999999999E-4</v>
      </c>
      <c r="G180" s="105">
        <f t="shared" si="9"/>
        <v>7.27E-4</v>
      </c>
      <c r="I180" s="104" t="s">
        <v>500</v>
      </c>
      <c r="J180" s="91">
        <f t="shared" si="10"/>
        <v>10.595697752362357</v>
      </c>
      <c r="K180" s="91">
        <f t="shared" si="11"/>
        <v>10.585315582835429</v>
      </c>
    </row>
    <row r="181" spans="1:11" ht="15" thickBot="1" x14ac:dyDescent="0.35">
      <c r="A181" s="104" t="s">
        <v>253</v>
      </c>
      <c r="B181" s="91">
        <v>8.8683999999999994</v>
      </c>
      <c r="C181" s="91">
        <v>8.9321000000000002</v>
      </c>
      <c r="E181" s="104" t="s">
        <v>253</v>
      </c>
      <c r="F181" s="105">
        <f t="shared" si="8"/>
        <v>-3.31E-3</v>
      </c>
      <c r="G181" s="105">
        <f t="shared" si="9"/>
        <v>-2.7390000000000001E-3</v>
      </c>
      <c r="I181" s="104" t="s">
        <v>501</v>
      </c>
      <c r="J181" s="91">
        <f t="shared" si="10"/>
        <v>10.557674606498304</v>
      </c>
      <c r="K181" s="91">
        <f t="shared" si="11"/>
        <v>10.569481220385297</v>
      </c>
    </row>
    <row r="182" spans="1:11" ht="15" thickBot="1" x14ac:dyDescent="0.35">
      <c r="A182" s="104" t="s">
        <v>254</v>
      </c>
      <c r="B182" s="91">
        <v>8.8978000000000002</v>
      </c>
      <c r="C182" s="91">
        <v>8.9565999999999999</v>
      </c>
      <c r="E182" s="104" t="s">
        <v>254</v>
      </c>
      <c r="F182" s="105">
        <f t="shared" si="8"/>
        <v>-1.516E-3</v>
      </c>
      <c r="G182" s="105">
        <f t="shared" si="9"/>
        <v>-1.952E-3</v>
      </c>
      <c r="I182" s="104" t="s">
        <v>502</v>
      </c>
      <c r="J182" s="91">
        <f t="shared" si="10"/>
        <v>10.530386670436583</v>
      </c>
      <c r="K182" s="91">
        <f t="shared" si="11"/>
        <v>10.532910811604355</v>
      </c>
    </row>
    <row r="183" spans="1:11" ht="15" thickBot="1" x14ac:dyDescent="0.35">
      <c r="A183" s="104" t="s">
        <v>255</v>
      </c>
      <c r="B183" s="91">
        <v>8.9113000000000007</v>
      </c>
      <c r="C183" s="91">
        <v>8.9741</v>
      </c>
      <c r="E183" s="104" t="s">
        <v>255</v>
      </c>
      <c r="F183" s="105">
        <f t="shared" si="8"/>
        <v>-3.271E-3</v>
      </c>
      <c r="G183" s="105">
        <f t="shared" si="9"/>
        <v>-3.137E-3</v>
      </c>
      <c r="I183" s="104" t="s">
        <v>503</v>
      </c>
      <c r="J183" s="91">
        <f t="shared" si="10"/>
        <v>10.549295139949191</v>
      </c>
      <c r="K183" s="91">
        <f t="shared" si="11"/>
        <v>10.541203475148173</v>
      </c>
    </row>
    <row r="184" spans="1:11" ht="15" thickBot="1" x14ac:dyDescent="0.35">
      <c r="A184" s="104" t="s">
        <v>256</v>
      </c>
      <c r="B184" s="91">
        <v>8.9405000000000001</v>
      </c>
      <c r="C184" s="91">
        <v>9.0023</v>
      </c>
      <c r="E184" s="104" t="s">
        <v>256</v>
      </c>
      <c r="F184" s="105">
        <f t="shared" si="8"/>
        <v>5.2599999999999999E-3</v>
      </c>
      <c r="G184" s="105">
        <f t="shared" si="9"/>
        <v>3.6280000000000001E-3</v>
      </c>
      <c r="I184" s="104" t="s">
        <v>504</v>
      </c>
      <c r="J184" s="91">
        <f t="shared" si="10"/>
        <v>10.530797363525194</v>
      </c>
      <c r="K184" s="91">
        <f t="shared" si="11"/>
        <v>10.528719547218275</v>
      </c>
    </row>
    <row r="185" spans="1:11" ht="15" thickBot="1" x14ac:dyDescent="0.35">
      <c r="A185" s="104" t="s">
        <v>257</v>
      </c>
      <c r="B185" s="91">
        <v>8.8935999999999993</v>
      </c>
      <c r="C185" s="91">
        <v>8.9696999999999996</v>
      </c>
      <c r="E185" s="104" t="s">
        <v>257</v>
      </c>
      <c r="F185" s="105">
        <f t="shared" si="8"/>
        <v>4.6210000000000001E-3</v>
      </c>
      <c r="G185" s="105">
        <f t="shared" si="9"/>
        <v>6.8450000000000004E-3</v>
      </c>
      <c r="I185" s="104" t="s">
        <v>505</v>
      </c>
      <c r="J185" s="91">
        <f t="shared" si="10"/>
        <v>10.621019892848608</v>
      </c>
      <c r="K185" s="91">
        <f t="shared" si="11"/>
        <v>10.600187803769796</v>
      </c>
    </row>
    <row r="186" spans="1:11" ht="15" thickBot="1" x14ac:dyDescent="0.35">
      <c r="A186" s="104" t="s">
        <v>258</v>
      </c>
      <c r="B186" s="91">
        <v>8.8526000000000007</v>
      </c>
      <c r="C186" s="91">
        <v>8.9085099999999997</v>
      </c>
      <c r="E186" s="104" t="s">
        <v>258</v>
      </c>
      <c r="F186" s="105">
        <f t="shared" si="8"/>
        <v>1.82E-3</v>
      </c>
      <c r="G186" s="105">
        <f t="shared" si="9"/>
        <v>1.1919999999999999E-3</v>
      </c>
      <c r="I186" s="104" t="s">
        <v>506</v>
      </c>
      <c r="J186" s="91">
        <f t="shared" si="10"/>
        <v>10.614235229068017</v>
      </c>
      <c r="K186" s="91">
        <f t="shared" si="11"/>
        <v>10.634343517944068</v>
      </c>
    </row>
    <row r="187" spans="1:11" ht="15" thickBot="1" x14ac:dyDescent="0.35">
      <c r="A187" s="104" t="s">
        <v>259</v>
      </c>
      <c r="B187" s="91">
        <v>8.8364999999999991</v>
      </c>
      <c r="C187" s="91">
        <v>8.8978999999999999</v>
      </c>
      <c r="E187" s="104" t="s">
        <v>259</v>
      </c>
      <c r="F187" s="105">
        <f t="shared" si="8"/>
        <v>-3.3839999999999999E-3</v>
      </c>
      <c r="G187" s="105">
        <f t="shared" si="9"/>
        <v>-2.5300000000000001E-3</v>
      </c>
      <c r="I187" s="104" t="s">
        <v>507</v>
      </c>
      <c r="J187" s="91">
        <f t="shared" si="10"/>
        <v>10.584546354870298</v>
      </c>
      <c r="K187" s="91">
        <f t="shared" si="11"/>
        <v>10.574397172022953</v>
      </c>
    </row>
    <row r="188" spans="1:11" ht="15" thickBot="1" x14ac:dyDescent="0.35">
      <c r="A188" s="104" t="s">
        <v>260</v>
      </c>
      <c r="B188" s="91">
        <v>8.8664500000000004</v>
      </c>
      <c r="C188" s="91">
        <v>8.9204399999999993</v>
      </c>
      <c r="E188" s="104" t="s">
        <v>260</v>
      </c>
      <c r="F188" s="105">
        <f t="shared" si="8"/>
        <v>-1.916E-3</v>
      </c>
      <c r="G188" s="105">
        <f t="shared" si="9"/>
        <v>-1.1770000000000001E-3</v>
      </c>
      <c r="I188" s="104" t="s">
        <v>508</v>
      </c>
      <c r="J188" s="91">
        <f t="shared" si="10"/>
        <v>10.529607450654458</v>
      </c>
      <c r="K188" s="91">
        <f t="shared" si="11"/>
        <v>10.535112420024046</v>
      </c>
    </row>
    <row r="189" spans="1:11" ht="15" thickBot="1" x14ac:dyDescent="0.35">
      <c r="A189" s="104" t="s">
        <v>261</v>
      </c>
      <c r="B189" s="91">
        <v>8.8834499999999998</v>
      </c>
      <c r="C189" s="91">
        <v>8.9309499999999993</v>
      </c>
      <c r="E189" s="104" t="s">
        <v>261</v>
      </c>
      <c r="F189" s="105">
        <f t="shared" si="8"/>
        <v>-1.3046E-2</v>
      </c>
      <c r="G189" s="105">
        <f t="shared" si="9"/>
        <v>-1.2612E-2</v>
      </c>
      <c r="I189" s="104" t="s">
        <v>509</v>
      </c>
      <c r="J189" s="91">
        <f t="shared" si="10"/>
        <v>10.545076265724308</v>
      </c>
      <c r="K189" s="91">
        <f t="shared" si="11"/>
        <v>10.549376074314534</v>
      </c>
    </row>
    <row r="190" spans="1:11" ht="15" thickBot="1" x14ac:dyDescent="0.35">
      <c r="A190" s="104" t="s">
        <v>262</v>
      </c>
      <c r="B190" s="91">
        <v>9.0000999999999998</v>
      </c>
      <c r="C190" s="91">
        <v>9.0442999999999998</v>
      </c>
      <c r="E190" s="104" t="s">
        <v>262</v>
      </c>
      <c r="F190" s="105">
        <f t="shared" si="8"/>
        <v>-4.1359999999999999E-3</v>
      </c>
      <c r="G190" s="105">
        <f t="shared" si="9"/>
        <v>-4.4460000000000003E-3</v>
      </c>
      <c r="I190" s="104" t="s">
        <v>510</v>
      </c>
      <c r="J190" s="91">
        <f t="shared" si="10"/>
        <v>10.42836029612285</v>
      </c>
      <c r="K190" s="91">
        <f t="shared" si="11"/>
        <v>10.429431051562668</v>
      </c>
    </row>
    <row r="191" spans="1:11" ht="15" thickBot="1" x14ac:dyDescent="0.35">
      <c r="A191" s="104" t="s">
        <v>263</v>
      </c>
      <c r="B191" s="91">
        <v>9.0373999999999999</v>
      </c>
      <c r="C191" s="91">
        <v>9.0846</v>
      </c>
      <c r="E191" s="104" t="s">
        <v>263</v>
      </c>
      <c r="F191" s="105">
        <f t="shared" si="8"/>
        <v>5.4799999999999998E-4</v>
      </c>
      <c r="G191" s="105">
        <f t="shared" si="9"/>
        <v>8.9599999999999999E-4</v>
      </c>
      <c r="I191" s="104" t="s">
        <v>511</v>
      </c>
      <c r="J191" s="91">
        <f t="shared" si="10"/>
        <v>10.52169216237297</v>
      </c>
      <c r="K191" s="91">
        <f t="shared" si="11"/>
        <v>10.51494646977681</v>
      </c>
    </row>
    <row r="192" spans="1:11" ht="15" thickBot="1" x14ac:dyDescent="0.35">
      <c r="A192" s="104" t="s">
        <v>264</v>
      </c>
      <c r="B192" s="91">
        <v>9.0324500000000008</v>
      </c>
      <c r="C192" s="91">
        <v>9.0764600000000009</v>
      </c>
      <c r="E192" s="104" t="s">
        <v>264</v>
      </c>
      <c r="F192" s="105">
        <f t="shared" si="8"/>
        <v>2.1779999999999998E-3</v>
      </c>
      <c r="G192" s="105">
        <f t="shared" si="9"/>
        <v>1.539E-3</v>
      </c>
      <c r="I192" s="104" t="s">
        <v>512</v>
      </c>
      <c r="J192" s="91">
        <f t="shared" si="10"/>
        <v>10.571091371090748</v>
      </c>
      <c r="K192" s="91">
        <f t="shared" si="11"/>
        <v>10.571267613657522</v>
      </c>
    </row>
    <row r="193" spans="1:11" ht="15" thickBot="1" x14ac:dyDescent="0.35">
      <c r="A193" s="104" t="s">
        <v>265</v>
      </c>
      <c r="B193" s="91">
        <v>9.0128000000000004</v>
      </c>
      <c r="C193" s="91">
        <v>9.0625</v>
      </c>
      <c r="E193" s="104" t="s">
        <v>265</v>
      </c>
      <c r="F193" s="105">
        <f t="shared" si="8"/>
        <v>3.8719000000000003E-2</v>
      </c>
      <c r="G193" s="105">
        <f t="shared" si="9"/>
        <v>3.6097999999999998E-2</v>
      </c>
      <c r="I193" s="104" t="s">
        <v>513</v>
      </c>
      <c r="J193" s="91">
        <f t="shared" si="10"/>
        <v>10.588336300825189</v>
      </c>
      <c r="K193" s="91">
        <f t="shared" si="11"/>
        <v>10.578067124541583</v>
      </c>
    </row>
    <row r="194" spans="1:11" ht="15" thickBot="1" x14ac:dyDescent="0.35">
      <c r="A194" s="104" t="s">
        <v>266</v>
      </c>
      <c r="B194" s="91">
        <v>8.6705000000000005</v>
      </c>
      <c r="C194" s="91">
        <v>8.7411999999999992</v>
      </c>
      <c r="E194" s="104" t="s">
        <v>266</v>
      </c>
      <c r="F194" s="105">
        <f t="shared" si="8"/>
        <v>-1.1365E-2</v>
      </c>
      <c r="G194" s="105">
        <f t="shared" si="9"/>
        <v>-1.0255E-2</v>
      </c>
      <c r="I194" s="104" t="s">
        <v>514</v>
      </c>
      <c r="J194" s="91">
        <f t="shared" si="10"/>
        <v>10.98240060270837</v>
      </c>
      <c r="K194" s="91">
        <f t="shared" si="11"/>
        <v>10.950024769314931</v>
      </c>
    </row>
    <row r="195" spans="1:11" ht="15" thickBot="1" x14ac:dyDescent="0.35">
      <c r="A195" s="104" t="s">
        <v>267</v>
      </c>
      <c r="B195" s="91">
        <v>8.7696000000000005</v>
      </c>
      <c r="C195" s="91">
        <v>8.8313000000000006</v>
      </c>
      <c r="E195" s="104" t="s">
        <v>267</v>
      </c>
      <c r="F195" s="105">
        <f t="shared" si="8"/>
        <v>6.1079999999999997E-3</v>
      </c>
      <c r="G195" s="105">
        <f t="shared" si="9"/>
        <v>4.8469999999999997E-3</v>
      </c>
      <c r="I195" s="104" t="s">
        <v>515</v>
      </c>
      <c r="J195" s="91">
        <f t="shared" si="10"/>
        <v>10.445905112066978</v>
      </c>
      <c r="K195" s="91">
        <f t="shared" si="11"/>
        <v>10.454042213411604</v>
      </c>
    </row>
    <row r="196" spans="1:11" ht="15" thickBot="1" x14ac:dyDescent="0.35">
      <c r="A196" s="104" t="s">
        <v>268</v>
      </c>
      <c r="B196" s="91">
        <v>8.7162000000000006</v>
      </c>
      <c r="C196" s="91">
        <v>8.7886000000000006</v>
      </c>
      <c r="E196" s="104" t="s">
        <v>268</v>
      </c>
      <c r="F196" s="105">
        <f t="shared" ref="F196:F252" si="12">+ROUND(LN(B196/B197),6)</f>
        <v>-2.8410000000000002E-3</v>
      </c>
      <c r="G196" s="105">
        <f t="shared" ref="G196:G252" si="13">+ROUND(LN(C196/C197),6)</f>
        <v>-2.5230000000000001E-3</v>
      </c>
      <c r="I196" s="104" t="s">
        <v>516</v>
      </c>
      <c r="J196" s="91">
        <f t="shared" si="10"/>
        <v>10.630030337606367</v>
      </c>
      <c r="K196" s="91">
        <f t="shared" si="11"/>
        <v>10.613117311636573</v>
      </c>
    </row>
    <row r="197" spans="1:11" ht="15" thickBot="1" x14ac:dyDescent="0.35">
      <c r="A197" s="104" t="s">
        <v>269</v>
      </c>
      <c r="B197" s="91">
        <v>8.7409999999999997</v>
      </c>
      <c r="C197" s="91">
        <v>8.8108000000000004</v>
      </c>
      <c r="E197" s="104" t="s">
        <v>269</v>
      </c>
      <c r="F197" s="105">
        <f t="shared" si="12"/>
        <v>-2.594E-3</v>
      </c>
      <c r="G197" s="105">
        <f t="shared" si="13"/>
        <v>-1.622E-3</v>
      </c>
      <c r="I197" s="104" t="s">
        <v>517</v>
      </c>
      <c r="J197" s="91">
        <f t="shared" ref="J197:J253" si="14">+J$3*EXP(F196)</f>
        <v>10.535326580103286</v>
      </c>
      <c r="K197" s="91">
        <f t="shared" ref="K197:K253" si="15">+K$3*EXP(G196)</f>
        <v>10.535186166069098</v>
      </c>
    </row>
    <row r="198" spans="1:11" ht="15" thickBot="1" x14ac:dyDescent="0.35">
      <c r="A198" s="104" t="s">
        <v>270</v>
      </c>
      <c r="B198" s="91">
        <v>8.7637</v>
      </c>
      <c r="C198" s="91">
        <v>8.8251000000000008</v>
      </c>
      <c r="E198" s="104" t="s">
        <v>270</v>
      </c>
      <c r="F198" s="105">
        <f t="shared" si="12"/>
        <v>-2.7727999999999999E-2</v>
      </c>
      <c r="G198" s="105">
        <f t="shared" si="13"/>
        <v>-2.6721999999999999E-2</v>
      </c>
      <c r="I198" s="104" t="s">
        <v>518</v>
      </c>
      <c r="J198" s="91">
        <f t="shared" si="14"/>
        <v>10.537929127169903</v>
      </c>
      <c r="K198" s="91">
        <f t="shared" si="15"/>
        <v>10.544682646326644</v>
      </c>
    </row>
    <row r="199" spans="1:11" ht="15" thickBot="1" x14ac:dyDescent="0.35">
      <c r="A199" s="104" t="s">
        <v>271</v>
      </c>
      <c r="B199" s="91">
        <v>9.0100999999999996</v>
      </c>
      <c r="C199" s="91">
        <v>9.0640999999999998</v>
      </c>
      <c r="E199" s="104" t="s">
        <v>271</v>
      </c>
      <c r="F199" s="105">
        <f t="shared" si="12"/>
        <v>2.4219999999999998E-2</v>
      </c>
      <c r="G199" s="105">
        <f t="shared" si="13"/>
        <v>2.2425E-2</v>
      </c>
      <c r="I199" s="104" t="s">
        <v>519</v>
      </c>
      <c r="J199" s="91">
        <f t="shared" si="14"/>
        <v>10.276369604188552</v>
      </c>
      <c r="K199" s="91">
        <f t="shared" si="15"/>
        <v>10.283305122225062</v>
      </c>
    </row>
    <row r="200" spans="1:11" ht="15" thickBot="1" x14ac:dyDescent="0.35">
      <c r="A200" s="104" t="s">
        <v>272</v>
      </c>
      <c r="B200" s="91">
        <v>8.7944999999999993</v>
      </c>
      <c r="C200" s="91">
        <v>8.8630999999999993</v>
      </c>
      <c r="E200" s="104" t="s">
        <v>272</v>
      </c>
      <c r="F200" s="105">
        <f t="shared" si="12"/>
        <v>6.8459999999999997E-3</v>
      </c>
      <c r="G200" s="105">
        <f t="shared" si="13"/>
        <v>7.4180000000000001E-3</v>
      </c>
      <c r="I200" s="104" t="s">
        <v>520</v>
      </c>
      <c r="J200" s="91">
        <f t="shared" si="14"/>
        <v>10.82431558310884</v>
      </c>
      <c r="K200" s="91">
        <f t="shared" si="15"/>
        <v>10.8013239901593</v>
      </c>
    </row>
    <row r="201" spans="1:11" ht="15" thickBot="1" x14ac:dyDescent="0.35">
      <c r="A201" s="104" t="s">
        <v>273</v>
      </c>
      <c r="B201" s="91">
        <v>8.7345000000000006</v>
      </c>
      <c r="C201" s="91">
        <v>8.7975999999999992</v>
      </c>
      <c r="E201" s="104" t="s">
        <v>273</v>
      </c>
      <c r="F201" s="105">
        <f t="shared" si="12"/>
        <v>-2.2942000000000001E-2</v>
      </c>
      <c r="G201" s="105">
        <f t="shared" si="13"/>
        <v>-2.2712E-2</v>
      </c>
      <c r="I201" s="104" t="s">
        <v>521</v>
      </c>
      <c r="J201" s="91">
        <f t="shared" si="14"/>
        <v>10.637878195498894</v>
      </c>
      <c r="K201" s="91">
        <f t="shared" si="15"/>
        <v>10.640438742895029</v>
      </c>
    </row>
    <row r="202" spans="1:11" ht="15" thickBot="1" x14ac:dyDescent="0.35">
      <c r="A202" s="104" t="s">
        <v>274</v>
      </c>
      <c r="B202" s="91">
        <v>8.9372000000000007</v>
      </c>
      <c r="C202" s="91">
        <v>8.9997000000000007</v>
      </c>
      <c r="E202" s="104" t="s">
        <v>274</v>
      </c>
      <c r="F202" s="105">
        <f t="shared" si="12"/>
        <v>4.3017E-2</v>
      </c>
      <c r="G202" s="105">
        <f t="shared" si="13"/>
        <v>4.0395E-2</v>
      </c>
      <c r="I202" s="104" t="s">
        <v>522</v>
      </c>
      <c r="J202" s="91">
        <f t="shared" si="14"/>
        <v>10.32567019131346</v>
      </c>
      <c r="K202" s="91">
        <f t="shared" si="15"/>
        <v>10.324623964676721</v>
      </c>
    </row>
    <row r="203" spans="1:11" ht="15" thickBot="1" x14ac:dyDescent="0.35">
      <c r="A203" s="104" t="s">
        <v>275</v>
      </c>
      <c r="B203" s="91">
        <v>8.5609000000000002</v>
      </c>
      <c r="C203" s="91">
        <v>8.6433999999999997</v>
      </c>
      <c r="E203" s="104" t="s">
        <v>275</v>
      </c>
      <c r="F203" s="105">
        <f t="shared" si="12"/>
        <v>-1.4978999999999999E-2</v>
      </c>
      <c r="G203" s="105">
        <f t="shared" si="13"/>
        <v>-1.5259E-2</v>
      </c>
      <c r="I203" s="104" t="s">
        <v>523</v>
      </c>
      <c r="J203" s="91">
        <f t="shared" si="14"/>
        <v>11.029704543848641</v>
      </c>
      <c r="K203" s="91">
        <f t="shared" si="15"/>
        <v>10.997178262474423</v>
      </c>
    </row>
    <row r="204" spans="1:11" ht="15" thickBot="1" x14ac:dyDescent="0.35">
      <c r="A204" s="104" t="s">
        <v>276</v>
      </c>
      <c r="B204" s="91">
        <v>8.6900999999999993</v>
      </c>
      <c r="C204" s="91">
        <v>8.7763000000000009</v>
      </c>
      <c r="E204" s="104" t="s">
        <v>276</v>
      </c>
      <c r="F204" s="105">
        <f t="shared" si="12"/>
        <v>2.3377999999999999E-2</v>
      </c>
      <c r="G204" s="105">
        <f t="shared" si="13"/>
        <v>2.2516000000000001E-2</v>
      </c>
      <c r="I204" s="104" t="s">
        <v>524</v>
      </c>
      <c r="J204" s="91">
        <f t="shared" si="14"/>
        <v>10.408221745849904</v>
      </c>
      <c r="K204" s="91">
        <f t="shared" si="15"/>
        <v>10.40186085282501</v>
      </c>
    </row>
    <row r="205" spans="1:11" ht="15" thickBot="1" x14ac:dyDescent="0.35">
      <c r="A205" s="104" t="s">
        <v>277</v>
      </c>
      <c r="B205" s="91">
        <v>8.4893000000000001</v>
      </c>
      <c r="C205" s="91">
        <v>8.5808999999999997</v>
      </c>
      <c r="E205" s="104" t="s">
        <v>277</v>
      </c>
      <c r="F205" s="105">
        <f t="shared" si="12"/>
        <v>-1.4954E-2</v>
      </c>
      <c r="G205" s="105">
        <f t="shared" si="13"/>
        <v>-1.3336000000000001E-2</v>
      </c>
      <c r="I205" s="104" t="s">
        <v>525</v>
      </c>
      <c r="J205" s="91">
        <f t="shared" si="14"/>
        <v>10.815205345336201</v>
      </c>
      <c r="K205" s="91">
        <f t="shared" si="15"/>
        <v>10.802306955366642</v>
      </c>
    </row>
    <row r="206" spans="1:11" ht="15" thickBot="1" x14ac:dyDescent="0.35">
      <c r="A206" s="104" t="s">
        <v>278</v>
      </c>
      <c r="B206" s="91">
        <v>8.6172000000000004</v>
      </c>
      <c r="C206" s="91">
        <v>8.6960999999999995</v>
      </c>
      <c r="E206" s="104" t="s">
        <v>278</v>
      </c>
      <c r="F206" s="105">
        <f t="shared" si="12"/>
        <v>2.283E-2</v>
      </c>
      <c r="G206" s="105">
        <f t="shared" si="13"/>
        <v>2.2537999999999999E-2</v>
      </c>
      <c r="I206" s="104" t="s">
        <v>526</v>
      </c>
      <c r="J206" s="91">
        <f t="shared" si="14"/>
        <v>10.408481954646147</v>
      </c>
      <c r="K206" s="91">
        <f t="shared" si="15"/>
        <v>10.421882876250514</v>
      </c>
    </row>
    <row r="207" spans="1:11" ht="15" thickBot="1" x14ac:dyDescent="0.35">
      <c r="A207" s="104" t="s">
        <v>279</v>
      </c>
      <c r="B207" s="91">
        <v>8.4227000000000007</v>
      </c>
      <c r="C207" s="91">
        <v>8.5023</v>
      </c>
      <c r="E207" s="104" t="s">
        <v>279</v>
      </c>
      <c r="F207" s="105">
        <f t="shared" si="12"/>
        <v>1.3158E-2</v>
      </c>
      <c r="G207" s="105">
        <f t="shared" si="13"/>
        <v>1.2903E-2</v>
      </c>
      <c r="I207" s="104" t="s">
        <v>527</v>
      </c>
      <c r="J207" s="91">
        <f t="shared" si="14"/>
        <v>10.809280236435074</v>
      </c>
      <c r="K207" s="91">
        <f t="shared" si="15"/>
        <v>10.802544608733839</v>
      </c>
    </row>
    <row r="208" spans="1:11" ht="15" thickBot="1" x14ac:dyDescent="0.35">
      <c r="A208" s="104" t="s">
        <v>280</v>
      </c>
      <c r="B208" s="91">
        <v>8.3125999999999998</v>
      </c>
      <c r="C208" s="91">
        <v>8.3933</v>
      </c>
      <c r="E208" s="104" t="s">
        <v>280</v>
      </c>
      <c r="F208" s="105">
        <f t="shared" si="12"/>
        <v>-1.2019999999999999E-3</v>
      </c>
      <c r="G208" s="105">
        <f t="shared" si="13"/>
        <v>8.34E-4</v>
      </c>
      <c r="I208" s="104" t="s">
        <v>528</v>
      </c>
      <c r="J208" s="91">
        <f t="shared" si="14"/>
        <v>10.705236842922044</v>
      </c>
      <c r="K208" s="91">
        <f t="shared" si="15"/>
        <v>10.698961902441402</v>
      </c>
    </row>
    <row r="209" spans="1:11" ht="15" thickBot="1" x14ac:dyDescent="0.35">
      <c r="A209" s="104" t="s">
        <v>281</v>
      </c>
      <c r="B209" s="91">
        <v>8.3225999999999996</v>
      </c>
      <c r="C209" s="91">
        <v>8.3863000000000003</v>
      </c>
      <c r="E209" s="104" t="s">
        <v>281</v>
      </c>
      <c r="F209" s="105">
        <f t="shared" si="12"/>
        <v>-1.2324E-2</v>
      </c>
      <c r="G209" s="105">
        <f t="shared" si="13"/>
        <v>-1.15E-2</v>
      </c>
      <c r="I209" s="104" t="s">
        <v>529</v>
      </c>
      <c r="J209" s="91">
        <f t="shared" si="14"/>
        <v>10.552608138736725</v>
      </c>
      <c r="K209" s="91">
        <f t="shared" si="15"/>
        <v>10.570612215383031</v>
      </c>
    </row>
    <row r="210" spans="1:11" ht="15" thickBot="1" x14ac:dyDescent="0.35">
      <c r="A210" s="104" t="s">
        <v>282</v>
      </c>
      <c r="B210" s="91">
        <v>8.4258000000000006</v>
      </c>
      <c r="C210" s="91">
        <v>8.4832999999999998</v>
      </c>
      <c r="E210" s="104" t="s">
        <v>282</v>
      </c>
      <c r="F210" s="105">
        <f t="shared" si="12"/>
        <v>2.6380000000000002E-3</v>
      </c>
      <c r="G210" s="105">
        <f t="shared" si="13"/>
        <v>2.065E-3</v>
      </c>
      <c r="I210" s="104" t="s">
        <v>530</v>
      </c>
      <c r="J210" s="91">
        <f t="shared" si="14"/>
        <v>10.4358922909796</v>
      </c>
      <c r="K210" s="91">
        <f t="shared" si="15"/>
        <v>10.441035029508008</v>
      </c>
    </row>
    <row r="211" spans="1:11" ht="15" thickBot="1" x14ac:dyDescent="0.35">
      <c r="A211" s="104" t="s">
        <v>283</v>
      </c>
      <c r="B211" s="91">
        <v>8.4036000000000008</v>
      </c>
      <c r="C211" s="91">
        <v>8.4657999999999998</v>
      </c>
      <c r="E211" s="104" t="s">
        <v>283</v>
      </c>
      <c r="F211" s="105">
        <f t="shared" si="12"/>
        <v>-5.352E-3</v>
      </c>
      <c r="G211" s="105">
        <f t="shared" si="13"/>
        <v>-6.7099999999999998E-3</v>
      </c>
      <c r="I211" s="104" t="s">
        <v>531</v>
      </c>
      <c r="J211" s="91">
        <f t="shared" si="14"/>
        <v>10.593208055941341</v>
      </c>
      <c r="K211" s="91">
        <f t="shared" si="15"/>
        <v>10.583632651454348</v>
      </c>
    </row>
    <row r="212" spans="1:11" ht="15" thickBot="1" x14ac:dyDescent="0.35">
      <c r="A212" s="104" t="s">
        <v>284</v>
      </c>
      <c r="B212" s="91">
        <v>8.4487000000000005</v>
      </c>
      <c r="C212" s="91">
        <v>8.5228000000000002</v>
      </c>
      <c r="E212" s="104" t="s">
        <v>284</v>
      </c>
      <c r="F212" s="105">
        <f t="shared" si="12"/>
        <v>-6.5950000000000002E-3</v>
      </c>
      <c r="G212" s="105">
        <f t="shared" si="13"/>
        <v>-4.6709999999999998E-3</v>
      </c>
      <c r="I212" s="104" t="s">
        <v>532</v>
      </c>
      <c r="J212" s="91">
        <f t="shared" si="14"/>
        <v>10.508905560533025</v>
      </c>
      <c r="K212" s="91">
        <f t="shared" si="15"/>
        <v>10.491167558853356</v>
      </c>
    </row>
    <row r="213" spans="1:11" ht="15" thickBot="1" x14ac:dyDescent="0.35">
      <c r="A213" s="104" t="s">
        <v>285</v>
      </c>
      <c r="B213" s="91">
        <v>8.5045999999999999</v>
      </c>
      <c r="C213" s="91">
        <v>8.5626999999999995</v>
      </c>
      <c r="E213" s="104" t="s">
        <v>285</v>
      </c>
      <c r="F213" s="105">
        <f t="shared" si="12"/>
        <v>-1.75E-3</v>
      </c>
      <c r="G213" s="105">
        <f t="shared" si="13"/>
        <v>-1.062E-3</v>
      </c>
      <c r="I213" s="104" t="s">
        <v>533</v>
      </c>
      <c r="J213" s="91">
        <f t="shared" si="14"/>
        <v>10.495851105945624</v>
      </c>
      <c r="K213" s="91">
        <f t="shared" si="15"/>
        <v>10.512580872960731</v>
      </c>
    </row>
    <row r="214" spans="1:11" ht="15" thickBot="1" x14ac:dyDescent="0.35">
      <c r="A214" s="104" t="s">
        <v>286</v>
      </c>
      <c r="B214" s="91">
        <v>8.5195000000000007</v>
      </c>
      <c r="C214" s="91">
        <v>8.5717999999999996</v>
      </c>
      <c r="E214" s="104" t="s">
        <v>286</v>
      </c>
      <c r="F214" s="105">
        <f t="shared" si="12"/>
        <v>-1.8467999999999998E-2</v>
      </c>
      <c r="G214" s="105">
        <f t="shared" si="13"/>
        <v>-1.7358999999999999E-2</v>
      </c>
      <c r="I214" s="104" t="s">
        <v>534</v>
      </c>
      <c r="J214" s="91">
        <f t="shared" si="14"/>
        <v>10.546826893682519</v>
      </c>
      <c r="K214" s="91">
        <f t="shared" si="15"/>
        <v>10.550589322323503</v>
      </c>
    </row>
    <row r="215" spans="1:11" ht="15" thickBot="1" x14ac:dyDescent="0.35">
      <c r="A215" s="104" t="s">
        <v>287</v>
      </c>
      <c r="B215" s="91">
        <v>8.6783000000000001</v>
      </c>
      <c r="C215" s="91">
        <v>8.7218999999999998</v>
      </c>
      <c r="E215" s="104" t="s">
        <v>287</v>
      </c>
      <c r="F215" s="105">
        <f t="shared" si="12"/>
        <v>6.3400000000000001E-4</v>
      </c>
      <c r="G215" s="105">
        <f t="shared" si="13"/>
        <v>1.067E-3</v>
      </c>
      <c r="I215" s="104" t="s">
        <v>535</v>
      </c>
      <c r="J215" s="91">
        <f t="shared" si="14"/>
        <v>10.371970736837842</v>
      </c>
      <c r="K215" s="91">
        <f t="shared" si="15"/>
        <v>10.380039865090412</v>
      </c>
    </row>
    <row r="216" spans="1:11" ht="15" thickBot="1" x14ac:dyDescent="0.35">
      <c r="A216" s="104" t="s">
        <v>288</v>
      </c>
      <c r="B216" s="91">
        <v>8.6728000000000005</v>
      </c>
      <c r="C216" s="91">
        <v>8.7126000000000001</v>
      </c>
      <c r="E216" s="104" t="s">
        <v>288</v>
      </c>
      <c r="F216" s="105">
        <f t="shared" si="12"/>
        <v>-1.4170000000000001E-3</v>
      </c>
      <c r="G216" s="105">
        <f t="shared" si="13"/>
        <v>-2.591E-3</v>
      </c>
      <c r="I216" s="104" t="s">
        <v>536</v>
      </c>
      <c r="J216" s="91">
        <f t="shared" si="14"/>
        <v>10.572000524041679</v>
      </c>
      <c r="K216" s="91">
        <f t="shared" si="15"/>
        <v>10.573075454985485</v>
      </c>
    </row>
    <row r="217" spans="1:11" ht="15" thickBot="1" x14ac:dyDescent="0.35">
      <c r="A217" s="104" t="s">
        <v>289</v>
      </c>
      <c r="B217" s="91">
        <v>8.6851000000000003</v>
      </c>
      <c r="C217" s="91">
        <v>8.7352000000000007</v>
      </c>
      <c r="E217" s="104" t="s">
        <v>289</v>
      </c>
      <c r="F217" s="105">
        <f t="shared" si="12"/>
        <v>-1.691E-3</v>
      </c>
      <c r="G217" s="105">
        <f t="shared" si="13"/>
        <v>-2.4239999999999999E-3</v>
      </c>
      <c r="I217" s="104" t="s">
        <v>537</v>
      </c>
      <c r="J217" s="91">
        <f t="shared" si="14"/>
        <v>10.550339571866573</v>
      </c>
      <c r="K217" s="91">
        <f t="shared" si="15"/>
        <v>10.534469797766603</v>
      </c>
    </row>
    <row r="218" spans="1:11" ht="15" thickBot="1" x14ac:dyDescent="0.35">
      <c r="A218" s="104" t="s">
        <v>290</v>
      </c>
      <c r="B218" s="91">
        <v>8.6997999999999998</v>
      </c>
      <c r="C218" s="91">
        <v>8.7563999999999993</v>
      </c>
      <c r="E218" s="104" t="s">
        <v>290</v>
      </c>
      <c r="F218" s="105">
        <f t="shared" si="12"/>
        <v>-6.9420000000000003E-3</v>
      </c>
      <c r="G218" s="105">
        <f t="shared" si="13"/>
        <v>-6.4429999999999999E-3</v>
      </c>
      <c r="I218" s="104" t="s">
        <v>538</v>
      </c>
      <c r="J218" s="91">
        <f t="shared" si="14"/>
        <v>10.547449174826358</v>
      </c>
      <c r="K218" s="91">
        <f t="shared" si="15"/>
        <v>10.536229201128922</v>
      </c>
    </row>
    <row r="219" spans="1:11" ht="15" thickBot="1" x14ac:dyDescent="0.35">
      <c r="A219" s="104" t="s">
        <v>291</v>
      </c>
      <c r="B219" s="91">
        <v>8.7604000000000006</v>
      </c>
      <c r="C219" s="91">
        <v>8.8130000000000006</v>
      </c>
      <c r="E219" s="104" t="s">
        <v>291</v>
      </c>
      <c r="F219" s="105">
        <f t="shared" si="12"/>
        <v>1.8619999999999999E-3</v>
      </c>
      <c r="G219" s="105">
        <f t="shared" si="13"/>
        <v>6.8099999999999996E-4</v>
      </c>
      <c r="I219" s="104" t="s">
        <v>539</v>
      </c>
      <c r="J219" s="91">
        <f t="shared" si="14"/>
        <v>10.492209677436247</v>
      </c>
      <c r="K219" s="91">
        <f t="shared" si="15"/>
        <v>10.493969074577276</v>
      </c>
    </row>
    <row r="220" spans="1:11" ht="15" thickBot="1" x14ac:dyDescent="0.35">
      <c r="A220" s="104" t="s">
        <v>292</v>
      </c>
      <c r="B220" s="91">
        <v>8.7440999999999995</v>
      </c>
      <c r="C220" s="91">
        <v>8.8070000000000004</v>
      </c>
      <c r="E220" s="104" t="s">
        <v>292</v>
      </c>
      <c r="F220" s="105">
        <f t="shared" si="12"/>
        <v>-2.7299999999999998E-3</v>
      </c>
      <c r="G220" s="105">
        <f t="shared" si="13"/>
        <v>-2.2799999999999999E-3</v>
      </c>
      <c r="I220" s="104" t="s">
        <v>540</v>
      </c>
      <c r="J220" s="91">
        <f t="shared" si="14"/>
        <v>10.5849909151529</v>
      </c>
      <c r="K220" s="91">
        <f t="shared" si="15"/>
        <v>10.568995035431499</v>
      </c>
    </row>
    <row r="221" spans="1:11" ht="15" thickBot="1" x14ac:dyDescent="0.35">
      <c r="A221" s="104" t="s">
        <v>293</v>
      </c>
      <c r="B221" s="91">
        <v>8.7680000000000007</v>
      </c>
      <c r="C221" s="91">
        <v>8.8270999999999997</v>
      </c>
      <c r="E221" s="104" t="s">
        <v>293</v>
      </c>
      <c r="F221" s="105">
        <f t="shared" si="12"/>
        <v>-2.8499999999999999E-4</v>
      </c>
      <c r="G221" s="105">
        <f t="shared" si="13"/>
        <v>3.1700000000000001E-4</v>
      </c>
      <c r="I221" s="104" t="s">
        <v>541</v>
      </c>
      <c r="J221" s="91">
        <f t="shared" si="14"/>
        <v>10.536496066258957</v>
      </c>
      <c r="K221" s="91">
        <f t="shared" si="15"/>
        <v>10.537746527378751</v>
      </c>
    </row>
    <row r="222" spans="1:11" ht="15" thickBot="1" x14ac:dyDescent="0.35">
      <c r="A222" s="104" t="s">
        <v>294</v>
      </c>
      <c r="B222" s="91">
        <v>8.7705000000000002</v>
      </c>
      <c r="C222" s="91">
        <v>8.8242999999999991</v>
      </c>
      <c r="E222" s="104" t="s">
        <v>294</v>
      </c>
      <c r="F222" s="105">
        <f t="shared" si="12"/>
        <v>2.5603000000000001E-2</v>
      </c>
      <c r="G222" s="105">
        <f t="shared" si="13"/>
        <v>2.4992E-2</v>
      </c>
      <c r="I222" s="104" t="s">
        <v>542</v>
      </c>
      <c r="J222" s="91">
        <f t="shared" si="14"/>
        <v>10.562289318542488</v>
      </c>
      <c r="K222" s="91">
        <f t="shared" si="15"/>
        <v>10.565148621328438</v>
      </c>
    </row>
    <row r="223" spans="1:11" ht="15" thickBot="1" x14ac:dyDescent="0.35">
      <c r="A223" s="104" t="s">
        <v>295</v>
      </c>
      <c r="B223" s="91">
        <v>8.5488</v>
      </c>
      <c r="C223" s="91">
        <v>8.6065000000000005</v>
      </c>
      <c r="E223" s="104" t="s">
        <v>295</v>
      </c>
      <c r="F223" s="105">
        <f t="shared" si="12"/>
        <v>-5.2969999999999996E-3</v>
      </c>
      <c r="G223" s="105">
        <f t="shared" si="13"/>
        <v>-3.954E-3</v>
      </c>
      <c r="I223" s="104" t="s">
        <v>543</v>
      </c>
      <c r="J223" s="91">
        <f t="shared" si="14"/>
        <v>10.839295968108772</v>
      </c>
      <c r="K223" s="91">
        <f t="shared" si="15"/>
        <v>10.829086606915524</v>
      </c>
    </row>
    <row r="224" spans="1:11" ht="15" thickBot="1" x14ac:dyDescent="0.35">
      <c r="A224" s="104" t="s">
        <v>296</v>
      </c>
      <c r="B224" s="91">
        <v>8.5942000000000007</v>
      </c>
      <c r="C224" s="91">
        <v>8.6405999999999992</v>
      </c>
      <c r="E224" s="104" t="s">
        <v>296</v>
      </c>
      <c r="F224" s="105">
        <f t="shared" si="12"/>
        <v>3.5200000000000001E-3</v>
      </c>
      <c r="G224" s="105">
        <f t="shared" si="13"/>
        <v>2.3749999999999999E-3</v>
      </c>
      <c r="I224" s="104" t="s">
        <v>544</v>
      </c>
      <c r="J224" s="91">
        <f t="shared" si="14"/>
        <v>10.509483566233866</v>
      </c>
      <c r="K224" s="91">
        <f t="shared" si="15"/>
        <v>10.52012109629368</v>
      </c>
    </row>
    <row r="225" spans="1:11" ht="15" thickBot="1" x14ac:dyDescent="0.35">
      <c r="A225" s="104" t="s">
        <v>297</v>
      </c>
      <c r="B225" s="91">
        <v>8.5640000000000001</v>
      </c>
      <c r="C225" s="91">
        <v>8.6201000000000008</v>
      </c>
      <c r="E225" s="104" t="s">
        <v>297</v>
      </c>
      <c r="F225" s="105">
        <f t="shared" si="12"/>
        <v>-3.9160000000000002E-3</v>
      </c>
      <c r="G225" s="105">
        <f t="shared" si="13"/>
        <v>-1.7849999999999999E-3</v>
      </c>
      <c r="I225" s="104" t="s">
        <v>545</v>
      </c>
      <c r="J225" s="91">
        <f t="shared" si="14"/>
        <v>10.602555387013723</v>
      </c>
      <c r="K225" s="91">
        <f t="shared" si="15"/>
        <v>10.586914086172403</v>
      </c>
    </row>
    <row r="226" spans="1:11" ht="15" thickBot="1" x14ac:dyDescent="0.35">
      <c r="A226" s="104" t="s">
        <v>298</v>
      </c>
      <c r="B226" s="91">
        <v>8.5975999999999999</v>
      </c>
      <c r="C226" s="91">
        <v>8.6355000000000004</v>
      </c>
      <c r="E226" s="104" t="s">
        <v>298</v>
      </c>
      <c r="F226" s="105">
        <f t="shared" si="12"/>
        <v>8.7030000000000007E-3</v>
      </c>
      <c r="G226" s="105">
        <f t="shared" si="13"/>
        <v>8.6409999999999994E-3</v>
      </c>
      <c r="I226" s="104" t="s">
        <v>546</v>
      </c>
      <c r="J226" s="91">
        <f t="shared" si="14"/>
        <v>10.524007189292316</v>
      </c>
      <c r="K226" s="91">
        <f t="shared" si="15"/>
        <v>10.542964003128517</v>
      </c>
    </row>
    <row r="227" spans="1:11" ht="15" thickBot="1" x14ac:dyDescent="0.35">
      <c r="A227" s="104" t="s">
        <v>299</v>
      </c>
      <c r="B227" s="91">
        <v>8.5230999999999995</v>
      </c>
      <c r="C227" s="91">
        <v>8.5611999999999995</v>
      </c>
      <c r="E227" s="104" t="s">
        <v>299</v>
      </c>
      <c r="F227" s="105">
        <f t="shared" si="12"/>
        <v>-5.9309999999999996E-3</v>
      </c>
      <c r="G227" s="105">
        <f t="shared" si="13"/>
        <v>-7.9349999999999993E-3</v>
      </c>
      <c r="I227" s="104" t="s">
        <v>547</v>
      </c>
      <c r="J227" s="91">
        <f t="shared" si="14"/>
        <v>10.657651088757175</v>
      </c>
      <c r="K227" s="91">
        <f t="shared" si="15"/>
        <v>10.653459960329032</v>
      </c>
    </row>
    <row r="228" spans="1:11" ht="15" thickBot="1" x14ac:dyDescent="0.35">
      <c r="A228" s="104" t="s">
        <v>300</v>
      </c>
      <c r="B228" s="91">
        <v>8.5738000000000003</v>
      </c>
      <c r="C228" s="91">
        <v>8.6294000000000004</v>
      </c>
      <c r="E228" s="104" t="s">
        <v>300</v>
      </c>
      <c r="F228" s="105">
        <f t="shared" si="12"/>
        <v>8.8699999999999998E-4</v>
      </c>
      <c r="G228" s="105">
        <f t="shared" si="13"/>
        <v>8.6899999999999998E-4</v>
      </c>
      <c r="I228" s="104" t="s">
        <v>548</v>
      </c>
      <c r="J228" s="91">
        <f t="shared" si="14"/>
        <v>10.50282266538156</v>
      </c>
      <c r="K228" s="91">
        <f t="shared" si="15"/>
        <v>10.478323747034645</v>
      </c>
    </row>
    <row r="229" spans="1:11" ht="15" thickBot="1" x14ac:dyDescent="0.35">
      <c r="A229" s="104" t="s">
        <v>301</v>
      </c>
      <c r="B229" s="91">
        <v>8.5662000000000003</v>
      </c>
      <c r="C229" s="91">
        <v>8.6219000000000001</v>
      </c>
      <c r="E229" s="104" t="s">
        <v>301</v>
      </c>
      <c r="F229" s="105">
        <f t="shared" si="12"/>
        <v>-9.2259999999999998E-3</v>
      </c>
      <c r="G229" s="105">
        <f t="shared" si="13"/>
        <v>-8.9370000000000005E-3</v>
      </c>
      <c r="I229" s="104" t="s">
        <v>549</v>
      </c>
      <c r="J229" s="91">
        <f t="shared" si="14"/>
        <v>10.574675578554388</v>
      </c>
      <c r="K229" s="91">
        <f t="shared" si="15"/>
        <v>10.570982193285147</v>
      </c>
    </row>
    <row r="230" spans="1:11" ht="15" thickBot="1" x14ac:dyDescent="0.35">
      <c r="A230" s="104" t="s">
        <v>302</v>
      </c>
      <c r="B230" s="91">
        <v>8.6456</v>
      </c>
      <c r="C230" s="91">
        <v>8.6992999999999991</v>
      </c>
      <c r="E230" s="104" t="s">
        <v>302</v>
      </c>
      <c r="F230" s="105">
        <f t="shared" si="12"/>
        <v>-2.0514999999999999E-2</v>
      </c>
      <c r="G230" s="105">
        <f t="shared" si="13"/>
        <v>-1.8551999999999999E-2</v>
      </c>
      <c r="I230" s="104" t="s">
        <v>550</v>
      </c>
      <c r="J230" s="91">
        <f t="shared" si="14"/>
        <v>10.468272816833652</v>
      </c>
      <c r="K230" s="91">
        <f t="shared" si="15"/>
        <v>10.467829725023147</v>
      </c>
    </row>
    <row r="231" spans="1:11" ht="15" thickBot="1" x14ac:dyDescent="0.35">
      <c r="A231" s="104" t="s">
        <v>303</v>
      </c>
      <c r="B231" s="91">
        <v>8.8247999999999998</v>
      </c>
      <c r="C231" s="91">
        <v>8.8621999999999996</v>
      </c>
      <c r="E231" s="104" t="s">
        <v>303</v>
      </c>
      <c r="F231" s="105">
        <f t="shared" si="12"/>
        <v>-3.8872999999999998E-2</v>
      </c>
      <c r="G231" s="105">
        <f t="shared" si="13"/>
        <v>-3.6374999999999998E-2</v>
      </c>
      <c r="I231" s="104" t="s">
        <v>551</v>
      </c>
      <c r="J231" s="91">
        <f t="shared" si="14"/>
        <v>10.350761028282333</v>
      </c>
      <c r="K231" s="91">
        <f t="shared" si="15"/>
        <v>10.367663861285472</v>
      </c>
    </row>
    <row r="232" spans="1:11" ht="15" thickBot="1" x14ac:dyDescent="0.35">
      <c r="A232" s="104" t="s">
        <v>304</v>
      </c>
      <c r="B232" s="91">
        <v>9.1745999999999999</v>
      </c>
      <c r="C232" s="91">
        <v>9.1905000000000001</v>
      </c>
      <c r="E232" s="104" t="s">
        <v>304</v>
      </c>
      <c r="F232" s="105">
        <f t="shared" si="12"/>
        <v>-5.7930000000000004E-3</v>
      </c>
      <c r="G232" s="105">
        <f t="shared" si="13"/>
        <v>-7.1770000000000002E-3</v>
      </c>
      <c r="I232" s="104" t="s">
        <v>552</v>
      </c>
      <c r="J232" s="91">
        <f t="shared" si="14"/>
        <v>10.162475319757906</v>
      </c>
      <c r="K232" s="91">
        <f t="shared" si="15"/>
        <v>10.184517941293626</v>
      </c>
    </row>
    <row r="233" spans="1:11" ht="15" thickBot="1" x14ac:dyDescent="0.35">
      <c r="A233" s="104" t="s">
        <v>305</v>
      </c>
      <c r="B233" s="91">
        <v>9.2279</v>
      </c>
      <c r="C233" s="91">
        <v>9.2567000000000004</v>
      </c>
      <c r="E233" s="104" t="s">
        <v>305</v>
      </c>
      <c r="F233" s="105">
        <f t="shared" si="12"/>
        <v>-7.9869999999999993E-3</v>
      </c>
      <c r="G233" s="105">
        <f t="shared" si="13"/>
        <v>-8.7119999999999993E-3</v>
      </c>
      <c r="I233" s="104" t="s">
        <v>553</v>
      </c>
      <c r="J233" s="91">
        <f t="shared" si="14"/>
        <v>10.504272154921861</v>
      </c>
      <c r="K233" s="91">
        <f t="shared" si="15"/>
        <v>10.486269327429429</v>
      </c>
    </row>
    <row r="234" spans="1:11" ht="15" thickBot="1" x14ac:dyDescent="0.35">
      <c r="A234" s="104" t="s">
        <v>306</v>
      </c>
      <c r="B234" s="91">
        <v>9.3018999999999998</v>
      </c>
      <c r="C234" s="91">
        <v>9.3376999999999999</v>
      </c>
      <c r="E234" s="104" t="s">
        <v>306</v>
      </c>
      <c r="F234" s="105">
        <f t="shared" si="12"/>
        <v>-2.287E-3</v>
      </c>
      <c r="G234" s="105">
        <f t="shared" si="13"/>
        <v>-5.3499999999999999E-4</v>
      </c>
      <c r="I234" s="104" t="s">
        <v>554</v>
      </c>
      <c r="J234" s="91">
        <f t="shared" si="14"/>
        <v>10.481251045205923</v>
      </c>
      <c r="K234" s="91">
        <f t="shared" si="15"/>
        <v>10.470185251698091</v>
      </c>
    </row>
    <row r="235" spans="1:11" ht="15" thickBot="1" x14ac:dyDescent="0.35">
      <c r="A235" s="104" t="s">
        <v>307</v>
      </c>
      <c r="B235" s="91">
        <v>9.3231999999999999</v>
      </c>
      <c r="C235" s="91">
        <v>9.3427000000000007</v>
      </c>
      <c r="E235" s="104" t="s">
        <v>307</v>
      </c>
      <c r="F235" s="105">
        <f t="shared" si="12"/>
        <v>-4.1419999999999998E-3</v>
      </c>
      <c r="G235" s="105">
        <f t="shared" si="13"/>
        <v>-5.5180000000000003E-3</v>
      </c>
      <c r="I235" s="104" t="s">
        <v>555</v>
      </c>
      <c r="J235" s="91">
        <f t="shared" si="14"/>
        <v>10.541164768057406</v>
      </c>
      <c r="K235" s="91">
        <f t="shared" si="15"/>
        <v>10.556150948256082</v>
      </c>
    </row>
    <row r="236" spans="1:11" ht="15" thickBot="1" x14ac:dyDescent="0.35">
      <c r="A236" s="104" t="s">
        <v>308</v>
      </c>
      <c r="B236" s="91">
        <v>9.3619000000000003</v>
      </c>
      <c r="C236" s="91">
        <v>9.3943999999999992</v>
      </c>
      <c r="E236" s="104" t="s">
        <v>308</v>
      </c>
      <c r="F236" s="105">
        <f t="shared" si="12"/>
        <v>-5.6239999999999997E-3</v>
      </c>
      <c r="G236" s="105">
        <f t="shared" si="13"/>
        <v>-4.5770000000000003E-3</v>
      </c>
      <c r="I236" s="104" t="s">
        <v>556</v>
      </c>
      <c r="J236" s="91">
        <f t="shared" si="14"/>
        <v>10.521629032409386</v>
      </c>
      <c r="K236" s="91">
        <f t="shared" si="15"/>
        <v>10.503680486806971</v>
      </c>
    </row>
    <row r="237" spans="1:11" ht="15" thickBot="1" x14ac:dyDescent="0.35">
      <c r="A237" s="104" t="s">
        <v>309</v>
      </c>
      <c r="B237" s="91">
        <v>9.4146999999999998</v>
      </c>
      <c r="C237" s="91">
        <v>9.4375</v>
      </c>
      <c r="E237" s="104" t="s">
        <v>309</v>
      </c>
      <c r="F237" s="105">
        <f t="shared" si="12"/>
        <v>1.073E-3</v>
      </c>
      <c r="G237" s="105">
        <f t="shared" si="13"/>
        <v>1.3680000000000001E-3</v>
      </c>
      <c r="I237" s="104" t="s">
        <v>557</v>
      </c>
      <c r="J237" s="91">
        <f t="shared" si="14"/>
        <v>10.506047526930752</v>
      </c>
      <c r="K237" s="91">
        <f t="shared" si="15"/>
        <v>10.513569102008828</v>
      </c>
    </row>
    <row r="238" spans="1:11" ht="15" thickBot="1" x14ac:dyDescent="0.35">
      <c r="A238" s="104" t="s">
        <v>310</v>
      </c>
      <c r="B238" s="91">
        <v>9.4046000000000003</v>
      </c>
      <c r="C238" s="91">
        <v>9.4245999999999999</v>
      </c>
      <c r="E238" s="104" t="s">
        <v>310</v>
      </c>
      <c r="F238" s="105">
        <f t="shared" si="12"/>
        <v>2.2780000000000001E-3</v>
      </c>
      <c r="G238" s="105">
        <f t="shared" si="13"/>
        <v>2.4329999999999998E-3</v>
      </c>
      <c r="I238" s="104" t="s">
        <v>558</v>
      </c>
      <c r="J238" s="91">
        <f t="shared" si="14"/>
        <v>10.576642651144079</v>
      </c>
      <c r="K238" s="91">
        <f t="shared" si="15"/>
        <v>10.576258429711102</v>
      </c>
    </row>
    <row r="239" spans="1:11" ht="15" thickBot="1" x14ac:dyDescent="0.35">
      <c r="A239" s="104" t="s">
        <v>311</v>
      </c>
      <c r="B239" s="91">
        <v>9.3832000000000004</v>
      </c>
      <c r="C239" s="91">
        <v>9.4016999999999999</v>
      </c>
      <c r="E239" s="104" t="s">
        <v>311</v>
      </c>
      <c r="F239" s="105">
        <f t="shared" si="12"/>
        <v>-2.8839999999999998E-3</v>
      </c>
      <c r="G239" s="105">
        <f t="shared" si="13"/>
        <v>-2.8679999999999999E-3</v>
      </c>
      <c r="I239" s="104" t="s">
        <v>559</v>
      </c>
      <c r="J239" s="91">
        <f t="shared" si="14"/>
        <v>10.589395187398718</v>
      </c>
      <c r="K239" s="91">
        <f t="shared" si="15"/>
        <v>10.587528144996934</v>
      </c>
    </row>
    <row r="240" spans="1:11" ht="15" thickBot="1" x14ac:dyDescent="0.35">
      <c r="A240" s="104" t="s">
        <v>312</v>
      </c>
      <c r="B240" s="91">
        <v>9.4102999999999994</v>
      </c>
      <c r="C240" s="91">
        <v>9.4286999999999992</v>
      </c>
      <c r="E240" s="104" t="s">
        <v>312</v>
      </c>
      <c r="F240" s="105">
        <f t="shared" si="12"/>
        <v>-1.2210000000000001E-3</v>
      </c>
      <c r="G240" s="105">
        <f t="shared" si="13"/>
        <v>-1.3669999999999999E-3</v>
      </c>
      <c r="I240" s="104" t="s">
        <v>560</v>
      </c>
      <c r="J240" s="91">
        <f t="shared" si="14"/>
        <v>10.53487357080011</v>
      </c>
      <c r="K240" s="91">
        <f t="shared" si="15"/>
        <v>10.531552153744974</v>
      </c>
    </row>
    <row r="241" spans="1:11" ht="15" thickBot="1" x14ac:dyDescent="0.35">
      <c r="A241" s="104" t="s">
        <v>313</v>
      </c>
      <c r="B241" s="91">
        <v>9.4217999999999993</v>
      </c>
      <c r="C241" s="91">
        <v>9.4415999999999993</v>
      </c>
      <c r="E241" s="104" t="s">
        <v>313</v>
      </c>
      <c r="F241" s="105">
        <f t="shared" si="12"/>
        <v>-3.1259999999999999E-3</v>
      </c>
      <c r="G241" s="105">
        <f t="shared" si="13"/>
        <v>-2.8340000000000001E-3</v>
      </c>
      <c r="I241" s="104" t="s">
        <v>561</v>
      </c>
      <c r="J241" s="91">
        <f t="shared" si="14"/>
        <v>10.552407641086821</v>
      </c>
      <c r="K241" s="91">
        <f t="shared" si="15"/>
        <v>10.547371883264594</v>
      </c>
    </row>
    <row r="242" spans="1:11" ht="15" thickBot="1" x14ac:dyDescent="0.35">
      <c r="A242" s="104" t="s">
        <v>314</v>
      </c>
      <c r="B242" s="91">
        <v>9.4512999999999998</v>
      </c>
      <c r="C242" s="91">
        <v>9.4684000000000008</v>
      </c>
      <c r="E242" s="104" t="s">
        <v>314</v>
      </c>
      <c r="F242" s="105">
        <f t="shared" si="12"/>
        <v>-1.702E-3</v>
      </c>
      <c r="G242" s="105">
        <f t="shared" si="13"/>
        <v>-1.7409999999999999E-3</v>
      </c>
      <c r="I242" s="104" t="s">
        <v>562</v>
      </c>
      <c r="J242" s="91">
        <f t="shared" si="14"/>
        <v>10.532324439853262</v>
      </c>
      <c r="K242" s="91">
        <f t="shared" si="15"/>
        <v>10.531910232605508</v>
      </c>
    </row>
    <row r="243" spans="1:11" ht="15" thickBot="1" x14ac:dyDescent="0.35">
      <c r="A243" s="104" t="s">
        <v>315</v>
      </c>
      <c r="B243" s="91">
        <v>9.4673999999999996</v>
      </c>
      <c r="C243" s="91">
        <v>9.4848999999999997</v>
      </c>
      <c r="E243" s="104" t="s">
        <v>315</v>
      </c>
      <c r="F243" s="105">
        <f t="shared" si="12"/>
        <v>-1.4522999999999999E-2</v>
      </c>
      <c r="G243" s="105">
        <f t="shared" si="13"/>
        <v>-1.0540000000000001E-2</v>
      </c>
      <c r="I243" s="104" t="s">
        <v>563</v>
      </c>
      <c r="J243" s="91">
        <f t="shared" si="14"/>
        <v>10.547333153523555</v>
      </c>
      <c r="K243" s="91">
        <f t="shared" si="15"/>
        <v>10.543427903750395</v>
      </c>
    </row>
    <row r="244" spans="1:11" ht="15" thickBot="1" x14ac:dyDescent="0.35">
      <c r="A244" s="104" t="s">
        <v>316</v>
      </c>
      <c r="B244" s="91">
        <v>9.6059000000000001</v>
      </c>
      <c r="C244" s="91">
        <v>9.5853999999999999</v>
      </c>
      <c r="E244" s="104" t="s">
        <v>316</v>
      </c>
      <c r="F244" s="105">
        <f t="shared" si="12"/>
        <v>-1.6938999999999999E-2</v>
      </c>
      <c r="G244" s="105">
        <f t="shared" si="13"/>
        <v>-1.8502000000000001E-2</v>
      </c>
      <c r="I244" s="104" t="s">
        <v>564</v>
      </c>
      <c r="J244" s="91">
        <f t="shared" si="14"/>
        <v>10.412968977252511</v>
      </c>
      <c r="K244" s="91">
        <f t="shared" si="15"/>
        <v>10.45106323590524</v>
      </c>
    </row>
    <row r="245" spans="1:11" ht="15" thickBot="1" x14ac:dyDescent="0.35">
      <c r="A245" s="104" t="s">
        <v>317</v>
      </c>
      <c r="B245" s="91">
        <v>9.77</v>
      </c>
      <c r="C245" s="91">
        <v>9.7644000000000002</v>
      </c>
      <c r="E245" s="104" t="s">
        <v>317</v>
      </c>
      <c r="F245" s="105">
        <f t="shared" si="12"/>
        <v>2.1619999999999999E-3</v>
      </c>
      <c r="G245" s="105">
        <f t="shared" si="13"/>
        <v>4.7100000000000001E-4</v>
      </c>
      <c r="I245" s="104" t="s">
        <v>565</v>
      </c>
      <c r="J245" s="91">
        <f t="shared" si="14"/>
        <v>10.387841610285252</v>
      </c>
      <c r="K245" s="91">
        <f t="shared" si="15"/>
        <v>10.368182257438331</v>
      </c>
    </row>
    <row r="246" spans="1:11" ht="15" thickBot="1" x14ac:dyDescent="0.35">
      <c r="A246" s="104" t="s">
        <v>318</v>
      </c>
      <c r="B246" s="91">
        <v>9.7489000000000008</v>
      </c>
      <c r="C246" s="91">
        <v>9.7598000000000003</v>
      </c>
      <c r="E246" s="104" t="s">
        <v>318</v>
      </c>
      <c r="F246" s="105">
        <f t="shared" si="12"/>
        <v>1.5709999999999999E-3</v>
      </c>
      <c r="G246" s="105">
        <f t="shared" si="13"/>
        <v>2.6159999999999998E-3</v>
      </c>
      <c r="I246" s="104" t="s">
        <v>566</v>
      </c>
      <c r="J246" s="91">
        <f t="shared" si="14"/>
        <v>10.588166888799675</v>
      </c>
      <c r="K246" s="91">
        <f t="shared" si="15"/>
        <v>10.566775779504086</v>
      </c>
    </row>
    <row r="247" spans="1:11" ht="15" thickBot="1" x14ac:dyDescent="0.35">
      <c r="A247" s="104" t="s">
        <v>319</v>
      </c>
      <c r="B247" s="91">
        <v>9.7335999999999991</v>
      </c>
      <c r="C247" s="91">
        <v>9.7342999999999993</v>
      </c>
      <c r="E247" s="104" t="s">
        <v>319</v>
      </c>
      <c r="F247" s="105">
        <f t="shared" si="12"/>
        <v>3.2000000000000002E-3</v>
      </c>
      <c r="G247" s="105">
        <f t="shared" si="13"/>
        <v>1.4909999999999999E-3</v>
      </c>
      <c r="I247" s="104" t="s">
        <v>567</v>
      </c>
      <c r="J247" s="91">
        <f t="shared" si="14"/>
        <v>10.581911130926931</v>
      </c>
      <c r="K247" s="91">
        <f t="shared" si="15"/>
        <v>10.589465839941148</v>
      </c>
    </row>
    <row r="248" spans="1:11" ht="15" thickBot="1" x14ac:dyDescent="0.35">
      <c r="A248" s="104" t="s">
        <v>320</v>
      </c>
      <c r="B248" s="91">
        <v>9.7025000000000006</v>
      </c>
      <c r="C248" s="91">
        <v>9.7197999999999993</v>
      </c>
      <c r="E248" s="104" t="s">
        <v>320</v>
      </c>
      <c r="F248" s="105">
        <f t="shared" si="12"/>
        <v>-1.1950000000000001E-3</v>
      </c>
      <c r="G248" s="105">
        <f t="shared" si="13"/>
        <v>-5.4500000000000002E-4</v>
      </c>
      <c r="I248" s="104" t="s">
        <v>568</v>
      </c>
      <c r="J248" s="91">
        <f t="shared" si="14"/>
        <v>10.599163112082817</v>
      </c>
      <c r="K248" s="91">
        <f t="shared" si="15"/>
        <v>10.577559389505344</v>
      </c>
    </row>
    <row r="249" spans="1:11" ht="15" thickBot="1" x14ac:dyDescent="0.35">
      <c r="A249" s="104" t="s">
        <v>321</v>
      </c>
      <c r="B249" s="91">
        <v>9.7141000000000002</v>
      </c>
      <c r="C249" s="91">
        <v>9.7250999999999994</v>
      </c>
      <c r="E249" s="104" t="s">
        <v>321</v>
      </c>
      <c r="F249" s="105">
        <f t="shared" si="12"/>
        <v>6.6930000000000002E-3</v>
      </c>
      <c r="G249" s="105">
        <f t="shared" si="13"/>
        <v>6.5100000000000002E-3</v>
      </c>
      <c r="I249" s="104" t="s">
        <v>569</v>
      </c>
      <c r="J249" s="91">
        <f t="shared" si="14"/>
        <v>10.552682007252235</v>
      </c>
      <c r="K249" s="91">
        <f t="shared" si="15"/>
        <v>10.556045387274406</v>
      </c>
    </row>
    <row r="250" spans="1:11" ht="15" thickBot="1" x14ac:dyDescent="0.35">
      <c r="A250" s="104" t="s">
        <v>322</v>
      </c>
      <c r="B250" s="91">
        <v>9.6493000000000002</v>
      </c>
      <c r="C250" s="91">
        <v>9.6620000000000008</v>
      </c>
      <c r="E250" s="104" t="s">
        <v>322</v>
      </c>
      <c r="F250" s="105">
        <f t="shared" si="12"/>
        <v>-5.182E-3</v>
      </c>
      <c r="G250" s="105">
        <f t="shared" si="13"/>
        <v>-5.2319999999999997E-3</v>
      </c>
      <c r="I250" s="104" t="s">
        <v>570</v>
      </c>
      <c r="J250" s="91">
        <f t="shared" si="14"/>
        <v>10.636250724639677</v>
      </c>
      <c r="K250" s="91">
        <f t="shared" si="15"/>
        <v>10.630781609518529</v>
      </c>
    </row>
    <row r="251" spans="1:11" ht="15" thickBot="1" x14ac:dyDescent="0.35">
      <c r="A251" s="104" t="s">
        <v>323</v>
      </c>
      <c r="B251" s="91">
        <v>9.6994299999999996</v>
      </c>
      <c r="C251" s="91">
        <v>9.7126800000000006</v>
      </c>
      <c r="E251" s="104" t="s">
        <v>323</v>
      </c>
      <c r="F251" s="105">
        <f t="shared" si="12"/>
        <v>-4.4970000000000001E-3</v>
      </c>
      <c r="G251" s="105">
        <f t="shared" si="13"/>
        <v>-3.32E-3</v>
      </c>
      <c r="I251" s="104" t="s">
        <v>571</v>
      </c>
      <c r="J251" s="91">
        <f t="shared" si="14"/>
        <v>10.510692226340607</v>
      </c>
      <c r="K251" s="91">
        <f t="shared" si="15"/>
        <v>10.506684969046679</v>
      </c>
    </row>
    <row r="252" spans="1:11" ht="15" thickBot="1" x14ac:dyDescent="0.35">
      <c r="A252" s="104" t="s">
        <v>324</v>
      </c>
      <c r="B252" s="91">
        <v>9.74315</v>
      </c>
      <c r="C252" s="91">
        <v>9.74498</v>
      </c>
      <c r="E252" s="104" t="s">
        <v>324</v>
      </c>
      <c r="F252" s="105">
        <f t="shared" si="12"/>
        <v>-1.7971999999999998E-2</v>
      </c>
      <c r="G252" s="105">
        <f t="shared" si="13"/>
        <v>-1.6752E-2</v>
      </c>
      <c r="I252" s="104" t="s">
        <v>572</v>
      </c>
      <c r="J252" s="91">
        <f t="shared" si="14"/>
        <v>10.517894517018583</v>
      </c>
      <c r="K252" s="91">
        <f t="shared" si="15"/>
        <v>10.526792967828525</v>
      </c>
    </row>
    <row r="253" spans="1:11" ht="15" thickBot="1" x14ac:dyDescent="0.35">
      <c r="A253" s="104" t="s">
        <v>325</v>
      </c>
      <c r="B253" s="91">
        <v>9.9198400000000007</v>
      </c>
      <c r="C253" s="91">
        <v>9.9095999999999993</v>
      </c>
      <c r="E253" s="104" t="s">
        <v>325</v>
      </c>
      <c r="F253" s="105">
        <v>-2.0730000000000002E-3</v>
      </c>
      <c r="G253" s="105">
        <v>-1.794E-3</v>
      </c>
      <c r="I253" s="104" t="s">
        <v>573</v>
      </c>
      <c r="J253" s="91">
        <f t="shared" si="14"/>
        <v>10.377116510369653</v>
      </c>
      <c r="K253" s="91">
        <f t="shared" si="15"/>
        <v>10.386342461933147</v>
      </c>
    </row>
    <row r="254" spans="1:11" ht="15" thickBot="1" x14ac:dyDescent="0.35">
      <c r="I254" s="104" t="s">
        <v>574</v>
      </c>
      <c r="J254" s="91">
        <f t="shared" ref="J254" si="16">+J$3*EXP(F253)</f>
        <v>10.543420818706581</v>
      </c>
      <c r="K254" s="91">
        <f t="shared" ref="K254" si="17">+K$3*EXP(G253)</f>
        <v>10.542869116879478</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7"/>
  <dimension ref="A1:AB44"/>
  <sheetViews>
    <sheetView topLeftCell="G1" workbookViewId="0">
      <selection activeCell="L19" sqref="L19"/>
    </sheetView>
  </sheetViews>
  <sheetFormatPr defaultColWidth="9.109375" defaultRowHeight="14.4" x14ac:dyDescent="0.3"/>
  <cols>
    <col min="1" max="3" width="9.109375" style="5"/>
    <col min="4" max="4" width="12.44140625" style="5" bestFit="1" customWidth="1"/>
    <col min="5" max="6" width="9.109375" style="5"/>
    <col min="7" max="7" width="9.109375" style="7"/>
    <col min="8" max="11" width="9.109375" style="5"/>
    <col min="12" max="12" width="10" style="5" customWidth="1"/>
    <col min="13" max="14" width="9.109375" style="5"/>
    <col min="15" max="15" width="10.5546875" style="5" customWidth="1"/>
    <col min="16" max="19" width="9.109375" style="5"/>
    <col min="20" max="20" width="9.88671875" style="5" bestFit="1" customWidth="1"/>
    <col min="21" max="21" width="12.109375" style="5" bestFit="1" customWidth="1"/>
    <col min="22" max="22" width="17.33203125" style="5" bestFit="1" customWidth="1"/>
    <col min="23" max="16384" width="9.109375" style="5"/>
  </cols>
  <sheetData>
    <row r="1" spans="1:28" ht="15" thickBot="1" x14ac:dyDescent="0.35">
      <c r="F1" s="6"/>
      <c r="K1" s="8" t="s">
        <v>30</v>
      </c>
      <c r="W1" s="93"/>
      <c r="X1" s="93"/>
      <c r="Y1" s="93"/>
      <c r="Z1" s="93"/>
      <c r="AA1" s="93"/>
      <c r="AB1" s="93"/>
    </row>
    <row r="2" spans="1:28" ht="15" thickBot="1" x14ac:dyDescent="0.35">
      <c r="C2" s="9" t="s">
        <v>31</v>
      </c>
      <c r="D2" s="10"/>
      <c r="G2" s="11" t="str">
        <f>+A3&amp;" "&amp;B3</f>
        <v>1M 30</v>
      </c>
      <c r="H2" s="12" t="str">
        <f>+"Vertex CF"&amp;" "&amp;B9</f>
        <v>Vertex CF 51</v>
      </c>
      <c r="I2" s="13" t="str">
        <f>+A6&amp;" "&amp;B6</f>
        <v>3M 90</v>
      </c>
      <c r="M2" s="14"/>
      <c r="O2" s="13" t="s">
        <v>32</v>
      </c>
      <c r="W2" s="93"/>
      <c r="X2" s="93"/>
      <c r="Y2" s="93"/>
      <c r="Z2" s="93"/>
      <c r="AA2" s="93"/>
      <c r="AB2" s="93"/>
    </row>
    <row r="3" spans="1:28" ht="15" thickBot="1" x14ac:dyDescent="0.35">
      <c r="A3" s="15" t="s">
        <v>47</v>
      </c>
      <c r="B3" s="16">
        <f>IF($D$14=365,VLOOKUP(A3,$Y$4:$Z$19,2,FALSE),0)+IF($D$14=360,VLOOKUP(A3,$Y$4:$AA$19,3,FALSE),0)</f>
        <v>30</v>
      </c>
      <c r="C3" s="17" t="str">
        <f>+"Varyans"&amp;" "&amp;A3</f>
        <v>Varyans 1M</v>
      </c>
      <c r="D3" s="69">
        <v>8.566831789985521E-4</v>
      </c>
      <c r="F3" s="18" t="s">
        <v>34</v>
      </c>
      <c r="G3" s="19">
        <f>+B3</f>
        <v>30</v>
      </c>
      <c r="H3" s="19">
        <f>+B9</f>
        <v>51</v>
      </c>
      <c r="I3" s="20">
        <f>+B6</f>
        <v>90</v>
      </c>
      <c r="N3" s="21" t="s">
        <v>34</v>
      </c>
      <c r="O3" s="22">
        <f>+B3</f>
        <v>30</v>
      </c>
      <c r="R3" s="23" t="s">
        <v>34</v>
      </c>
      <c r="S3" s="24" t="s">
        <v>35</v>
      </c>
      <c r="T3" s="24" t="s">
        <v>36</v>
      </c>
      <c r="U3" s="24" t="s">
        <v>37</v>
      </c>
      <c r="V3" s="25" t="s">
        <v>38</v>
      </c>
      <c r="W3" s="93"/>
      <c r="X3" s="93"/>
      <c r="Y3" s="93"/>
      <c r="Z3" s="93"/>
      <c r="AA3" s="93"/>
      <c r="AB3" s="93"/>
    </row>
    <row r="4" spans="1:28" ht="15" thickBot="1" x14ac:dyDescent="0.35">
      <c r="C4" s="26" t="str">
        <f>+"Std. Sapma"&amp;" "&amp;A3</f>
        <v>Std. Sapma 1M</v>
      </c>
      <c r="D4" s="27">
        <f>SQRT(D3)</f>
        <v>2.9269150636780563E-2</v>
      </c>
      <c r="F4" s="28" t="s">
        <v>39</v>
      </c>
      <c r="G4" s="29">
        <f>+D4</f>
        <v>2.9269150636780563E-2</v>
      </c>
      <c r="H4" s="29">
        <f>+D10</f>
        <v>2.2177001858142073E-2</v>
      </c>
      <c r="I4" s="30">
        <f>+D7</f>
        <v>2.4031975578026676E-2</v>
      </c>
      <c r="N4" s="31" t="s">
        <v>0</v>
      </c>
      <c r="O4" s="70">
        <f>+L12*L10</f>
        <v>64041.652165098218</v>
      </c>
      <c r="Q4" s="32" t="s">
        <v>40</v>
      </c>
      <c r="R4" s="33">
        <f>+H3</f>
        <v>51</v>
      </c>
      <c r="S4" s="34">
        <f>+D11</f>
        <v>0.10563138235294117</v>
      </c>
      <c r="T4" s="35">
        <f>+D13</f>
        <v>100000</v>
      </c>
      <c r="U4" s="36">
        <f>+SUM(U5:U6)</f>
        <v>98525.618715535718</v>
      </c>
      <c r="V4" s="37">
        <f>U4*(1+(R4/D14)*S4)</f>
        <v>100000</v>
      </c>
      <c r="W4" s="93"/>
      <c r="X4" s="93"/>
      <c r="Y4" s="94" t="s">
        <v>33</v>
      </c>
      <c r="Z4" s="95">
        <v>1</v>
      </c>
      <c r="AA4" s="93">
        <f>+Z4</f>
        <v>1</v>
      </c>
      <c r="AB4" s="93"/>
    </row>
    <row r="5" spans="1:28" ht="15" thickBot="1" x14ac:dyDescent="0.35">
      <c r="A5" s="5" t="s">
        <v>41</v>
      </c>
      <c r="C5" s="38" t="str">
        <f>+"Getiri"&amp;" "&amp;A3</f>
        <v>Getiri 1M</v>
      </c>
      <c r="D5" s="71">
        <f>+Data!B3/100</f>
        <v>0.10565300000000001</v>
      </c>
      <c r="F5" s="40" t="s">
        <v>35</v>
      </c>
      <c r="G5" s="41">
        <f>+D5</f>
        <v>0.10565300000000001</v>
      </c>
      <c r="H5" s="41">
        <f>+D11</f>
        <v>0.10563138235294117</v>
      </c>
      <c r="I5" s="42">
        <f>+D8</f>
        <v>0.105618</v>
      </c>
      <c r="Q5" s="43" t="s">
        <v>42</v>
      </c>
      <c r="R5" s="44">
        <f>+B3</f>
        <v>30</v>
      </c>
      <c r="S5" s="45">
        <f>+D5</f>
        <v>0.10565300000000001</v>
      </c>
      <c r="T5" s="46"/>
      <c r="U5" s="47">
        <f>+O4</f>
        <v>64041.652165098218</v>
      </c>
      <c r="V5" s="72">
        <f>U5*(1+(R5/D14)*S5)</f>
        <v>64605.501554781484</v>
      </c>
      <c r="W5" s="1"/>
      <c r="X5" s="1"/>
      <c r="Y5" s="96" t="s">
        <v>43</v>
      </c>
      <c r="Z5" s="97">
        <v>7</v>
      </c>
      <c r="AA5" s="93">
        <f>+Z5</f>
        <v>7</v>
      </c>
      <c r="AB5" s="93"/>
    </row>
    <row r="6" spans="1:28" ht="15" thickBot="1" x14ac:dyDescent="0.35">
      <c r="A6" s="15" t="s">
        <v>48</v>
      </c>
      <c r="B6" s="16">
        <f>IF($D$14=365,VLOOKUP(A6,$Y$4:$Z$19,2,FALSE),0)+IF($D$14=360,VLOOKUP(A6,$Y$4:$AA$19,3,FALSE),0)</f>
        <v>90</v>
      </c>
      <c r="C6" s="17" t="str">
        <f>+"Varyans"&amp;" "&amp;A6</f>
        <v>Varyans 3M</v>
      </c>
      <c r="D6" s="69">
        <v>5.7753585018287062E-4</v>
      </c>
      <c r="F6" s="48" t="s">
        <v>44</v>
      </c>
      <c r="G6" s="49">
        <f>+D12</f>
        <v>0.18473225421186382</v>
      </c>
      <c r="I6" s="50"/>
      <c r="Q6" s="51" t="s">
        <v>45</v>
      </c>
      <c r="R6" s="52">
        <f>+B6</f>
        <v>90</v>
      </c>
      <c r="S6" s="53">
        <f>+D8</f>
        <v>0.105618</v>
      </c>
      <c r="T6" s="54"/>
      <c r="U6" s="55">
        <f>+O18</f>
        <v>34483.966550437501</v>
      </c>
      <c r="V6" s="73">
        <f>U6*(1+(R6/D14)*S6)</f>
        <v>35394.498445218524</v>
      </c>
      <c r="W6" s="1"/>
      <c r="X6" s="1"/>
      <c r="Y6" s="96" t="s">
        <v>46</v>
      </c>
      <c r="Z6" s="97">
        <v>14</v>
      </c>
      <c r="AA6" s="93">
        <f>+Z6</f>
        <v>14</v>
      </c>
      <c r="AB6" s="93"/>
    </row>
    <row r="7" spans="1:28" ht="15" thickBot="1" x14ac:dyDescent="0.35">
      <c r="C7" s="26" t="str">
        <f>+"Std. Sapma"&amp;" "&amp;A6</f>
        <v>Std. Sapma 3M</v>
      </c>
      <c r="D7" s="27">
        <f>SQRT(D6)</f>
        <v>2.4031975578026676E-2</v>
      </c>
      <c r="G7" s="5"/>
      <c r="J7" s="56"/>
      <c r="K7" s="7"/>
      <c r="L7" s="7"/>
      <c r="U7" s="57">
        <f>+U4-U5-U6</f>
        <v>0</v>
      </c>
      <c r="W7" s="1"/>
      <c r="X7" s="1"/>
      <c r="Y7" s="96" t="s">
        <v>47</v>
      </c>
      <c r="Z7" s="97">
        <v>31</v>
      </c>
      <c r="AA7" s="93">
        <f>LEFT(Y7,1)*30</f>
        <v>30</v>
      </c>
      <c r="AB7" s="93"/>
    </row>
    <row r="8" spans="1:28" ht="15" thickBot="1" x14ac:dyDescent="0.35">
      <c r="C8" s="38" t="str">
        <f>+"Getiri"&amp;" "&amp;A6</f>
        <v>Getiri 3M</v>
      </c>
      <c r="D8" s="39">
        <f>+Data!C3/100</f>
        <v>0.105618</v>
      </c>
      <c r="F8" s="58" t="s">
        <v>2</v>
      </c>
      <c r="G8" s="74">
        <f>(I3-H3)/(I3-G3)</f>
        <v>0.65</v>
      </c>
      <c r="H8" s="75" t="s">
        <v>64</v>
      </c>
      <c r="V8" s="59">
        <f>SUM(V5:V6)</f>
        <v>100000</v>
      </c>
      <c r="W8" s="93"/>
      <c r="X8" s="93"/>
      <c r="Y8" s="96" t="s">
        <v>48</v>
      </c>
      <c r="Z8" s="97">
        <v>91</v>
      </c>
      <c r="AA8" s="93">
        <f>LEFT(Y8,1)*30</f>
        <v>90</v>
      </c>
      <c r="AB8" s="93"/>
    </row>
    <row r="9" spans="1:28" ht="15" thickBot="1" x14ac:dyDescent="0.35">
      <c r="A9" s="15" t="s">
        <v>49</v>
      </c>
      <c r="B9" s="87">
        <f>+Pozisyon!A7</f>
        <v>51</v>
      </c>
      <c r="C9" s="17" t="str">
        <f>+"Varyans"&amp;" "&amp;B9</f>
        <v>Varyans 51</v>
      </c>
      <c r="D9" s="60">
        <f>D10*D10</f>
        <v>4.9181941141603698E-4</v>
      </c>
      <c r="E9" s="7"/>
      <c r="F9" s="61" t="s">
        <v>3</v>
      </c>
      <c r="G9" s="76">
        <f>+(H3-G3)/(I3-G3)</f>
        <v>0.35</v>
      </c>
      <c r="H9" s="5" t="s">
        <v>64</v>
      </c>
      <c r="U9" s="62" t="s">
        <v>50</v>
      </c>
      <c r="V9" s="63">
        <f>V4-V8</f>
        <v>0</v>
      </c>
      <c r="W9" s="93"/>
      <c r="X9" s="93"/>
      <c r="Y9" s="96" t="s">
        <v>51</v>
      </c>
      <c r="Z9" s="97">
        <v>183</v>
      </c>
      <c r="AA9" s="93">
        <f>LEFT(Y9,1)*30</f>
        <v>180</v>
      </c>
      <c r="AB9" s="93"/>
    </row>
    <row r="10" spans="1:28" x14ac:dyDescent="0.3">
      <c r="C10" s="26" t="str">
        <f>+"Std. Sapma"&amp;" "&amp;B9</f>
        <v>Std. Sapma 51</v>
      </c>
      <c r="D10" s="77">
        <f>SQRT((G8*D4)^2+((G9)*D7)^2+(2*D12*G8*G9*D4*D7))</f>
        <v>2.2177001858142073E-2</v>
      </c>
      <c r="E10" s="7"/>
      <c r="G10" s="5"/>
      <c r="K10" s="78" t="s">
        <v>65</v>
      </c>
      <c r="L10" s="79">
        <f>+G8</f>
        <v>0.65</v>
      </c>
      <c r="W10" s="93"/>
      <c r="X10" s="93"/>
      <c r="Y10" s="96" t="s">
        <v>52</v>
      </c>
      <c r="Z10" s="97">
        <v>274</v>
      </c>
      <c r="AA10" s="93">
        <f>LEFT(Y10,1)*30</f>
        <v>270</v>
      </c>
      <c r="AB10" s="93"/>
    </row>
    <row r="11" spans="1:28" ht="15" thickBot="1" x14ac:dyDescent="0.35">
      <c r="C11" s="38" t="str">
        <f>+"Getiri"&amp;" "&amp;B9</f>
        <v>Getiri 51</v>
      </c>
      <c r="D11" s="80">
        <f>+L10*(G3/H3)*D5+(1-L10)*(B6/B9)*D8</f>
        <v>0.10563138235294117</v>
      </c>
      <c r="E11" s="7"/>
      <c r="G11" s="5"/>
      <c r="K11" s="81" t="s">
        <v>66</v>
      </c>
      <c r="L11" s="82">
        <f>+L10*(G3/H3)*G5+(1-L10)*(I3/H3)*I5</f>
        <v>0.10563138235294117</v>
      </c>
      <c r="W11" s="93"/>
      <c r="X11" s="93"/>
      <c r="Y11" s="96" t="s">
        <v>53</v>
      </c>
      <c r="Z11" s="97">
        <v>365</v>
      </c>
      <c r="AA11" s="93">
        <f>LEFT(Y11,1)*360</f>
        <v>360</v>
      </c>
      <c r="AB11" s="93"/>
    </row>
    <row r="12" spans="1:28" ht="15" thickBot="1" x14ac:dyDescent="0.35">
      <c r="C12" s="64" t="str">
        <f>+"Korelasyon"&amp;" "&amp;A3&amp;" "&amp;"&amp;"&amp;" "&amp;A6</f>
        <v>Korelasyon 1M &amp; 3M</v>
      </c>
      <c r="D12" s="69">
        <v>0.18473225421186382</v>
      </c>
      <c r="G12" s="5"/>
      <c r="I12" s="7"/>
      <c r="K12" s="81" t="s">
        <v>0</v>
      </c>
      <c r="L12" s="83">
        <f>+D13/(1+D11*B9/D14)</f>
        <v>98525.618715535718</v>
      </c>
      <c r="W12" s="93"/>
      <c r="X12" s="93"/>
      <c r="Y12" s="96" t="s">
        <v>54</v>
      </c>
      <c r="Z12" s="97">
        <v>730</v>
      </c>
      <c r="AA12" s="93">
        <f>LEFT(Y12,1)*360</f>
        <v>720</v>
      </c>
      <c r="AB12" s="93"/>
    </row>
    <row r="13" spans="1:28" ht="15" thickBot="1" x14ac:dyDescent="0.35">
      <c r="C13" s="65" t="s">
        <v>36</v>
      </c>
      <c r="D13" s="84">
        <f>+Pozisyon!C7</f>
        <v>100000</v>
      </c>
      <c r="G13" s="5"/>
      <c r="I13" s="7"/>
      <c r="W13" s="93"/>
      <c r="X13" s="93"/>
      <c r="Y13" s="96" t="s">
        <v>55</v>
      </c>
      <c r="Z13" s="97">
        <v>1095</v>
      </c>
      <c r="AA13" s="93">
        <f>LEFT(Y13,1)*360</f>
        <v>1080</v>
      </c>
      <c r="AB13" s="93"/>
    </row>
    <row r="14" spans="1:28" ht="15" thickBot="1" x14ac:dyDescent="0.35">
      <c r="C14" s="65" t="s">
        <v>56</v>
      </c>
      <c r="D14" s="16">
        <v>360</v>
      </c>
      <c r="G14" s="5"/>
      <c r="I14" s="7"/>
      <c r="N14" s="7"/>
      <c r="W14" s="93"/>
      <c r="X14" s="93"/>
      <c r="Y14" s="96" t="s">
        <v>57</v>
      </c>
      <c r="Z14" s="97">
        <v>1460</v>
      </c>
      <c r="AA14" s="93">
        <f>LEFT(Y14,1)*360</f>
        <v>1440</v>
      </c>
      <c r="AB14" s="93"/>
    </row>
    <row r="15" spans="1:28" ht="15" thickBot="1" x14ac:dyDescent="0.35">
      <c r="E15"/>
      <c r="G15" s="5"/>
      <c r="I15" s="7"/>
      <c r="N15" s="7"/>
      <c r="W15" s="93"/>
      <c r="X15" s="93"/>
      <c r="Y15" s="96" t="s">
        <v>58</v>
      </c>
      <c r="Z15" s="97">
        <v>1825</v>
      </c>
      <c r="AA15" s="93">
        <f>LEFT(Y15,1)*360</f>
        <v>1800</v>
      </c>
      <c r="AB15" s="93"/>
    </row>
    <row r="16" spans="1:28" ht="15" thickBot="1" x14ac:dyDescent="0.35">
      <c r="G16" s="5"/>
      <c r="O16" s="13" t="s">
        <v>59</v>
      </c>
      <c r="W16" s="93"/>
      <c r="X16" s="93"/>
      <c r="Y16" s="98" t="s">
        <v>60</v>
      </c>
      <c r="Z16" s="97">
        <v>3650</v>
      </c>
      <c r="AA16" s="93">
        <f>LEFT(Y16,2)*360</f>
        <v>3600</v>
      </c>
      <c r="AB16" s="93"/>
    </row>
    <row r="17" spans="3:28" x14ac:dyDescent="0.3">
      <c r="F17" s="14"/>
      <c r="G17" s="5"/>
      <c r="N17" s="21" t="s">
        <v>34</v>
      </c>
      <c r="O17" s="22">
        <f>+B6</f>
        <v>90</v>
      </c>
      <c r="W17" s="93"/>
      <c r="X17" s="93"/>
      <c r="Y17" s="96" t="s">
        <v>61</v>
      </c>
      <c r="Z17" s="97">
        <v>5475</v>
      </c>
      <c r="AA17" s="93">
        <f>LEFT(Y17,2)*360</f>
        <v>5400</v>
      </c>
      <c r="AB17" s="93"/>
    </row>
    <row r="18" spans="3:28" ht="15" thickBot="1" x14ac:dyDescent="0.35">
      <c r="G18" s="5"/>
      <c r="L18" s="85"/>
      <c r="N18" s="31" t="s">
        <v>0</v>
      </c>
      <c r="O18" s="70">
        <f>+L12*(1-L10)</f>
        <v>34483.966550437501</v>
      </c>
      <c r="W18" s="93"/>
      <c r="X18" s="93"/>
      <c r="Y18" s="96" t="s">
        <v>62</v>
      </c>
      <c r="Z18" s="97">
        <v>7300</v>
      </c>
      <c r="AA18" s="93">
        <f>LEFT(Y18,2)*360</f>
        <v>7200</v>
      </c>
      <c r="AB18" s="93"/>
    </row>
    <row r="19" spans="3:28" ht="15" thickBot="1" x14ac:dyDescent="0.35">
      <c r="G19" s="5"/>
      <c r="J19" s="7"/>
      <c r="O19" s="86"/>
      <c r="W19" s="93"/>
      <c r="X19" s="93"/>
      <c r="Y19" s="99" t="s">
        <v>63</v>
      </c>
      <c r="Z19" s="100">
        <v>10950</v>
      </c>
      <c r="AA19" s="93">
        <f>LEFT(Y19,2)*360</f>
        <v>10800</v>
      </c>
      <c r="AB19" s="93"/>
    </row>
    <row r="20" spans="3:28" x14ac:dyDescent="0.3">
      <c r="C20" s="66"/>
      <c r="E20"/>
      <c r="G20" s="5"/>
      <c r="J20" s="7"/>
      <c r="W20" s="93"/>
      <c r="X20" s="93"/>
      <c r="Y20" s="93"/>
      <c r="Z20" s="93"/>
      <c r="AA20" s="93"/>
      <c r="AB20" s="93"/>
    </row>
    <row r="21" spans="3:28" x14ac:dyDescent="0.3">
      <c r="C21" s="66"/>
      <c r="G21" s="5"/>
      <c r="J21" s="7"/>
    </row>
    <row r="22" spans="3:28" x14ac:dyDescent="0.3">
      <c r="C22" s="67"/>
      <c r="F22"/>
      <c r="G22" s="5"/>
      <c r="J22" s="7"/>
    </row>
    <row r="23" spans="3:28" x14ac:dyDescent="0.3">
      <c r="G23" s="5"/>
    </row>
    <row r="24" spans="3:28" x14ac:dyDescent="0.3">
      <c r="D24" s="68"/>
      <c r="G24" s="14"/>
    </row>
    <row r="25" spans="3:28" x14ac:dyDescent="0.3">
      <c r="G25" s="5"/>
    </row>
    <row r="26" spans="3:28" x14ac:dyDescent="0.3">
      <c r="G26" s="5"/>
    </row>
    <row r="27" spans="3:28" x14ac:dyDescent="0.3">
      <c r="G27" s="5"/>
    </row>
    <row r="28" spans="3:28" x14ac:dyDescent="0.3">
      <c r="G28" s="5"/>
    </row>
    <row r="29" spans="3:28" x14ac:dyDescent="0.3">
      <c r="G29" s="5"/>
    </row>
    <row r="30" spans="3:28" x14ac:dyDescent="0.3">
      <c r="G30" s="5"/>
    </row>
    <row r="31" spans="3:28" x14ac:dyDescent="0.3">
      <c r="G31" s="5"/>
    </row>
    <row r="32" spans="3:28" x14ac:dyDescent="0.3">
      <c r="G32" s="5"/>
    </row>
    <row r="33" spans="7:7" x14ac:dyDescent="0.3">
      <c r="G33" s="5"/>
    </row>
    <row r="34" spans="7:7" x14ac:dyDescent="0.3">
      <c r="G34" s="5"/>
    </row>
    <row r="35" spans="7:7" x14ac:dyDescent="0.3">
      <c r="G35" s="5"/>
    </row>
    <row r="36" spans="7:7" x14ac:dyDescent="0.3">
      <c r="G36" s="5"/>
    </row>
    <row r="37" spans="7:7" x14ac:dyDescent="0.3">
      <c r="G37" s="5"/>
    </row>
    <row r="38" spans="7:7" x14ac:dyDescent="0.3">
      <c r="G38" s="5"/>
    </row>
    <row r="39" spans="7:7" x14ac:dyDescent="0.3">
      <c r="G39" s="5"/>
    </row>
    <row r="40" spans="7:7" x14ac:dyDescent="0.3">
      <c r="G40" s="5"/>
    </row>
    <row r="41" spans="7:7" x14ac:dyDescent="0.3">
      <c r="G41" s="5"/>
    </row>
    <row r="42" spans="7:7" x14ac:dyDescent="0.3">
      <c r="G42" s="5"/>
    </row>
    <row r="43" spans="7:7" x14ac:dyDescent="0.3">
      <c r="G43" s="5"/>
    </row>
    <row r="44" spans="7:7" x14ac:dyDescent="0.3">
      <c r="G44" s="5"/>
    </row>
  </sheetData>
  <dataValidations count="2">
    <dataValidation type="list" allowBlank="1" showInputMessage="1" showErrorMessage="1" sqref="D14 IZ14 SV14 ACR14 AMN14 AWJ14 BGF14 BQB14 BZX14 CJT14 CTP14 DDL14 DNH14 DXD14 EGZ14 EQV14 FAR14 FKN14 FUJ14 GEF14 GOB14 GXX14 HHT14 HRP14 IBL14 ILH14 IVD14 JEZ14 JOV14 JYR14 KIN14 KSJ14 LCF14 LMB14 LVX14 MFT14 MPP14 MZL14 NJH14 NTD14 OCZ14 OMV14 OWR14 PGN14 PQJ14 QAF14 QKB14 QTX14 RDT14 RNP14 RXL14 SHH14 SRD14 TAZ14 TKV14 TUR14 UEN14 UOJ14 UYF14 VIB14 VRX14 WBT14 WLP14 WVL14 D65550 IZ65550 SV65550 ACR65550 AMN65550 AWJ65550 BGF65550 BQB65550 BZX65550 CJT65550 CTP65550 DDL65550 DNH65550 DXD65550 EGZ65550 EQV65550 FAR65550 FKN65550 FUJ65550 GEF65550 GOB65550 GXX65550 HHT65550 HRP65550 IBL65550 ILH65550 IVD65550 JEZ65550 JOV65550 JYR65550 KIN65550 KSJ65550 LCF65550 LMB65550 LVX65550 MFT65550 MPP65550 MZL65550 NJH65550 NTD65550 OCZ65550 OMV65550 OWR65550 PGN65550 PQJ65550 QAF65550 QKB65550 QTX65550 RDT65550 RNP65550 RXL65550 SHH65550 SRD65550 TAZ65550 TKV65550 TUR65550 UEN65550 UOJ65550 UYF65550 VIB65550 VRX65550 WBT65550 WLP65550 WVL65550 D131086 IZ131086 SV131086 ACR131086 AMN131086 AWJ131086 BGF131086 BQB131086 BZX131086 CJT131086 CTP131086 DDL131086 DNH131086 DXD131086 EGZ131086 EQV131086 FAR131086 FKN131086 FUJ131086 GEF131086 GOB131086 GXX131086 HHT131086 HRP131086 IBL131086 ILH131086 IVD131086 JEZ131086 JOV131086 JYR131086 KIN131086 KSJ131086 LCF131086 LMB131086 LVX131086 MFT131086 MPP131086 MZL131086 NJH131086 NTD131086 OCZ131086 OMV131086 OWR131086 PGN131086 PQJ131086 QAF131086 QKB131086 QTX131086 RDT131086 RNP131086 RXL131086 SHH131086 SRD131086 TAZ131086 TKV131086 TUR131086 UEN131086 UOJ131086 UYF131086 VIB131086 VRX131086 WBT131086 WLP131086 WVL131086 D196622 IZ196622 SV196622 ACR196622 AMN196622 AWJ196622 BGF196622 BQB196622 BZX196622 CJT196622 CTP196622 DDL196622 DNH196622 DXD196622 EGZ196622 EQV196622 FAR196622 FKN196622 FUJ196622 GEF196622 GOB196622 GXX196622 HHT196622 HRP196622 IBL196622 ILH196622 IVD196622 JEZ196622 JOV196622 JYR196622 KIN196622 KSJ196622 LCF196622 LMB196622 LVX196622 MFT196622 MPP196622 MZL196622 NJH196622 NTD196622 OCZ196622 OMV196622 OWR196622 PGN196622 PQJ196622 QAF196622 QKB196622 QTX196622 RDT196622 RNP196622 RXL196622 SHH196622 SRD196622 TAZ196622 TKV196622 TUR196622 UEN196622 UOJ196622 UYF196622 VIB196622 VRX196622 WBT196622 WLP196622 WVL196622 D262158 IZ262158 SV262158 ACR262158 AMN262158 AWJ262158 BGF262158 BQB262158 BZX262158 CJT262158 CTP262158 DDL262158 DNH262158 DXD262158 EGZ262158 EQV262158 FAR262158 FKN262158 FUJ262158 GEF262158 GOB262158 GXX262158 HHT262158 HRP262158 IBL262158 ILH262158 IVD262158 JEZ262158 JOV262158 JYR262158 KIN262158 KSJ262158 LCF262158 LMB262158 LVX262158 MFT262158 MPP262158 MZL262158 NJH262158 NTD262158 OCZ262158 OMV262158 OWR262158 PGN262158 PQJ262158 QAF262158 QKB262158 QTX262158 RDT262158 RNP262158 RXL262158 SHH262158 SRD262158 TAZ262158 TKV262158 TUR262158 UEN262158 UOJ262158 UYF262158 VIB262158 VRX262158 WBT262158 WLP262158 WVL262158 D327694 IZ327694 SV327694 ACR327694 AMN327694 AWJ327694 BGF327694 BQB327694 BZX327694 CJT327694 CTP327694 DDL327694 DNH327694 DXD327694 EGZ327694 EQV327694 FAR327694 FKN327694 FUJ327694 GEF327694 GOB327694 GXX327694 HHT327694 HRP327694 IBL327694 ILH327694 IVD327694 JEZ327694 JOV327694 JYR327694 KIN327694 KSJ327694 LCF327694 LMB327694 LVX327694 MFT327694 MPP327694 MZL327694 NJH327694 NTD327694 OCZ327694 OMV327694 OWR327694 PGN327694 PQJ327694 QAF327694 QKB327694 QTX327694 RDT327694 RNP327694 RXL327694 SHH327694 SRD327694 TAZ327694 TKV327694 TUR327694 UEN327694 UOJ327694 UYF327694 VIB327694 VRX327694 WBT327694 WLP327694 WVL327694 D393230 IZ393230 SV393230 ACR393230 AMN393230 AWJ393230 BGF393230 BQB393230 BZX393230 CJT393230 CTP393230 DDL393230 DNH393230 DXD393230 EGZ393230 EQV393230 FAR393230 FKN393230 FUJ393230 GEF393230 GOB393230 GXX393230 HHT393230 HRP393230 IBL393230 ILH393230 IVD393230 JEZ393230 JOV393230 JYR393230 KIN393230 KSJ393230 LCF393230 LMB393230 LVX393230 MFT393230 MPP393230 MZL393230 NJH393230 NTD393230 OCZ393230 OMV393230 OWR393230 PGN393230 PQJ393230 QAF393230 QKB393230 QTX393230 RDT393230 RNP393230 RXL393230 SHH393230 SRD393230 TAZ393230 TKV393230 TUR393230 UEN393230 UOJ393230 UYF393230 VIB393230 VRX393230 WBT393230 WLP393230 WVL393230 D458766 IZ458766 SV458766 ACR458766 AMN458766 AWJ458766 BGF458766 BQB458766 BZX458766 CJT458766 CTP458766 DDL458766 DNH458766 DXD458766 EGZ458766 EQV458766 FAR458766 FKN458766 FUJ458766 GEF458766 GOB458766 GXX458766 HHT458766 HRP458766 IBL458766 ILH458766 IVD458766 JEZ458766 JOV458766 JYR458766 KIN458766 KSJ458766 LCF458766 LMB458766 LVX458766 MFT458766 MPP458766 MZL458766 NJH458766 NTD458766 OCZ458766 OMV458766 OWR458766 PGN458766 PQJ458766 QAF458766 QKB458766 QTX458766 RDT458766 RNP458766 RXL458766 SHH458766 SRD458766 TAZ458766 TKV458766 TUR458766 UEN458766 UOJ458766 UYF458766 VIB458766 VRX458766 WBT458766 WLP458766 WVL458766 D524302 IZ524302 SV524302 ACR524302 AMN524302 AWJ524302 BGF524302 BQB524302 BZX524302 CJT524302 CTP524302 DDL524302 DNH524302 DXD524302 EGZ524302 EQV524302 FAR524302 FKN524302 FUJ524302 GEF524302 GOB524302 GXX524302 HHT524302 HRP524302 IBL524302 ILH524302 IVD524302 JEZ524302 JOV524302 JYR524302 KIN524302 KSJ524302 LCF524302 LMB524302 LVX524302 MFT524302 MPP524302 MZL524302 NJH524302 NTD524302 OCZ524302 OMV524302 OWR524302 PGN524302 PQJ524302 QAF524302 QKB524302 QTX524302 RDT524302 RNP524302 RXL524302 SHH524302 SRD524302 TAZ524302 TKV524302 TUR524302 UEN524302 UOJ524302 UYF524302 VIB524302 VRX524302 WBT524302 WLP524302 WVL524302 D589838 IZ589838 SV589838 ACR589838 AMN589838 AWJ589838 BGF589838 BQB589838 BZX589838 CJT589838 CTP589838 DDL589838 DNH589838 DXD589838 EGZ589838 EQV589838 FAR589838 FKN589838 FUJ589838 GEF589838 GOB589838 GXX589838 HHT589838 HRP589838 IBL589838 ILH589838 IVD589838 JEZ589838 JOV589838 JYR589838 KIN589838 KSJ589838 LCF589838 LMB589838 LVX589838 MFT589838 MPP589838 MZL589838 NJH589838 NTD589838 OCZ589838 OMV589838 OWR589838 PGN589838 PQJ589838 QAF589838 QKB589838 QTX589838 RDT589838 RNP589838 RXL589838 SHH589838 SRD589838 TAZ589838 TKV589838 TUR589838 UEN589838 UOJ589838 UYF589838 VIB589838 VRX589838 WBT589838 WLP589838 WVL589838 D655374 IZ655374 SV655374 ACR655374 AMN655374 AWJ655374 BGF655374 BQB655374 BZX655374 CJT655374 CTP655374 DDL655374 DNH655374 DXD655374 EGZ655374 EQV655374 FAR655374 FKN655374 FUJ655374 GEF655374 GOB655374 GXX655374 HHT655374 HRP655374 IBL655374 ILH655374 IVD655374 JEZ655374 JOV655374 JYR655374 KIN655374 KSJ655374 LCF655374 LMB655374 LVX655374 MFT655374 MPP655374 MZL655374 NJH655374 NTD655374 OCZ655374 OMV655374 OWR655374 PGN655374 PQJ655374 QAF655374 QKB655374 QTX655374 RDT655374 RNP655374 RXL655374 SHH655374 SRD655374 TAZ655374 TKV655374 TUR655374 UEN655374 UOJ655374 UYF655374 VIB655374 VRX655374 WBT655374 WLP655374 WVL655374 D720910 IZ720910 SV720910 ACR720910 AMN720910 AWJ720910 BGF720910 BQB720910 BZX720910 CJT720910 CTP720910 DDL720910 DNH720910 DXD720910 EGZ720910 EQV720910 FAR720910 FKN720910 FUJ720910 GEF720910 GOB720910 GXX720910 HHT720910 HRP720910 IBL720910 ILH720910 IVD720910 JEZ720910 JOV720910 JYR720910 KIN720910 KSJ720910 LCF720910 LMB720910 LVX720910 MFT720910 MPP720910 MZL720910 NJH720910 NTD720910 OCZ720910 OMV720910 OWR720910 PGN720910 PQJ720910 QAF720910 QKB720910 QTX720910 RDT720910 RNP720910 RXL720910 SHH720910 SRD720910 TAZ720910 TKV720910 TUR720910 UEN720910 UOJ720910 UYF720910 VIB720910 VRX720910 WBT720910 WLP720910 WVL720910 D786446 IZ786446 SV786446 ACR786446 AMN786446 AWJ786446 BGF786446 BQB786446 BZX786446 CJT786446 CTP786446 DDL786446 DNH786446 DXD786446 EGZ786446 EQV786446 FAR786446 FKN786446 FUJ786446 GEF786446 GOB786446 GXX786446 HHT786446 HRP786446 IBL786446 ILH786446 IVD786446 JEZ786446 JOV786446 JYR786446 KIN786446 KSJ786446 LCF786446 LMB786446 LVX786446 MFT786446 MPP786446 MZL786446 NJH786446 NTD786446 OCZ786446 OMV786446 OWR786446 PGN786446 PQJ786446 QAF786446 QKB786446 QTX786446 RDT786446 RNP786446 RXL786446 SHH786446 SRD786446 TAZ786446 TKV786446 TUR786446 UEN786446 UOJ786446 UYF786446 VIB786446 VRX786446 WBT786446 WLP786446 WVL786446 D851982 IZ851982 SV851982 ACR851982 AMN851982 AWJ851982 BGF851982 BQB851982 BZX851982 CJT851982 CTP851982 DDL851982 DNH851982 DXD851982 EGZ851982 EQV851982 FAR851982 FKN851982 FUJ851982 GEF851982 GOB851982 GXX851982 HHT851982 HRP851982 IBL851982 ILH851982 IVD851982 JEZ851982 JOV851982 JYR851982 KIN851982 KSJ851982 LCF851982 LMB851982 LVX851982 MFT851982 MPP851982 MZL851982 NJH851982 NTD851982 OCZ851982 OMV851982 OWR851982 PGN851982 PQJ851982 QAF851982 QKB851982 QTX851982 RDT851982 RNP851982 RXL851982 SHH851982 SRD851982 TAZ851982 TKV851982 TUR851982 UEN851982 UOJ851982 UYF851982 VIB851982 VRX851982 WBT851982 WLP851982 WVL851982 D917518 IZ917518 SV917518 ACR917518 AMN917518 AWJ917518 BGF917518 BQB917518 BZX917518 CJT917518 CTP917518 DDL917518 DNH917518 DXD917518 EGZ917518 EQV917518 FAR917518 FKN917518 FUJ917518 GEF917518 GOB917518 GXX917518 HHT917518 HRP917518 IBL917518 ILH917518 IVD917518 JEZ917518 JOV917518 JYR917518 KIN917518 KSJ917518 LCF917518 LMB917518 LVX917518 MFT917518 MPP917518 MZL917518 NJH917518 NTD917518 OCZ917518 OMV917518 OWR917518 PGN917518 PQJ917518 QAF917518 QKB917518 QTX917518 RDT917518 RNP917518 RXL917518 SHH917518 SRD917518 TAZ917518 TKV917518 TUR917518 UEN917518 UOJ917518 UYF917518 VIB917518 VRX917518 WBT917518 WLP917518 WVL917518 D983054 IZ983054 SV983054 ACR983054 AMN983054 AWJ983054 BGF983054 BQB983054 BZX983054 CJT983054 CTP983054 DDL983054 DNH983054 DXD983054 EGZ983054 EQV983054 FAR983054 FKN983054 FUJ983054 GEF983054 GOB983054 GXX983054 HHT983054 HRP983054 IBL983054 ILH983054 IVD983054 JEZ983054 JOV983054 JYR983054 KIN983054 KSJ983054 LCF983054 LMB983054 LVX983054 MFT983054 MPP983054 MZL983054 NJH983054 NTD983054 OCZ983054 OMV983054 OWR983054 PGN983054 PQJ983054 QAF983054 QKB983054 QTX983054 RDT983054 RNP983054 RXL983054 SHH983054 SRD983054 TAZ983054 TKV983054 TUR983054 UEN983054 UOJ983054 UYF983054 VIB983054 VRX983054 WBT983054 WLP983054 WVL983054" xr:uid="{00000000-0002-0000-0200-000000000000}">
      <formula1>"360,365"</formula1>
    </dataValidation>
    <dataValidation type="list" allowBlank="1" showInputMessage="1" showErrorMessage="1" sqref="A3 IW3 SS3 ACO3 AMK3 AWG3 BGC3 BPY3 BZU3 CJQ3 CTM3 DDI3 DNE3 DXA3 EGW3 EQS3 FAO3 FKK3 FUG3 GEC3 GNY3 GXU3 HHQ3 HRM3 IBI3 ILE3 IVA3 JEW3 JOS3 JYO3 KIK3 KSG3 LCC3 LLY3 LVU3 MFQ3 MPM3 MZI3 NJE3 NTA3 OCW3 OMS3 OWO3 PGK3 PQG3 QAC3 QJY3 QTU3 RDQ3 RNM3 RXI3 SHE3 SRA3 TAW3 TKS3 TUO3 UEK3 UOG3 UYC3 VHY3 VRU3 WBQ3 WLM3 WVI3 A65539 IW65539 SS65539 ACO65539 AMK65539 AWG65539 BGC65539 BPY65539 BZU65539 CJQ65539 CTM65539 DDI65539 DNE65539 DXA65539 EGW65539 EQS65539 FAO65539 FKK65539 FUG65539 GEC65539 GNY65539 GXU65539 HHQ65539 HRM65539 IBI65539 ILE65539 IVA65539 JEW65539 JOS65539 JYO65539 KIK65539 KSG65539 LCC65539 LLY65539 LVU65539 MFQ65539 MPM65539 MZI65539 NJE65539 NTA65539 OCW65539 OMS65539 OWO65539 PGK65539 PQG65539 QAC65539 QJY65539 QTU65539 RDQ65539 RNM65539 RXI65539 SHE65539 SRA65539 TAW65539 TKS65539 TUO65539 UEK65539 UOG65539 UYC65539 VHY65539 VRU65539 WBQ65539 WLM65539 WVI65539 A131075 IW131075 SS131075 ACO131075 AMK131075 AWG131075 BGC131075 BPY131075 BZU131075 CJQ131075 CTM131075 DDI131075 DNE131075 DXA131075 EGW131075 EQS131075 FAO131075 FKK131075 FUG131075 GEC131075 GNY131075 GXU131075 HHQ131075 HRM131075 IBI131075 ILE131075 IVA131075 JEW131075 JOS131075 JYO131075 KIK131075 KSG131075 LCC131075 LLY131075 LVU131075 MFQ131075 MPM131075 MZI131075 NJE131075 NTA131075 OCW131075 OMS131075 OWO131075 PGK131075 PQG131075 QAC131075 QJY131075 QTU131075 RDQ131075 RNM131075 RXI131075 SHE131075 SRA131075 TAW131075 TKS131075 TUO131075 UEK131075 UOG131075 UYC131075 VHY131075 VRU131075 WBQ131075 WLM131075 WVI131075 A196611 IW196611 SS196611 ACO196611 AMK196611 AWG196611 BGC196611 BPY196611 BZU196611 CJQ196611 CTM196611 DDI196611 DNE196611 DXA196611 EGW196611 EQS196611 FAO196611 FKK196611 FUG196611 GEC196611 GNY196611 GXU196611 HHQ196611 HRM196611 IBI196611 ILE196611 IVA196611 JEW196611 JOS196611 JYO196611 KIK196611 KSG196611 LCC196611 LLY196611 LVU196611 MFQ196611 MPM196611 MZI196611 NJE196611 NTA196611 OCW196611 OMS196611 OWO196611 PGK196611 PQG196611 QAC196611 QJY196611 QTU196611 RDQ196611 RNM196611 RXI196611 SHE196611 SRA196611 TAW196611 TKS196611 TUO196611 UEK196611 UOG196611 UYC196611 VHY196611 VRU196611 WBQ196611 WLM196611 WVI196611 A262147 IW262147 SS262147 ACO262147 AMK262147 AWG262147 BGC262147 BPY262147 BZU262147 CJQ262147 CTM262147 DDI262147 DNE262147 DXA262147 EGW262147 EQS262147 FAO262147 FKK262147 FUG262147 GEC262147 GNY262147 GXU262147 HHQ262147 HRM262147 IBI262147 ILE262147 IVA262147 JEW262147 JOS262147 JYO262147 KIK262147 KSG262147 LCC262147 LLY262147 LVU262147 MFQ262147 MPM262147 MZI262147 NJE262147 NTA262147 OCW262147 OMS262147 OWO262147 PGK262147 PQG262147 QAC262147 QJY262147 QTU262147 RDQ262147 RNM262147 RXI262147 SHE262147 SRA262147 TAW262147 TKS262147 TUO262147 UEK262147 UOG262147 UYC262147 VHY262147 VRU262147 WBQ262147 WLM262147 WVI262147 A327683 IW327683 SS327683 ACO327683 AMK327683 AWG327683 BGC327683 BPY327683 BZU327683 CJQ327683 CTM327683 DDI327683 DNE327683 DXA327683 EGW327683 EQS327683 FAO327683 FKK327683 FUG327683 GEC327683 GNY327683 GXU327683 HHQ327683 HRM327683 IBI327683 ILE327683 IVA327683 JEW327683 JOS327683 JYO327683 KIK327683 KSG327683 LCC327683 LLY327683 LVU327683 MFQ327683 MPM327683 MZI327683 NJE327683 NTA327683 OCW327683 OMS327683 OWO327683 PGK327683 PQG327683 QAC327683 QJY327683 QTU327683 RDQ327683 RNM327683 RXI327683 SHE327683 SRA327683 TAW327683 TKS327683 TUO327683 UEK327683 UOG327683 UYC327683 VHY327683 VRU327683 WBQ327683 WLM327683 WVI327683 A393219 IW393219 SS393219 ACO393219 AMK393219 AWG393219 BGC393219 BPY393219 BZU393219 CJQ393219 CTM393219 DDI393219 DNE393219 DXA393219 EGW393219 EQS393219 FAO393219 FKK393219 FUG393219 GEC393219 GNY393219 GXU393219 HHQ393219 HRM393219 IBI393219 ILE393219 IVA393219 JEW393219 JOS393219 JYO393219 KIK393219 KSG393219 LCC393219 LLY393219 LVU393219 MFQ393219 MPM393219 MZI393219 NJE393219 NTA393219 OCW393219 OMS393219 OWO393219 PGK393219 PQG393219 QAC393219 QJY393219 QTU393219 RDQ393219 RNM393219 RXI393219 SHE393219 SRA393219 TAW393219 TKS393219 TUO393219 UEK393219 UOG393219 UYC393219 VHY393219 VRU393219 WBQ393219 WLM393219 WVI393219 A458755 IW458755 SS458755 ACO458755 AMK458755 AWG458755 BGC458755 BPY458755 BZU458755 CJQ458755 CTM458755 DDI458755 DNE458755 DXA458755 EGW458755 EQS458755 FAO458755 FKK458755 FUG458755 GEC458755 GNY458755 GXU458755 HHQ458755 HRM458755 IBI458755 ILE458755 IVA458755 JEW458755 JOS458755 JYO458755 KIK458755 KSG458755 LCC458755 LLY458755 LVU458755 MFQ458755 MPM458755 MZI458755 NJE458755 NTA458755 OCW458755 OMS458755 OWO458755 PGK458755 PQG458755 QAC458755 QJY458755 QTU458755 RDQ458755 RNM458755 RXI458755 SHE458755 SRA458755 TAW458755 TKS458755 TUO458755 UEK458755 UOG458755 UYC458755 VHY458755 VRU458755 WBQ458755 WLM458755 WVI458755 A524291 IW524291 SS524291 ACO524291 AMK524291 AWG524291 BGC524291 BPY524291 BZU524291 CJQ524291 CTM524291 DDI524291 DNE524291 DXA524291 EGW524291 EQS524291 FAO524291 FKK524291 FUG524291 GEC524291 GNY524291 GXU524291 HHQ524291 HRM524291 IBI524291 ILE524291 IVA524291 JEW524291 JOS524291 JYO524291 KIK524291 KSG524291 LCC524291 LLY524291 LVU524291 MFQ524291 MPM524291 MZI524291 NJE524291 NTA524291 OCW524291 OMS524291 OWO524291 PGK524291 PQG524291 QAC524291 QJY524291 QTU524291 RDQ524291 RNM524291 RXI524291 SHE524291 SRA524291 TAW524291 TKS524291 TUO524291 UEK524291 UOG524291 UYC524291 VHY524291 VRU524291 WBQ524291 WLM524291 WVI524291 A589827 IW589827 SS589827 ACO589827 AMK589827 AWG589827 BGC589827 BPY589827 BZU589827 CJQ589827 CTM589827 DDI589827 DNE589827 DXA589827 EGW589827 EQS589827 FAO589827 FKK589827 FUG589827 GEC589827 GNY589827 GXU589827 HHQ589827 HRM589827 IBI589827 ILE589827 IVA589827 JEW589827 JOS589827 JYO589827 KIK589827 KSG589827 LCC589827 LLY589827 LVU589827 MFQ589827 MPM589827 MZI589827 NJE589827 NTA589827 OCW589827 OMS589827 OWO589827 PGK589827 PQG589827 QAC589827 QJY589827 QTU589827 RDQ589827 RNM589827 RXI589827 SHE589827 SRA589827 TAW589827 TKS589827 TUO589827 UEK589827 UOG589827 UYC589827 VHY589827 VRU589827 WBQ589827 WLM589827 WVI589827 A655363 IW655363 SS655363 ACO655363 AMK655363 AWG655363 BGC655363 BPY655363 BZU655363 CJQ655363 CTM655363 DDI655363 DNE655363 DXA655363 EGW655363 EQS655363 FAO655363 FKK655363 FUG655363 GEC655363 GNY655363 GXU655363 HHQ655363 HRM655363 IBI655363 ILE655363 IVA655363 JEW655363 JOS655363 JYO655363 KIK655363 KSG655363 LCC655363 LLY655363 LVU655363 MFQ655363 MPM655363 MZI655363 NJE655363 NTA655363 OCW655363 OMS655363 OWO655363 PGK655363 PQG655363 QAC655363 QJY655363 QTU655363 RDQ655363 RNM655363 RXI655363 SHE655363 SRA655363 TAW655363 TKS655363 TUO655363 UEK655363 UOG655363 UYC655363 VHY655363 VRU655363 WBQ655363 WLM655363 WVI655363 A720899 IW720899 SS720899 ACO720899 AMK720899 AWG720899 BGC720899 BPY720899 BZU720899 CJQ720899 CTM720899 DDI720899 DNE720899 DXA720899 EGW720899 EQS720899 FAO720899 FKK720899 FUG720899 GEC720899 GNY720899 GXU720899 HHQ720899 HRM720899 IBI720899 ILE720899 IVA720899 JEW720899 JOS720899 JYO720899 KIK720899 KSG720899 LCC720899 LLY720899 LVU720899 MFQ720899 MPM720899 MZI720899 NJE720899 NTA720899 OCW720899 OMS720899 OWO720899 PGK720899 PQG720899 QAC720899 QJY720899 QTU720899 RDQ720899 RNM720899 RXI720899 SHE720899 SRA720899 TAW720899 TKS720899 TUO720899 UEK720899 UOG720899 UYC720899 VHY720899 VRU720899 WBQ720899 WLM720899 WVI720899 A786435 IW786435 SS786435 ACO786435 AMK786435 AWG786435 BGC786435 BPY786435 BZU786435 CJQ786435 CTM786435 DDI786435 DNE786435 DXA786435 EGW786435 EQS786435 FAO786435 FKK786435 FUG786435 GEC786435 GNY786435 GXU786435 HHQ786435 HRM786435 IBI786435 ILE786435 IVA786435 JEW786435 JOS786435 JYO786435 KIK786435 KSG786435 LCC786435 LLY786435 LVU786435 MFQ786435 MPM786435 MZI786435 NJE786435 NTA786435 OCW786435 OMS786435 OWO786435 PGK786435 PQG786435 QAC786435 QJY786435 QTU786435 RDQ786435 RNM786435 RXI786435 SHE786435 SRA786435 TAW786435 TKS786435 TUO786435 UEK786435 UOG786435 UYC786435 VHY786435 VRU786435 WBQ786435 WLM786435 WVI786435 A851971 IW851971 SS851971 ACO851971 AMK851971 AWG851971 BGC851971 BPY851971 BZU851971 CJQ851971 CTM851971 DDI851971 DNE851971 DXA851971 EGW851971 EQS851971 FAO851971 FKK851971 FUG851971 GEC851971 GNY851971 GXU851971 HHQ851971 HRM851971 IBI851971 ILE851971 IVA851971 JEW851971 JOS851971 JYO851971 KIK851971 KSG851971 LCC851971 LLY851971 LVU851971 MFQ851971 MPM851971 MZI851971 NJE851971 NTA851971 OCW851971 OMS851971 OWO851971 PGK851971 PQG851971 QAC851971 QJY851971 QTU851971 RDQ851971 RNM851971 RXI851971 SHE851971 SRA851971 TAW851971 TKS851971 TUO851971 UEK851971 UOG851971 UYC851971 VHY851971 VRU851971 WBQ851971 WLM851971 WVI851971 A917507 IW917507 SS917507 ACO917507 AMK917507 AWG917507 BGC917507 BPY917507 BZU917507 CJQ917507 CTM917507 DDI917507 DNE917507 DXA917507 EGW917507 EQS917507 FAO917507 FKK917507 FUG917507 GEC917507 GNY917507 GXU917507 HHQ917507 HRM917507 IBI917507 ILE917507 IVA917507 JEW917507 JOS917507 JYO917507 KIK917507 KSG917507 LCC917507 LLY917507 LVU917507 MFQ917507 MPM917507 MZI917507 NJE917507 NTA917507 OCW917507 OMS917507 OWO917507 PGK917507 PQG917507 QAC917507 QJY917507 QTU917507 RDQ917507 RNM917507 RXI917507 SHE917507 SRA917507 TAW917507 TKS917507 TUO917507 UEK917507 UOG917507 UYC917507 VHY917507 VRU917507 WBQ917507 WLM917507 WVI917507 A983043 IW983043 SS983043 ACO983043 AMK983043 AWG983043 BGC983043 BPY983043 BZU983043 CJQ983043 CTM983043 DDI983043 DNE983043 DXA983043 EGW983043 EQS983043 FAO983043 FKK983043 FUG983043 GEC983043 GNY983043 GXU983043 HHQ983043 HRM983043 IBI983043 ILE983043 IVA983043 JEW983043 JOS983043 JYO983043 KIK983043 KSG983043 LCC983043 LLY983043 LVU983043 MFQ983043 MPM983043 MZI983043 NJE983043 NTA983043 OCW983043 OMS983043 OWO983043 PGK983043 PQG983043 QAC983043 QJY983043 QTU983043 RDQ983043 RNM983043 RXI983043 SHE983043 SRA983043 TAW983043 TKS983043 TUO983043 UEK983043 UOG983043 UYC983043 VHY983043 VRU983043 WBQ983043 WLM983043 WVI983043 A6 IW6 SS6 ACO6 AMK6 AWG6 BGC6 BPY6 BZU6 CJQ6 CTM6 DDI6 DNE6 DXA6 EGW6 EQS6 FAO6 FKK6 FUG6 GEC6 GNY6 GXU6 HHQ6 HRM6 IBI6 ILE6 IVA6 JEW6 JOS6 JYO6 KIK6 KSG6 LCC6 LLY6 LVU6 MFQ6 MPM6 MZI6 NJE6 NTA6 OCW6 OMS6 OWO6 PGK6 PQG6 QAC6 QJY6 QTU6 RDQ6 RNM6 RXI6 SHE6 SRA6 TAW6 TKS6 TUO6 UEK6 UOG6 UYC6 VHY6 VRU6 WBQ6 WLM6 WVI6 A65542 IW65542 SS65542 ACO65542 AMK65542 AWG65542 BGC65542 BPY65542 BZU65542 CJQ65542 CTM65542 DDI65542 DNE65542 DXA65542 EGW65542 EQS65542 FAO65542 FKK65542 FUG65542 GEC65542 GNY65542 GXU65542 HHQ65542 HRM65542 IBI65542 ILE65542 IVA65542 JEW65542 JOS65542 JYO65542 KIK65542 KSG65542 LCC65542 LLY65542 LVU65542 MFQ65542 MPM65542 MZI65542 NJE65542 NTA65542 OCW65542 OMS65542 OWO65542 PGK65542 PQG65542 QAC65542 QJY65542 QTU65542 RDQ65542 RNM65542 RXI65542 SHE65542 SRA65542 TAW65542 TKS65542 TUO65542 UEK65542 UOG65542 UYC65542 VHY65542 VRU65542 WBQ65542 WLM65542 WVI65542 A131078 IW131078 SS131078 ACO131078 AMK131078 AWG131078 BGC131078 BPY131078 BZU131078 CJQ131078 CTM131078 DDI131078 DNE131078 DXA131078 EGW131078 EQS131078 FAO131078 FKK131078 FUG131078 GEC131078 GNY131078 GXU131078 HHQ131078 HRM131078 IBI131078 ILE131078 IVA131078 JEW131078 JOS131078 JYO131078 KIK131078 KSG131078 LCC131078 LLY131078 LVU131078 MFQ131078 MPM131078 MZI131078 NJE131078 NTA131078 OCW131078 OMS131078 OWO131078 PGK131078 PQG131078 QAC131078 QJY131078 QTU131078 RDQ131078 RNM131078 RXI131078 SHE131078 SRA131078 TAW131078 TKS131078 TUO131078 UEK131078 UOG131078 UYC131078 VHY131078 VRU131078 WBQ131078 WLM131078 WVI131078 A196614 IW196614 SS196614 ACO196614 AMK196614 AWG196614 BGC196614 BPY196614 BZU196614 CJQ196614 CTM196614 DDI196614 DNE196614 DXA196614 EGW196614 EQS196614 FAO196614 FKK196614 FUG196614 GEC196614 GNY196614 GXU196614 HHQ196614 HRM196614 IBI196614 ILE196614 IVA196614 JEW196614 JOS196614 JYO196614 KIK196614 KSG196614 LCC196614 LLY196614 LVU196614 MFQ196614 MPM196614 MZI196614 NJE196614 NTA196614 OCW196614 OMS196614 OWO196614 PGK196614 PQG196614 QAC196614 QJY196614 QTU196614 RDQ196614 RNM196614 RXI196614 SHE196614 SRA196614 TAW196614 TKS196614 TUO196614 UEK196614 UOG196614 UYC196614 VHY196614 VRU196614 WBQ196614 WLM196614 WVI196614 A262150 IW262150 SS262150 ACO262150 AMK262150 AWG262150 BGC262150 BPY262150 BZU262150 CJQ262150 CTM262150 DDI262150 DNE262150 DXA262150 EGW262150 EQS262150 FAO262150 FKK262150 FUG262150 GEC262150 GNY262150 GXU262150 HHQ262150 HRM262150 IBI262150 ILE262150 IVA262150 JEW262150 JOS262150 JYO262150 KIK262150 KSG262150 LCC262150 LLY262150 LVU262150 MFQ262150 MPM262150 MZI262150 NJE262150 NTA262150 OCW262150 OMS262150 OWO262150 PGK262150 PQG262150 QAC262150 QJY262150 QTU262150 RDQ262150 RNM262150 RXI262150 SHE262150 SRA262150 TAW262150 TKS262150 TUO262150 UEK262150 UOG262150 UYC262150 VHY262150 VRU262150 WBQ262150 WLM262150 WVI262150 A327686 IW327686 SS327686 ACO327686 AMK327686 AWG327686 BGC327686 BPY327686 BZU327686 CJQ327686 CTM327686 DDI327686 DNE327686 DXA327686 EGW327686 EQS327686 FAO327686 FKK327686 FUG327686 GEC327686 GNY327686 GXU327686 HHQ327686 HRM327686 IBI327686 ILE327686 IVA327686 JEW327686 JOS327686 JYO327686 KIK327686 KSG327686 LCC327686 LLY327686 LVU327686 MFQ327686 MPM327686 MZI327686 NJE327686 NTA327686 OCW327686 OMS327686 OWO327686 PGK327686 PQG327686 QAC327686 QJY327686 QTU327686 RDQ327686 RNM327686 RXI327686 SHE327686 SRA327686 TAW327686 TKS327686 TUO327686 UEK327686 UOG327686 UYC327686 VHY327686 VRU327686 WBQ327686 WLM327686 WVI327686 A393222 IW393222 SS393222 ACO393222 AMK393222 AWG393222 BGC393222 BPY393222 BZU393222 CJQ393222 CTM393222 DDI393222 DNE393222 DXA393222 EGW393222 EQS393222 FAO393222 FKK393222 FUG393222 GEC393222 GNY393222 GXU393222 HHQ393222 HRM393222 IBI393222 ILE393222 IVA393222 JEW393222 JOS393222 JYO393222 KIK393222 KSG393222 LCC393222 LLY393222 LVU393222 MFQ393222 MPM393222 MZI393222 NJE393222 NTA393222 OCW393222 OMS393222 OWO393222 PGK393222 PQG393222 QAC393222 QJY393222 QTU393222 RDQ393222 RNM393222 RXI393222 SHE393222 SRA393222 TAW393222 TKS393222 TUO393222 UEK393222 UOG393222 UYC393222 VHY393222 VRU393222 WBQ393222 WLM393222 WVI393222 A458758 IW458758 SS458758 ACO458758 AMK458758 AWG458758 BGC458758 BPY458758 BZU458758 CJQ458758 CTM458758 DDI458758 DNE458758 DXA458758 EGW458758 EQS458758 FAO458758 FKK458758 FUG458758 GEC458758 GNY458758 GXU458758 HHQ458758 HRM458758 IBI458758 ILE458758 IVA458758 JEW458758 JOS458758 JYO458758 KIK458758 KSG458758 LCC458758 LLY458758 LVU458758 MFQ458758 MPM458758 MZI458758 NJE458758 NTA458758 OCW458758 OMS458758 OWO458758 PGK458758 PQG458758 QAC458758 QJY458758 QTU458758 RDQ458758 RNM458758 RXI458758 SHE458758 SRA458758 TAW458758 TKS458758 TUO458758 UEK458758 UOG458758 UYC458758 VHY458758 VRU458758 WBQ458758 WLM458758 WVI458758 A524294 IW524294 SS524294 ACO524294 AMK524294 AWG524294 BGC524294 BPY524294 BZU524294 CJQ524294 CTM524294 DDI524294 DNE524294 DXA524294 EGW524294 EQS524294 FAO524294 FKK524294 FUG524294 GEC524294 GNY524294 GXU524294 HHQ524294 HRM524294 IBI524294 ILE524294 IVA524294 JEW524294 JOS524294 JYO524294 KIK524294 KSG524294 LCC524294 LLY524294 LVU524294 MFQ524294 MPM524294 MZI524294 NJE524294 NTA524294 OCW524294 OMS524294 OWO524294 PGK524294 PQG524294 QAC524294 QJY524294 QTU524294 RDQ524294 RNM524294 RXI524294 SHE524294 SRA524294 TAW524294 TKS524294 TUO524294 UEK524294 UOG524294 UYC524294 VHY524294 VRU524294 WBQ524294 WLM524294 WVI524294 A589830 IW589830 SS589830 ACO589830 AMK589830 AWG589830 BGC589830 BPY589830 BZU589830 CJQ589830 CTM589830 DDI589830 DNE589830 DXA589830 EGW589830 EQS589830 FAO589830 FKK589830 FUG589830 GEC589830 GNY589830 GXU589830 HHQ589830 HRM589830 IBI589830 ILE589830 IVA589830 JEW589830 JOS589830 JYO589830 KIK589830 KSG589830 LCC589830 LLY589830 LVU589830 MFQ589830 MPM589830 MZI589830 NJE589830 NTA589830 OCW589830 OMS589830 OWO589830 PGK589830 PQG589830 QAC589830 QJY589830 QTU589830 RDQ589830 RNM589830 RXI589830 SHE589830 SRA589830 TAW589830 TKS589830 TUO589830 UEK589830 UOG589830 UYC589830 VHY589830 VRU589830 WBQ589830 WLM589830 WVI589830 A655366 IW655366 SS655366 ACO655366 AMK655366 AWG655366 BGC655366 BPY655366 BZU655366 CJQ655366 CTM655366 DDI655366 DNE655366 DXA655366 EGW655366 EQS655366 FAO655366 FKK655366 FUG655366 GEC655366 GNY655366 GXU655366 HHQ655366 HRM655366 IBI655366 ILE655366 IVA655366 JEW655366 JOS655366 JYO655366 KIK655366 KSG655366 LCC655366 LLY655366 LVU655366 MFQ655366 MPM655366 MZI655366 NJE655366 NTA655366 OCW655366 OMS655366 OWO655366 PGK655366 PQG655366 QAC655366 QJY655366 QTU655366 RDQ655366 RNM655366 RXI655366 SHE655366 SRA655366 TAW655366 TKS655366 TUO655366 UEK655366 UOG655366 UYC655366 VHY655366 VRU655366 WBQ655366 WLM655366 WVI655366 A720902 IW720902 SS720902 ACO720902 AMK720902 AWG720902 BGC720902 BPY720902 BZU720902 CJQ720902 CTM720902 DDI720902 DNE720902 DXA720902 EGW720902 EQS720902 FAO720902 FKK720902 FUG720902 GEC720902 GNY720902 GXU720902 HHQ720902 HRM720902 IBI720902 ILE720902 IVA720902 JEW720902 JOS720902 JYO720902 KIK720902 KSG720902 LCC720902 LLY720902 LVU720902 MFQ720902 MPM720902 MZI720902 NJE720902 NTA720902 OCW720902 OMS720902 OWO720902 PGK720902 PQG720902 QAC720902 QJY720902 QTU720902 RDQ720902 RNM720902 RXI720902 SHE720902 SRA720902 TAW720902 TKS720902 TUO720902 UEK720902 UOG720902 UYC720902 VHY720902 VRU720902 WBQ720902 WLM720902 WVI720902 A786438 IW786438 SS786438 ACO786438 AMK786438 AWG786438 BGC786438 BPY786438 BZU786438 CJQ786438 CTM786438 DDI786438 DNE786438 DXA786438 EGW786438 EQS786438 FAO786438 FKK786438 FUG786438 GEC786438 GNY786438 GXU786438 HHQ786438 HRM786438 IBI786438 ILE786438 IVA786438 JEW786438 JOS786438 JYO786438 KIK786438 KSG786438 LCC786438 LLY786438 LVU786438 MFQ786438 MPM786438 MZI786438 NJE786438 NTA786438 OCW786438 OMS786438 OWO786438 PGK786438 PQG786438 QAC786438 QJY786438 QTU786438 RDQ786438 RNM786438 RXI786438 SHE786438 SRA786438 TAW786438 TKS786438 TUO786438 UEK786438 UOG786438 UYC786438 VHY786438 VRU786438 WBQ786438 WLM786438 WVI786438 A851974 IW851974 SS851974 ACO851974 AMK851974 AWG851974 BGC851974 BPY851974 BZU851974 CJQ851974 CTM851974 DDI851974 DNE851974 DXA851974 EGW851974 EQS851974 FAO851974 FKK851974 FUG851974 GEC851974 GNY851974 GXU851974 HHQ851974 HRM851974 IBI851974 ILE851974 IVA851974 JEW851974 JOS851974 JYO851974 KIK851974 KSG851974 LCC851974 LLY851974 LVU851974 MFQ851974 MPM851974 MZI851974 NJE851974 NTA851974 OCW851974 OMS851974 OWO851974 PGK851974 PQG851974 QAC851974 QJY851974 QTU851974 RDQ851974 RNM851974 RXI851974 SHE851974 SRA851974 TAW851974 TKS851974 TUO851974 UEK851974 UOG851974 UYC851974 VHY851974 VRU851974 WBQ851974 WLM851974 WVI851974 A917510 IW917510 SS917510 ACO917510 AMK917510 AWG917510 BGC917510 BPY917510 BZU917510 CJQ917510 CTM917510 DDI917510 DNE917510 DXA917510 EGW917510 EQS917510 FAO917510 FKK917510 FUG917510 GEC917510 GNY917510 GXU917510 HHQ917510 HRM917510 IBI917510 ILE917510 IVA917510 JEW917510 JOS917510 JYO917510 KIK917510 KSG917510 LCC917510 LLY917510 LVU917510 MFQ917510 MPM917510 MZI917510 NJE917510 NTA917510 OCW917510 OMS917510 OWO917510 PGK917510 PQG917510 QAC917510 QJY917510 QTU917510 RDQ917510 RNM917510 RXI917510 SHE917510 SRA917510 TAW917510 TKS917510 TUO917510 UEK917510 UOG917510 UYC917510 VHY917510 VRU917510 WBQ917510 WLM917510 WVI917510 A983046 IW983046 SS983046 ACO983046 AMK983046 AWG983046 BGC983046 BPY983046 BZU983046 CJQ983046 CTM983046 DDI983046 DNE983046 DXA983046 EGW983046 EQS983046 FAO983046 FKK983046 FUG983046 GEC983046 GNY983046 GXU983046 HHQ983046 HRM983046 IBI983046 ILE983046 IVA983046 JEW983046 JOS983046 JYO983046 KIK983046 KSG983046 LCC983046 LLY983046 LVU983046 MFQ983046 MPM983046 MZI983046 NJE983046 NTA983046 OCW983046 OMS983046 OWO983046 PGK983046 PQG983046 QAC983046 QJY983046 QTU983046 RDQ983046 RNM983046 RXI983046 SHE983046 SRA983046 TAW983046 TKS983046 TUO983046 UEK983046 UOG983046 UYC983046 VHY983046 VRU983046 WBQ983046 WLM983046 WVI983046" xr:uid="{00000000-0002-0000-0200-000001000000}">
      <formula1>$Y$4:$Y$19</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8"/>
  <dimension ref="A1:J256"/>
  <sheetViews>
    <sheetView tabSelected="1" workbookViewId="0">
      <selection activeCell="F23" sqref="F23"/>
    </sheetView>
  </sheetViews>
  <sheetFormatPr defaultColWidth="9.109375" defaultRowHeight="14.4" x14ac:dyDescent="0.3"/>
  <cols>
    <col min="1" max="1" width="9.109375" style="1"/>
    <col min="2" max="2" width="9.88671875" style="1" bestFit="1" customWidth="1"/>
    <col min="3" max="5" width="13.88671875" style="1" bestFit="1" customWidth="1"/>
    <col min="6" max="8" width="13.33203125" style="1" bestFit="1" customWidth="1"/>
    <col min="9" max="10" width="12.6640625" style="1" bestFit="1" customWidth="1"/>
    <col min="11" max="16384" width="9.109375" style="1"/>
  </cols>
  <sheetData>
    <row r="1" spans="1:10" ht="15" thickBot="1" x14ac:dyDescent="0.35">
      <c r="A1" s="88" t="s">
        <v>69</v>
      </c>
      <c r="B1" s="102">
        <v>360</v>
      </c>
    </row>
    <row r="2" spans="1:10" ht="15" thickBot="1" x14ac:dyDescent="0.35">
      <c r="A2" s="88" t="s">
        <v>67</v>
      </c>
      <c r="B2" s="102">
        <v>30</v>
      </c>
      <c r="C2" s="102">
        <v>90</v>
      </c>
    </row>
    <row r="3" spans="1:10" ht="41.4" thickBot="1" x14ac:dyDescent="0.35">
      <c r="A3" s="88" t="s">
        <v>1</v>
      </c>
      <c r="B3" s="88" t="s">
        <v>74</v>
      </c>
      <c r="C3" s="88" t="s">
        <v>70</v>
      </c>
    </row>
    <row r="4" spans="1:10" ht="15" thickBot="1" x14ac:dyDescent="0.35">
      <c r="A4" s="101" t="s">
        <v>36</v>
      </c>
      <c r="B4" s="103">
        <f>+Mapping!V5</f>
        <v>64605.501554781484</v>
      </c>
      <c r="C4" s="103">
        <f>+Mapping!V6</f>
        <v>35394.498445218524</v>
      </c>
    </row>
    <row r="5" spans="1:10" ht="15" thickBot="1" x14ac:dyDescent="0.35">
      <c r="A5" s="101" t="s">
        <v>0</v>
      </c>
      <c r="B5" s="103">
        <f>B$4/(1+Data!J3/100*B$2/$B$1)</f>
        <v>64041.652165098218</v>
      </c>
      <c r="C5" s="103">
        <f>C$4/(1+Data!K3/100*C$2/$B$1)</f>
        <v>34483.966550437501</v>
      </c>
      <c r="D5" s="88" t="s">
        <v>575</v>
      </c>
      <c r="E5" s="88" t="s">
        <v>575</v>
      </c>
      <c r="F5" s="88" t="s">
        <v>71</v>
      </c>
      <c r="G5" s="88" t="s">
        <v>577</v>
      </c>
      <c r="I5" s="88" t="s">
        <v>0</v>
      </c>
      <c r="J5" s="107">
        <f>+SUM(B5:C5)</f>
        <v>98525.618715535718</v>
      </c>
    </row>
    <row r="6" spans="1:10" ht="15" thickBot="1" x14ac:dyDescent="0.35">
      <c r="A6" s="106">
        <v>1</v>
      </c>
      <c r="B6" s="103">
        <f>B$4/(1+Data!J4/100*B$2/$B$1)</f>
        <v>64042.344255970907</v>
      </c>
      <c r="C6" s="103">
        <f>C$4/(1+Data!K4/100*C$2/$B$1)</f>
        <v>34487.522399589536</v>
      </c>
      <c r="D6" s="103">
        <f>+B6-B$5</f>
        <v>0.69209087268973235</v>
      </c>
      <c r="E6" s="103">
        <f>+C6-C$5</f>
        <v>3.5558491520350799</v>
      </c>
      <c r="F6" s="103">
        <f>+SUM(D6:E6)</f>
        <v>4.2479400247248122</v>
      </c>
      <c r="G6" s="103">
        <f>+SMALL($F$6:$F$256,A6)</f>
        <v>-122.29291684237251</v>
      </c>
      <c r="I6" s="88" t="s">
        <v>576</v>
      </c>
      <c r="J6" s="107">
        <f>+ABS(SMALL(F6:F256,3))</f>
        <v>68.302678681320685</v>
      </c>
    </row>
    <row r="7" spans="1:10" ht="15" thickBot="1" x14ac:dyDescent="0.35">
      <c r="A7" s="106">
        <v>2</v>
      </c>
      <c r="B7" s="103">
        <f>B$4/(1+Data!J5/100*B$2/$B$1)</f>
        <v>64040.253686978082</v>
      </c>
      <c r="C7" s="103">
        <f>C$4/(1+Data!K5/100*C$2/$B$1)</f>
        <v>34481.642993750116</v>
      </c>
      <c r="D7" s="103">
        <f t="shared" ref="D7:D8" si="0">+B7-B$5</f>
        <v>-1.3984781201361329</v>
      </c>
      <c r="E7" s="103">
        <f t="shared" ref="E7:E8" si="1">+C7-C$5</f>
        <v>-2.3235566873845528</v>
      </c>
      <c r="F7" s="103">
        <f t="shared" ref="F7:F70" si="2">+SUM(D7:E7)</f>
        <v>-3.7220348075206857</v>
      </c>
      <c r="G7" s="103">
        <f t="shared" ref="G7:G70" si="3">+SMALL($F$6:$F$256,A7)</f>
        <v>-84.124785363208503</v>
      </c>
      <c r="I7" s="88" t="s">
        <v>578</v>
      </c>
      <c r="J7" s="108">
        <f>+J6/J5</f>
        <v>6.9324790416718874E-4</v>
      </c>
    </row>
    <row r="8" spans="1:10" ht="15" thickBot="1" x14ac:dyDescent="0.35">
      <c r="A8" s="106">
        <v>3</v>
      </c>
      <c r="B8" s="103">
        <f>B$4/(1+Data!J6/100*B$2/$B$1)</f>
        <v>64042.31857596722</v>
      </c>
      <c r="C8" s="103">
        <f>C$4/(1+Data!K6/100*C$2/$B$1)</f>
        <v>34484.444579569499</v>
      </c>
      <c r="D8" s="103">
        <f t="shared" si="0"/>
        <v>0.66641086900199298</v>
      </c>
      <c r="E8" s="103">
        <f t="shared" si="1"/>
        <v>0.47802913199848263</v>
      </c>
      <c r="F8" s="103">
        <f t="shared" si="2"/>
        <v>1.1444400010004756</v>
      </c>
      <c r="G8" s="103">
        <f t="shared" si="3"/>
        <v>-68.302678681320685</v>
      </c>
      <c r="I8" s="88" t="s">
        <v>579</v>
      </c>
      <c r="J8" s="107">
        <f>+ABS(AVERAGE(G6:G8))</f>
        <v>91.573460295633893</v>
      </c>
    </row>
    <row r="9" spans="1:10" ht="15" thickBot="1" x14ac:dyDescent="0.35">
      <c r="A9" s="106">
        <v>4</v>
      </c>
      <c r="B9" s="103">
        <f>B$4/(1+Data!J7/100*B$2/$B$1)</f>
        <v>64040.406068865595</v>
      </c>
      <c r="C9" s="103">
        <f>C$4/(1+Data!K7/100*C$2/$B$1)</f>
        <v>34482.059988376619</v>
      </c>
      <c r="D9" s="103">
        <f t="shared" ref="D9:D72" si="4">+B9-B$5</f>
        <v>-1.2460962326222216</v>
      </c>
      <c r="E9" s="103">
        <f t="shared" ref="E9:E72" si="5">+C9-C$5</f>
        <v>-1.9065620608816971</v>
      </c>
      <c r="F9" s="103">
        <f t="shared" si="2"/>
        <v>-3.1526582935039187</v>
      </c>
      <c r="G9" s="103">
        <f t="shared" si="3"/>
        <v>-61.088249990629265</v>
      </c>
    </row>
    <row r="10" spans="1:10" ht="15" thickBot="1" x14ac:dyDescent="0.35">
      <c r="A10" s="106">
        <v>5</v>
      </c>
      <c r="B10" s="103">
        <f>B$4/(1+Data!J8/100*B$2/$B$1)</f>
        <v>64044.988645755999</v>
      </c>
      <c r="C10" s="103">
        <f>C$4/(1+Data!K8/100*C$2/$B$1)</f>
        <v>34489.577464214075</v>
      </c>
      <c r="D10" s="103">
        <f t="shared" si="4"/>
        <v>3.3364806577810668</v>
      </c>
      <c r="E10" s="103">
        <f t="shared" si="5"/>
        <v>5.6109137765743071</v>
      </c>
      <c r="F10" s="103">
        <f t="shared" si="2"/>
        <v>8.947394434355374</v>
      </c>
      <c r="G10" s="103">
        <f t="shared" si="3"/>
        <v>-54.851068826981646</v>
      </c>
    </row>
    <row r="11" spans="1:10" ht="15" thickBot="1" x14ac:dyDescent="0.35">
      <c r="A11" s="106">
        <v>6</v>
      </c>
      <c r="B11" s="103">
        <f>B$4/(1+Data!J9/100*B$2/$B$1)</f>
        <v>64042.347047205723</v>
      </c>
      <c r="C11" s="103">
        <f>C$4/(1+Data!K9/100*C$2/$B$1)</f>
        <v>34484.842602808756</v>
      </c>
      <c r="D11" s="103">
        <f t="shared" si="4"/>
        <v>0.69488210750569124</v>
      </c>
      <c r="E11" s="103">
        <f t="shared" si="5"/>
        <v>0.87605237125535496</v>
      </c>
      <c r="F11" s="103">
        <f t="shared" si="2"/>
        <v>1.5709344787610462</v>
      </c>
      <c r="G11" s="103">
        <f t="shared" si="3"/>
        <v>-54.634995330357924</v>
      </c>
    </row>
    <row r="12" spans="1:10" ht="15" thickBot="1" x14ac:dyDescent="0.35">
      <c r="A12" s="106">
        <v>7</v>
      </c>
      <c r="B12" s="103">
        <f>B$4/(1+Data!J10/100*B$2/$B$1)</f>
        <v>64043.169305618801</v>
      </c>
      <c r="C12" s="103">
        <f>C$4/(1+Data!K10/100*C$2/$B$1)</f>
        <v>34485.905530399214</v>
      </c>
      <c r="D12" s="103">
        <f t="shared" si="4"/>
        <v>1.51714052058378</v>
      </c>
      <c r="E12" s="103">
        <f t="shared" si="5"/>
        <v>1.9389799617129029</v>
      </c>
      <c r="F12" s="103">
        <f t="shared" si="2"/>
        <v>3.4561204822966829</v>
      </c>
      <c r="G12" s="103">
        <f t="shared" si="3"/>
        <v>-46.464527000338421</v>
      </c>
    </row>
    <row r="13" spans="1:10" ht="15" thickBot="1" x14ac:dyDescent="0.35">
      <c r="A13" s="106">
        <v>8</v>
      </c>
      <c r="B13" s="103">
        <f>B$4/(1+Data!J11/100*B$2/$B$1)</f>
        <v>64043.733709023611</v>
      </c>
      <c r="C13" s="103">
        <f>C$4/(1+Data!K11/100*C$2/$B$1)</f>
        <v>34488.108131646659</v>
      </c>
      <c r="D13" s="103">
        <f t="shared" si="4"/>
        <v>2.0815439253929071</v>
      </c>
      <c r="E13" s="103">
        <f t="shared" si="5"/>
        <v>4.1415812091581756</v>
      </c>
      <c r="F13" s="103">
        <f t="shared" si="2"/>
        <v>6.2231251345510827</v>
      </c>
      <c r="G13" s="103">
        <f t="shared" si="3"/>
        <v>-40.766004587610951</v>
      </c>
    </row>
    <row r="14" spans="1:10" ht="15" thickBot="1" x14ac:dyDescent="0.35">
      <c r="A14" s="106">
        <v>9</v>
      </c>
      <c r="B14" s="103">
        <f>B$4/(1+Data!J12/100*B$2/$B$1)</f>
        <v>64043.580545485413</v>
      </c>
      <c r="C14" s="103">
        <f>C$4/(1+Data!K12/100*C$2/$B$1)</f>
        <v>34485.372446305017</v>
      </c>
      <c r="D14" s="103">
        <f t="shared" si="4"/>
        <v>1.9283803871949203</v>
      </c>
      <c r="E14" s="103">
        <f t="shared" si="5"/>
        <v>1.4058958675159374</v>
      </c>
      <c r="F14" s="103">
        <f t="shared" si="2"/>
        <v>3.3342762547108578</v>
      </c>
      <c r="G14" s="103">
        <f t="shared" si="3"/>
        <v>-38.716804554569535</v>
      </c>
    </row>
    <row r="15" spans="1:10" ht="15" thickBot="1" x14ac:dyDescent="0.35">
      <c r="A15" s="106">
        <v>10</v>
      </c>
      <c r="B15" s="103">
        <f>B$4/(1+Data!J13/100*B$2/$B$1)</f>
        <v>64047.700362076066</v>
      </c>
      <c r="C15" s="103">
        <f>C$4/(1+Data!K13/100*C$2/$B$1)</f>
        <v>34480.646435014467</v>
      </c>
      <c r="D15" s="103">
        <f t="shared" si="4"/>
        <v>6.0481969778484199</v>
      </c>
      <c r="E15" s="103">
        <f t="shared" si="5"/>
        <v>-3.3201154230337124</v>
      </c>
      <c r="F15" s="103">
        <f t="shared" si="2"/>
        <v>2.7280815548147075</v>
      </c>
      <c r="G15" s="103">
        <f t="shared" si="3"/>
        <v>-37.985386429056234</v>
      </c>
    </row>
    <row r="16" spans="1:10" ht="15" thickBot="1" x14ac:dyDescent="0.35">
      <c r="A16" s="106">
        <v>11</v>
      </c>
      <c r="B16" s="103">
        <f>B$4/(1+Data!J14/100*B$2/$B$1)</f>
        <v>64039.623559224383</v>
      </c>
      <c r="C16" s="103">
        <f>C$4/(1+Data!K14/100*C$2/$B$1)</f>
        <v>34482.977789550692</v>
      </c>
      <c r="D16" s="103">
        <f t="shared" si="4"/>
        <v>-2.0286058738347492</v>
      </c>
      <c r="E16" s="103">
        <f t="shared" si="5"/>
        <v>-0.98876088680844987</v>
      </c>
      <c r="F16" s="103">
        <f t="shared" si="2"/>
        <v>-3.0173667606431991</v>
      </c>
      <c r="G16" s="103">
        <f t="shared" si="3"/>
        <v>-37.41856149675732</v>
      </c>
    </row>
    <row r="17" spans="1:7" ht="15" thickBot="1" x14ac:dyDescent="0.35">
      <c r="A17" s="106">
        <v>12</v>
      </c>
      <c r="B17" s="103">
        <f>B$4/(1+Data!J15/100*B$2/$B$1)</f>
        <v>64042.179548842854</v>
      </c>
      <c r="C17" s="103">
        <f>C$4/(1+Data!K15/100*C$2/$B$1)</f>
        <v>34484.456992654341</v>
      </c>
      <c r="D17" s="103">
        <f t="shared" si="4"/>
        <v>0.52738374463660875</v>
      </c>
      <c r="E17" s="103">
        <f t="shared" si="5"/>
        <v>0.4904422168401652</v>
      </c>
      <c r="F17" s="103">
        <f t="shared" si="2"/>
        <v>1.017825961476774</v>
      </c>
      <c r="G17" s="103">
        <f t="shared" si="3"/>
        <v>-36.927098252563155</v>
      </c>
    </row>
    <row r="18" spans="1:7" ht="15" thickBot="1" x14ac:dyDescent="0.35">
      <c r="A18" s="106">
        <v>13</v>
      </c>
      <c r="B18" s="103">
        <f>B$4/(1+Data!J16/100*B$2/$B$1)</f>
        <v>64042.039370605577</v>
      </c>
      <c r="C18" s="103">
        <f>C$4/(1+Data!K16/100*C$2/$B$1)</f>
        <v>34482.727327054163</v>
      </c>
      <c r="D18" s="103">
        <f t="shared" si="4"/>
        <v>0.38720550735888537</v>
      </c>
      <c r="E18" s="103">
        <f t="shared" si="5"/>
        <v>-1.2392233833379578</v>
      </c>
      <c r="F18" s="103">
        <f t="shared" si="2"/>
        <v>-0.85201787597907241</v>
      </c>
      <c r="G18" s="103">
        <f t="shared" si="3"/>
        <v>-35.560299996956019</v>
      </c>
    </row>
    <row r="19" spans="1:7" ht="15" thickBot="1" x14ac:dyDescent="0.35">
      <c r="A19" s="106">
        <v>14</v>
      </c>
      <c r="B19" s="103">
        <f>B$4/(1+Data!J17/100*B$2/$B$1)</f>
        <v>64034.256838495385</v>
      </c>
      <c r="C19" s="103">
        <f>C$4/(1+Data!K17/100*C$2/$B$1)</f>
        <v>34483.126081505477</v>
      </c>
      <c r="D19" s="103">
        <f t="shared" si="4"/>
        <v>-7.3953266028329381</v>
      </c>
      <c r="E19" s="103">
        <f t="shared" si="5"/>
        <v>-0.84046893202321371</v>
      </c>
      <c r="F19" s="103">
        <f t="shared" si="2"/>
        <v>-8.2357955348561518</v>
      </c>
      <c r="G19" s="103">
        <f t="shared" si="3"/>
        <v>-33.805984784732573</v>
      </c>
    </row>
    <row r="20" spans="1:7" ht="15" thickBot="1" x14ac:dyDescent="0.35">
      <c r="A20" s="106">
        <v>15</v>
      </c>
      <c r="B20" s="103">
        <f>B$4/(1+Data!J18/100*B$2/$B$1)</f>
        <v>64041.835464059601</v>
      </c>
      <c r="C20" s="103">
        <f>C$4/(1+Data!K18/100*C$2/$B$1)</f>
        <v>34484.308024755883</v>
      </c>
      <c r="D20" s="103">
        <f t="shared" si="4"/>
        <v>0.18329896138311597</v>
      </c>
      <c r="E20" s="103">
        <f t="shared" si="5"/>
        <v>0.34147431838209741</v>
      </c>
      <c r="F20" s="103">
        <f t="shared" si="2"/>
        <v>0.52477327976521337</v>
      </c>
      <c r="G20" s="103">
        <f t="shared" si="3"/>
        <v>-33.406699986713647</v>
      </c>
    </row>
    <row r="21" spans="1:7" ht="15" thickBot="1" x14ac:dyDescent="0.35">
      <c r="A21" s="106">
        <v>16</v>
      </c>
      <c r="B21" s="103">
        <f>B$4/(1+Data!J19/100*B$2/$B$1)</f>
        <v>64040.257048782514</v>
      </c>
      <c r="C21" s="103">
        <f>C$4/(1+Data!K19/100*C$2/$B$1)</f>
        <v>34481.128830441456</v>
      </c>
      <c r="D21" s="103">
        <f t="shared" si="4"/>
        <v>-1.3951163157034898</v>
      </c>
      <c r="E21" s="103">
        <f t="shared" si="5"/>
        <v>-2.8377199960450525</v>
      </c>
      <c r="F21" s="103">
        <f t="shared" si="2"/>
        <v>-4.2328363117485424</v>
      </c>
      <c r="G21" s="103">
        <f t="shared" si="3"/>
        <v>-33.113313758396544</v>
      </c>
    </row>
    <row r="22" spans="1:7" ht="15" thickBot="1" x14ac:dyDescent="0.35">
      <c r="A22" s="106">
        <v>17</v>
      </c>
      <c r="B22" s="103">
        <f>B$4/(1+Data!J20/100*B$2/$B$1)</f>
        <v>64041.300490505579</v>
      </c>
      <c r="C22" s="103">
        <f>C$4/(1+Data!K20/100*C$2/$B$1)</f>
        <v>34483.966550437501</v>
      </c>
      <c r="D22" s="103">
        <f t="shared" si="4"/>
        <v>-0.35167459263902856</v>
      </c>
      <c r="E22" s="103">
        <f t="shared" si="5"/>
        <v>0</v>
      </c>
      <c r="F22" s="103">
        <f t="shared" si="2"/>
        <v>-0.35167459263902856</v>
      </c>
      <c r="G22" s="103">
        <f t="shared" si="3"/>
        <v>-33.036237896885723</v>
      </c>
    </row>
    <row r="23" spans="1:7" ht="15" thickBot="1" x14ac:dyDescent="0.35">
      <c r="A23" s="106">
        <v>18</v>
      </c>
      <c r="B23" s="103">
        <f>B$4/(1+Data!J21/100*B$2/$B$1)</f>
        <v>64053.793651425025</v>
      </c>
      <c r="C23" s="103">
        <f>C$4/(1+Data!K21/100*C$2/$B$1)</f>
        <v>34505.611191102405</v>
      </c>
      <c r="D23" s="103">
        <f t="shared" si="4"/>
        <v>12.141486326807353</v>
      </c>
      <c r="E23" s="103">
        <f t="shared" si="5"/>
        <v>21.644640664904728</v>
      </c>
      <c r="F23" s="103">
        <f t="shared" si="2"/>
        <v>33.786126991712081</v>
      </c>
      <c r="G23" s="103">
        <f t="shared" si="3"/>
        <v>-25.334115911275148</v>
      </c>
    </row>
    <row r="24" spans="1:7" ht="15" thickBot="1" x14ac:dyDescent="0.35">
      <c r="A24" s="106">
        <v>19</v>
      </c>
      <c r="B24" s="103">
        <f>B$4/(1+Data!J22/100*B$2/$B$1)</f>
        <v>64032.185953885419</v>
      </c>
      <c r="C24" s="103">
        <f>C$4/(1+Data!K22/100*C$2/$B$1)</f>
        <v>34470.653914163813</v>
      </c>
      <c r="D24" s="103">
        <f t="shared" si="4"/>
        <v>-9.4662112127989531</v>
      </c>
      <c r="E24" s="103">
        <f t="shared" si="5"/>
        <v>-13.312636273687531</v>
      </c>
      <c r="F24" s="103">
        <f t="shared" si="2"/>
        <v>-22.778847486486484</v>
      </c>
      <c r="G24" s="103">
        <f t="shared" si="3"/>
        <v>-23.084388789691729</v>
      </c>
    </row>
    <row r="25" spans="1:7" ht="15" thickBot="1" x14ac:dyDescent="0.35">
      <c r="A25" s="106">
        <v>20</v>
      </c>
      <c r="B25" s="103">
        <f>B$4/(1+Data!J23/100*B$2/$B$1)</f>
        <v>64039.639825715698</v>
      </c>
      <c r="C25" s="103">
        <f>C$4/(1+Data!K23/100*C$2/$B$1)</f>
        <v>34479.52225781641</v>
      </c>
      <c r="D25" s="103">
        <f t="shared" si="4"/>
        <v>-2.0123393825197127</v>
      </c>
      <c r="E25" s="103">
        <f t="shared" si="5"/>
        <v>-4.4442926210904261</v>
      </c>
      <c r="F25" s="103">
        <f t="shared" si="2"/>
        <v>-6.4566320036101388</v>
      </c>
      <c r="G25" s="103">
        <f t="shared" si="3"/>
        <v>-22.98024782910943</v>
      </c>
    </row>
    <row r="26" spans="1:7" ht="15" thickBot="1" x14ac:dyDescent="0.35">
      <c r="A26" s="106">
        <v>21</v>
      </c>
      <c r="B26" s="103">
        <f>B$4/(1+Data!J24/100*B$2/$B$1)</f>
        <v>64044.260275638007</v>
      </c>
      <c r="C26" s="103">
        <f>C$4/(1+Data!K24/100*C$2/$B$1)</f>
        <v>34493.885548396043</v>
      </c>
      <c r="D26" s="103">
        <f t="shared" si="4"/>
        <v>2.6081105397897772</v>
      </c>
      <c r="E26" s="103">
        <f t="shared" si="5"/>
        <v>9.9189979585426045</v>
      </c>
      <c r="F26" s="103">
        <f t="shared" si="2"/>
        <v>12.527108498332382</v>
      </c>
      <c r="G26" s="103">
        <f t="shared" si="3"/>
        <v>-22.778847486486484</v>
      </c>
    </row>
    <row r="27" spans="1:7" ht="15" thickBot="1" x14ac:dyDescent="0.35">
      <c r="A27" s="106">
        <v>22</v>
      </c>
      <c r="B27" s="103">
        <f>B$4/(1+Data!J25/100*B$2/$B$1)</f>
        <v>64046.611034242502</v>
      </c>
      <c r="C27" s="103">
        <f>C$4/(1+Data!K25/100*C$2/$B$1)</f>
        <v>34487.159113685026</v>
      </c>
      <c r="D27" s="103">
        <f t="shared" si="4"/>
        <v>4.9588691442841082</v>
      </c>
      <c r="E27" s="103">
        <f t="shared" si="5"/>
        <v>3.1925632475249586</v>
      </c>
      <c r="F27" s="103">
        <f t="shared" si="2"/>
        <v>8.1514323918090668</v>
      </c>
      <c r="G27" s="103">
        <f t="shared" si="3"/>
        <v>-22.715180021048582</v>
      </c>
    </row>
    <row r="28" spans="1:7" ht="15" thickBot="1" x14ac:dyDescent="0.35">
      <c r="A28" s="106">
        <v>23</v>
      </c>
      <c r="B28" s="103">
        <f>B$4/(1+Data!J26/100*B$2/$B$1)</f>
        <v>64040.870246369166</v>
      </c>
      <c r="C28" s="103">
        <f>C$4/(1+Data!K26/100*C$2/$B$1)</f>
        <v>34479.540975419732</v>
      </c>
      <c r="D28" s="103">
        <f t="shared" si="4"/>
        <v>-0.78191872905154014</v>
      </c>
      <c r="E28" s="103">
        <f t="shared" si="5"/>
        <v>-4.4255750177690061</v>
      </c>
      <c r="F28" s="103">
        <f t="shared" si="2"/>
        <v>-5.2074937468205462</v>
      </c>
      <c r="G28" s="103">
        <f t="shared" si="3"/>
        <v>-20.436648817492824</v>
      </c>
    </row>
    <row r="29" spans="1:7" ht="15" thickBot="1" x14ac:dyDescent="0.35">
      <c r="A29" s="106">
        <v>24</v>
      </c>
      <c r="B29" s="103">
        <f>B$4/(1+Data!J27/100*B$2/$B$1)</f>
        <v>64035.385854003995</v>
      </c>
      <c r="C29" s="103">
        <f>C$4/(1+Data!K27/100*C$2/$B$1)</f>
        <v>34467.517681510675</v>
      </c>
      <c r="D29" s="103">
        <f t="shared" si="4"/>
        <v>-6.266311094223056</v>
      </c>
      <c r="E29" s="103">
        <f t="shared" si="5"/>
        <v>-16.448868926825526</v>
      </c>
      <c r="F29" s="103">
        <f t="shared" si="2"/>
        <v>-22.715180021048582</v>
      </c>
      <c r="G29" s="103">
        <f t="shared" si="3"/>
        <v>-19.330275190754037</v>
      </c>
    </row>
    <row r="30" spans="1:7" ht="15" thickBot="1" x14ac:dyDescent="0.35">
      <c r="A30" s="106">
        <v>25</v>
      </c>
      <c r="B30" s="103">
        <f>B$4/(1+Data!J28/100*B$2/$B$1)</f>
        <v>64037.835914250594</v>
      </c>
      <c r="C30" s="103">
        <f>C$4/(1+Data!K28/100*C$2/$B$1)</f>
        <v>34467.346152467631</v>
      </c>
      <c r="D30" s="103">
        <f t="shared" si="4"/>
        <v>-3.8162508476234507</v>
      </c>
      <c r="E30" s="103">
        <f t="shared" si="5"/>
        <v>-16.620397969869373</v>
      </c>
      <c r="F30" s="103">
        <f t="shared" si="2"/>
        <v>-20.436648817492824</v>
      </c>
      <c r="G30" s="103">
        <f t="shared" si="3"/>
        <v>-18.91879594034981</v>
      </c>
    </row>
    <row r="31" spans="1:7" ht="15" thickBot="1" x14ac:dyDescent="0.35">
      <c r="A31" s="106">
        <v>26</v>
      </c>
      <c r="B31" s="103">
        <f>B$4/(1+Data!J29/100*B$2/$B$1)</f>
        <v>64042.178990432411</v>
      </c>
      <c r="C31" s="103">
        <f>C$4/(1+Data!K29/100*C$2/$B$1)</f>
        <v>34477.969182256624</v>
      </c>
      <c r="D31" s="103">
        <f t="shared" si="4"/>
        <v>0.52682533419283573</v>
      </c>
      <c r="E31" s="103">
        <f t="shared" si="5"/>
        <v>-5.997368180876947</v>
      </c>
      <c r="F31" s="103">
        <f t="shared" si="2"/>
        <v>-5.4705428466841113</v>
      </c>
      <c r="G31" s="103">
        <f t="shared" si="3"/>
        <v>-18.071172840245708</v>
      </c>
    </row>
    <row r="32" spans="1:7" ht="15" thickBot="1" x14ac:dyDescent="0.35">
      <c r="A32" s="106">
        <v>27</v>
      </c>
      <c r="B32" s="103">
        <f>B$4/(1+Data!J30/100*B$2/$B$1)</f>
        <v>64040.918937893352</v>
      </c>
      <c r="C32" s="103">
        <f>C$4/(1+Data!K30/100*C$2/$B$1)</f>
        <v>34482.753086926212</v>
      </c>
      <c r="D32" s="103">
        <f t="shared" si="4"/>
        <v>-0.73322720486612525</v>
      </c>
      <c r="E32" s="103">
        <f t="shared" si="5"/>
        <v>-1.2134635112888645</v>
      </c>
      <c r="F32" s="103">
        <f t="shared" si="2"/>
        <v>-1.9466907161549898</v>
      </c>
      <c r="G32" s="103">
        <f t="shared" si="3"/>
        <v>-17.633872061545844</v>
      </c>
    </row>
    <row r="33" spans="1:7" ht="15" thickBot="1" x14ac:dyDescent="0.35">
      <c r="A33" s="106">
        <v>28</v>
      </c>
      <c r="B33" s="103">
        <f>B$4/(1+Data!J31/100*B$2/$B$1)</f>
        <v>64042.020938225956</v>
      </c>
      <c r="C33" s="103">
        <f>C$4/(1+Data!K31/100*C$2/$B$1)</f>
        <v>34484.594412221282</v>
      </c>
      <c r="D33" s="103">
        <f t="shared" si="4"/>
        <v>0.36877312773867743</v>
      </c>
      <c r="E33" s="103">
        <f t="shared" si="5"/>
        <v>0.62786178378155455</v>
      </c>
      <c r="F33" s="103">
        <f t="shared" si="2"/>
        <v>0.99663491152023198</v>
      </c>
      <c r="G33" s="103">
        <f t="shared" si="3"/>
        <v>-17.565568210608035</v>
      </c>
    </row>
    <row r="34" spans="1:7" ht="15" thickBot="1" x14ac:dyDescent="0.35">
      <c r="A34" s="106">
        <v>29</v>
      </c>
      <c r="B34" s="103">
        <f>B$4/(1+Data!J32/100*B$2/$B$1)</f>
        <v>64040.580249734187</v>
      </c>
      <c r="C34" s="103">
        <f>C$4/(1+Data!K32/100*C$2/$B$1)</f>
        <v>34478.916854398252</v>
      </c>
      <c r="D34" s="103">
        <f t="shared" si="4"/>
        <v>-1.0719153640311561</v>
      </c>
      <c r="E34" s="103">
        <f t="shared" si="5"/>
        <v>-5.0496960392483743</v>
      </c>
      <c r="F34" s="103">
        <f t="shared" si="2"/>
        <v>-6.1216114032795304</v>
      </c>
      <c r="G34" s="103">
        <f t="shared" si="3"/>
        <v>-15.602147750454606</v>
      </c>
    </row>
    <row r="35" spans="1:7" ht="15" thickBot="1" x14ac:dyDescent="0.35">
      <c r="A35" s="106">
        <v>30</v>
      </c>
      <c r="B35" s="103">
        <f>B$4/(1+Data!J33/100*B$2/$B$1)</f>
        <v>64042.469289837522</v>
      </c>
      <c r="C35" s="103">
        <f>C$4/(1+Data!K33/100*C$2/$B$1)</f>
        <v>34485.632827733811</v>
      </c>
      <c r="D35" s="103">
        <f t="shared" si="4"/>
        <v>0.81712473930383567</v>
      </c>
      <c r="E35" s="103">
        <f t="shared" si="5"/>
        <v>1.6662772963099997</v>
      </c>
      <c r="F35" s="103">
        <f t="shared" si="2"/>
        <v>2.4834020356138353</v>
      </c>
      <c r="G35" s="103">
        <f t="shared" si="3"/>
        <v>-13.044962147279875</v>
      </c>
    </row>
    <row r="36" spans="1:7" ht="15" thickBot="1" x14ac:dyDescent="0.35">
      <c r="A36" s="106">
        <v>31</v>
      </c>
      <c r="B36" s="103">
        <f>B$4/(1+Data!J34/100*B$2/$B$1)</f>
        <v>64041.034773409279</v>
      </c>
      <c r="C36" s="103">
        <f>C$4/(1+Data!K34/100*C$2/$B$1)</f>
        <v>34482.773516665751</v>
      </c>
      <c r="D36" s="103">
        <f t="shared" si="4"/>
        <v>-0.61739168893836904</v>
      </c>
      <c r="E36" s="103">
        <f t="shared" si="5"/>
        <v>-1.1930337717494695</v>
      </c>
      <c r="F36" s="103">
        <f t="shared" si="2"/>
        <v>-1.8104254606878385</v>
      </c>
      <c r="G36" s="103">
        <f t="shared" si="3"/>
        <v>-12.896881093452976</v>
      </c>
    </row>
    <row r="37" spans="1:7" ht="15" thickBot="1" x14ac:dyDescent="0.35">
      <c r="A37" s="106">
        <v>32</v>
      </c>
      <c r="B37" s="103">
        <f>B$4/(1+Data!J35/100*B$2/$B$1)</f>
        <v>64040.753257765995</v>
      </c>
      <c r="C37" s="103">
        <f>C$4/(1+Data!K35/100*C$2/$B$1)</f>
        <v>34482.434147564549</v>
      </c>
      <c r="D37" s="103">
        <f t="shared" si="4"/>
        <v>-0.89890733222273411</v>
      </c>
      <c r="E37" s="103">
        <f t="shared" si="5"/>
        <v>-1.5324028729519341</v>
      </c>
      <c r="F37" s="103">
        <f t="shared" si="2"/>
        <v>-2.4313102051746682</v>
      </c>
      <c r="G37" s="103">
        <f t="shared" si="3"/>
        <v>-12.582207892606675</v>
      </c>
    </row>
    <row r="38" spans="1:7" ht="15" thickBot="1" x14ac:dyDescent="0.35">
      <c r="A38" s="106">
        <v>33</v>
      </c>
      <c r="B38" s="103">
        <f>B$4/(1+Data!J36/100*B$2/$B$1)</f>
        <v>64041.805290853546</v>
      </c>
      <c r="C38" s="103">
        <f>C$4/(1+Data!K36/100*C$2/$B$1)</f>
        <v>34483.515790856451</v>
      </c>
      <c r="D38" s="103">
        <f t="shared" si="4"/>
        <v>0.15312575532880146</v>
      </c>
      <c r="E38" s="103">
        <f t="shared" si="5"/>
        <v>-0.45075958105007885</v>
      </c>
      <c r="F38" s="103">
        <f t="shared" si="2"/>
        <v>-0.29763382572127739</v>
      </c>
      <c r="G38" s="103">
        <f t="shared" si="3"/>
        <v>-12.120921610367077</v>
      </c>
    </row>
    <row r="39" spans="1:7" ht="15" thickBot="1" x14ac:dyDescent="0.35">
      <c r="A39" s="106">
        <v>34</v>
      </c>
      <c r="B39" s="103">
        <f>B$4/(1+Data!J37/100*B$2/$B$1)</f>
        <v>64039.881524809833</v>
      </c>
      <c r="C39" s="103">
        <f>C$4/(1+Data!K37/100*C$2/$B$1)</f>
        <v>34481.438429656337</v>
      </c>
      <c r="D39" s="103">
        <f t="shared" si="4"/>
        <v>-1.7706402883850387</v>
      </c>
      <c r="E39" s="103">
        <f t="shared" si="5"/>
        <v>-2.5281207811640343</v>
      </c>
      <c r="F39" s="103">
        <f t="shared" si="2"/>
        <v>-4.298761069549073</v>
      </c>
      <c r="G39" s="103">
        <f t="shared" si="3"/>
        <v>-11.810234931079322</v>
      </c>
    </row>
    <row r="40" spans="1:7" ht="15" thickBot="1" x14ac:dyDescent="0.35">
      <c r="A40" s="106">
        <v>35</v>
      </c>
      <c r="B40" s="103">
        <f>B$4/(1+Data!J38/100*B$2/$B$1)</f>
        <v>64041.790203650176</v>
      </c>
      <c r="C40" s="103">
        <f>C$4/(1+Data!K38/100*C$2/$B$1)</f>
        <v>34483.618739346319</v>
      </c>
      <c r="D40" s="103">
        <f t="shared" si="4"/>
        <v>0.13803855195874348</v>
      </c>
      <c r="E40" s="103">
        <f t="shared" si="5"/>
        <v>-0.34781109118193854</v>
      </c>
      <c r="F40" s="103">
        <f t="shared" si="2"/>
        <v>-0.20977253922319505</v>
      </c>
      <c r="G40" s="103">
        <f t="shared" si="3"/>
        <v>-11.032247198629193</v>
      </c>
    </row>
    <row r="41" spans="1:7" ht="15" thickBot="1" x14ac:dyDescent="0.35">
      <c r="A41" s="106">
        <v>36</v>
      </c>
      <c r="B41" s="103">
        <f>B$4/(1+Data!J39/100*B$2/$B$1)</f>
        <v>64043.96421172878</v>
      </c>
      <c r="C41" s="103">
        <f>C$4/(1+Data!K39/100*C$2/$B$1)</f>
        <v>34483.227297254656</v>
      </c>
      <c r="D41" s="103">
        <f t="shared" si="4"/>
        <v>2.3120466305626906</v>
      </c>
      <c r="E41" s="103">
        <f t="shared" si="5"/>
        <v>-0.73925318284454988</v>
      </c>
      <c r="F41" s="103">
        <f t="shared" si="2"/>
        <v>1.5727934477181407</v>
      </c>
      <c r="G41" s="103">
        <f t="shared" si="3"/>
        <v>-10.443092974252068</v>
      </c>
    </row>
    <row r="42" spans="1:7" ht="15" thickBot="1" x14ac:dyDescent="0.35">
      <c r="A42" s="106">
        <v>37</v>
      </c>
      <c r="B42" s="103">
        <f>B$4/(1+Data!J40/100*B$2/$B$1)</f>
        <v>64037.408119465435</v>
      </c>
      <c r="C42" s="103">
        <f>C$4/(1+Data!K40/100*C$2/$B$1)</f>
        <v>34480.289373977059</v>
      </c>
      <c r="D42" s="103">
        <f t="shared" si="4"/>
        <v>-4.2440456327822176</v>
      </c>
      <c r="E42" s="103">
        <f t="shared" si="5"/>
        <v>-3.6771764604418422</v>
      </c>
      <c r="F42" s="103">
        <f t="shared" si="2"/>
        <v>-7.9212220932240598</v>
      </c>
      <c r="G42" s="103">
        <f t="shared" si="3"/>
        <v>-9.9705909978220006</v>
      </c>
    </row>
    <row r="43" spans="1:7" ht="15" thickBot="1" x14ac:dyDescent="0.35">
      <c r="A43" s="106">
        <v>38</v>
      </c>
      <c r="B43" s="103">
        <f>B$4/(1+Data!J41/100*B$2/$B$1)</f>
        <v>64041.865076945869</v>
      </c>
      <c r="C43" s="103">
        <f>C$4/(1+Data!K41/100*C$2/$B$1)</f>
        <v>34486.118855822038</v>
      </c>
      <c r="D43" s="103">
        <f t="shared" si="4"/>
        <v>0.21291184765141224</v>
      </c>
      <c r="E43" s="103">
        <f t="shared" si="5"/>
        <v>2.1523053845376126</v>
      </c>
      <c r="F43" s="103">
        <f t="shared" si="2"/>
        <v>2.3652172321890248</v>
      </c>
      <c r="G43" s="103">
        <f t="shared" si="3"/>
        <v>-9.9684024259695434</v>
      </c>
    </row>
    <row r="44" spans="1:7" ht="15" thickBot="1" x14ac:dyDescent="0.35">
      <c r="A44" s="106">
        <v>39</v>
      </c>
      <c r="B44" s="103">
        <f>B$4/(1+Data!J42/100*B$2/$B$1)</f>
        <v>64036.393646302131</v>
      </c>
      <c r="C44" s="103">
        <f>C$4/(1+Data!K42/100*C$2/$B$1)</f>
        <v>34476.180107086308</v>
      </c>
      <c r="D44" s="103">
        <f t="shared" si="4"/>
        <v>-5.2585187960867188</v>
      </c>
      <c r="E44" s="103">
        <f t="shared" si="5"/>
        <v>-7.7864433511931566</v>
      </c>
      <c r="F44" s="103">
        <f t="shared" si="2"/>
        <v>-13.044962147279875</v>
      </c>
      <c r="G44" s="103">
        <f t="shared" si="3"/>
        <v>-9.8868611940488336</v>
      </c>
    </row>
    <row r="45" spans="1:7" ht="15" thickBot="1" x14ac:dyDescent="0.35">
      <c r="A45" s="106">
        <v>40</v>
      </c>
      <c r="B45" s="103">
        <f>B$4/(1+Data!J43/100*B$2/$B$1)</f>
        <v>64041.963403015267</v>
      </c>
      <c r="C45" s="103">
        <f>C$4/(1+Data!K43/100*C$2/$B$1)</f>
        <v>34487.076006491945</v>
      </c>
      <c r="D45" s="103">
        <f t="shared" si="4"/>
        <v>0.31123791704885662</v>
      </c>
      <c r="E45" s="103">
        <f t="shared" si="5"/>
        <v>3.1094560544443084</v>
      </c>
      <c r="F45" s="103">
        <f t="shared" si="2"/>
        <v>3.420693971493165</v>
      </c>
      <c r="G45" s="103">
        <f t="shared" si="3"/>
        <v>-9.552463742576947</v>
      </c>
    </row>
    <row r="46" spans="1:7" ht="15" thickBot="1" x14ac:dyDescent="0.35">
      <c r="A46" s="106">
        <v>41</v>
      </c>
      <c r="B46" s="103">
        <f>B$4/(1+Data!J44/100*B$2/$B$1)</f>
        <v>64041.70023090567</v>
      </c>
      <c r="C46" s="103">
        <f>C$4/(1+Data!K44/100*C$2/$B$1)</f>
        <v>34484.308024755883</v>
      </c>
      <c r="D46" s="103">
        <f t="shared" si="4"/>
        <v>4.8065807452076115E-2</v>
      </c>
      <c r="E46" s="103">
        <f t="shared" si="5"/>
        <v>0.34147431838209741</v>
      </c>
      <c r="F46" s="103">
        <f t="shared" si="2"/>
        <v>0.38954012583417352</v>
      </c>
      <c r="G46" s="103">
        <f t="shared" si="3"/>
        <v>-9.5461744908097899</v>
      </c>
    </row>
    <row r="47" spans="1:7" ht="15" thickBot="1" x14ac:dyDescent="0.35">
      <c r="A47" s="106">
        <v>42</v>
      </c>
      <c r="B47" s="103">
        <f>B$4/(1+Data!J45/100*B$2/$B$1)</f>
        <v>64040.674318868849</v>
      </c>
      <c r="C47" s="103">
        <f>C$4/(1+Data!K45/100*C$2/$B$1)</f>
        <v>34487.13347502239</v>
      </c>
      <c r="D47" s="103">
        <f t="shared" si="4"/>
        <v>-0.97784622936887899</v>
      </c>
      <c r="E47" s="103">
        <f t="shared" si="5"/>
        <v>3.1669245848897845</v>
      </c>
      <c r="F47" s="103">
        <f t="shared" si="2"/>
        <v>2.1890783555209055</v>
      </c>
      <c r="G47" s="103">
        <f t="shared" si="3"/>
        <v>-9.4382214457800728</v>
      </c>
    </row>
    <row r="48" spans="1:7" ht="15" thickBot="1" x14ac:dyDescent="0.35">
      <c r="A48" s="106">
        <v>43</v>
      </c>
      <c r="B48" s="103">
        <f>B$4/(1+Data!J46/100*B$2/$B$1)</f>
        <v>64041.786292087665</v>
      </c>
      <c r="C48" s="103">
        <f>C$4/(1+Data!K46/100*C$2/$B$1)</f>
        <v>34480.788865364535</v>
      </c>
      <c r="D48" s="103">
        <f t="shared" si="4"/>
        <v>0.13412698944739532</v>
      </c>
      <c r="E48" s="103">
        <f t="shared" si="5"/>
        <v>-3.1776850729656871</v>
      </c>
      <c r="F48" s="103">
        <f t="shared" si="2"/>
        <v>-3.0435580835182918</v>
      </c>
      <c r="G48" s="103">
        <f t="shared" si="3"/>
        <v>-9.1953477649294655</v>
      </c>
    </row>
    <row r="49" spans="1:7" ht="15" thickBot="1" x14ac:dyDescent="0.35">
      <c r="A49" s="106">
        <v>44</v>
      </c>
      <c r="B49" s="103">
        <f>B$4/(1+Data!J47/100*B$2/$B$1)</f>
        <v>64042.103041500457</v>
      </c>
      <c r="C49" s="103">
        <f>C$4/(1+Data!K47/100*C$2/$B$1)</f>
        <v>34483.432358771177</v>
      </c>
      <c r="D49" s="103">
        <f t="shared" si="4"/>
        <v>0.45087640223937342</v>
      </c>
      <c r="E49" s="103">
        <f t="shared" si="5"/>
        <v>-0.53419166632374981</v>
      </c>
      <c r="F49" s="103">
        <f t="shared" si="2"/>
        <v>-8.3315264084376395E-2</v>
      </c>
      <c r="G49" s="103">
        <f t="shared" si="3"/>
        <v>-8.7007343566874624</v>
      </c>
    </row>
    <row r="50" spans="1:7" ht="15" thickBot="1" x14ac:dyDescent="0.35">
      <c r="A50" s="106">
        <v>45</v>
      </c>
      <c r="B50" s="103">
        <f>B$4/(1+Data!J48/100*B$2/$B$1)</f>
        <v>64041.367599415586</v>
      </c>
      <c r="C50" s="103">
        <f>C$4/(1+Data!K48/100*C$2/$B$1)</f>
        <v>34480.581443987205</v>
      </c>
      <c r="D50" s="103">
        <f t="shared" si="4"/>
        <v>-0.28456568263209192</v>
      </c>
      <c r="E50" s="103">
        <f t="shared" si="5"/>
        <v>-3.3851064502960071</v>
      </c>
      <c r="F50" s="103">
        <f t="shared" si="2"/>
        <v>-3.669672132928099</v>
      </c>
      <c r="G50" s="103">
        <f t="shared" si="3"/>
        <v>-8.6806893657994806</v>
      </c>
    </row>
    <row r="51" spans="1:7" ht="15" thickBot="1" x14ac:dyDescent="0.35">
      <c r="A51" s="106">
        <v>46</v>
      </c>
      <c r="B51" s="103">
        <f>B$4/(1+Data!J49/100*B$2/$B$1)</f>
        <v>64038.330294511325</v>
      </c>
      <c r="C51" s="103">
        <f>C$4/(1+Data!K49/100*C$2/$B$1)</f>
        <v>34478.587686667706</v>
      </c>
      <c r="D51" s="103">
        <f t="shared" si="4"/>
        <v>-3.3218705868930556</v>
      </c>
      <c r="E51" s="103">
        <f t="shared" si="5"/>
        <v>-5.3788637697944068</v>
      </c>
      <c r="F51" s="103">
        <f t="shared" si="2"/>
        <v>-8.7007343566874624</v>
      </c>
      <c r="G51" s="103">
        <f t="shared" si="3"/>
        <v>-8.2357955348561518</v>
      </c>
    </row>
    <row r="52" spans="1:7" ht="15" thickBot="1" x14ac:dyDescent="0.35">
      <c r="A52" s="106">
        <v>47</v>
      </c>
      <c r="B52" s="103">
        <f>B$4/(1+Data!J50/100*B$2/$B$1)</f>
        <v>64040.840581676348</v>
      </c>
      <c r="C52" s="103">
        <f>C$4/(1+Data!K50/100*C$2/$B$1)</f>
        <v>34471.881252765917</v>
      </c>
      <c r="D52" s="103">
        <f t="shared" si="4"/>
        <v>-0.81158342186972732</v>
      </c>
      <c r="E52" s="103">
        <f t="shared" si="5"/>
        <v>-12.085297671583248</v>
      </c>
      <c r="F52" s="103">
        <f t="shared" si="2"/>
        <v>-12.896881093452976</v>
      </c>
      <c r="G52" s="103">
        <f t="shared" si="3"/>
        <v>-8.075410526485939</v>
      </c>
    </row>
    <row r="53" spans="1:7" ht="15" thickBot="1" x14ac:dyDescent="0.35">
      <c r="A53" s="106">
        <v>48</v>
      </c>
      <c r="B53" s="103">
        <f>B$4/(1+Data!J51/100*B$2/$B$1)</f>
        <v>64041.511297714897</v>
      </c>
      <c r="C53" s="103">
        <f>C$4/(1+Data!K51/100*C$2/$B$1)</f>
        <v>34483.545079079704</v>
      </c>
      <c r="D53" s="103">
        <f t="shared" si="4"/>
        <v>-0.14086738332116511</v>
      </c>
      <c r="E53" s="103">
        <f t="shared" si="5"/>
        <v>-0.42147135779669043</v>
      </c>
      <c r="F53" s="103">
        <f t="shared" si="2"/>
        <v>-0.56233874111785553</v>
      </c>
      <c r="G53" s="103">
        <f t="shared" si="3"/>
        <v>-7.9212220932240598</v>
      </c>
    </row>
    <row r="54" spans="1:7" ht="15" thickBot="1" x14ac:dyDescent="0.35">
      <c r="A54" s="106">
        <v>49</v>
      </c>
      <c r="B54" s="103">
        <f>B$4/(1+Data!J52/100*B$2/$B$1)</f>
        <v>64041.327335019072</v>
      </c>
      <c r="C54" s="103">
        <f>C$4/(1+Data!K52/100*C$2/$B$1)</f>
        <v>34485.024271979273</v>
      </c>
      <c r="D54" s="103">
        <f t="shared" si="4"/>
        <v>-0.32483007914561313</v>
      </c>
      <c r="E54" s="103">
        <f t="shared" si="5"/>
        <v>1.0577215417724801</v>
      </c>
      <c r="F54" s="103">
        <f t="shared" si="2"/>
        <v>0.732891462626867</v>
      </c>
      <c r="G54" s="103">
        <f t="shared" si="3"/>
        <v>-7.7557538130204193</v>
      </c>
    </row>
    <row r="55" spans="1:7" ht="15" thickBot="1" x14ac:dyDescent="0.35">
      <c r="A55" s="106">
        <v>50</v>
      </c>
      <c r="B55" s="103">
        <f>B$4/(1+Data!J53/100*B$2/$B$1)</f>
        <v>64045.555124751765</v>
      </c>
      <c r="C55" s="103">
        <f>C$4/(1+Data!K53/100*C$2/$B$1)</f>
        <v>34487.6885269513</v>
      </c>
      <c r="D55" s="103">
        <f t="shared" si="4"/>
        <v>3.9029596535474411</v>
      </c>
      <c r="E55" s="103">
        <f t="shared" si="5"/>
        <v>3.7219765137997456</v>
      </c>
      <c r="F55" s="103">
        <f t="shared" si="2"/>
        <v>7.6249361673471867</v>
      </c>
      <c r="G55" s="103">
        <f t="shared" si="3"/>
        <v>-7.7339111269757268</v>
      </c>
    </row>
    <row r="56" spans="1:7" ht="15" thickBot="1" x14ac:dyDescent="0.35">
      <c r="A56" s="106">
        <v>51</v>
      </c>
      <c r="B56" s="103">
        <f>B$4/(1+Data!J54/100*B$2/$B$1)</f>
        <v>64041.270288914551</v>
      </c>
      <c r="C56" s="103">
        <f>C$4/(1+Data!K54/100*C$2/$B$1)</f>
        <v>34482.599405470581</v>
      </c>
      <c r="D56" s="103">
        <f t="shared" si="4"/>
        <v>-0.38187618366646348</v>
      </c>
      <c r="E56" s="103">
        <f t="shared" si="5"/>
        <v>-1.3671449669200229</v>
      </c>
      <c r="F56" s="103">
        <f t="shared" si="2"/>
        <v>-1.7490211505864863</v>
      </c>
      <c r="G56" s="103">
        <f t="shared" si="3"/>
        <v>-7.5445451657069498</v>
      </c>
    </row>
    <row r="57" spans="1:7" ht="15" thickBot="1" x14ac:dyDescent="0.35">
      <c r="A57" s="106">
        <v>52</v>
      </c>
      <c r="B57" s="103">
        <f>B$4/(1+Data!J55/100*B$2/$B$1)</f>
        <v>64023.522738954976</v>
      </c>
      <c r="C57" s="103">
        <f>C$4/(1+Data!K55/100*C$2/$B$1)</f>
        <v>34496.493013244806</v>
      </c>
      <c r="D57" s="103">
        <f t="shared" si="4"/>
        <v>-18.12942614324129</v>
      </c>
      <c r="E57" s="103">
        <f t="shared" si="5"/>
        <v>12.526462807305506</v>
      </c>
      <c r="F57" s="103">
        <f t="shared" si="2"/>
        <v>-5.6029633359357831</v>
      </c>
      <c r="G57" s="103">
        <f t="shared" si="3"/>
        <v>-6.9613374077889603</v>
      </c>
    </row>
    <row r="58" spans="1:7" ht="15" thickBot="1" x14ac:dyDescent="0.35">
      <c r="A58" s="106">
        <v>53</v>
      </c>
      <c r="B58" s="103">
        <f>B$4/(1+Data!J56/100*B$2/$B$1)</f>
        <v>64042.744379065778</v>
      </c>
      <c r="C58" s="103">
        <f>C$4/(1+Data!K56/100*C$2/$B$1)</f>
        <v>34482.916512364223</v>
      </c>
      <c r="D58" s="103">
        <f t="shared" si="4"/>
        <v>1.092213967560383</v>
      </c>
      <c r="E58" s="103">
        <f t="shared" si="5"/>
        <v>-1.050038073277392</v>
      </c>
      <c r="F58" s="103">
        <f t="shared" si="2"/>
        <v>4.2175894282991067E-2</v>
      </c>
      <c r="G58" s="103">
        <f t="shared" si="3"/>
        <v>-6.9031981142616132</v>
      </c>
    </row>
    <row r="59" spans="1:7" ht="15" thickBot="1" x14ac:dyDescent="0.35">
      <c r="A59" s="106">
        <v>54</v>
      </c>
      <c r="B59" s="103">
        <f>B$4/(1+Data!J57/100*B$2/$B$1)</f>
        <v>64037.834788893961</v>
      </c>
      <c r="C59" s="103">
        <f>C$4/(1+Data!K57/100*C$2/$B$1)</f>
        <v>34478.588578876828</v>
      </c>
      <c r="D59" s="103">
        <f t="shared" si="4"/>
        <v>-3.8173762042570161</v>
      </c>
      <c r="E59" s="103">
        <f t="shared" si="5"/>
        <v>-5.3779715606724494</v>
      </c>
      <c r="F59" s="103">
        <f t="shared" si="2"/>
        <v>-9.1953477649294655</v>
      </c>
      <c r="G59" s="103">
        <f t="shared" si="3"/>
        <v>-6.8424426826677518</v>
      </c>
    </row>
    <row r="60" spans="1:7" ht="15" thickBot="1" x14ac:dyDescent="0.35">
      <c r="A60" s="106">
        <v>55</v>
      </c>
      <c r="B60" s="103">
        <f>B$4/(1+Data!J58/100*B$2/$B$1)</f>
        <v>64041.093521549716</v>
      </c>
      <c r="C60" s="103">
        <f>C$4/(1+Data!K58/100*C$2/$B$1)</f>
        <v>34483.166924265235</v>
      </c>
      <c r="D60" s="103">
        <f t="shared" si="4"/>
        <v>-0.55864354850200471</v>
      </c>
      <c r="E60" s="103">
        <f t="shared" si="5"/>
        <v>-0.79962617226556176</v>
      </c>
      <c r="F60" s="103">
        <f t="shared" si="2"/>
        <v>-1.3582697207675665</v>
      </c>
      <c r="G60" s="103">
        <f t="shared" si="3"/>
        <v>-6.5667914519945043</v>
      </c>
    </row>
    <row r="61" spans="1:7" ht="15" thickBot="1" x14ac:dyDescent="0.35">
      <c r="A61" s="106">
        <v>56</v>
      </c>
      <c r="B61" s="103">
        <f>B$4/(1+Data!J59/100*B$2/$B$1)</f>
        <v>64041.931560638535</v>
      </c>
      <c r="C61" s="103">
        <f>C$4/(1+Data!K59/100*C$2/$B$1)</f>
        <v>34484.339948446919</v>
      </c>
      <c r="D61" s="103">
        <f t="shared" si="4"/>
        <v>0.27939554031763691</v>
      </c>
      <c r="E61" s="103">
        <f t="shared" si="5"/>
        <v>0.37339800941845169</v>
      </c>
      <c r="F61" s="103">
        <f t="shared" si="2"/>
        <v>0.65279354973608861</v>
      </c>
      <c r="G61" s="103">
        <f t="shared" si="3"/>
        <v>-6.4566320036101388</v>
      </c>
    </row>
    <row r="62" spans="1:7" ht="15" thickBot="1" x14ac:dyDescent="0.35">
      <c r="A62" s="106">
        <v>57</v>
      </c>
      <c r="B62" s="103">
        <f>B$4/(1+Data!J60/100*B$2/$B$1)</f>
        <v>64044.358743796678</v>
      </c>
      <c r="C62" s="103">
        <f>C$4/(1+Data!K60/100*C$2/$B$1)</f>
        <v>34487.830772044319</v>
      </c>
      <c r="D62" s="103">
        <f t="shared" si="4"/>
        <v>2.7065786984603619</v>
      </c>
      <c r="E62" s="103">
        <f t="shared" si="5"/>
        <v>3.8642216068183188</v>
      </c>
      <c r="F62" s="103">
        <f t="shared" si="2"/>
        <v>6.5708003052786808</v>
      </c>
      <c r="G62" s="103">
        <f t="shared" si="3"/>
        <v>-6.1715457024765783</v>
      </c>
    </row>
    <row r="63" spans="1:7" ht="15" thickBot="1" x14ac:dyDescent="0.35">
      <c r="A63" s="106">
        <v>58</v>
      </c>
      <c r="B63" s="103">
        <f>B$4/(1+Data!J61/100*B$2/$B$1)</f>
        <v>64041.323979524124</v>
      </c>
      <c r="C63" s="103">
        <f>C$4/(1+Data!K61/100*C$2/$B$1)</f>
        <v>34483.612527258592</v>
      </c>
      <c r="D63" s="103">
        <f t="shared" si="4"/>
        <v>-0.3281855740933679</v>
      </c>
      <c r="E63" s="103">
        <f t="shared" si="5"/>
        <v>-0.35402317890839186</v>
      </c>
      <c r="F63" s="103">
        <f t="shared" si="2"/>
        <v>-0.68220875300175976</v>
      </c>
      <c r="G63" s="103">
        <f t="shared" si="3"/>
        <v>-6.1216114032795304</v>
      </c>
    </row>
    <row r="64" spans="1:7" ht="15" thickBot="1" x14ac:dyDescent="0.35">
      <c r="A64" s="106">
        <v>59</v>
      </c>
      <c r="B64" s="103">
        <f>B$4/(1+Data!J62/100*B$2/$B$1)</f>
        <v>64026.246671832996</v>
      </c>
      <c r="C64" s="103">
        <f>C$4/(1+Data!K62/100*C$2/$B$1)</f>
        <v>34461.953482205965</v>
      </c>
      <c r="D64" s="103">
        <f t="shared" si="4"/>
        <v>-15.405493265221594</v>
      </c>
      <c r="E64" s="103">
        <f t="shared" si="5"/>
        <v>-22.013068231535726</v>
      </c>
      <c r="F64" s="103">
        <f t="shared" si="2"/>
        <v>-37.41856149675732</v>
      </c>
      <c r="G64" s="103">
        <f t="shared" si="3"/>
        <v>-5.643133392688469</v>
      </c>
    </row>
    <row r="65" spans="1:7" ht="15" thickBot="1" x14ac:dyDescent="0.35">
      <c r="A65" s="106">
        <v>60</v>
      </c>
      <c r="B65" s="103">
        <f>B$4/(1+Data!J63/100*B$2/$B$1)</f>
        <v>64041.669491613247</v>
      </c>
      <c r="C65" s="103">
        <f>C$4/(1+Data!K63/100*C$2/$B$1)</f>
        <v>34484.002921168307</v>
      </c>
      <c r="D65" s="103">
        <f t="shared" si="4"/>
        <v>1.7326515029708389E-2</v>
      </c>
      <c r="E65" s="103">
        <f t="shared" si="5"/>
        <v>3.6370730806083884E-2</v>
      </c>
      <c r="F65" s="103">
        <f t="shared" si="2"/>
        <v>5.3697245835792273E-2</v>
      </c>
      <c r="G65" s="103">
        <f t="shared" si="3"/>
        <v>-5.6029633359357831</v>
      </c>
    </row>
    <row r="66" spans="1:7" ht="15" thickBot="1" x14ac:dyDescent="0.35">
      <c r="A66" s="106">
        <v>61</v>
      </c>
      <c r="B66" s="103">
        <f>B$4/(1+Data!J64/100*B$2/$B$1)</f>
        <v>64055.577277542136</v>
      </c>
      <c r="C66" s="103">
        <f>C$4/(1+Data!K64/100*C$2/$B$1)</f>
        <v>34504.243595779066</v>
      </c>
      <c r="D66" s="103">
        <f t="shared" si="4"/>
        <v>13.925112443917897</v>
      </c>
      <c r="E66" s="103">
        <f t="shared" si="5"/>
        <v>20.277045341565099</v>
      </c>
      <c r="F66" s="103">
        <f t="shared" si="2"/>
        <v>34.202157785482996</v>
      </c>
      <c r="G66" s="103">
        <f t="shared" si="3"/>
        <v>-5.4705428466841113</v>
      </c>
    </row>
    <row r="67" spans="1:7" ht="15" thickBot="1" x14ac:dyDescent="0.35">
      <c r="A67" s="106">
        <v>62</v>
      </c>
      <c r="B67" s="103">
        <f>B$4/(1+Data!J65/100*B$2/$B$1)</f>
        <v>64040.155065231062</v>
      </c>
      <c r="C67" s="103">
        <f>C$4/(1+Data!K65/100*C$2/$B$1)</f>
        <v>34481.871519108077</v>
      </c>
      <c r="D67" s="103">
        <f t="shared" si="4"/>
        <v>-1.4970998671560665</v>
      </c>
      <c r="E67" s="103">
        <f t="shared" si="5"/>
        <v>-2.0950313294233638</v>
      </c>
      <c r="F67" s="103">
        <f t="shared" si="2"/>
        <v>-3.5921311965794303</v>
      </c>
      <c r="G67" s="103">
        <f t="shared" si="3"/>
        <v>-5.4177591190455132</v>
      </c>
    </row>
    <row r="68" spans="1:7" ht="15" thickBot="1" x14ac:dyDescent="0.35">
      <c r="A68" s="106">
        <v>63</v>
      </c>
      <c r="B68" s="103">
        <f>B$4/(1+Data!J66/100*B$2/$B$1)</f>
        <v>64039.735171688466</v>
      </c>
      <c r="C68" s="103">
        <f>C$4/(1+Data!K66/100*C$2/$B$1)</f>
        <v>34481.250725086189</v>
      </c>
      <c r="D68" s="103">
        <f t="shared" si="4"/>
        <v>-1.9169934097517398</v>
      </c>
      <c r="E68" s="103">
        <f t="shared" si="5"/>
        <v>-2.7158253513116506</v>
      </c>
      <c r="F68" s="103">
        <f t="shared" si="2"/>
        <v>-4.6328187610633904</v>
      </c>
      <c r="G68" s="103">
        <f t="shared" si="3"/>
        <v>-5.2461951330406009</v>
      </c>
    </row>
    <row r="69" spans="1:7" ht="15" thickBot="1" x14ac:dyDescent="0.35">
      <c r="A69" s="106">
        <v>64</v>
      </c>
      <c r="B69" s="103">
        <f>B$4/(1+Data!J67/100*B$2/$B$1)</f>
        <v>64042.402310831363</v>
      </c>
      <c r="C69" s="103">
        <f>C$4/(1+Data!K67/100*C$2/$B$1)</f>
        <v>34485.034019082457</v>
      </c>
      <c r="D69" s="103">
        <f t="shared" si="4"/>
        <v>0.75014573314547306</v>
      </c>
      <c r="E69" s="103">
        <f t="shared" si="5"/>
        <v>1.0674686449565343</v>
      </c>
      <c r="F69" s="103">
        <f t="shared" si="2"/>
        <v>1.8176143781020073</v>
      </c>
      <c r="G69" s="103">
        <f t="shared" si="3"/>
        <v>-5.2074937468205462</v>
      </c>
    </row>
    <row r="70" spans="1:7" ht="15" thickBot="1" x14ac:dyDescent="0.35">
      <c r="A70" s="106">
        <v>65</v>
      </c>
      <c r="B70" s="103">
        <f>B$4/(1+Data!J68/100*B$2/$B$1)</f>
        <v>64047.101713914613</v>
      </c>
      <c r="C70" s="103">
        <f>C$4/(1+Data!K68/100*C$2/$B$1)</f>
        <v>34491.665826609773</v>
      </c>
      <c r="D70" s="103">
        <f t="shared" si="4"/>
        <v>5.4495488163956907</v>
      </c>
      <c r="E70" s="103">
        <f t="shared" si="5"/>
        <v>7.6992761722722207</v>
      </c>
      <c r="F70" s="103">
        <f t="shared" si="2"/>
        <v>13.148824988667911</v>
      </c>
      <c r="G70" s="103">
        <f t="shared" si="3"/>
        <v>-4.9021793425272335</v>
      </c>
    </row>
    <row r="71" spans="1:7" ht="15" thickBot="1" x14ac:dyDescent="0.35">
      <c r="A71" s="106">
        <v>66</v>
      </c>
      <c r="B71" s="103">
        <f>B$4/(1+Data!J69/100*B$2/$B$1)</f>
        <v>64041.463775055883</v>
      </c>
      <c r="C71" s="103">
        <f>C$4/(1+Data!K69/100*C$2/$B$1)</f>
        <v>34483.702154814353</v>
      </c>
      <c r="D71" s="103">
        <f t="shared" si="4"/>
        <v>-0.18839004233450396</v>
      </c>
      <c r="E71" s="103">
        <f t="shared" si="5"/>
        <v>-0.26439562314772047</v>
      </c>
      <c r="F71" s="103">
        <f t="shared" ref="F71:F134" si="6">+SUM(D71:E71)</f>
        <v>-0.45278566548222443</v>
      </c>
      <c r="G71" s="103">
        <f t="shared" ref="G71:G134" si="7">+SMALL($F$6:$F$256,A71)</f>
        <v>-4.8759713612234918</v>
      </c>
    </row>
    <row r="72" spans="1:7" ht="15" thickBot="1" x14ac:dyDescent="0.35">
      <c r="A72" s="106">
        <v>67</v>
      </c>
      <c r="B72" s="103">
        <f>B$4/(1+Data!J70/100*B$2/$B$1)</f>
        <v>64041.646575787257</v>
      </c>
      <c r="C72" s="103">
        <f>C$4/(1+Data!K70/100*C$2/$B$1)</f>
        <v>34483.957679312967</v>
      </c>
      <c r="D72" s="103">
        <f t="shared" si="4"/>
        <v>-5.5893109602038749E-3</v>
      </c>
      <c r="E72" s="103">
        <f t="shared" si="5"/>
        <v>-8.8711245334707201E-3</v>
      </c>
      <c r="F72" s="103">
        <f t="shared" si="6"/>
        <v>-1.4460435493674595E-2</v>
      </c>
      <c r="G72" s="103">
        <f t="shared" si="7"/>
        <v>-4.6667495171568589</v>
      </c>
    </row>
    <row r="73" spans="1:7" ht="15" thickBot="1" x14ac:dyDescent="0.35">
      <c r="A73" s="106">
        <v>68</v>
      </c>
      <c r="B73" s="103">
        <f>B$4/(1+Data!J71/100*B$2/$B$1)</f>
        <v>64041.823730225246</v>
      </c>
      <c r="C73" s="103">
        <f>C$4/(1+Data!K71/100*C$2/$B$1)</f>
        <v>34484.204265230881</v>
      </c>
      <c r="D73" s="103">
        <f t="shared" ref="D73:D136" si="8">+B73-B$5</f>
        <v>0.17156512702786131</v>
      </c>
      <c r="E73" s="103">
        <f t="shared" ref="E73:E136" si="9">+C73-C$5</f>
        <v>0.23771479338029167</v>
      </c>
      <c r="F73" s="103">
        <f t="shared" si="6"/>
        <v>0.40927992040815298</v>
      </c>
      <c r="G73" s="103">
        <f t="shared" si="7"/>
        <v>-4.6328187610633904</v>
      </c>
    </row>
    <row r="74" spans="1:7" ht="15" thickBot="1" x14ac:dyDescent="0.35">
      <c r="A74" s="106">
        <v>69</v>
      </c>
      <c r="B74" s="103">
        <f>B$4/(1+Data!J72/100*B$2/$B$1)</f>
        <v>64040.235196699497</v>
      </c>
      <c r="C74" s="103">
        <f>C$4/(1+Data!K72/100*C$2/$B$1)</f>
        <v>34481.987094379998</v>
      </c>
      <c r="D74" s="103">
        <f t="shared" si="8"/>
        <v>-1.4169683987202006</v>
      </c>
      <c r="E74" s="103">
        <f t="shared" si="9"/>
        <v>-1.9794560575028299</v>
      </c>
      <c r="F74" s="103">
        <f t="shared" si="6"/>
        <v>-3.3964244562230306</v>
      </c>
      <c r="G74" s="103">
        <f t="shared" si="7"/>
        <v>-4.298761069549073</v>
      </c>
    </row>
    <row r="75" spans="1:7" ht="15" thickBot="1" x14ac:dyDescent="0.35">
      <c r="A75" s="106">
        <v>70</v>
      </c>
      <c r="B75" s="103">
        <f>B$4/(1+Data!J73/100*B$2/$B$1)</f>
        <v>64037.543247063768</v>
      </c>
      <c r="C75" s="103">
        <f>C$4/(1+Data!K73/100*C$2/$B$1)</f>
        <v>34478.104877474128</v>
      </c>
      <c r="D75" s="103">
        <f t="shared" si="8"/>
        <v>-4.1089180344497436</v>
      </c>
      <c r="E75" s="103">
        <f t="shared" si="9"/>
        <v>-5.8616729633722571</v>
      </c>
      <c r="F75" s="103">
        <f t="shared" si="6"/>
        <v>-9.9705909978220006</v>
      </c>
      <c r="G75" s="103">
        <f t="shared" si="7"/>
        <v>-4.2328363117485424</v>
      </c>
    </row>
    <row r="76" spans="1:7" ht="15" thickBot="1" x14ac:dyDescent="0.35">
      <c r="A76" s="106">
        <v>71</v>
      </c>
      <c r="B76" s="103">
        <f>B$4/(1+Data!J74/100*B$2/$B$1)</f>
        <v>64041.713643894516</v>
      </c>
      <c r="C76" s="103">
        <f>C$4/(1+Data!K74/100*C$2/$B$1)</f>
        <v>34484.064127253754</v>
      </c>
      <c r="D76" s="103">
        <f t="shared" si="8"/>
        <v>6.1478796298615634E-2</v>
      </c>
      <c r="E76" s="103">
        <f t="shared" si="9"/>
        <v>9.7576816253422294E-2</v>
      </c>
      <c r="F76" s="103">
        <f t="shared" si="6"/>
        <v>0.15905561255203793</v>
      </c>
      <c r="G76" s="103">
        <f t="shared" si="7"/>
        <v>-4.1123843737732386</v>
      </c>
    </row>
    <row r="77" spans="1:7" ht="15" thickBot="1" x14ac:dyDescent="0.35">
      <c r="A77" s="106">
        <v>72</v>
      </c>
      <c r="B77" s="103">
        <f>B$4/(1+Data!J75/100*B$2/$B$1)</f>
        <v>64040.603208514847</v>
      </c>
      <c r="C77" s="103">
        <f>C$4/(1+Data!K75/100*C$2/$B$1)</f>
        <v>34482.005762894762</v>
      </c>
      <c r="D77" s="103">
        <f t="shared" si="8"/>
        <v>-1.0489565833704546</v>
      </c>
      <c r="E77" s="103">
        <f t="shared" si="9"/>
        <v>-1.9607875427391264</v>
      </c>
      <c r="F77" s="103">
        <f t="shared" si="6"/>
        <v>-3.009744126109581</v>
      </c>
      <c r="G77" s="103">
        <f t="shared" si="7"/>
        <v>-4.0800908473102027</v>
      </c>
    </row>
    <row r="78" spans="1:7" ht="15" thickBot="1" x14ac:dyDescent="0.35">
      <c r="A78" s="106">
        <v>73</v>
      </c>
      <c r="B78" s="103">
        <f>B$4/(1+Data!J76/100*B$2/$B$1)</f>
        <v>64026.577811353738</v>
      </c>
      <c r="C78" s="103">
        <f>C$4/(1+Data!K76/100*C$2/$B$1)</f>
        <v>34460.324099627411</v>
      </c>
      <c r="D78" s="103">
        <f t="shared" si="8"/>
        <v>-15.074353744479595</v>
      </c>
      <c r="E78" s="103">
        <f t="shared" si="9"/>
        <v>-23.64245081008994</v>
      </c>
      <c r="F78" s="103">
        <f t="shared" si="6"/>
        <v>-38.716804554569535</v>
      </c>
      <c r="G78" s="103">
        <f t="shared" si="7"/>
        <v>-3.9980597589237732</v>
      </c>
    </row>
    <row r="79" spans="1:7" ht="15" thickBot="1" x14ac:dyDescent="0.35">
      <c r="A79" s="106">
        <v>74</v>
      </c>
      <c r="B79" s="103">
        <f>B$4/(1+Data!J77/100*B$2/$B$1)</f>
        <v>64039.896101992606</v>
      </c>
      <c r="C79" s="103">
        <f>C$4/(1+Data!K77/100*C$2/$B$1)</f>
        <v>34481.055864025955</v>
      </c>
      <c r="D79" s="103">
        <f t="shared" si="8"/>
        <v>-1.756063105611247</v>
      </c>
      <c r="E79" s="103">
        <f t="shared" si="9"/>
        <v>-2.9106864115456119</v>
      </c>
      <c r="F79" s="103">
        <f t="shared" si="6"/>
        <v>-4.6667495171568589</v>
      </c>
      <c r="G79" s="103">
        <f t="shared" si="7"/>
        <v>-3.7220348075206857</v>
      </c>
    </row>
    <row r="80" spans="1:7" ht="15" thickBot="1" x14ac:dyDescent="0.35">
      <c r="A80" s="106">
        <v>75</v>
      </c>
      <c r="B80" s="103">
        <f>B$4/(1+Data!J78/100*B$2/$B$1)</f>
        <v>64043.999280007811</v>
      </c>
      <c r="C80" s="103">
        <f>C$4/(1+Data!K78/100*C$2/$B$1)</f>
        <v>34486.885893026127</v>
      </c>
      <c r="D80" s="103">
        <f t="shared" si="8"/>
        <v>2.3471149095930741</v>
      </c>
      <c r="E80" s="103">
        <f t="shared" si="9"/>
        <v>2.9193425886260229</v>
      </c>
      <c r="F80" s="103">
        <f t="shared" si="6"/>
        <v>5.266457498219097</v>
      </c>
      <c r="G80" s="103">
        <f t="shared" si="7"/>
        <v>-3.669672132928099</v>
      </c>
    </row>
    <row r="81" spans="1:7" ht="15" thickBot="1" x14ac:dyDescent="0.35">
      <c r="A81" s="106">
        <v>76</v>
      </c>
      <c r="B81" s="103">
        <f>B$4/(1+Data!J79/100*B$2/$B$1)</f>
        <v>64033.65862768644</v>
      </c>
      <c r="C81" s="103">
        <f>C$4/(1+Data!K79/100*C$2/$B$1)</f>
        <v>34468.979840020169</v>
      </c>
      <c r="D81" s="103">
        <f t="shared" si="8"/>
        <v>-7.9935374117776519</v>
      </c>
      <c r="E81" s="103">
        <f t="shared" si="9"/>
        <v>-14.986710417331778</v>
      </c>
      <c r="F81" s="103">
        <f t="shared" si="6"/>
        <v>-22.98024782910943</v>
      </c>
      <c r="G81" s="103">
        <f t="shared" si="7"/>
        <v>-3.648205219207739</v>
      </c>
    </row>
    <row r="82" spans="1:7" ht="15" thickBot="1" x14ac:dyDescent="0.35">
      <c r="A82" s="106">
        <v>77</v>
      </c>
      <c r="B82" s="103">
        <f>B$4/(1+Data!J80/100*B$2/$B$1)</f>
        <v>64029.161923738386</v>
      </c>
      <c r="C82" s="103">
        <f>C$4/(1+Data!K80/100*C$2/$B$1)</f>
        <v>34463.420553900447</v>
      </c>
      <c r="D82" s="103">
        <f t="shared" si="8"/>
        <v>-12.490241359831998</v>
      </c>
      <c r="E82" s="103">
        <f t="shared" si="9"/>
        <v>-20.545996537053725</v>
      </c>
      <c r="F82" s="103">
        <f t="shared" si="6"/>
        <v>-33.036237896885723</v>
      </c>
      <c r="G82" s="103">
        <f t="shared" si="7"/>
        <v>-3.5921311965794303</v>
      </c>
    </row>
    <row r="83" spans="1:7" ht="15" thickBot="1" x14ac:dyDescent="0.35">
      <c r="A83" s="106">
        <v>78</v>
      </c>
      <c r="B83" s="103">
        <f>B$4/(1+Data!J81/100*B$2/$B$1)</f>
        <v>64043.163173771434</v>
      </c>
      <c r="C83" s="103">
        <f>C$4/(1+Data!K81/100*C$2/$B$1)</f>
        <v>34485.041107820885</v>
      </c>
      <c r="D83" s="103">
        <f t="shared" si="8"/>
        <v>1.5110086732165655</v>
      </c>
      <c r="E83" s="103">
        <f t="shared" si="9"/>
        <v>1.074557383384672</v>
      </c>
      <c r="F83" s="103">
        <f t="shared" si="6"/>
        <v>2.5855660566012375</v>
      </c>
      <c r="G83" s="103">
        <f t="shared" si="7"/>
        <v>-3.583080858203175</v>
      </c>
    </row>
    <row r="84" spans="1:7" ht="15" thickBot="1" x14ac:dyDescent="0.35">
      <c r="A84" s="106">
        <v>79</v>
      </c>
      <c r="B84" s="103">
        <f>B$4/(1+Data!J82/100*B$2/$B$1)</f>
        <v>64040.339967018474</v>
      </c>
      <c r="C84" s="103">
        <f>C$4/(1+Data!K82/100*C$2/$B$1)</f>
        <v>34481.630543298037</v>
      </c>
      <c r="D84" s="103">
        <f t="shared" si="8"/>
        <v>-1.3121980797441211</v>
      </c>
      <c r="E84" s="103">
        <f t="shared" si="9"/>
        <v>-2.3360071394636179</v>
      </c>
      <c r="F84" s="103">
        <f t="shared" si="6"/>
        <v>-3.648205219207739</v>
      </c>
      <c r="G84" s="103">
        <f t="shared" si="7"/>
        <v>-3.4354914297655341</v>
      </c>
    </row>
    <row r="85" spans="1:7" ht="15" thickBot="1" x14ac:dyDescent="0.35">
      <c r="A85" s="106">
        <v>80</v>
      </c>
      <c r="B85" s="103">
        <f>B$4/(1+Data!J83/100*B$2/$B$1)</f>
        <v>64037.525231891428</v>
      </c>
      <c r="C85" s="103">
        <f>C$4/(1+Data!K83/100*C$2/$B$1)</f>
        <v>34475.972562033923</v>
      </c>
      <c r="D85" s="103">
        <f t="shared" si="8"/>
        <v>-4.1269332067895448</v>
      </c>
      <c r="E85" s="103">
        <f t="shared" si="9"/>
        <v>-7.9939884035775322</v>
      </c>
      <c r="F85" s="103">
        <f t="shared" si="6"/>
        <v>-12.120921610367077</v>
      </c>
      <c r="G85" s="103">
        <f t="shared" si="7"/>
        <v>-3.3964244562230306</v>
      </c>
    </row>
    <row r="86" spans="1:7" ht="15" thickBot="1" x14ac:dyDescent="0.35">
      <c r="A86" s="106">
        <v>81</v>
      </c>
      <c r="B86" s="103">
        <f>B$4/(1+Data!J84/100*B$2/$B$1)</f>
        <v>64059.647234818432</v>
      </c>
      <c r="C86" s="103">
        <f>C$4/(1+Data!K84/100*C$2/$B$1)</f>
        <v>34508.569167842608</v>
      </c>
      <c r="D86" s="103">
        <f t="shared" si="8"/>
        <v>17.995069720214815</v>
      </c>
      <c r="E86" s="103">
        <f t="shared" si="9"/>
        <v>24.602617405107594</v>
      </c>
      <c r="F86" s="103">
        <f t="shared" si="6"/>
        <v>42.597687125322409</v>
      </c>
      <c r="G86" s="103">
        <f t="shared" si="7"/>
        <v>-3.3100392036576523</v>
      </c>
    </row>
    <row r="87" spans="1:7" ht="15" thickBot="1" x14ac:dyDescent="0.35">
      <c r="A87" s="106">
        <v>82</v>
      </c>
      <c r="B87" s="103">
        <f>B$4/(1+Data!J85/100*B$2/$B$1)</f>
        <v>64039.416541673447</v>
      </c>
      <c r="C87" s="103">
        <f>C$4/(1+Data!K85/100*C$2/$B$1)</f>
        <v>34480.784414743226</v>
      </c>
      <c r="D87" s="103">
        <f t="shared" si="8"/>
        <v>-2.2356234247708926</v>
      </c>
      <c r="E87" s="103">
        <f t="shared" si="9"/>
        <v>-3.1821356942746206</v>
      </c>
      <c r="F87" s="103">
        <f t="shared" si="6"/>
        <v>-5.4177591190455132</v>
      </c>
      <c r="G87" s="103">
        <f t="shared" si="7"/>
        <v>-3.2023111600065022</v>
      </c>
    </row>
    <row r="88" spans="1:7" ht="15" thickBot="1" x14ac:dyDescent="0.35">
      <c r="A88" s="106">
        <v>83</v>
      </c>
      <c r="B88" s="103">
        <f>B$4/(1+Data!J86/100*B$2/$B$1)</f>
        <v>64033.334904745294</v>
      </c>
      <c r="C88" s="103">
        <f>C$4/(1+Data!K86/100*C$2/$B$1)</f>
        <v>34472.95353559967</v>
      </c>
      <c r="D88" s="103">
        <f t="shared" si="8"/>
        <v>-8.3172603529237676</v>
      </c>
      <c r="E88" s="103">
        <f t="shared" si="9"/>
        <v>-11.013014837830269</v>
      </c>
      <c r="F88" s="103">
        <f t="shared" si="6"/>
        <v>-19.330275190754037</v>
      </c>
      <c r="G88" s="103">
        <f t="shared" si="7"/>
        <v>-3.1526582935039187</v>
      </c>
    </row>
    <row r="89" spans="1:7" ht="15" thickBot="1" x14ac:dyDescent="0.35">
      <c r="A89" s="106">
        <v>84</v>
      </c>
      <c r="B89" s="103">
        <f>B$4/(1+Data!J87/100*B$2/$B$1)</f>
        <v>64052.614172785143</v>
      </c>
      <c r="C89" s="103">
        <f>C$4/(1+Data!K87/100*C$2/$B$1)</f>
        <v>34502.077450551187</v>
      </c>
      <c r="D89" s="103">
        <f t="shared" si="8"/>
        <v>10.962007686925062</v>
      </c>
      <c r="E89" s="103">
        <f t="shared" si="9"/>
        <v>18.110900113686512</v>
      </c>
      <c r="F89" s="103">
        <f t="shared" si="6"/>
        <v>29.072907800611574</v>
      </c>
      <c r="G89" s="103">
        <f t="shared" si="7"/>
        <v>-3.1149995164305437</v>
      </c>
    </row>
    <row r="90" spans="1:7" ht="15" thickBot="1" x14ac:dyDescent="0.35">
      <c r="A90" s="106">
        <v>85</v>
      </c>
      <c r="B90" s="103">
        <f>B$4/(1+Data!J88/100*B$2/$B$1)</f>
        <v>64040.295708109006</v>
      </c>
      <c r="C90" s="103">
        <f>C$4/(1+Data!K88/100*C$2/$B$1)</f>
        <v>34482.698013234411</v>
      </c>
      <c r="D90" s="103">
        <f t="shared" si="8"/>
        <v>-1.3564569892114378</v>
      </c>
      <c r="E90" s="103">
        <f t="shared" si="9"/>
        <v>-1.2685372030900908</v>
      </c>
      <c r="F90" s="103">
        <f t="shared" si="6"/>
        <v>-2.6249941923015285</v>
      </c>
      <c r="G90" s="103">
        <f t="shared" si="7"/>
        <v>-3.0952675275693764</v>
      </c>
    </row>
    <row r="91" spans="1:7" ht="15" thickBot="1" x14ac:dyDescent="0.35">
      <c r="A91" s="106">
        <v>86</v>
      </c>
      <c r="B91" s="103">
        <f>B$4/(1+Data!J89/100*B$2/$B$1)</f>
        <v>64041.250153630295</v>
      </c>
      <c r="C91" s="103">
        <f>C$4/(1+Data!K89/100*C$2/$B$1)</f>
        <v>34484.562497220017</v>
      </c>
      <c r="D91" s="103">
        <f t="shared" si="8"/>
        <v>-0.40201146792242071</v>
      </c>
      <c r="E91" s="103">
        <f t="shared" si="9"/>
        <v>0.59594678251596633</v>
      </c>
      <c r="F91" s="103">
        <f t="shared" si="6"/>
        <v>0.19393531459354563</v>
      </c>
      <c r="G91" s="103">
        <f t="shared" si="7"/>
        <v>-3.0435580835182918</v>
      </c>
    </row>
    <row r="92" spans="1:7" ht="15" thickBot="1" x14ac:dyDescent="0.35">
      <c r="A92" s="106">
        <v>87</v>
      </c>
      <c r="B92" s="103">
        <f>B$4/(1+Data!J90/100*B$2/$B$1)</f>
        <v>64045.885308718374</v>
      </c>
      <c r="C92" s="103">
        <f>C$4/(1+Data!K90/100*C$2/$B$1)</f>
        <v>34491.305917167054</v>
      </c>
      <c r="D92" s="103">
        <f t="shared" si="8"/>
        <v>4.2331436201566248</v>
      </c>
      <c r="E92" s="103">
        <f t="shared" si="9"/>
        <v>7.3393667295531486</v>
      </c>
      <c r="F92" s="103">
        <f t="shared" si="6"/>
        <v>11.572510349709773</v>
      </c>
      <c r="G92" s="103">
        <f t="shared" si="7"/>
        <v>-3.0173667606431991</v>
      </c>
    </row>
    <row r="93" spans="1:7" ht="15" thickBot="1" x14ac:dyDescent="0.35">
      <c r="A93" s="106">
        <v>88</v>
      </c>
      <c r="B93" s="103">
        <f>B$4/(1+Data!J91/100*B$2/$B$1)</f>
        <v>64041.316709217201</v>
      </c>
      <c r="C93" s="103">
        <f>C$4/(1+Data!K91/100*C$2/$B$1)</f>
        <v>34480.189621944744</v>
      </c>
      <c r="D93" s="103">
        <f t="shared" si="8"/>
        <v>-0.33545588101696922</v>
      </c>
      <c r="E93" s="103">
        <f t="shared" si="9"/>
        <v>-3.7769284927562694</v>
      </c>
      <c r="F93" s="103">
        <f t="shared" si="6"/>
        <v>-4.1123843737732386</v>
      </c>
      <c r="G93" s="103">
        <f t="shared" si="7"/>
        <v>-3.009744126109581</v>
      </c>
    </row>
    <row r="94" spans="1:7" ht="15" thickBot="1" x14ac:dyDescent="0.35">
      <c r="A94" s="106">
        <v>89</v>
      </c>
      <c r="B94" s="103">
        <f>B$4/(1+Data!J92/100*B$2/$B$1)</f>
        <v>64039.718907913797</v>
      </c>
      <c r="C94" s="103">
        <f>C$4/(1+Data!K92/100*C$2/$B$1)</f>
        <v>34481.901747862998</v>
      </c>
      <c r="D94" s="103">
        <f t="shared" si="8"/>
        <v>-1.9332571844206541</v>
      </c>
      <c r="E94" s="103">
        <f t="shared" si="9"/>
        <v>-2.0648025745031191</v>
      </c>
      <c r="F94" s="103">
        <f t="shared" si="6"/>
        <v>-3.9980597589237732</v>
      </c>
      <c r="G94" s="103">
        <f t="shared" si="7"/>
        <v>-2.6249941923015285</v>
      </c>
    </row>
    <row r="95" spans="1:7" ht="15" thickBot="1" x14ac:dyDescent="0.35">
      <c r="A95" s="106">
        <v>90</v>
      </c>
      <c r="B95" s="103">
        <f>B$4/(1+Data!J93/100*B$2/$B$1)</f>
        <v>64042.839764288641</v>
      </c>
      <c r="C95" s="103">
        <f>C$4/(1+Data!K93/100*C$2/$B$1)</f>
        <v>34487.820170674961</v>
      </c>
      <c r="D95" s="103">
        <f t="shared" si="8"/>
        <v>1.1875991904234979</v>
      </c>
      <c r="E95" s="103">
        <f t="shared" si="9"/>
        <v>3.8536202374598361</v>
      </c>
      <c r="F95" s="103">
        <f t="shared" si="6"/>
        <v>5.041219427883334</v>
      </c>
      <c r="G95" s="103">
        <f t="shared" si="7"/>
        <v>-2.5849059746833518</v>
      </c>
    </row>
    <row r="96" spans="1:7" ht="15" thickBot="1" x14ac:dyDescent="0.35">
      <c r="A96" s="106">
        <v>91</v>
      </c>
      <c r="B96" s="103">
        <f>B$4/(1+Data!J94/100*B$2/$B$1)</f>
        <v>64046.54565188392</v>
      </c>
      <c r="C96" s="103">
        <f>C$4/(1+Data!K94/100*C$2/$B$1)</f>
        <v>34486.248066589287</v>
      </c>
      <c r="D96" s="103">
        <f t="shared" si="8"/>
        <v>4.8934867857024074</v>
      </c>
      <c r="E96" s="103">
        <f t="shared" si="9"/>
        <v>2.2815161517864908</v>
      </c>
      <c r="F96" s="103">
        <f t="shared" si="6"/>
        <v>7.1750029374888982</v>
      </c>
      <c r="G96" s="103">
        <f t="shared" si="7"/>
        <v>-2.4313102051746682</v>
      </c>
    </row>
    <row r="97" spans="1:7" ht="15" thickBot="1" x14ac:dyDescent="0.35">
      <c r="A97" s="106">
        <v>92</v>
      </c>
      <c r="B97" s="103">
        <f>B$4/(1+Data!J95/100*B$2/$B$1)</f>
        <v>64049.13242718354</v>
      </c>
      <c r="C97" s="103">
        <f>C$4/(1+Data!K95/100*C$2/$B$1)</f>
        <v>34504.693905609507</v>
      </c>
      <c r="D97" s="103">
        <f t="shared" si="8"/>
        <v>7.4802620853224653</v>
      </c>
      <c r="E97" s="103">
        <f t="shared" si="9"/>
        <v>20.727355172006355</v>
      </c>
      <c r="F97" s="103">
        <f t="shared" si="6"/>
        <v>28.20761725732882</v>
      </c>
      <c r="G97" s="103">
        <f t="shared" si="7"/>
        <v>-2.076190716943529</v>
      </c>
    </row>
    <row r="98" spans="1:7" ht="15" thickBot="1" x14ac:dyDescent="0.35">
      <c r="A98" s="106">
        <v>93</v>
      </c>
      <c r="B98" s="103">
        <f>B$4/(1+Data!J96/100*B$2/$B$1)</f>
        <v>64045.094209389259</v>
      </c>
      <c r="C98" s="103">
        <f>C$4/(1+Data!K96/100*C$2/$B$1)</f>
        <v>34486.508203836085</v>
      </c>
      <c r="D98" s="103">
        <f t="shared" si="8"/>
        <v>3.442044291041384</v>
      </c>
      <c r="E98" s="103">
        <f t="shared" si="9"/>
        <v>2.541653398584458</v>
      </c>
      <c r="F98" s="103">
        <f t="shared" si="6"/>
        <v>5.983697689625842</v>
      </c>
      <c r="G98" s="103">
        <f t="shared" si="7"/>
        <v>-2.03830995165481</v>
      </c>
    </row>
    <row r="99" spans="1:7" ht="15" thickBot="1" x14ac:dyDescent="0.35">
      <c r="A99" s="106">
        <v>94</v>
      </c>
      <c r="B99" s="103">
        <f>B$4/(1+Data!J97/100*B$2/$B$1)</f>
        <v>64042.971380732437</v>
      </c>
      <c r="C99" s="103">
        <f>C$4/(1+Data!K97/100*C$2/$B$1)</f>
        <v>34486.134786883849</v>
      </c>
      <c r="D99" s="103">
        <f t="shared" si="8"/>
        <v>1.3192156342192902</v>
      </c>
      <c r="E99" s="103">
        <f t="shared" si="9"/>
        <v>2.168236446348601</v>
      </c>
      <c r="F99" s="103">
        <f t="shared" si="6"/>
        <v>3.4874520805678912</v>
      </c>
      <c r="G99" s="103">
        <f t="shared" si="7"/>
        <v>-2.0371867131689214</v>
      </c>
    </row>
    <row r="100" spans="1:7" ht="15" thickBot="1" x14ac:dyDescent="0.35">
      <c r="A100" s="106">
        <v>95</v>
      </c>
      <c r="B100" s="103">
        <f>B$4/(1+Data!J98/100*B$2/$B$1)</f>
        <v>64047.679901253141</v>
      </c>
      <c r="C100" s="103">
        <f>C$4/(1+Data!K98/100*C$2/$B$1)</f>
        <v>34492.838741782245</v>
      </c>
      <c r="D100" s="103">
        <f t="shared" si="8"/>
        <v>6.0277361549233319</v>
      </c>
      <c r="E100" s="103">
        <f t="shared" si="9"/>
        <v>8.8721913447443512</v>
      </c>
      <c r="F100" s="103">
        <f t="shared" si="6"/>
        <v>14.899927499667683</v>
      </c>
      <c r="G100" s="103">
        <f t="shared" si="7"/>
        <v>-1.9466907161549898</v>
      </c>
    </row>
    <row r="101" spans="1:7" ht="15" thickBot="1" x14ac:dyDescent="0.35">
      <c r="A101" s="106">
        <v>96</v>
      </c>
      <c r="B101" s="103">
        <f>B$4/(1+Data!J99/100*B$2/$B$1)</f>
        <v>64041.769527943638</v>
      </c>
      <c r="C101" s="103">
        <f>C$4/(1+Data!K99/100*C$2/$B$1)</f>
        <v>34487.74772475387</v>
      </c>
      <c r="D101" s="103">
        <f t="shared" si="8"/>
        <v>0.11736284541984787</v>
      </c>
      <c r="E101" s="103">
        <f t="shared" si="9"/>
        <v>3.7811743163692881</v>
      </c>
      <c r="F101" s="103">
        <f t="shared" si="6"/>
        <v>3.898537161789136</v>
      </c>
      <c r="G101" s="103">
        <f t="shared" si="7"/>
        <v>-1.8143981402463396</v>
      </c>
    </row>
    <row r="102" spans="1:7" ht="15" thickBot="1" x14ac:dyDescent="0.35">
      <c r="A102" s="106">
        <v>97</v>
      </c>
      <c r="B102" s="103">
        <f>B$4/(1+Data!J100/100*B$2/$B$1)</f>
        <v>64054.216319139057</v>
      </c>
      <c r="C102" s="103">
        <f>C$4/(1+Data!K100/100*C$2/$B$1)</f>
        <v>34504.461403392721</v>
      </c>
      <c r="D102" s="103">
        <f t="shared" si="8"/>
        <v>12.564154040839639</v>
      </c>
      <c r="E102" s="103">
        <f t="shared" si="9"/>
        <v>20.494852955220267</v>
      </c>
      <c r="F102" s="103">
        <f t="shared" si="6"/>
        <v>33.059006996059907</v>
      </c>
      <c r="G102" s="103">
        <f t="shared" si="7"/>
        <v>-1.8104254606878385</v>
      </c>
    </row>
    <row r="103" spans="1:7" ht="15" thickBot="1" x14ac:dyDescent="0.35">
      <c r="A103" s="106">
        <v>98</v>
      </c>
      <c r="B103" s="103">
        <f>B$4/(1+Data!J101/100*B$2/$B$1)</f>
        <v>64041.845521439187</v>
      </c>
      <c r="C103" s="103">
        <f>C$4/(1+Data!K101/100*C$2/$B$1)</f>
        <v>34485.739970426475</v>
      </c>
      <c r="D103" s="103">
        <f t="shared" si="8"/>
        <v>0.19335634096933063</v>
      </c>
      <c r="E103" s="103">
        <f t="shared" si="9"/>
        <v>1.7734199889746378</v>
      </c>
      <c r="F103" s="103">
        <f t="shared" si="6"/>
        <v>1.9667763299439684</v>
      </c>
      <c r="G103" s="103">
        <f t="shared" si="7"/>
        <v>-1.7490211505864863</v>
      </c>
    </row>
    <row r="104" spans="1:7" ht="15" thickBot="1" x14ac:dyDescent="0.35">
      <c r="A104" s="106">
        <v>99</v>
      </c>
      <c r="B104" s="103">
        <f>B$4/(1+Data!J102/100*B$2/$B$1)</f>
        <v>64040.697273860198</v>
      </c>
      <c r="C104" s="103">
        <f>C$4/(1+Data!K102/100*C$2/$B$1)</f>
        <v>34481.826174147951</v>
      </c>
      <c r="D104" s="103">
        <f t="shared" si="8"/>
        <v>-0.95489123801962705</v>
      </c>
      <c r="E104" s="103">
        <f t="shared" si="9"/>
        <v>-2.1403762895497493</v>
      </c>
      <c r="F104" s="103">
        <f t="shared" si="6"/>
        <v>-3.0952675275693764</v>
      </c>
      <c r="G104" s="103">
        <f t="shared" si="7"/>
        <v>-1.6459930372948293</v>
      </c>
    </row>
    <row r="105" spans="1:7" ht="15" thickBot="1" x14ac:dyDescent="0.35">
      <c r="A105" s="106">
        <v>100</v>
      </c>
      <c r="B105" s="103">
        <f>B$4/(1+Data!J103/100*B$2/$B$1)</f>
        <v>64041.527510419954</v>
      </c>
      <c r="C105" s="103">
        <f>C$4/(1+Data!K103/100*C$2/$B$1)</f>
        <v>34482.753975185027</v>
      </c>
      <c r="D105" s="103">
        <f t="shared" si="8"/>
        <v>-0.12465467826405074</v>
      </c>
      <c r="E105" s="103">
        <f t="shared" si="9"/>
        <v>-1.2125752524734708</v>
      </c>
      <c r="F105" s="103">
        <f t="shared" si="6"/>
        <v>-1.3372299307375215</v>
      </c>
      <c r="G105" s="103">
        <f t="shared" si="7"/>
        <v>-1.6276088038939633</v>
      </c>
    </row>
    <row r="106" spans="1:7" ht="15" thickBot="1" x14ac:dyDescent="0.35">
      <c r="A106" s="106">
        <v>101</v>
      </c>
      <c r="B106" s="103">
        <f>B$4/(1+Data!J104/100*B$2/$B$1)</f>
        <v>64042.725411672691</v>
      </c>
      <c r="C106" s="103">
        <f>C$4/(1+Data!K104/100*C$2/$B$1)</f>
        <v>34484.306251185524</v>
      </c>
      <c r="D106" s="103">
        <f t="shared" si="8"/>
        <v>1.0732465744731599</v>
      </c>
      <c r="E106" s="103">
        <f t="shared" si="9"/>
        <v>0.33970074802346062</v>
      </c>
      <c r="F106" s="103">
        <f t="shared" si="6"/>
        <v>1.4129473224966205</v>
      </c>
      <c r="G106" s="103">
        <f t="shared" si="7"/>
        <v>-1.4352171963182627</v>
      </c>
    </row>
    <row r="107" spans="1:7" ht="15" thickBot="1" x14ac:dyDescent="0.35">
      <c r="A107" s="106">
        <v>102</v>
      </c>
      <c r="B107" s="103">
        <f>B$4/(1+Data!J105/100*B$2/$B$1)</f>
        <v>64042.179548842854</v>
      </c>
      <c r="C107" s="103">
        <f>C$4/(1+Data!K105/100*C$2/$B$1)</f>
        <v>34484.56338376255</v>
      </c>
      <c r="D107" s="103">
        <f t="shared" si="8"/>
        <v>0.52738374463660875</v>
      </c>
      <c r="E107" s="103">
        <f t="shared" si="9"/>
        <v>0.59683332504937425</v>
      </c>
      <c r="F107" s="103">
        <f t="shared" si="6"/>
        <v>1.124217069685983</v>
      </c>
      <c r="G107" s="103">
        <f t="shared" si="7"/>
        <v>-1.3582697207675665</v>
      </c>
    </row>
    <row r="108" spans="1:7" ht="15" thickBot="1" x14ac:dyDescent="0.35">
      <c r="A108" s="106">
        <v>103</v>
      </c>
      <c r="B108" s="103">
        <f>B$4/(1+Data!J106/100*B$2/$B$1)</f>
        <v>64038.788859403583</v>
      </c>
      <c r="C108" s="103">
        <f>C$4/(1+Data!K106/100*C$2/$B$1)</f>
        <v>34479.987413449468</v>
      </c>
      <c r="D108" s="103">
        <f t="shared" si="8"/>
        <v>-2.8633056946346187</v>
      </c>
      <c r="E108" s="103">
        <f t="shared" si="9"/>
        <v>-3.9791369880331331</v>
      </c>
      <c r="F108" s="103">
        <f t="shared" si="6"/>
        <v>-6.8424426826677518</v>
      </c>
      <c r="G108" s="103">
        <f t="shared" si="7"/>
        <v>-1.3372299307375215</v>
      </c>
    </row>
    <row r="109" spans="1:7" ht="15" thickBot="1" x14ac:dyDescent="0.35">
      <c r="A109" s="106">
        <v>104</v>
      </c>
      <c r="B109" s="103">
        <f>B$4/(1+Data!J107/100*B$2/$B$1)</f>
        <v>64044.616237719936</v>
      </c>
      <c r="C109" s="103">
        <f>C$4/(1+Data!K107/100*C$2/$B$1)</f>
        <v>34487.200664502314</v>
      </c>
      <c r="D109" s="103">
        <f t="shared" si="8"/>
        <v>2.9640726217185147</v>
      </c>
      <c r="E109" s="103">
        <f t="shared" si="9"/>
        <v>3.2341140648131841</v>
      </c>
      <c r="F109" s="103">
        <f t="shared" si="6"/>
        <v>6.1981866865316988</v>
      </c>
      <c r="G109" s="103">
        <f t="shared" si="7"/>
        <v>-1.3014946190596675</v>
      </c>
    </row>
    <row r="110" spans="1:7" ht="15" thickBot="1" x14ac:dyDescent="0.35">
      <c r="A110" s="106">
        <v>105</v>
      </c>
      <c r="B110" s="103">
        <f>B$4/(1+Data!J108/100*B$2/$B$1)</f>
        <v>64043.847858556583</v>
      </c>
      <c r="C110" s="103">
        <f>C$4/(1+Data!K108/100*C$2/$B$1)</f>
        <v>34486.986702205009</v>
      </c>
      <c r="D110" s="103">
        <f t="shared" si="8"/>
        <v>2.1956934583649854</v>
      </c>
      <c r="E110" s="103">
        <f t="shared" si="9"/>
        <v>3.0201517675086507</v>
      </c>
      <c r="F110" s="103">
        <f t="shared" si="6"/>
        <v>5.2158452258736361</v>
      </c>
      <c r="G110" s="103">
        <f t="shared" si="7"/>
        <v>-1.2672004139822093</v>
      </c>
    </row>
    <row r="111" spans="1:7" ht="15" thickBot="1" x14ac:dyDescent="0.35">
      <c r="A111" s="106">
        <v>106</v>
      </c>
      <c r="B111" s="103">
        <f>B$4/(1+Data!J109/100*B$2/$B$1)</f>
        <v>64041.502352576426</v>
      </c>
      <c r="C111" s="103">
        <f>C$4/(1+Data!K109/100*C$2/$B$1)</f>
        <v>34483.678195813591</v>
      </c>
      <c r="D111" s="103">
        <f t="shared" si="8"/>
        <v>-0.14981252179131843</v>
      </c>
      <c r="E111" s="103">
        <f t="shared" si="9"/>
        <v>-0.28835462390998146</v>
      </c>
      <c r="F111" s="103">
        <f t="shared" si="6"/>
        <v>-0.43816714570129989</v>
      </c>
      <c r="G111" s="103">
        <f t="shared" si="7"/>
        <v>-1.261487674775708</v>
      </c>
    </row>
    <row r="112" spans="1:7" ht="15" thickBot="1" x14ac:dyDescent="0.35">
      <c r="A112" s="106">
        <v>107</v>
      </c>
      <c r="B112" s="103">
        <f>B$4/(1+Data!J110/100*B$2/$B$1)</f>
        <v>64037.772328133862</v>
      </c>
      <c r="C112" s="103">
        <f>C$4/(1+Data!K110/100*C$2/$B$1)</f>
        <v>34480.301842236149</v>
      </c>
      <c r="D112" s="103">
        <f t="shared" si="8"/>
        <v>-3.8798369643554906</v>
      </c>
      <c r="E112" s="103">
        <f t="shared" si="9"/>
        <v>-3.6647082013514591</v>
      </c>
      <c r="F112" s="103">
        <f t="shared" si="6"/>
        <v>-7.5445451657069498</v>
      </c>
      <c r="G112" s="103">
        <f t="shared" si="7"/>
        <v>-1.1015620597390807</v>
      </c>
    </row>
    <row r="113" spans="1:7" ht="15" thickBot="1" x14ac:dyDescent="0.35">
      <c r="A113" s="106">
        <v>108</v>
      </c>
      <c r="B113" s="103">
        <f>B$4/(1+Data!J111/100*B$2/$B$1)</f>
        <v>64043.862891171724</v>
      </c>
      <c r="C113" s="103">
        <f>C$4/(1+Data!K111/100*C$2/$B$1)</f>
        <v>34487.730937699569</v>
      </c>
      <c r="D113" s="103">
        <f t="shared" si="8"/>
        <v>2.2107260735065211</v>
      </c>
      <c r="E113" s="103">
        <f t="shared" si="9"/>
        <v>3.7643872620683396</v>
      </c>
      <c r="F113" s="103">
        <f t="shared" si="6"/>
        <v>5.9751133355748607</v>
      </c>
      <c r="G113" s="103">
        <f t="shared" si="7"/>
        <v>-0.85201787597907241</v>
      </c>
    </row>
    <row r="114" spans="1:7" ht="15" thickBot="1" x14ac:dyDescent="0.35">
      <c r="A114" s="106">
        <v>109</v>
      </c>
      <c r="B114" s="103">
        <f>B$4/(1+Data!J112/100*B$2/$B$1)</f>
        <v>64057.362795575231</v>
      </c>
      <c r="C114" s="103">
        <f>C$4/(1+Data!K112/100*C$2/$B$1)</f>
        <v>34510.146740622571</v>
      </c>
      <c r="D114" s="103">
        <f t="shared" si="8"/>
        <v>15.710630477013183</v>
      </c>
      <c r="E114" s="103">
        <f t="shared" si="9"/>
        <v>26.180190185070387</v>
      </c>
      <c r="F114" s="103">
        <f t="shared" si="6"/>
        <v>41.89082066208357</v>
      </c>
      <c r="G114" s="103">
        <f t="shared" si="7"/>
        <v>-0.72467489461268997</v>
      </c>
    </row>
    <row r="115" spans="1:7" ht="15" thickBot="1" x14ac:dyDescent="0.35">
      <c r="A115" s="106">
        <v>110</v>
      </c>
      <c r="B115" s="103">
        <f>B$4/(1+Data!J113/100*B$2/$B$1)</f>
        <v>64027.628523543477</v>
      </c>
      <c r="C115" s="103">
        <f>C$4/(1+Data!K113/100*C$2/$B$1)</f>
        <v>34460.004805563185</v>
      </c>
      <c r="D115" s="103">
        <f t="shared" si="8"/>
        <v>-14.023641554740607</v>
      </c>
      <c r="E115" s="103">
        <f t="shared" si="9"/>
        <v>-23.961744874315627</v>
      </c>
      <c r="F115" s="103">
        <f t="shared" si="6"/>
        <v>-37.985386429056234</v>
      </c>
      <c r="G115" s="103">
        <f t="shared" si="7"/>
        <v>-0.68220875300175976</v>
      </c>
    </row>
    <row r="116" spans="1:7" ht="15" thickBot="1" x14ac:dyDescent="0.35">
      <c r="A116" s="106">
        <v>111</v>
      </c>
      <c r="B116" s="103">
        <f>B$4/(1+Data!J114/100*B$2/$B$1)</f>
        <v>64025.855605355544</v>
      </c>
      <c r="C116" s="103">
        <f>C$4/(1+Data!K114/100*C$2/$B$1)</f>
        <v>34458.997105592563</v>
      </c>
      <c r="D116" s="103">
        <f t="shared" si="8"/>
        <v>-15.796559742673708</v>
      </c>
      <c r="E116" s="103">
        <f t="shared" si="9"/>
        <v>-24.969444844937243</v>
      </c>
      <c r="F116" s="103">
        <f t="shared" si="6"/>
        <v>-40.766004587610951</v>
      </c>
      <c r="G116" s="103">
        <f t="shared" si="7"/>
        <v>-0.56233874111785553</v>
      </c>
    </row>
    <row r="117" spans="1:7" ht="15" thickBot="1" x14ac:dyDescent="0.35">
      <c r="A117" s="106">
        <v>112</v>
      </c>
      <c r="B117" s="103">
        <f>B$4/(1+Data!J115/100*B$2/$B$1)</f>
        <v>64037.155796022205</v>
      </c>
      <c r="C117" s="103">
        <f>C$4/(1+Data!K115/100*C$2/$B$1)</f>
        <v>34477.430672314884</v>
      </c>
      <c r="D117" s="103">
        <f t="shared" si="8"/>
        <v>-4.4963690760123427</v>
      </c>
      <c r="E117" s="103">
        <f t="shared" si="9"/>
        <v>-6.5358781226168503</v>
      </c>
      <c r="F117" s="103">
        <f t="shared" si="6"/>
        <v>-11.032247198629193</v>
      </c>
      <c r="G117" s="103">
        <f t="shared" si="7"/>
        <v>-0.45278566548222443</v>
      </c>
    </row>
    <row r="118" spans="1:7" ht="15" thickBot="1" x14ac:dyDescent="0.35">
      <c r="A118" s="106">
        <v>113</v>
      </c>
      <c r="B118" s="103">
        <f>B$4/(1+Data!J116/100*B$2/$B$1)</f>
        <v>64035.412977428947</v>
      </c>
      <c r="C118" s="103">
        <f>C$4/(1+Data!K116/100*C$2/$B$1)</f>
        <v>34474.603590356317</v>
      </c>
      <c r="D118" s="103">
        <f t="shared" si="8"/>
        <v>-6.2391876692709047</v>
      </c>
      <c r="E118" s="103">
        <f t="shared" si="9"/>
        <v>-9.3629600811837008</v>
      </c>
      <c r="F118" s="103">
        <f t="shared" si="6"/>
        <v>-15.602147750454606</v>
      </c>
      <c r="G118" s="103">
        <f t="shared" si="7"/>
        <v>-0.43816714570129989</v>
      </c>
    </row>
    <row r="119" spans="1:7" ht="15" thickBot="1" x14ac:dyDescent="0.35">
      <c r="A119" s="106">
        <v>114</v>
      </c>
      <c r="B119" s="103">
        <f>B$4/(1+Data!J117/100*B$2/$B$1)</f>
        <v>64032.189363243015</v>
      </c>
      <c r="C119" s="103">
        <f>C$4/(1+Data!K117/100*C$2/$B$1)</f>
        <v>34468.095236381429</v>
      </c>
      <c r="D119" s="103">
        <f t="shared" si="8"/>
        <v>-9.4628018552029971</v>
      </c>
      <c r="E119" s="103">
        <f t="shared" si="9"/>
        <v>-15.871314056072151</v>
      </c>
      <c r="F119" s="103">
        <f t="shared" si="6"/>
        <v>-25.334115911275148</v>
      </c>
      <c r="G119" s="103">
        <f t="shared" si="7"/>
        <v>-0.35167459263902856</v>
      </c>
    </row>
    <row r="120" spans="1:7" ht="15" thickBot="1" x14ac:dyDescent="0.35">
      <c r="A120" s="106">
        <v>115</v>
      </c>
      <c r="B120" s="103">
        <f>B$4/(1+Data!J118/100*B$2/$B$1)</f>
        <v>64039.033726271446</v>
      </c>
      <c r="C120" s="103">
        <f>C$4/(1+Data!K118/100*C$2/$B$1)</f>
        <v>34479.681791150011</v>
      </c>
      <c r="D120" s="103">
        <f t="shared" si="8"/>
        <v>-2.6184388267720351</v>
      </c>
      <c r="E120" s="103">
        <f t="shared" si="9"/>
        <v>-4.2847592874895781</v>
      </c>
      <c r="F120" s="103">
        <f t="shared" si="6"/>
        <v>-6.9031981142616132</v>
      </c>
      <c r="G120" s="103">
        <f t="shared" si="7"/>
        <v>-0.29763382572127739</v>
      </c>
    </row>
    <row r="121" spans="1:7" ht="15" thickBot="1" x14ac:dyDescent="0.35">
      <c r="A121" s="106">
        <v>116</v>
      </c>
      <c r="B121" s="103">
        <f>B$4/(1+Data!J119/100*B$2/$B$1)</f>
        <v>64040.211662750611</v>
      </c>
      <c r="C121" s="103">
        <f>C$4/(1+Data!K119/100*C$2/$B$1)</f>
        <v>34480.50487344258</v>
      </c>
      <c r="D121" s="103">
        <f t="shared" si="8"/>
        <v>-1.4405023476065253</v>
      </c>
      <c r="E121" s="103">
        <f t="shared" si="9"/>
        <v>-3.4616769949207082</v>
      </c>
      <c r="F121" s="103">
        <f t="shared" si="6"/>
        <v>-4.9021793425272335</v>
      </c>
      <c r="G121" s="103">
        <f t="shared" si="7"/>
        <v>-0.24174694635439664</v>
      </c>
    </row>
    <row r="122" spans="1:7" ht="15" thickBot="1" x14ac:dyDescent="0.35">
      <c r="A122" s="106">
        <v>117</v>
      </c>
      <c r="B122" s="103">
        <f>B$4/(1+Data!J120/100*B$2/$B$1)</f>
        <v>64012.821986249335</v>
      </c>
      <c r="C122" s="103">
        <f>C$4/(1+Data!K120/100*C$2/$B$1)</f>
        <v>34444.494050605063</v>
      </c>
      <c r="D122" s="103">
        <f t="shared" si="8"/>
        <v>-28.830178848882497</v>
      </c>
      <c r="E122" s="103">
        <f t="shared" si="9"/>
        <v>-39.472499832438189</v>
      </c>
      <c r="F122" s="103">
        <f t="shared" si="6"/>
        <v>-68.302678681320685</v>
      </c>
      <c r="G122" s="103">
        <f t="shared" si="7"/>
        <v>-0.21411251625249861</v>
      </c>
    </row>
    <row r="123" spans="1:7" ht="15" thickBot="1" x14ac:dyDescent="0.35">
      <c r="A123" s="106">
        <v>118</v>
      </c>
      <c r="B123" s="103">
        <f>B$4/(1+Data!J121/100*B$2/$B$1)</f>
        <v>64036.118866480901</v>
      </c>
      <c r="C123" s="103">
        <f>C$4/(1+Data!K121/100*C$2/$B$1)</f>
        <v>34471.865976993271</v>
      </c>
      <c r="D123" s="103">
        <f t="shared" si="8"/>
        <v>-5.5332986173161771</v>
      </c>
      <c r="E123" s="103">
        <f t="shared" si="9"/>
        <v>-12.100573444229667</v>
      </c>
      <c r="F123" s="103">
        <f t="shared" si="6"/>
        <v>-17.633872061545844</v>
      </c>
      <c r="G123" s="103">
        <f t="shared" si="7"/>
        <v>-0.20977253922319505</v>
      </c>
    </row>
    <row r="124" spans="1:7" ht="15" thickBot="1" x14ac:dyDescent="0.35">
      <c r="A124" s="106">
        <v>119</v>
      </c>
      <c r="B124" s="103">
        <f>B$4/(1+Data!J122/100*B$2/$B$1)</f>
        <v>64046.724604212803</v>
      </c>
      <c r="C124" s="103">
        <f>C$4/(1+Data!K122/100*C$2/$B$1)</f>
        <v>34492.248073564377</v>
      </c>
      <c r="D124" s="103">
        <f t="shared" si="8"/>
        <v>5.072439114584995</v>
      </c>
      <c r="E124" s="103">
        <f t="shared" si="9"/>
        <v>8.2815231268759817</v>
      </c>
      <c r="F124" s="103">
        <f t="shared" si="6"/>
        <v>13.353962241460977</v>
      </c>
      <c r="G124" s="103">
        <f t="shared" si="7"/>
        <v>-0.12198331775289262</v>
      </c>
    </row>
    <row r="125" spans="1:7" ht="15" thickBot="1" x14ac:dyDescent="0.35">
      <c r="A125" s="106">
        <v>120</v>
      </c>
      <c r="B125" s="103">
        <f>B$4/(1+Data!J123/100*B$2/$B$1)</f>
        <v>64044.053826349293</v>
      </c>
      <c r="C125" s="103">
        <f>C$4/(1+Data!K123/100*C$2/$B$1)</f>
        <v>34490.237686632237</v>
      </c>
      <c r="D125" s="103">
        <f t="shared" si="8"/>
        <v>2.4016612510749837</v>
      </c>
      <c r="E125" s="103">
        <f t="shared" si="9"/>
        <v>6.271136194736755</v>
      </c>
      <c r="F125" s="103">
        <f t="shared" si="6"/>
        <v>8.6727974458117387</v>
      </c>
      <c r="G125" s="103">
        <f t="shared" si="7"/>
        <v>-8.3315264084376395E-2</v>
      </c>
    </row>
    <row r="126" spans="1:7" ht="15" thickBot="1" x14ac:dyDescent="0.35">
      <c r="A126" s="106">
        <v>121</v>
      </c>
      <c r="B126" s="103">
        <f>B$4/(1+Data!J124/100*B$2/$B$1)</f>
        <v>64041.773439621436</v>
      </c>
      <c r="C126" s="103">
        <f>C$4/(1+Data!K124/100*C$2/$B$1)</f>
        <v>34483.631163398029</v>
      </c>
      <c r="D126" s="103">
        <f t="shared" si="8"/>
        <v>0.12127452321874443</v>
      </c>
      <c r="E126" s="103">
        <f t="shared" si="9"/>
        <v>-0.33538703947124304</v>
      </c>
      <c r="F126" s="103">
        <f t="shared" si="6"/>
        <v>-0.21411251625249861</v>
      </c>
      <c r="G126" s="103">
        <f t="shared" si="7"/>
        <v>-6.8705683843290899E-2</v>
      </c>
    </row>
    <row r="127" spans="1:7" ht="15" thickBot="1" x14ac:dyDescent="0.35">
      <c r="A127" s="106">
        <v>122</v>
      </c>
      <c r="B127" s="103">
        <f>B$4/(1+Data!J125/100*B$2/$B$1)</f>
        <v>64018.593568412223</v>
      </c>
      <c r="C127" s="103">
        <f>C$4/(1+Data!K125/100*C$2/$B$1)</f>
        <v>34452.174078296513</v>
      </c>
      <c r="D127" s="103">
        <f t="shared" si="8"/>
        <v>-23.058596685994416</v>
      </c>
      <c r="E127" s="103">
        <f t="shared" si="9"/>
        <v>-31.792472140987229</v>
      </c>
      <c r="F127" s="103">
        <f t="shared" si="6"/>
        <v>-54.851068826981646</v>
      </c>
      <c r="G127" s="103">
        <f t="shared" si="7"/>
        <v>-1.4460435493674595E-2</v>
      </c>
    </row>
    <row r="128" spans="1:7" ht="15" thickBot="1" x14ac:dyDescent="0.35">
      <c r="A128" s="106">
        <v>123</v>
      </c>
      <c r="B128" s="103">
        <f>B$4/(1+Data!J126/100*B$2/$B$1)</f>
        <v>64038.167235584442</v>
      </c>
      <c r="C128" s="103">
        <f>C$4/(1+Data!K126/100*C$2/$B$1)</f>
        <v>34479.37606942479</v>
      </c>
      <c r="D128" s="103">
        <f t="shared" si="8"/>
        <v>-3.4849295137755689</v>
      </c>
      <c r="E128" s="103">
        <f t="shared" si="9"/>
        <v>-4.5904810127103701</v>
      </c>
      <c r="F128" s="103">
        <f t="shared" si="6"/>
        <v>-8.075410526485939</v>
      </c>
      <c r="G128" s="103">
        <f t="shared" si="7"/>
        <v>4.2175894282991067E-2</v>
      </c>
    </row>
    <row r="129" spans="1:7" ht="15" thickBot="1" x14ac:dyDescent="0.35">
      <c r="A129" s="106">
        <v>124</v>
      </c>
      <c r="B129" s="103">
        <f>B$4/(1+Data!J127/100*B$2/$B$1)</f>
        <v>64057.500824327835</v>
      </c>
      <c r="C129" s="103">
        <f>C$4/(1+Data!K127/100*C$2/$B$1)</f>
        <v>34506.721450061938</v>
      </c>
      <c r="D129" s="103">
        <f t="shared" si="8"/>
        <v>15.848659229617624</v>
      </c>
      <c r="E129" s="103">
        <f t="shared" si="9"/>
        <v>22.754899624436803</v>
      </c>
      <c r="F129" s="103">
        <f t="shared" si="6"/>
        <v>38.603558854054427</v>
      </c>
      <c r="G129" s="103">
        <f t="shared" si="7"/>
        <v>5.3697245835792273E-2</v>
      </c>
    </row>
    <row r="130" spans="1:7" ht="15" thickBot="1" x14ac:dyDescent="0.35">
      <c r="A130" s="106">
        <v>125</v>
      </c>
      <c r="B130" s="103">
        <f>B$4/(1+Data!J128/100*B$2/$B$1)</f>
        <v>64061.559902617977</v>
      </c>
      <c r="C130" s="103">
        <f>C$4/(1+Data!K128/100*C$2/$B$1)</f>
        <v>34509.366926684539</v>
      </c>
      <c r="D130" s="103">
        <f t="shared" si="8"/>
        <v>19.907737519759394</v>
      </c>
      <c r="E130" s="103">
        <f t="shared" si="9"/>
        <v>25.400376247038366</v>
      </c>
      <c r="F130" s="103">
        <f t="shared" si="6"/>
        <v>45.30811376679776</v>
      </c>
      <c r="G130" s="103">
        <f t="shared" si="7"/>
        <v>0.15905561255203793</v>
      </c>
    </row>
    <row r="131" spans="1:7" ht="15" thickBot="1" x14ac:dyDescent="0.35">
      <c r="A131" s="106">
        <v>126</v>
      </c>
      <c r="B131" s="103">
        <f>B$4/(1+Data!J129/100*B$2/$B$1)</f>
        <v>64037.235222296171</v>
      </c>
      <c r="C131" s="103">
        <f>C$4/(1+Data!K129/100*C$2/$B$1)</f>
        <v>34480.627739426527</v>
      </c>
      <c r="D131" s="103">
        <f t="shared" si="8"/>
        <v>-4.4169428020468331</v>
      </c>
      <c r="E131" s="103">
        <f t="shared" si="9"/>
        <v>-3.3388110109735862</v>
      </c>
      <c r="F131" s="103">
        <f t="shared" si="6"/>
        <v>-7.7557538130204193</v>
      </c>
      <c r="G131" s="103">
        <f t="shared" si="7"/>
        <v>0.19393531459354563</v>
      </c>
    </row>
    <row r="132" spans="1:7" ht="15" thickBot="1" x14ac:dyDescent="0.35">
      <c r="A132" s="106">
        <v>127</v>
      </c>
      <c r="B132" s="103">
        <f>B$4/(1+Data!J130/100*B$2/$B$1)</f>
        <v>64044.108923953034</v>
      </c>
      <c r="C132" s="103">
        <f>C$4/(1+Data!K130/100*C$2/$B$1)</f>
        <v>34489.297014234922</v>
      </c>
      <c r="D132" s="103">
        <f t="shared" si="8"/>
        <v>2.4567588548161439</v>
      </c>
      <c r="E132" s="103">
        <f t="shared" si="9"/>
        <v>5.3304637974215439</v>
      </c>
      <c r="F132" s="103">
        <f t="shared" si="6"/>
        <v>7.7872226522376877</v>
      </c>
      <c r="G132" s="103">
        <f t="shared" si="7"/>
        <v>0.38954012583417352</v>
      </c>
    </row>
    <row r="133" spans="1:7" ht="15" thickBot="1" x14ac:dyDescent="0.35">
      <c r="A133" s="106">
        <v>128</v>
      </c>
      <c r="B133" s="103">
        <f>B$4/(1+Data!J131/100*B$2/$B$1)</f>
        <v>64037.499334088949</v>
      </c>
      <c r="C133" s="103">
        <f>C$4/(1+Data!K131/100*C$2/$B$1)</f>
        <v>34478.232520252721</v>
      </c>
      <c r="D133" s="103">
        <f t="shared" si="8"/>
        <v>-4.1528310092689935</v>
      </c>
      <c r="E133" s="103">
        <f t="shared" si="9"/>
        <v>-5.7340301847798401</v>
      </c>
      <c r="F133" s="103">
        <f t="shared" si="6"/>
        <v>-9.8868611940488336</v>
      </c>
      <c r="G133" s="103">
        <f t="shared" si="7"/>
        <v>0.40927992040815298</v>
      </c>
    </row>
    <row r="134" spans="1:7" ht="15" thickBot="1" x14ac:dyDescent="0.35">
      <c r="A134" s="106">
        <v>129</v>
      </c>
      <c r="B134" s="103">
        <f>B$4/(1+Data!J132/100*B$2/$B$1)</f>
        <v>64039.507997704735</v>
      </c>
      <c r="C134" s="103">
        <f>C$4/(1+Data!K132/100*C$2/$B$1)</f>
        <v>34480.864522697942</v>
      </c>
      <c r="D134" s="103">
        <f t="shared" si="8"/>
        <v>-2.1441673934823484</v>
      </c>
      <c r="E134" s="103">
        <f t="shared" si="9"/>
        <v>-3.1020277395582525</v>
      </c>
      <c r="F134" s="103">
        <f t="shared" si="6"/>
        <v>-5.2461951330406009</v>
      </c>
      <c r="G134" s="103">
        <f t="shared" si="7"/>
        <v>0.52477327976521337</v>
      </c>
    </row>
    <row r="135" spans="1:7" ht="15" thickBot="1" x14ac:dyDescent="0.35">
      <c r="A135" s="106">
        <v>130</v>
      </c>
      <c r="B135" s="103">
        <f>B$4/(1+Data!J133/100*B$2/$B$1)</f>
        <v>64055.291496458114</v>
      </c>
      <c r="C135" s="103">
        <f>C$4/(1+Data!K133/100*C$2/$B$1)</f>
        <v>34501.272421157417</v>
      </c>
      <c r="D135" s="103">
        <f t="shared" si="8"/>
        <v>13.63933135989646</v>
      </c>
      <c r="E135" s="103">
        <f t="shared" si="9"/>
        <v>17.305870719916129</v>
      </c>
      <c r="F135" s="103">
        <f t="shared" ref="F135:F198" si="10">+SUM(D135:E135)</f>
        <v>30.945202079812589</v>
      </c>
      <c r="G135" s="103">
        <f t="shared" ref="G135:G198" si="11">+SMALL($F$6:$F$256,A135)</f>
        <v>0.65279354973608861</v>
      </c>
    </row>
    <row r="136" spans="1:7" ht="15" thickBot="1" x14ac:dyDescent="0.35">
      <c r="A136" s="106">
        <v>131</v>
      </c>
      <c r="B136" s="103">
        <f>B$4/(1+Data!J134/100*B$2/$B$1)</f>
        <v>64050.074833100058</v>
      </c>
      <c r="C136" s="103">
        <f>C$4/(1+Data!K134/100*C$2/$B$1)</f>
        <v>34500.392608200724</v>
      </c>
      <c r="D136" s="103">
        <f t="shared" si="8"/>
        <v>8.4226680018400657</v>
      </c>
      <c r="E136" s="103">
        <f t="shared" si="9"/>
        <v>16.426057763223071</v>
      </c>
      <c r="F136" s="103">
        <f t="shared" si="10"/>
        <v>24.848725765063136</v>
      </c>
      <c r="G136" s="103">
        <f t="shared" si="11"/>
        <v>0.70213925383723108</v>
      </c>
    </row>
    <row r="137" spans="1:7" ht="15" thickBot="1" x14ac:dyDescent="0.35">
      <c r="A137" s="106">
        <v>132</v>
      </c>
      <c r="B137" s="103">
        <f>B$4/(1+Data!J135/100*B$2/$B$1)</f>
        <v>64047.5117625372</v>
      </c>
      <c r="C137" s="103">
        <f>C$4/(1+Data!K135/100*C$2/$B$1)</f>
        <v>34491.611277192642</v>
      </c>
      <c r="D137" s="103">
        <f t="shared" ref="D137:D200" si="12">+B137-B$5</f>
        <v>5.8595974389827461</v>
      </c>
      <c r="E137" s="103">
        <f t="shared" ref="E137:E200" si="13">+C137-C$5</f>
        <v>7.6447267551411642</v>
      </c>
      <c r="F137" s="103">
        <f t="shared" si="10"/>
        <v>13.50432419412391</v>
      </c>
      <c r="G137" s="103">
        <f t="shared" si="11"/>
        <v>0.732891462626867</v>
      </c>
    </row>
    <row r="138" spans="1:7" ht="15" thickBot="1" x14ac:dyDescent="0.35">
      <c r="A138" s="106">
        <v>133</v>
      </c>
      <c r="B138" s="103">
        <f>B$4/(1+Data!J136/100*B$2/$B$1)</f>
        <v>64045.616736745913</v>
      </c>
      <c r="C138" s="103">
        <f>C$4/(1+Data!K136/100*C$2/$B$1)</f>
        <v>34489.601272107502</v>
      </c>
      <c r="D138" s="103">
        <f t="shared" si="12"/>
        <v>3.9645716476952657</v>
      </c>
      <c r="E138" s="103">
        <f t="shared" si="13"/>
        <v>5.6347216700014542</v>
      </c>
      <c r="F138" s="103">
        <f t="shared" si="10"/>
        <v>9.5992933176967199</v>
      </c>
      <c r="G138" s="103">
        <f t="shared" si="11"/>
        <v>0.99663491152023198</v>
      </c>
    </row>
    <row r="139" spans="1:7" ht="15" thickBot="1" x14ac:dyDescent="0.35">
      <c r="A139" s="106">
        <v>134</v>
      </c>
      <c r="B139" s="103">
        <f>B$4/(1+Data!J137/100*B$2/$B$1)</f>
        <v>64046.654248927705</v>
      </c>
      <c r="C139" s="103">
        <f>C$4/(1+Data!K137/100*C$2/$B$1)</f>
        <v>34492.993378361396</v>
      </c>
      <c r="D139" s="103">
        <f t="shared" si="12"/>
        <v>5.0020838294876739</v>
      </c>
      <c r="E139" s="103">
        <f t="shared" si="13"/>
        <v>9.0268279238953255</v>
      </c>
      <c r="F139" s="103">
        <f t="shared" si="10"/>
        <v>14.028911753382999</v>
      </c>
      <c r="G139" s="103">
        <f t="shared" si="11"/>
        <v>1.017825961476774</v>
      </c>
    </row>
    <row r="140" spans="1:7" ht="15" thickBot="1" x14ac:dyDescent="0.35">
      <c r="A140" s="106">
        <v>135</v>
      </c>
      <c r="B140" s="103">
        <f>B$4/(1+Data!J138/100*B$2/$B$1)</f>
        <v>64041.367599415586</v>
      </c>
      <c r="C140" s="103">
        <f>C$4/(1+Data!K138/100*C$2/$B$1)</f>
        <v>34483.52644122552</v>
      </c>
      <c r="D140" s="103">
        <f t="shared" si="12"/>
        <v>-0.28456568263209192</v>
      </c>
      <c r="E140" s="103">
        <f t="shared" si="13"/>
        <v>-0.44010921198059805</v>
      </c>
      <c r="F140" s="103">
        <f t="shared" si="10"/>
        <v>-0.72467489461268997</v>
      </c>
      <c r="G140" s="103">
        <f t="shared" si="11"/>
        <v>1.124217069685983</v>
      </c>
    </row>
    <row r="141" spans="1:7" ht="15" thickBot="1" x14ac:dyDescent="0.35">
      <c r="A141" s="106">
        <v>136</v>
      </c>
      <c r="B141" s="103">
        <f>B$4/(1+Data!J139/100*B$2/$B$1)</f>
        <v>64039.506875633582</v>
      </c>
      <c r="C141" s="103">
        <f>C$4/(1+Data!K139/100*C$2/$B$1)</f>
        <v>34479.150502494347</v>
      </c>
      <c r="D141" s="103">
        <f t="shared" si="12"/>
        <v>-2.1452894646354252</v>
      </c>
      <c r="E141" s="103">
        <f t="shared" si="13"/>
        <v>-4.816047943153535</v>
      </c>
      <c r="F141" s="103">
        <f t="shared" si="10"/>
        <v>-6.9613374077889603</v>
      </c>
      <c r="G141" s="103">
        <f t="shared" si="11"/>
        <v>1.1444400010004756</v>
      </c>
    </row>
    <row r="142" spans="1:7" ht="15" thickBot="1" x14ac:dyDescent="0.35">
      <c r="A142" s="106">
        <v>137</v>
      </c>
      <c r="B142" s="103">
        <f>B$4/(1+Data!J140/100*B$2/$B$1)</f>
        <v>64040.562890042114</v>
      </c>
      <c r="C142" s="103">
        <f>C$4/(1+Data!K140/100*C$2/$B$1)</f>
        <v>34483.018638780435</v>
      </c>
      <c r="D142" s="103">
        <f t="shared" si="12"/>
        <v>-1.0892750561033608</v>
      </c>
      <c r="E142" s="103">
        <f t="shared" si="13"/>
        <v>-0.94791165706556058</v>
      </c>
      <c r="F142" s="103">
        <f t="shared" si="10"/>
        <v>-2.0371867131689214</v>
      </c>
      <c r="G142" s="103">
        <f t="shared" si="11"/>
        <v>1.1508764607206103</v>
      </c>
    </row>
    <row r="143" spans="1:7" ht="15" thickBot="1" x14ac:dyDescent="0.35">
      <c r="A143" s="106">
        <v>138</v>
      </c>
      <c r="B143" s="103">
        <f>B$4/(1+Data!J141/100*B$2/$B$1)</f>
        <v>64032.686913895086</v>
      </c>
      <c r="C143" s="103">
        <f>C$4/(1+Data!K141/100*C$2/$B$1)</f>
        <v>34469.847412850941</v>
      </c>
      <c r="D143" s="103">
        <f t="shared" si="12"/>
        <v>-8.9652512031316292</v>
      </c>
      <c r="E143" s="103">
        <f t="shared" si="13"/>
        <v>-14.1191375865601</v>
      </c>
      <c r="F143" s="103">
        <f t="shared" si="10"/>
        <v>-23.084388789691729</v>
      </c>
      <c r="G143" s="103">
        <f t="shared" si="11"/>
        <v>1.1986619010494906</v>
      </c>
    </row>
    <row r="144" spans="1:7" ht="15" thickBot="1" x14ac:dyDescent="0.35">
      <c r="A144" s="106">
        <v>139</v>
      </c>
      <c r="B144" s="103">
        <f>B$4/(1+Data!J142/100*B$2/$B$1)</f>
        <v>64044.300888874604</v>
      </c>
      <c r="C144" s="103">
        <f>C$4/(1+Data!K142/100*C$2/$B$1)</f>
        <v>34488.28298471681</v>
      </c>
      <c r="D144" s="103">
        <f t="shared" si="12"/>
        <v>2.6487237763867597</v>
      </c>
      <c r="E144" s="103">
        <f t="shared" si="13"/>
        <v>4.3164342793097603</v>
      </c>
      <c r="F144" s="103">
        <f t="shared" si="10"/>
        <v>6.96515805569652</v>
      </c>
      <c r="G144" s="103">
        <f t="shared" si="11"/>
        <v>1.4129473224966205</v>
      </c>
    </row>
    <row r="145" spans="1:7" ht="15" thickBot="1" x14ac:dyDescent="0.35">
      <c r="A145" s="106">
        <v>140</v>
      </c>
      <c r="B145" s="103">
        <f>B$4/(1+Data!J143/100*B$2/$B$1)</f>
        <v>64044.052156641264</v>
      </c>
      <c r="C145" s="103">
        <f>C$4/(1+Data!K143/100*C$2/$B$1)</f>
        <v>34486.356908346861</v>
      </c>
      <c r="D145" s="103">
        <f t="shared" si="12"/>
        <v>2.3999915430467809</v>
      </c>
      <c r="E145" s="103">
        <f t="shared" si="13"/>
        <v>2.3903579093603184</v>
      </c>
      <c r="F145" s="103">
        <f t="shared" si="10"/>
        <v>4.7903494524070993</v>
      </c>
      <c r="G145" s="103">
        <f t="shared" si="11"/>
        <v>1.5709344787610462</v>
      </c>
    </row>
    <row r="146" spans="1:7" ht="15" thickBot="1" x14ac:dyDescent="0.35">
      <c r="A146" s="106">
        <v>141</v>
      </c>
      <c r="B146" s="103">
        <f>B$4/(1+Data!J144/100*B$2/$B$1)</f>
        <v>64048.137603372488</v>
      </c>
      <c r="C146" s="103">
        <f>C$4/(1+Data!K144/100*C$2/$B$1)</f>
        <v>34494.741783830505</v>
      </c>
      <c r="D146" s="103">
        <f t="shared" si="12"/>
        <v>6.4854382742705639</v>
      </c>
      <c r="E146" s="103">
        <f t="shared" si="13"/>
        <v>10.775233393003873</v>
      </c>
      <c r="F146" s="103">
        <f t="shared" si="10"/>
        <v>17.260671667274437</v>
      </c>
      <c r="G146" s="103">
        <f t="shared" si="11"/>
        <v>1.5727934477181407</v>
      </c>
    </row>
    <row r="147" spans="1:7" ht="15" thickBot="1" x14ac:dyDescent="0.35">
      <c r="A147" s="106">
        <v>142</v>
      </c>
      <c r="B147" s="103">
        <f>B$4/(1+Data!J145/100*B$2/$B$1)</f>
        <v>64045.109764469002</v>
      </c>
      <c r="C147" s="103">
        <f>C$4/(1+Data!K145/100*C$2/$B$1)</f>
        <v>34487.297903853789</v>
      </c>
      <c r="D147" s="103">
        <f t="shared" si="12"/>
        <v>3.4575993707840098</v>
      </c>
      <c r="E147" s="103">
        <f t="shared" si="13"/>
        <v>3.3313534162880387</v>
      </c>
      <c r="F147" s="103">
        <f t="shared" si="10"/>
        <v>6.7889527870720485</v>
      </c>
      <c r="G147" s="103">
        <f t="shared" si="11"/>
        <v>1.7513165154887247</v>
      </c>
    </row>
    <row r="148" spans="1:7" ht="15" thickBot="1" x14ac:dyDescent="0.35">
      <c r="A148" s="106">
        <v>143</v>
      </c>
      <c r="B148" s="103">
        <f>B$4/(1+Data!J146/100*B$2/$B$1)</f>
        <v>64052.389931982492</v>
      </c>
      <c r="C148" s="103">
        <f>C$4/(1+Data!K146/100*C$2/$B$1)</f>
        <v>34501.033822620331</v>
      </c>
      <c r="D148" s="103">
        <f t="shared" si="12"/>
        <v>10.737766884274606</v>
      </c>
      <c r="E148" s="103">
        <f t="shared" si="13"/>
        <v>17.067272182830493</v>
      </c>
      <c r="F148" s="103">
        <f t="shared" si="10"/>
        <v>27.805039067105099</v>
      </c>
      <c r="G148" s="103">
        <f t="shared" si="11"/>
        <v>1.8176143781020073</v>
      </c>
    </row>
    <row r="149" spans="1:7" ht="15" thickBot="1" x14ac:dyDescent="0.35">
      <c r="A149" s="106">
        <v>144</v>
      </c>
      <c r="B149" s="103">
        <f>B$4/(1+Data!J147/100*B$2/$B$1)</f>
        <v>64050.475564092412</v>
      </c>
      <c r="C149" s="103">
        <f>C$4/(1+Data!K147/100*C$2/$B$1)</f>
        <v>34495.169604192786</v>
      </c>
      <c r="D149" s="103">
        <f t="shared" si="12"/>
        <v>8.8233989941945765</v>
      </c>
      <c r="E149" s="103">
        <f t="shared" si="13"/>
        <v>11.203053755285509</v>
      </c>
      <c r="F149" s="103">
        <f t="shared" si="10"/>
        <v>20.026452749480086</v>
      </c>
      <c r="G149" s="103">
        <f t="shared" si="11"/>
        <v>1.8939333864764194</v>
      </c>
    </row>
    <row r="150" spans="1:7" ht="15" thickBot="1" x14ac:dyDescent="0.35">
      <c r="A150" s="106">
        <v>145</v>
      </c>
      <c r="B150" s="103">
        <f>B$4/(1+Data!J148/100*B$2/$B$1)</f>
        <v>64040.764453887103</v>
      </c>
      <c r="C150" s="103">
        <f>C$4/(1+Data!K148/100*C$2/$B$1)</f>
        <v>34483.419044452297</v>
      </c>
      <c r="D150" s="103">
        <f t="shared" si="12"/>
        <v>-0.88771121111494722</v>
      </c>
      <c r="E150" s="103">
        <f t="shared" si="13"/>
        <v>-0.5475059852033155</v>
      </c>
      <c r="F150" s="103">
        <f t="shared" si="10"/>
        <v>-1.4352171963182627</v>
      </c>
      <c r="G150" s="103">
        <f t="shared" si="11"/>
        <v>1.9189187540468993</v>
      </c>
    </row>
    <row r="151" spans="1:7" ht="15" thickBot="1" x14ac:dyDescent="0.35">
      <c r="A151" s="106">
        <v>146</v>
      </c>
      <c r="B151" s="103">
        <f>B$4/(1+Data!J149/100*B$2/$B$1)</f>
        <v>64040.67543864598</v>
      </c>
      <c r="C151" s="103">
        <f>C$4/(1+Data!K149/100*C$2/$B$1)</f>
        <v>34482.904966938084</v>
      </c>
      <c r="D151" s="103">
        <f t="shared" si="12"/>
        <v>-0.97672645223792642</v>
      </c>
      <c r="E151" s="103">
        <f t="shared" si="13"/>
        <v>-1.0615834994168836</v>
      </c>
      <c r="F151" s="103">
        <f t="shared" si="10"/>
        <v>-2.03830995165481</v>
      </c>
      <c r="G151" s="103">
        <f t="shared" si="11"/>
        <v>1.9667763299439684</v>
      </c>
    </row>
    <row r="152" spans="1:7" ht="15" thickBot="1" x14ac:dyDescent="0.35">
      <c r="A152" s="106">
        <v>147</v>
      </c>
      <c r="B152" s="103">
        <f>B$4/(1+Data!J150/100*B$2/$B$1)</f>
        <v>64037.640068912529</v>
      </c>
      <c r="C152" s="103">
        <f>C$4/(1+Data!K150/100*C$2/$B$1)</f>
        <v>34478.426182880612</v>
      </c>
      <c r="D152" s="103">
        <f t="shared" si="12"/>
        <v>-4.0120961856882786</v>
      </c>
      <c r="E152" s="103">
        <f t="shared" si="13"/>
        <v>-5.5403675568886683</v>
      </c>
      <c r="F152" s="103">
        <f t="shared" si="10"/>
        <v>-9.552463742576947</v>
      </c>
      <c r="G152" s="103">
        <f t="shared" si="11"/>
        <v>2.1134430772726773</v>
      </c>
    </row>
    <row r="153" spans="1:7" ht="15" thickBot="1" x14ac:dyDescent="0.35">
      <c r="A153" s="106">
        <v>148</v>
      </c>
      <c r="B153" s="103">
        <f>B$4/(1+Data!J151/100*B$2/$B$1)</f>
        <v>64043.59112902452</v>
      </c>
      <c r="C153" s="103">
        <f>C$4/(1+Data!K151/100*C$2/$B$1)</f>
        <v>34487.13347502239</v>
      </c>
      <c r="D153" s="103">
        <f t="shared" si="12"/>
        <v>1.9389639263026766</v>
      </c>
      <c r="E153" s="103">
        <f t="shared" si="13"/>
        <v>3.1669245848897845</v>
      </c>
      <c r="F153" s="103">
        <f t="shared" si="10"/>
        <v>5.105888511192461</v>
      </c>
      <c r="G153" s="103">
        <f t="shared" si="11"/>
        <v>2.1354561093685334</v>
      </c>
    </row>
    <row r="154" spans="1:7" ht="15" thickBot="1" x14ac:dyDescent="0.35">
      <c r="A154" s="106">
        <v>149</v>
      </c>
      <c r="B154" s="103">
        <f>B$4/(1+Data!J152/100*B$2/$B$1)</f>
        <v>64055.875445460617</v>
      </c>
      <c r="C154" s="103">
        <f>C$4/(1+Data!K152/100*C$2/$B$1)</f>
        <v>34505.827806383189</v>
      </c>
      <c r="D154" s="103">
        <f t="shared" si="12"/>
        <v>14.223280362399237</v>
      </c>
      <c r="E154" s="103">
        <f t="shared" si="13"/>
        <v>21.861255945688754</v>
      </c>
      <c r="F154" s="103">
        <f t="shared" si="10"/>
        <v>36.084536308087991</v>
      </c>
      <c r="G154" s="103">
        <f t="shared" si="11"/>
        <v>2.1737953018891858</v>
      </c>
    </row>
    <row r="155" spans="1:7" ht="15" thickBot="1" x14ac:dyDescent="0.35">
      <c r="A155" s="106">
        <v>150</v>
      </c>
      <c r="B155" s="103">
        <f>B$4/(1+Data!J153/100*B$2/$B$1)</f>
        <v>64037.571394636776</v>
      </c>
      <c r="C155" s="103">
        <f>C$4/(1+Data!K153/100*C$2/$B$1)</f>
        <v>34478.609099453162</v>
      </c>
      <c r="D155" s="103">
        <f t="shared" si="12"/>
        <v>-4.0807704614417162</v>
      </c>
      <c r="E155" s="103">
        <f t="shared" si="13"/>
        <v>-5.3574509843383566</v>
      </c>
      <c r="F155" s="103">
        <f t="shared" si="10"/>
        <v>-9.4382214457800728</v>
      </c>
      <c r="G155" s="103">
        <f t="shared" si="11"/>
        <v>2.1890783555209055</v>
      </c>
    </row>
    <row r="156" spans="1:7" ht="15" thickBot="1" x14ac:dyDescent="0.35">
      <c r="A156" s="106">
        <v>151</v>
      </c>
      <c r="B156" s="103">
        <f>B$4/(1+Data!J154/100*B$2/$B$1)</f>
        <v>64055.053051166055</v>
      </c>
      <c r="C156" s="103">
        <f>C$4/(1+Data!K154/100*C$2/$B$1)</f>
        <v>34505.208149851438</v>
      </c>
      <c r="D156" s="103">
        <f t="shared" si="12"/>
        <v>13.400886067836836</v>
      </c>
      <c r="E156" s="103">
        <f t="shared" si="13"/>
        <v>21.241599413937365</v>
      </c>
      <c r="F156" s="103">
        <f t="shared" si="10"/>
        <v>34.642485481774202</v>
      </c>
      <c r="G156" s="103">
        <f t="shared" si="11"/>
        <v>2.1988650017956388</v>
      </c>
    </row>
    <row r="157" spans="1:7" ht="15" thickBot="1" x14ac:dyDescent="0.35">
      <c r="A157" s="106">
        <v>152</v>
      </c>
      <c r="B157" s="103">
        <f>B$4/(1+Data!J155/100*B$2/$B$1)</f>
        <v>64034.137925544288</v>
      </c>
      <c r="C157" s="103">
        <f>C$4/(1+Data!K155/100*C$2/$B$1)</f>
        <v>34473.915221780822</v>
      </c>
      <c r="D157" s="103">
        <f t="shared" si="12"/>
        <v>-7.5142395539296558</v>
      </c>
      <c r="E157" s="103">
        <f t="shared" si="13"/>
        <v>-10.051328656678379</v>
      </c>
      <c r="F157" s="103">
        <f t="shared" si="10"/>
        <v>-17.565568210608035</v>
      </c>
      <c r="G157" s="103">
        <f t="shared" si="11"/>
        <v>2.3652172321890248</v>
      </c>
    </row>
    <row r="158" spans="1:7" ht="15" thickBot="1" x14ac:dyDescent="0.35">
      <c r="A158" s="106">
        <v>153</v>
      </c>
      <c r="B158" s="103">
        <f>B$4/(1+Data!J156/100*B$2/$B$1)</f>
        <v>64046.988773607212</v>
      </c>
      <c r="C158" s="103">
        <f>C$4/(1+Data!K156/100*C$2/$B$1)</f>
        <v>34490.568062342129</v>
      </c>
      <c r="D158" s="103">
        <f t="shared" si="12"/>
        <v>5.3366085089946864</v>
      </c>
      <c r="E158" s="103">
        <f t="shared" si="13"/>
        <v>6.6015119046278414</v>
      </c>
      <c r="F158" s="103">
        <f t="shared" si="10"/>
        <v>11.938120413622528</v>
      </c>
      <c r="G158" s="103">
        <f t="shared" si="11"/>
        <v>2.4488050376603496</v>
      </c>
    </row>
    <row r="159" spans="1:7" ht="15" thickBot="1" x14ac:dyDescent="0.35">
      <c r="A159" s="106">
        <v>154</v>
      </c>
      <c r="B159" s="103">
        <f>B$4/(1+Data!J157/100*B$2/$B$1)</f>
        <v>64041.78405689702</v>
      </c>
      <c r="C159" s="103">
        <f>C$4/(1+Data!K157/100*C$2/$B$1)</f>
        <v>34486.283463676358</v>
      </c>
      <c r="D159" s="103">
        <f t="shared" si="12"/>
        <v>0.13189179880282609</v>
      </c>
      <c r="E159" s="103">
        <f t="shared" si="13"/>
        <v>2.3169132388575235</v>
      </c>
      <c r="F159" s="103">
        <f t="shared" si="10"/>
        <v>2.4488050376603496</v>
      </c>
      <c r="G159" s="103">
        <f t="shared" si="11"/>
        <v>2.4834020356138353</v>
      </c>
    </row>
    <row r="160" spans="1:7" ht="15" thickBot="1" x14ac:dyDescent="0.35">
      <c r="A160" s="106">
        <v>155</v>
      </c>
      <c r="B160" s="103">
        <f>B$4/(1+Data!J158/100*B$2/$B$1)</f>
        <v>64036.319745147288</v>
      </c>
      <c r="C160" s="103">
        <f>C$4/(1+Data!K158/100*C$2/$B$1)</f>
        <v>34477.488735457351</v>
      </c>
      <c r="D160" s="103">
        <f t="shared" si="12"/>
        <v>-5.3324199509297614</v>
      </c>
      <c r="E160" s="103">
        <f t="shared" si="13"/>
        <v>-6.4778149801495601</v>
      </c>
      <c r="F160" s="103">
        <f t="shared" si="10"/>
        <v>-11.810234931079322</v>
      </c>
      <c r="G160" s="103">
        <f t="shared" si="11"/>
        <v>2.4936819090726203</v>
      </c>
    </row>
    <row r="161" spans="1:7" ht="15" thickBot="1" x14ac:dyDescent="0.35">
      <c r="A161" s="106">
        <v>156</v>
      </c>
      <c r="B161" s="103">
        <f>B$4/(1+Data!J159/100*B$2/$B$1)</f>
        <v>64046.846458732158</v>
      </c>
      <c r="C161" s="103">
        <f>C$4/(1+Data!K159/100*C$2/$B$1)</f>
        <v>34493.899591438283</v>
      </c>
      <c r="D161" s="103">
        <f t="shared" si="12"/>
        <v>5.1942936339401058</v>
      </c>
      <c r="E161" s="103">
        <f t="shared" si="13"/>
        <v>9.9330410007823957</v>
      </c>
      <c r="F161" s="103">
        <f t="shared" si="10"/>
        <v>15.127334634722502</v>
      </c>
      <c r="G161" s="103">
        <f t="shared" si="11"/>
        <v>2.57673772709677</v>
      </c>
    </row>
    <row r="162" spans="1:7" ht="15" thickBot="1" x14ac:dyDescent="0.35">
      <c r="A162" s="106">
        <v>157</v>
      </c>
      <c r="B162" s="103">
        <f>B$4/(1+Data!J160/100*B$2/$B$1)</f>
        <v>64039.521462386496</v>
      </c>
      <c r="C162" s="103">
        <f>C$4/(1+Data!K160/100*C$2/$B$1)</f>
        <v>34480.454119756534</v>
      </c>
      <c r="D162" s="103">
        <f t="shared" si="12"/>
        <v>-2.130702711721824</v>
      </c>
      <c r="E162" s="103">
        <f t="shared" si="13"/>
        <v>-3.512430680966645</v>
      </c>
      <c r="F162" s="103">
        <f t="shared" si="10"/>
        <v>-5.643133392688469</v>
      </c>
      <c r="G162" s="103">
        <f t="shared" si="11"/>
        <v>2.5855660566012375</v>
      </c>
    </row>
    <row r="163" spans="1:7" ht="15" thickBot="1" x14ac:dyDescent="0.35">
      <c r="A163" s="106">
        <v>158</v>
      </c>
      <c r="B163" s="103">
        <f>B$4/(1+Data!J161/100*B$2/$B$1)</f>
        <v>64044.629025940703</v>
      </c>
      <c r="C163" s="103">
        <f>C$4/(1+Data!K161/100*C$2/$B$1)</f>
        <v>34489.552773902549</v>
      </c>
      <c r="D163" s="103">
        <f t="shared" si="12"/>
        <v>2.9768608424856211</v>
      </c>
      <c r="E163" s="103">
        <f t="shared" si="13"/>
        <v>5.5862234650485334</v>
      </c>
      <c r="F163" s="103">
        <f t="shared" si="10"/>
        <v>8.5630843075341545</v>
      </c>
      <c r="G163" s="103">
        <f t="shared" si="11"/>
        <v>2.7280815548147075</v>
      </c>
    </row>
    <row r="164" spans="1:7" ht="15" thickBot="1" x14ac:dyDescent="0.35">
      <c r="A164" s="106">
        <v>159</v>
      </c>
      <c r="B164" s="103">
        <f>B$4/(1+Data!J162/100*B$2/$B$1)</f>
        <v>64042.340348219135</v>
      </c>
      <c r="C164" s="103">
        <f>C$4/(1+Data!K162/100*C$2/$B$1)</f>
        <v>34485.452162618472</v>
      </c>
      <c r="D164" s="103">
        <f t="shared" si="12"/>
        <v>0.68818312091752887</v>
      </c>
      <c r="E164" s="103">
        <f t="shared" si="13"/>
        <v>1.4856121809716569</v>
      </c>
      <c r="F164" s="103">
        <f t="shared" si="10"/>
        <v>2.1737953018891858</v>
      </c>
      <c r="G164" s="103">
        <f t="shared" si="11"/>
        <v>2.7475980868985062</v>
      </c>
    </row>
    <row r="165" spans="1:7" ht="15" thickBot="1" x14ac:dyDescent="0.35">
      <c r="A165" s="106">
        <v>160</v>
      </c>
      <c r="B165" s="103">
        <f>B$4/(1+Data!J163/100*B$2/$B$1)</f>
        <v>64041.578381771222</v>
      </c>
      <c r="C165" s="103">
        <f>C$4/(1+Data!K163/100*C$2/$B$1)</f>
        <v>34482.778846089721</v>
      </c>
      <c r="D165" s="103">
        <f t="shared" si="12"/>
        <v>-7.3783326995908283E-2</v>
      </c>
      <c r="E165" s="103">
        <f t="shared" si="13"/>
        <v>-1.1877043477797997</v>
      </c>
      <c r="F165" s="103">
        <f t="shared" si="10"/>
        <v>-1.261487674775708</v>
      </c>
      <c r="G165" s="103">
        <f t="shared" si="11"/>
        <v>2.8857972495316062</v>
      </c>
    </row>
    <row r="166" spans="1:7" ht="15" thickBot="1" x14ac:dyDescent="0.35">
      <c r="A166" s="106">
        <v>161</v>
      </c>
      <c r="B166" s="103">
        <f>B$4/(1+Data!J164/100*B$2/$B$1)</f>
        <v>64039.066292400355</v>
      </c>
      <c r="C166" s="103">
        <f>C$4/(1+Data!K164/100*C$2/$B$1)</f>
        <v>34479.985631683368</v>
      </c>
      <c r="D166" s="103">
        <f t="shared" si="12"/>
        <v>-2.5858726978622144</v>
      </c>
      <c r="E166" s="103">
        <f t="shared" si="13"/>
        <v>-3.9809187541322899</v>
      </c>
      <c r="F166" s="103">
        <f t="shared" si="10"/>
        <v>-6.5667914519945043</v>
      </c>
      <c r="G166" s="103">
        <f t="shared" si="11"/>
        <v>3.0871255348320119</v>
      </c>
    </row>
    <row r="167" spans="1:7" ht="15" thickBot="1" x14ac:dyDescent="0.35">
      <c r="A167" s="106">
        <v>162</v>
      </c>
      <c r="B167" s="103">
        <f>B$4/(1+Data!J165/100*B$2/$B$1)</f>
        <v>64043.933594789589</v>
      </c>
      <c r="C167" s="103">
        <f>C$4/(1+Data!K165/100*C$2/$B$1)</f>
        <v>34487.590444698173</v>
      </c>
      <c r="D167" s="103">
        <f t="shared" si="12"/>
        <v>2.2814296913711587</v>
      </c>
      <c r="E167" s="103">
        <f t="shared" si="13"/>
        <v>3.6238942606723867</v>
      </c>
      <c r="F167" s="103">
        <f t="shared" si="10"/>
        <v>5.9053239520435454</v>
      </c>
      <c r="G167" s="103">
        <f t="shared" si="11"/>
        <v>3.0922431370490813</v>
      </c>
    </row>
    <row r="168" spans="1:7" ht="15" thickBot="1" x14ac:dyDescent="0.35">
      <c r="A168" s="106">
        <v>163</v>
      </c>
      <c r="B168" s="103">
        <f>B$4/(1+Data!J166/100*B$2/$B$1)</f>
        <v>64042.680780012888</v>
      </c>
      <c r="C168" s="103">
        <f>C$4/(1+Data!K166/100*C$2/$B$1)</f>
        <v>34485.136800524626</v>
      </c>
      <c r="D168" s="103">
        <f t="shared" si="12"/>
        <v>1.0286149146704702</v>
      </c>
      <c r="E168" s="103">
        <f t="shared" si="13"/>
        <v>1.1702500871251686</v>
      </c>
      <c r="F168" s="103">
        <f t="shared" si="10"/>
        <v>2.1988650017956388</v>
      </c>
      <c r="G168" s="103">
        <f t="shared" si="11"/>
        <v>3.1461138988306629</v>
      </c>
    </row>
    <row r="169" spans="1:7" ht="15" thickBot="1" x14ac:dyDescent="0.35">
      <c r="A169" s="106">
        <v>164</v>
      </c>
      <c r="B169" s="103">
        <f>B$4/(1+Data!J167/100*B$2/$B$1)</f>
        <v>64008.387217633601</v>
      </c>
      <c r="C169" s="103">
        <f>C$4/(1+Data!K167/100*C$2/$B$1)</f>
        <v>34433.106712538909</v>
      </c>
      <c r="D169" s="103">
        <f t="shared" si="12"/>
        <v>-33.264947464616853</v>
      </c>
      <c r="E169" s="103">
        <f t="shared" si="13"/>
        <v>-50.85983789859165</v>
      </c>
      <c r="F169" s="103">
        <f t="shared" si="10"/>
        <v>-84.124785363208503</v>
      </c>
      <c r="G169" s="103">
        <f t="shared" si="11"/>
        <v>3.3342762547108578</v>
      </c>
    </row>
    <row r="170" spans="1:7" ht="15" thickBot="1" x14ac:dyDescent="0.35">
      <c r="A170" s="106">
        <v>165</v>
      </c>
      <c r="B170" s="103">
        <f>B$4/(1+Data!J168/100*B$2/$B$1)</f>
        <v>63992.466053636737</v>
      </c>
      <c r="C170" s="103">
        <f>C$4/(1+Data!K168/100*C$2/$B$1)</f>
        <v>34410.859745056609</v>
      </c>
      <c r="D170" s="103">
        <f t="shared" si="12"/>
        <v>-49.186111461480323</v>
      </c>
      <c r="E170" s="103">
        <f t="shared" si="13"/>
        <v>-73.106805380892183</v>
      </c>
      <c r="F170" s="103">
        <f t="shared" si="10"/>
        <v>-122.29291684237251</v>
      </c>
      <c r="G170" s="103">
        <f t="shared" si="11"/>
        <v>3.420693971493165</v>
      </c>
    </row>
    <row r="171" spans="1:7" ht="15" thickBot="1" x14ac:dyDescent="0.35">
      <c r="A171" s="106">
        <v>166</v>
      </c>
      <c r="B171" s="103">
        <f>B$4/(1+Data!J169/100*B$2/$B$1)</f>
        <v>64043.280782196307</v>
      </c>
      <c r="C171" s="103">
        <f>C$4/(1+Data!K169/100*C$2/$B$1)</f>
        <v>34485.484047238242</v>
      </c>
      <c r="D171" s="103">
        <f t="shared" si="12"/>
        <v>1.6286170980893075</v>
      </c>
      <c r="E171" s="103">
        <f t="shared" si="13"/>
        <v>1.5174968007413554</v>
      </c>
      <c r="F171" s="103">
        <f t="shared" si="10"/>
        <v>3.1461138988306629</v>
      </c>
      <c r="G171" s="103">
        <f t="shared" si="11"/>
        <v>3.4561204822966829</v>
      </c>
    </row>
    <row r="172" spans="1:7" ht="15" thickBot="1" x14ac:dyDescent="0.35">
      <c r="A172" s="106">
        <v>167</v>
      </c>
      <c r="B172" s="103">
        <f>B$4/(1+Data!J170/100*B$2/$B$1)</f>
        <v>64056.977328176297</v>
      </c>
      <c r="C172" s="103">
        <f>C$4/(1+Data!K170/100*C$2/$B$1)</f>
        <v>34505.960349566114</v>
      </c>
      <c r="D172" s="103">
        <f t="shared" si="12"/>
        <v>15.32516307807964</v>
      </c>
      <c r="E172" s="103">
        <f t="shared" si="13"/>
        <v>21.993799128613318</v>
      </c>
      <c r="F172" s="103">
        <f t="shared" si="10"/>
        <v>37.318962206692959</v>
      </c>
      <c r="G172" s="103">
        <f t="shared" si="11"/>
        <v>3.4874520805678912</v>
      </c>
    </row>
    <row r="173" spans="1:7" ht="15" thickBot="1" x14ac:dyDescent="0.35">
      <c r="A173" s="106">
        <v>168</v>
      </c>
      <c r="B173" s="103">
        <f>B$4/(1+Data!J171/100*B$2/$B$1)</f>
        <v>64042.144367913344</v>
      </c>
      <c r="C173" s="103">
        <f>C$4/(1+Data!K171/100*C$2/$B$1)</f>
        <v>34485.609803731742</v>
      </c>
      <c r="D173" s="103">
        <f t="shared" si="12"/>
        <v>0.49220281512680231</v>
      </c>
      <c r="E173" s="103">
        <f t="shared" si="13"/>
        <v>1.6432532942417311</v>
      </c>
      <c r="F173" s="103">
        <f t="shared" si="10"/>
        <v>2.1354561093685334</v>
      </c>
      <c r="G173" s="103">
        <f t="shared" si="11"/>
        <v>3.5442508814157918</v>
      </c>
    </row>
    <row r="174" spans="1:7" ht="15" thickBot="1" x14ac:dyDescent="0.35">
      <c r="A174" s="106">
        <v>169</v>
      </c>
      <c r="B174" s="103">
        <f>B$4/(1+Data!J172/100*B$2/$B$1)</f>
        <v>64042.354304352055</v>
      </c>
      <c r="C174" s="103">
        <f>C$4/(1+Data!K172/100*C$2/$B$1)</f>
        <v>34483.966550437501</v>
      </c>
      <c r="D174" s="103">
        <f t="shared" si="12"/>
        <v>0.70213925383723108</v>
      </c>
      <c r="E174" s="103">
        <f t="shared" si="13"/>
        <v>0</v>
      </c>
      <c r="F174" s="103">
        <f t="shared" si="10"/>
        <v>0.70213925383723108</v>
      </c>
      <c r="G174" s="103">
        <f t="shared" si="11"/>
        <v>3.7667063123080879</v>
      </c>
    </row>
    <row r="175" spans="1:7" ht="15" thickBot="1" x14ac:dyDescent="0.35">
      <c r="A175" s="106">
        <v>170</v>
      </c>
      <c r="B175" s="103">
        <f>B$4/(1+Data!J173/100*B$2/$B$1)</f>
        <v>64027.159290145508</v>
      </c>
      <c r="C175" s="103">
        <f>C$4/(1+Data!K173/100*C$2/$B$1)</f>
        <v>34462.899125393255</v>
      </c>
      <c r="D175" s="103">
        <f t="shared" si="12"/>
        <v>-14.492874952709826</v>
      </c>
      <c r="E175" s="103">
        <f t="shared" si="13"/>
        <v>-21.067425044246193</v>
      </c>
      <c r="F175" s="103">
        <f t="shared" si="10"/>
        <v>-35.560299996956019</v>
      </c>
      <c r="G175" s="103">
        <f t="shared" si="11"/>
        <v>3.8211991397256497</v>
      </c>
    </row>
    <row r="176" spans="1:7" ht="15" thickBot="1" x14ac:dyDescent="0.35">
      <c r="A176" s="106">
        <v>171</v>
      </c>
      <c r="B176" s="103">
        <f>B$4/(1+Data!J174/100*B$2/$B$1)</f>
        <v>64023.714760724979</v>
      </c>
      <c r="C176" s="103">
        <f>C$4/(1+Data!K174/100*C$2/$B$1)</f>
        <v>34455.439427810401</v>
      </c>
      <c r="D176" s="103">
        <f t="shared" si="12"/>
        <v>-17.937404373238678</v>
      </c>
      <c r="E176" s="103">
        <f t="shared" si="13"/>
        <v>-28.527122627099743</v>
      </c>
      <c r="F176" s="103">
        <f t="shared" si="10"/>
        <v>-46.464527000338421</v>
      </c>
      <c r="G176" s="103">
        <f t="shared" si="11"/>
        <v>3.898537161789136</v>
      </c>
    </row>
    <row r="177" spans="1:7" ht="15" thickBot="1" x14ac:dyDescent="0.35">
      <c r="A177" s="106">
        <v>172</v>
      </c>
      <c r="B177" s="103">
        <f>B$4/(1+Data!J175/100*B$2/$B$1)</f>
        <v>64039.693109251763</v>
      </c>
      <c r="C177" s="103">
        <f>C$4/(1+Data!K175/100*C$2/$B$1)</f>
        <v>34481.049634922732</v>
      </c>
      <c r="D177" s="103">
        <f t="shared" si="12"/>
        <v>-1.9590558464551577</v>
      </c>
      <c r="E177" s="103">
        <f t="shared" si="13"/>
        <v>-2.9169155147683341</v>
      </c>
      <c r="F177" s="103">
        <f t="shared" si="10"/>
        <v>-4.8759713612234918</v>
      </c>
      <c r="G177" s="103">
        <f t="shared" si="11"/>
        <v>4.1299653743844829</v>
      </c>
    </row>
    <row r="178" spans="1:7" ht="15" thickBot="1" x14ac:dyDescent="0.35">
      <c r="A178" s="106">
        <v>173</v>
      </c>
      <c r="B178" s="103">
        <f>B$4/(1+Data!J176/100*B$2/$B$1)</f>
        <v>64042.205235130146</v>
      </c>
      <c r="C178" s="103">
        <f>C$4/(1+Data!K176/100*C$2/$B$1)</f>
        <v>34484.612142306622</v>
      </c>
      <c r="D178" s="103">
        <f t="shared" si="12"/>
        <v>0.55307003192865523</v>
      </c>
      <c r="E178" s="103">
        <f t="shared" si="13"/>
        <v>0.64559186912083533</v>
      </c>
      <c r="F178" s="103">
        <f t="shared" si="10"/>
        <v>1.1986619010494906</v>
      </c>
      <c r="G178" s="103">
        <f t="shared" si="11"/>
        <v>4.1504363264175481</v>
      </c>
    </row>
    <row r="179" spans="1:7" ht="15" thickBot="1" x14ac:dyDescent="0.35">
      <c r="A179" s="106">
        <v>174</v>
      </c>
      <c r="B179" s="103">
        <f>B$4/(1+Data!J177/100*B$2/$B$1)</f>
        <v>64033.930052102856</v>
      </c>
      <c r="C179" s="103">
        <f>C$4/(1+Data!K177/100*C$2/$B$1)</f>
        <v>34473.617490592616</v>
      </c>
      <c r="D179" s="103">
        <f t="shared" si="12"/>
        <v>-7.7221129953613854</v>
      </c>
      <c r="E179" s="103">
        <f t="shared" si="13"/>
        <v>-10.349059844884323</v>
      </c>
      <c r="F179" s="103">
        <f t="shared" si="10"/>
        <v>-18.071172840245708</v>
      </c>
      <c r="G179" s="103">
        <f t="shared" si="11"/>
        <v>4.2479400247248122</v>
      </c>
    </row>
    <row r="180" spans="1:7" ht="15" thickBot="1" x14ac:dyDescent="0.35">
      <c r="A180" s="106">
        <v>175</v>
      </c>
      <c r="B180" s="103">
        <f>B$4/(1+Data!J178/100*B$2/$B$1)</f>
        <v>64038.172296732439</v>
      </c>
      <c r="C180" s="103">
        <f>C$4/(1+Data!K178/100*C$2/$B$1)</f>
        <v>34477.47801637731</v>
      </c>
      <c r="D180" s="103">
        <f t="shared" si="12"/>
        <v>-3.4798683657791116</v>
      </c>
      <c r="E180" s="103">
        <f t="shared" si="13"/>
        <v>-6.4885340601904318</v>
      </c>
      <c r="F180" s="103">
        <f t="shared" si="10"/>
        <v>-9.9684024259695434</v>
      </c>
      <c r="G180" s="103">
        <f t="shared" si="11"/>
        <v>4.2552179850536049</v>
      </c>
    </row>
    <row r="181" spans="1:7" ht="15" thickBot="1" x14ac:dyDescent="0.35">
      <c r="A181" s="106">
        <v>176</v>
      </c>
      <c r="B181" s="103">
        <f>B$4/(1+Data!J179/100*B$2/$B$1)</f>
        <v>64046.016773619565</v>
      </c>
      <c r="C181" s="103">
        <f>C$4/(1+Data!K179/100*C$2/$B$1)</f>
        <v>34489.889563728524</v>
      </c>
      <c r="D181" s="103">
        <f t="shared" si="12"/>
        <v>4.3646085213476908</v>
      </c>
      <c r="E181" s="103">
        <f t="shared" si="13"/>
        <v>5.9230132910233806</v>
      </c>
      <c r="F181" s="103">
        <f t="shared" si="10"/>
        <v>10.287621812371071</v>
      </c>
      <c r="G181" s="103">
        <f t="shared" si="11"/>
        <v>4.2736833245144226</v>
      </c>
    </row>
    <row r="182" spans="1:7" ht="15" thickBot="1" x14ac:dyDescent="0.35">
      <c r="A182" s="106">
        <v>177</v>
      </c>
      <c r="B182" s="103">
        <f>B$4/(1+Data!J180/100*B$2/$B$1)</f>
        <v>64040.044095379322</v>
      </c>
      <c r="C182" s="103">
        <f>C$4/(1+Data!K180/100*C$2/$B$1)</f>
        <v>34481.991539298193</v>
      </c>
      <c r="D182" s="103">
        <f t="shared" si="12"/>
        <v>-1.6080697188954218</v>
      </c>
      <c r="E182" s="103">
        <f t="shared" si="13"/>
        <v>-1.9750111393077532</v>
      </c>
      <c r="F182" s="103">
        <f t="shared" si="10"/>
        <v>-3.583080858203175</v>
      </c>
      <c r="G182" s="103">
        <f t="shared" si="11"/>
        <v>4.6040419127166388</v>
      </c>
    </row>
    <row r="183" spans="1:7" ht="15" thickBot="1" x14ac:dyDescent="0.35">
      <c r="A183" s="106">
        <v>178</v>
      </c>
      <c r="B183" s="103">
        <f>B$4/(1+Data!J181/100*B$2/$B$1)</f>
        <v>64042.055568263968</v>
      </c>
      <c r="C183" s="103">
        <f>C$4/(1+Data!K181/100*C$2/$B$1)</f>
        <v>34483.321400325396</v>
      </c>
      <c r="D183" s="103">
        <f t="shared" si="12"/>
        <v>0.40340316575020552</v>
      </c>
      <c r="E183" s="103">
        <f t="shared" si="13"/>
        <v>-0.64515011210460216</v>
      </c>
      <c r="F183" s="103">
        <f t="shared" si="10"/>
        <v>-0.24174694635439664</v>
      </c>
      <c r="G183" s="103">
        <f t="shared" si="11"/>
        <v>4.7903494524070993</v>
      </c>
    </row>
    <row r="184" spans="1:7" ht="15" thickBot="1" x14ac:dyDescent="0.35">
      <c r="A184" s="106">
        <v>179</v>
      </c>
      <c r="B184" s="103">
        <f>B$4/(1+Data!J182/100*B$2/$B$1)</f>
        <v>64043.499212749761</v>
      </c>
      <c r="C184" s="103">
        <f>C$4/(1+Data!K182/100*C$2/$B$1)</f>
        <v>34486.393186110472</v>
      </c>
      <c r="D184" s="103">
        <f t="shared" si="12"/>
        <v>1.8470476515431073</v>
      </c>
      <c r="E184" s="103">
        <f t="shared" si="13"/>
        <v>2.4266356729713152</v>
      </c>
      <c r="F184" s="103">
        <f t="shared" si="10"/>
        <v>4.2736833245144226</v>
      </c>
      <c r="G184" s="103">
        <f t="shared" si="11"/>
        <v>5.041219427883334</v>
      </c>
    </row>
    <row r="185" spans="1:7" ht="15" thickBot="1" x14ac:dyDescent="0.35">
      <c r="A185" s="106">
        <v>180</v>
      </c>
      <c r="B185" s="103">
        <f>B$4/(1+Data!J183/100*B$2/$B$1)</f>
        <v>64042.498869717718</v>
      </c>
      <c r="C185" s="103">
        <f>C$4/(1+Data!K183/100*C$2/$B$1)</f>
        <v>34485.696583545097</v>
      </c>
      <c r="D185" s="103">
        <f t="shared" si="12"/>
        <v>0.84670461950008757</v>
      </c>
      <c r="E185" s="103">
        <f t="shared" si="13"/>
        <v>1.7300331075966824</v>
      </c>
      <c r="F185" s="103">
        <f t="shared" si="10"/>
        <v>2.57673772709677</v>
      </c>
      <c r="G185" s="103">
        <f t="shared" si="11"/>
        <v>5.105888511192461</v>
      </c>
    </row>
    <row r="186" spans="1:7" ht="15" thickBot="1" x14ac:dyDescent="0.35">
      <c r="A186" s="106">
        <v>181</v>
      </c>
      <c r="B186" s="103">
        <f>B$4/(1+Data!J184/100*B$2/$B$1)</f>
        <v>64043.477484907271</v>
      </c>
      <c r="C186" s="103">
        <f>C$4/(1+Data!K184/100*C$2/$B$1)</f>
        <v>34486.745272541164</v>
      </c>
      <c r="D186" s="103">
        <f t="shared" si="12"/>
        <v>1.825319809053326</v>
      </c>
      <c r="E186" s="103">
        <f t="shared" si="13"/>
        <v>2.7787221036633127</v>
      </c>
      <c r="F186" s="103">
        <f t="shared" si="10"/>
        <v>4.6040419127166388</v>
      </c>
      <c r="G186" s="103">
        <f t="shared" si="11"/>
        <v>5.2158452258736361</v>
      </c>
    </row>
    <row r="187" spans="1:7" ht="15" thickBot="1" x14ac:dyDescent="0.35">
      <c r="A187" s="106">
        <v>182</v>
      </c>
      <c r="B187" s="103">
        <f>B$4/(1+Data!J185/100*B$2/$B$1)</f>
        <v>64038.704591961912</v>
      </c>
      <c r="C187" s="103">
        <f>C$4/(1+Data!K185/100*C$2/$B$1)</f>
        <v>34480.74257787133</v>
      </c>
      <c r="D187" s="103">
        <f t="shared" si="12"/>
        <v>-2.9475731363054365</v>
      </c>
      <c r="E187" s="103">
        <f t="shared" si="13"/>
        <v>-3.2239725661711418</v>
      </c>
      <c r="F187" s="103">
        <f t="shared" si="10"/>
        <v>-6.1715457024765783</v>
      </c>
      <c r="G187" s="103">
        <f t="shared" si="11"/>
        <v>5.266457498219097</v>
      </c>
    </row>
    <row r="188" spans="1:7" ht="15" thickBot="1" x14ac:dyDescent="0.35">
      <c r="A188" s="106">
        <v>183</v>
      </c>
      <c r="B188" s="103">
        <f>B$4/(1+Data!J186/100*B$2/$B$1)</f>
        <v>64039.063485048551</v>
      </c>
      <c r="C188" s="103">
        <f>C$4/(1+Data!K186/100*C$2/$B$1)</f>
        <v>34477.874541121368</v>
      </c>
      <c r="D188" s="103">
        <f t="shared" si="12"/>
        <v>-2.5886800496664364</v>
      </c>
      <c r="E188" s="103">
        <f t="shared" si="13"/>
        <v>-6.0920093161330442</v>
      </c>
      <c r="F188" s="103">
        <f t="shared" si="10"/>
        <v>-8.6806893657994806</v>
      </c>
      <c r="G188" s="103">
        <f t="shared" si="11"/>
        <v>5.4485223435476655</v>
      </c>
    </row>
    <row r="189" spans="1:7" ht="15" thickBot="1" x14ac:dyDescent="0.35">
      <c r="A189" s="106">
        <v>184</v>
      </c>
      <c r="B189" s="103">
        <f>B$4/(1+Data!J187/100*B$2/$B$1)</f>
        <v>64040.63400542672</v>
      </c>
      <c r="C189" s="103">
        <f>C$4/(1+Data!K187/100*C$2/$B$1)</f>
        <v>34482.908519392055</v>
      </c>
      <c r="D189" s="103">
        <f t="shared" si="12"/>
        <v>-1.0181596714974148</v>
      </c>
      <c r="E189" s="103">
        <f t="shared" si="13"/>
        <v>-1.0580310454461141</v>
      </c>
      <c r="F189" s="103">
        <f t="shared" si="10"/>
        <v>-2.076190716943529</v>
      </c>
      <c r="G189" s="103">
        <f t="shared" si="11"/>
        <v>5.9053239520435454</v>
      </c>
    </row>
    <row r="190" spans="1:7" ht="15" thickBot="1" x14ac:dyDescent="0.35">
      <c r="A190" s="106">
        <v>185</v>
      </c>
      <c r="B190" s="103">
        <f>B$4/(1+Data!J188/100*B$2/$B$1)</f>
        <v>64043.540437649353</v>
      </c>
      <c r="C190" s="103">
        <f>C$4/(1+Data!K188/100*C$2/$B$1)</f>
        <v>34486.208243260749</v>
      </c>
      <c r="D190" s="103">
        <f t="shared" si="12"/>
        <v>1.8882725511357421</v>
      </c>
      <c r="E190" s="103">
        <f t="shared" si="13"/>
        <v>2.2416928232487408</v>
      </c>
      <c r="F190" s="103">
        <f t="shared" si="10"/>
        <v>4.1299653743844829</v>
      </c>
      <c r="G190" s="103">
        <f t="shared" si="11"/>
        <v>5.9751133355748607</v>
      </c>
    </row>
    <row r="191" spans="1:7" ht="15" thickBot="1" x14ac:dyDescent="0.35">
      <c r="A191" s="106">
        <v>186</v>
      </c>
      <c r="B191" s="103">
        <f>B$4/(1+Data!J189/100*B$2/$B$1)</f>
        <v>64042.722064419904</v>
      </c>
      <c r="C191" s="103">
        <f>C$4/(1+Data!K189/100*C$2/$B$1)</f>
        <v>34485.010094193087</v>
      </c>
      <c r="D191" s="103">
        <f t="shared" si="12"/>
        <v>1.0698993216865347</v>
      </c>
      <c r="E191" s="103">
        <f t="shared" si="13"/>
        <v>1.0435437555861427</v>
      </c>
      <c r="F191" s="103">
        <f t="shared" si="10"/>
        <v>2.1134430772726773</v>
      </c>
      <c r="G191" s="103">
        <f t="shared" si="11"/>
        <v>5.983697689625842</v>
      </c>
    </row>
    <row r="192" spans="1:7" ht="15" thickBot="1" x14ac:dyDescent="0.35">
      <c r="A192" s="106">
        <v>187</v>
      </c>
      <c r="B192" s="103">
        <f>B$4/(1+Data!J190/100*B$2/$B$1)</f>
        <v>64048.897405850134</v>
      </c>
      <c r="C192" s="103">
        <f>C$4/(1+Data!K190/100*C$2/$B$1)</f>
        <v>34495.088088136523</v>
      </c>
      <c r="D192" s="103">
        <f t="shared" si="12"/>
        <v>7.2452407519158442</v>
      </c>
      <c r="E192" s="103">
        <f t="shared" si="13"/>
        <v>11.121537699022156</v>
      </c>
      <c r="F192" s="103">
        <f t="shared" si="10"/>
        <v>18.366778450938</v>
      </c>
      <c r="G192" s="103">
        <f t="shared" si="11"/>
        <v>6.1981866865316988</v>
      </c>
    </row>
    <row r="193" spans="1:7" ht="15" thickBot="1" x14ac:dyDescent="0.35">
      <c r="A193" s="106">
        <v>188</v>
      </c>
      <c r="B193" s="103">
        <f>B$4/(1+Data!J191/100*B$2/$B$1)</f>
        <v>64043.959201797406</v>
      </c>
      <c r="C193" s="103">
        <f>C$4/(1+Data!K191/100*C$2/$B$1)</f>
        <v>34487.902328130564</v>
      </c>
      <c r="D193" s="103">
        <f t="shared" si="12"/>
        <v>2.3070366991887568</v>
      </c>
      <c r="E193" s="103">
        <f t="shared" si="13"/>
        <v>3.9357776930628461</v>
      </c>
      <c r="F193" s="103">
        <f t="shared" si="10"/>
        <v>6.2428143922516028</v>
      </c>
      <c r="G193" s="103">
        <f t="shared" si="11"/>
        <v>6.2231251345510827</v>
      </c>
    </row>
    <row r="194" spans="1:7" ht="15" thickBot="1" x14ac:dyDescent="0.35">
      <c r="A194" s="106">
        <v>189</v>
      </c>
      <c r="B194" s="103">
        <f>B$4/(1+Data!J192/100*B$2/$B$1)</f>
        <v>64041.345789887717</v>
      </c>
      <c r="C194" s="103">
        <f>C$4/(1+Data!K192/100*C$2/$B$1)</f>
        <v>34483.171363588262</v>
      </c>
      <c r="D194" s="103">
        <f t="shared" si="12"/>
        <v>-0.30637521050084615</v>
      </c>
      <c r="E194" s="103">
        <f t="shared" si="13"/>
        <v>-0.79518684923823457</v>
      </c>
      <c r="F194" s="103">
        <f t="shared" si="10"/>
        <v>-1.1015620597390807</v>
      </c>
      <c r="G194" s="103">
        <f t="shared" si="11"/>
        <v>6.2428143922516028</v>
      </c>
    </row>
    <row r="195" spans="1:7" ht="15" thickBot="1" x14ac:dyDescent="0.35">
      <c r="A195" s="106">
        <v>190</v>
      </c>
      <c r="B195" s="103">
        <f>B$4/(1+Data!J193/100*B$2/$B$1)</f>
        <v>64040.433515685887</v>
      </c>
      <c r="C195" s="103">
        <f>C$4/(1+Data!K193/100*C$2/$B$1)</f>
        <v>34482.600293875148</v>
      </c>
      <c r="D195" s="103">
        <f t="shared" si="12"/>
        <v>-1.2186494123307057</v>
      </c>
      <c r="E195" s="103">
        <f t="shared" si="13"/>
        <v>-1.3662565623526461</v>
      </c>
      <c r="F195" s="103">
        <f t="shared" si="10"/>
        <v>-2.5849059746833518</v>
      </c>
      <c r="G195" s="103">
        <f t="shared" si="11"/>
        <v>6.4540081660306896</v>
      </c>
    </row>
    <row r="196" spans="1:7" ht="15" thickBot="1" x14ac:dyDescent="0.35">
      <c r="A196" s="106">
        <v>191</v>
      </c>
      <c r="B196" s="103">
        <f>B$4/(1+Data!J194/100*B$2/$B$1)</f>
        <v>64019.594196540456</v>
      </c>
      <c r="C196" s="103">
        <f>C$4/(1+Data!K194/100*C$2/$B$1)</f>
        <v>34451.389523664904</v>
      </c>
      <c r="D196" s="103">
        <f t="shared" si="12"/>
        <v>-22.057968557761342</v>
      </c>
      <c r="E196" s="103">
        <f t="shared" si="13"/>
        <v>-32.577026772596582</v>
      </c>
      <c r="F196" s="103">
        <f t="shared" si="10"/>
        <v>-54.634995330357924</v>
      </c>
      <c r="G196" s="103">
        <f t="shared" si="11"/>
        <v>6.5708003052786808</v>
      </c>
    </row>
    <row r="197" spans="1:7" ht="15" thickBot="1" x14ac:dyDescent="0.35">
      <c r="A197" s="106">
        <v>192</v>
      </c>
      <c r="B197" s="103">
        <f>B$4/(1+Data!J195/100*B$2/$B$1)</f>
        <v>64047.96904869542</v>
      </c>
      <c r="C197" s="103">
        <f>C$4/(1+Data!K195/100*C$2/$B$1)</f>
        <v>34493.019734292684</v>
      </c>
      <c r="D197" s="103">
        <f t="shared" si="12"/>
        <v>6.3168835972028319</v>
      </c>
      <c r="E197" s="103">
        <f t="shared" si="13"/>
        <v>9.0531838551833062</v>
      </c>
      <c r="F197" s="103">
        <f t="shared" si="10"/>
        <v>15.370067452386138</v>
      </c>
      <c r="G197" s="103">
        <f t="shared" si="11"/>
        <v>6.7889527870720485</v>
      </c>
    </row>
    <row r="198" spans="1:7" ht="15" thickBot="1" x14ac:dyDescent="0.35">
      <c r="A198" s="106">
        <v>193</v>
      </c>
      <c r="B198" s="103">
        <f>B$4/(1+Data!J196/100*B$2/$B$1)</f>
        <v>64038.227966406936</v>
      </c>
      <c r="C198" s="103">
        <f>C$4/(1+Data!K196/100*C$2/$B$1)</f>
        <v>34479.656838001807</v>
      </c>
      <c r="D198" s="103">
        <f t="shared" si="12"/>
        <v>-3.4241986912820721</v>
      </c>
      <c r="E198" s="103">
        <f t="shared" si="13"/>
        <v>-4.3097124356936547</v>
      </c>
      <c r="F198" s="103">
        <f t="shared" si="10"/>
        <v>-7.7339111269757268</v>
      </c>
      <c r="G198" s="103">
        <f t="shared" si="11"/>
        <v>6.96515805569652</v>
      </c>
    </row>
    <row r="199" spans="1:7" ht="15" thickBot="1" x14ac:dyDescent="0.35">
      <c r="A199" s="106">
        <v>194</v>
      </c>
      <c r="B199" s="103">
        <f>B$4/(1+Data!J197/100*B$2/$B$1)</f>
        <v>64043.237866307492</v>
      </c>
      <c r="C199" s="103">
        <f>C$4/(1+Data!K197/100*C$2/$B$1)</f>
        <v>34486.202048367952</v>
      </c>
      <c r="D199" s="103">
        <f t="shared" si="12"/>
        <v>1.5857012092747027</v>
      </c>
      <c r="E199" s="103">
        <f t="shared" si="13"/>
        <v>2.235497930450947</v>
      </c>
      <c r="F199" s="103">
        <f t="shared" ref="F199:F256" si="14">+SUM(D199:E199)</f>
        <v>3.8211991397256497</v>
      </c>
      <c r="G199" s="103">
        <f t="shared" ref="G199:G256" si="15">+SMALL($F$6:$F$256,A199)</f>
        <v>7.1750029374888982</v>
      </c>
    </row>
    <row r="200" spans="1:7" ht="15" thickBot="1" x14ac:dyDescent="0.35">
      <c r="A200" s="106">
        <v>195</v>
      </c>
      <c r="B200" s="103">
        <f>B$4/(1+Data!J198/100*B$2/$B$1)</f>
        <v>64043.100179138142</v>
      </c>
      <c r="C200" s="103">
        <f>C$4/(1+Data!K198/100*C$2/$B$1)</f>
        <v>34485.404333647108</v>
      </c>
      <c r="D200" s="103">
        <f t="shared" si="12"/>
        <v>1.4480140399246011</v>
      </c>
      <c r="E200" s="103">
        <f t="shared" si="13"/>
        <v>1.4377832096070051</v>
      </c>
      <c r="F200" s="103">
        <f t="shared" si="14"/>
        <v>2.8857972495316062</v>
      </c>
      <c r="G200" s="103">
        <f t="shared" si="15"/>
        <v>7.1862363177569932</v>
      </c>
    </row>
    <row r="201" spans="1:7" ht="15" thickBot="1" x14ac:dyDescent="0.35">
      <c r="A201" s="106">
        <v>196</v>
      </c>
      <c r="B201" s="103">
        <f>B$4/(1+Data!J199/100*B$2/$B$1)</f>
        <v>64056.940887883531</v>
      </c>
      <c r="C201" s="103">
        <f>C$4/(1+Data!K199/100*C$2/$B$1)</f>
        <v>34507.373810566685</v>
      </c>
      <c r="D201" s="103">
        <f t="shared" ref="D201:D240" si="16">+B201-B$5</f>
        <v>15.288722785313439</v>
      </c>
      <c r="E201" s="103">
        <f t="shared" ref="E201:E240" si="17">+C201-C$5</f>
        <v>23.407260129184579</v>
      </c>
      <c r="F201" s="103">
        <f t="shared" si="14"/>
        <v>38.695982914498018</v>
      </c>
      <c r="G201" s="103">
        <f t="shared" si="15"/>
        <v>7.1926504213988665</v>
      </c>
    </row>
    <row r="202" spans="1:7" ht="15" thickBot="1" x14ac:dyDescent="0.35">
      <c r="A202" s="106">
        <v>197</v>
      </c>
      <c r="B202" s="103">
        <f>B$4/(1+Data!J200/100*B$2/$B$1)</f>
        <v>64027.952584023325</v>
      </c>
      <c r="C202" s="103">
        <f>C$4/(1+Data!K200/100*C$2/$B$1)</f>
        <v>34463.86014672766</v>
      </c>
      <c r="D202" s="103">
        <f t="shared" si="16"/>
        <v>-13.699581074892194</v>
      </c>
      <c r="E202" s="103">
        <f t="shared" si="17"/>
        <v>-20.106403709840379</v>
      </c>
      <c r="F202" s="103">
        <f t="shared" si="14"/>
        <v>-33.805984784732573</v>
      </c>
      <c r="G202" s="103">
        <f t="shared" si="15"/>
        <v>7.5188567373115802</v>
      </c>
    </row>
    <row r="203" spans="1:7" ht="15" thickBot="1" x14ac:dyDescent="0.35">
      <c r="A203" s="106">
        <v>198</v>
      </c>
      <c r="B203" s="103">
        <f>B$4/(1+Data!J201/100*B$2/$B$1)</f>
        <v>64037.812843997643</v>
      </c>
      <c r="C203" s="103">
        <f>C$4/(1+Data!K201/100*C$2/$B$1)</f>
        <v>34477.362778563824</v>
      </c>
      <c r="D203" s="103">
        <f t="shared" si="16"/>
        <v>-3.8393211005750345</v>
      </c>
      <c r="E203" s="103">
        <f t="shared" si="17"/>
        <v>-6.603771873677033</v>
      </c>
      <c r="F203" s="103">
        <f t="shared" si="14"/>
        <v>-10.443092974252068</v>
      </c>
      <c r="G203" s="103">
        <f t="shared" si="15"/>
        <v>7.6249361673471867</v>
      </c>
    </row>
    <row r="204" spans="1:7" ht="15" thickBot="1" x14ac:dyDescent="0.35">
      <c r="A204" s="106">
        <v>199</v>
      </c>
      <c r="B204" s="103">
        <f>B$4/(1+Data!J202/100*B$2/$B$1)</f>
        <v>64054.331635784707</v>
      </c>
      <c r="C204" s="103">
        <f>C$4/(1+Data!K202/100*C$2/$B$1)</f>
        <v>34503.898989270019</v>
      </c>
      <c r="D204" s="103">
        <f t="shared" si="16"/>
        <v>12.679470686489367</v>
      </c>
      <c r="E204" s="103">
        <f t="shared" si="17"/>
        <v>19.932438832518528</v>
      </c>
      <c r="F204" s="103">
        <f t="shared" si="14"/>
        <v>32.611909519007895</v>
      </c>
      <c r="G204" s="103">
        <f t="shared" si="15"/>
        <v>7.7872226522376877</v>
      </c>
    </row>
    <row r="205" spans="1:7" ht="15" thickBot="1" x14ac:dyDescent="0.35">
      <c r="A205" s="106">
        <v>200</v>
      </c>
      <c r="B205" s="103">
        <f>B$4/(1+Data!J203/100*B$2/$B$1)</f>
        <v>64017.093531937149</v>
      </c>
      <c r="C205" s="103">
        <f>C$4/(1+Data!K203/100*C$2/$B$1)</f>
        <v>34447.43693360794</v>
      </c>
      <c r="D205" s="103">
        <f t="shared" si="16"/>
        <v>-24.558633161068428</v>
      </c>
      <c r="E205" s="103">
        <f t="shared" si="17"/>
        <v>-36.529616829560837</v>
      </c>
      <c r="F205" s="103">
        <f t="shared" si="14"/>
        <v>-61.088249990629265</v>
      </c>
      <c r="G205" s="103">
        <f t="shared" si="15"/>
        <v>7.8087306678571622</v>
      </c>
    </row>
    <row r="206" spans="1:7" ht="15" thickBot="1" x14ac:dyDescent="0.35">
      <c r="A206" s="106">
        <v>201</v>
      </c>
      <c r="B206" s="103">
        <f>B$4/(1+Data!J204/100*B$2/$B$1)</f>
        <v>64049.96303967281</v>
      </c>
      <c r="C206" s="103">
        <f>C$4/(1+Data!K204/100*C$2/$B$1)</f>
        <v>34497.405417868133</v>
      </c>
      <c r="D206" s="103">
        <f t="shared" si="16"/>
        <v>8.3108745745921624</v>
      </c>
      <c r="E206" s="103">
        <f t="shared" si="17"/>
        <v>13.438867430631944</v>
      </c>
      <c r="F206" s="103">
        <f t="shared" si="14"/>
        <v>21.749742005224107</v>
      </c>
      <c r="G206" s="103">
        <f t="shared" si="15"/>
        <v>8.1514323918090668</v>
      </c>
    </row>
    <row r="207" spans="1:7" ht="15" thickBot="1" x14ac:dyDescent="0.35">
      <c r="A207" s="106">
        <v>202</v>
      </c>
      <c r="B207" s="103">
        <f>B$4/(1+Data!J205/100*B$2/$B$1)</f>
        <v>64028.43433373174</v>
      </c>
      <c r="C207" s="103">
        <f>C$4/(1+Data!K205/100*C$2/$B$1)</f>
        <v>34463.777681817264</v>
      </c>
      <c r="D207" s="103">
        <f t="shared" si="16"/>
        <v>-13.217831366477185</v>
      </c>
      <c r="E207" s="103">
        <f t="shared" si="17"/>
        <v>-20.188868620236462</v>
      </c>
      <c r="F207" s="103">
        <f t="shared" si="14"/>
        <v>-33.406699986713647</v>
      </c>
      <c r="G207" s="103">
        <f t="shared" si="15"/>
        <v>8.5630843075341545</v>
      </c>
    </row>
    <row r="208" spans="1:7" ht="15" thickBot="1" x14ac:dyDescent="0.35">
      <c r="A208" s="106">
        <v>203</v>
      </c>
      <c r="B208" s="103">
        <f>B$4/(1+Data!J206/100*B$2/$B$1)</f>
        <v>64049.949270466779</v>
      </c>
      <c r="C208" s="103">
        <f>C$4/(1+Data!K206/100*C$2/$B$1)</f>
        <v>34495.72249624964</v>
      </c>
      <c r="D208" s="103">
        <f t="shared" si="16"/>
        <v>8.2971053685614606</v>
      </c>
      <c r="E208" s="103">
        <f t="shared" si="17"/>
        <v>11.755945812139544</v>
      </c>
      <c r="F208" s="103">
        <f t="shared" si="14"/>
        <v>20.053051180701004</v>
      </c>
      <c r="G208" s="103">
        <f t="shared" si="15"/>
        <v>8.6727974458117387</v>
      </c>
    </row>
    <row r="209" spans="1:7" ht="15" thickBot="1" x14ac:dyDescent="0.35">
      <c r="A209" s="106">
        <v>204</v>
      </c>
      <c r="B209" s="103">
        <f>B$4/(1+Data!J207/100*B$2/$B$1)</f>
        <v>64028.747657599</v>
      </c>
      <c r="C209" s="103">
        <f>C$4/(1+Data!K207/100*C$2/$B$1)</f>
        <v>34463.757744178321</v>
      </c>
      <c r="D209" s="103">
        <f t="shared" si="16"/>
        <v>-12.904507499217289</v>
      </c>
      <c r="E209" s="103">
        <f t="shared" si="17"/>
        <v>-20.208806259179255</v>
      </c>
      <c r="F209" s="103">
        <f t="shared" si="14"/>
        <v>-33.113313758396544</v>
      </c>
      <c r="G209" s="103">
        <f t="shared" si="15"/>
        <v>8.91712394150818</v>
      </c>
    </row>
    <row r="210" spans="1:7" ht="15" thickBot="1" x14ac:dyDescent="0.35">
      <c r="A210" s="106">
        <v>205</v>
      </c>
      <c r="B210" s="103">
        <f>B$4/(1+Data!J208/100*B$2/$B$1)</f>
        <v>64034.2500441304</v>
      </c>
      <c r="C210" s="103">
        <f>C$4/(1+Data!K208/100*C$2/$B$1)</f>
        <v>34472.449875464968</v>
      </c>
      <c r="D210" s="103">
        <f t="shared" si="16"/>
        <v>-7.4021209678176092</v>
      </c>
      <c r="E210" s="103">
        <f t="shared" si="17"/>
        <v>-11.516674972532201</v>
      </c>
      <c r="F210" s="103">
        <f t="shared" si="14"/>
        <v>-18.91879594034981</v>
      </c>
      <c r="G210" s="103">
        <f t="shared" si="15"/>
        <v>8.947394434355374</v>
      </c>
    </row>
    <row r="211" spans="1:7" ht="15" thickBot="1" x14ac:dyDescent="0.35">
      <c r="A211" s="106">
        <v>206</v>
      </c>
      <c r="B211" s="103">
        <f>B$4/(1+Data!J209/100*B$2/$B$1)</f>
        <v>64042.323600407093</v>
      </c>
      <c r="C211" s="103">
        <f>C$4/(1+Data!K209/100*C$2/$B$1)</f>
        <v>34483.226409444782</v>
      </c>
      <c r="D211" s="103">
        <f t="shared" si="16"/>
        <v>0.67143530887551606</v>
      </c>
      <c r="E211" s="103">
        <f t="shared" si="17"/>
        <v>-0.74014099271880696</v>
      </c>
      <c r="F211" s="103">
        <f t="shared" si="14"/>
        <v>-6.8705683843290899E-2</v>
      </c>
      <c r="G211" s="103">
        <f t="shared" si="15"/>
        <v>9.5650838417786872</v>
      </c>
    </row>
    <row r="212" spans="1:7" ht="15" thickBot="1" x14ac:dyDescent="0.35">
      <c r="A212" s="106">
        <v>207</v>
      </c>
      <c r="B212" s="103">
        <f>B$4/(1+Data!J210/100*B$2/$B$1)</f>
        <v>64048.498858542589</v>
      </c>
      <c r="C212" s="103">
        <f>C$4/(1+Data!K210/100*C$2/$B$1)</f>
        <v>34494.112843930328</v>
      </c>
      <c r="D212" s="103">
        <f t="shared" si="16"/>
        <v>6.8466934443713399</v>
      </c>
      <c r="E212" s="103">
        <f t="shared" si="17"/>
        <v>10.146293492827681</v>
      </c>
      <c r="F212" s="103">
        <f t="shared" si="14"/>
        <v>16.992986937199021</v>
      </c>
      <c r="G212" s="103">
        <f t="shared" si="15"/>
        <v>9.5738248660927638</v>
      </c>
    </row>
    <row r="213" spans="1:7" ht="15" thickBot="1" x14ac:dyDescent="0.35">
      <c r="A213" s="106">
        <v>208</v>
      </c>
      <c r="B213" s="103">
        <f>B$4/(1+Data!J211/100*B$2/$B$1)</f>
        <v>64040.175799627723</v>
      </c>
      <c r="C213" s="103">
        <f>C$4/(1+Data!K211/100*C$2/$B$1)</f>
        <v>34482.132876704338</v>
      </c>
      <c r="D213" s="103">
        <f t="shared" si="16"/>
        <v>-1.4763654704947839</v>
      </c>
      <c r="E213" s="103">
        <f t="shared" si="17"/>
        <v>-1.8336737331628683</v>
      </c>
      <c r="F213" s="103">
        <f t="shared" si="14"/>
        <v>-3.3100392036576523</v>
      </c>
      <c r="G213" s="103">
        <f t="shared" si="15"/>
        <v>9.5992933176967199</v>
      </c>
    </row>
    <row r="214" spans="1:7" ht="15" thickBot="1" x14ac:dyDescent="0.35">
      <c r="A214" s="106">
        <v>209</v>
      </c>
      <c r="B214" s="103">
        <f>B$4/(1+Data!J212/100*B$2/$B$1)</f>
        <v>64044.635697941143</v>
      </c>
      <c r="C214" s="103">
        <f>C$4/(1+Data!K212/100*C$2/$B$1)</f>
        <v>34489.900141536084</v>
      </c>
      <c r="D214" s="103">
        <f t="shared" si="16"/>
        <v>2.9835328429253423</v>
      </c>
      <c r="E214" s="103">
        <f t="shared" si="17"/>
        <v>5.9335910985828377</v>
      </c>
      <c r="F214" s="103">
        <f t="shared" si="14"/>
        <v>8.91712394150818</v>
      </c>
      <c r="G214" s="103">
        <f t="shared" si="15"/>
        <v>10.287621812371071</v>
      </c>
    </row>
    <row r="215" spans="1:7" ht="15" thickBot="1" x14ac:dyDescent="0.35">
      <c r="A215" s="106">
        <v>210</v>
      </c>
      <c r="B215" s="103">
        <f>B$4/(1+Data!J213/100*B$2/$B$1)</f>
        <v>64045.326380017854</v>
      </c>
      <c r="C215" s="103">
        <f>C$4/(1+Data!K213/100*C$2/$B$1)</f>
        <v>34488.101066185722</v>
      </c>
      <c r="D215" s="103">
        <f t="shared" si="16"/>
        <v>3.6742149196361424</v>
      </c>
      <c r="E215" s="103">
        <f t="shared" si="17"/>
        <v>4.1345157482210197</v>
      </c>
      <c r="F215" s="103">
        <f t="shared" si="14"/>
        <v>7.8087306678571622</v>
      </c>
      <c r="G215" s="103">
        <f t="shared" si="15"/>
        <v>10.318138863607601</v>
      </c>
    </row>
    <row r="216" spans="1:7" ht="15" thickBot="1" x14ac:dyDescent="0.35">
      <c r="A216" s="106">
        <v>211</v>
      </c>
      <c r="B216" s="103">
        <f>B$4/(1+Data!J214/100*B$2/$B$1)</f>
        <v>64042.629449266766</v>
      </c>
      <c r="C216" s="103">
        <f>C$4/(1+Data!K214/100*C$2/$B$1)</f>
        <v>34484.908185023</v>
      </c>
      <c r="D216" s="103">
        <f t="shared" si="16"/>
        <v>0.9772841685480671</v>
      </c>
      <c r="E216" s="103">
        <f t="shared" si="17"/>
        <v>0.94163458549883217</v>
      </c>
      <c r="F216" s="103">
        <f t="shared" si="14"/>
        <v>1.9189187540468993</v>
      </c>
      <c r="G216" s="103">
        <f t="shared" si="15"/>
        <v>11.572510349709773</v>
      </c>
    </row>
    <row r="217" spans="1:7" ht="15" thickBot="1" x14ac:dyDescent="0.35">
      <c r="A217" s="106">
        <v>212</v>
      </c>
      <c r="B217" s="103">
        <f>B$4/(1+Data!J215/100*B$2/$B$1)</f>
        <v>64051.881355565376</v>
      </c>
      <c r="C217" s="103">
        <f>C$4/(1+Data!K215/100*C$2/$B$1)</f>
        <v>34499.239735786585</v>
      </c>
      <c r="D217" s="103">
        <f t="shared" si="16"/>
        <v>10.229190467158332</v>
      </c>
      <c r="E217" s="103">
        <f t="shared" si="17"/>
        <v>15.273185349084088</v>
      </c>
      <c r="F217" s="103">
        <f t="shared" si="14"/>
        <v>25.50237581624242</v>
      </c>
      <c r="G217" s="103">
        <f t="shared" si="15"/>
        <v>11.938120413622528</v>
      </c>
    </row>
    <row r="218" spans="1:7" ht="15" thickBot="1" x14ac:dyDescent="0.35">
      <c r="A218" s="106">
        <v>213</v>
      </c>
      <c r="B218" s="103">
        <f>B$4/(1+Data!J216/100*B$2/$B$1)</f>
        <v>64041.297694129287</v>
      </c>
      <c r="C218" s="103">
        <f>C$4/(1+Data!K216/100*C$2/$B$1)</f>
        <v>34483.019526787371</v>
      </c>
      <c r="D218" s="103">
        <f t="shared" si="16"/>
        <v>-0.35447096893039998</v>
      </c>
      <c r="E218" s="103">
        <f t="shared" si="17"/>
        <v>-0.94702365012926748</v>
      </c>
      <c r="F218" s="103">
        <f t="shared" si="14"/>
        <v>-1.3014946190596675</v>
      </c>
      <c r="G218" s="103">
        <f t="shared" si="15"/>
        <v>12.143325976358028</v>
      </c>
    </row>
    <row r="219" spans="1:7" ht="15" thickBot="1" x14ac:dyDescent="0.35">
      <c r="A219" s="106">
        <v>214</v>
      </c>
      <c r="B219" s="103">
        <f>B$4/(1+Data!J217/100*B$2/$B$1)</f>
        <v>64042.443615485252</v>
      </c>
      <c r="C219" s="103">
        <f>C$4/(1+Data!K217/100*C$2/$B$1)</f>
        <v>34486.262225585298</v>
      </c>
      <c r="D219" s="103">
        <f t="shared" si="16"/>
        <v>0.79145038703427417</v>
      </c>
      <c r="E219" s="103">
        <f t="shared" si="17"/>
        <v>2.2956751477977377</v>
      </c>
      <c r="F219" s="103">
        <f t="shared" si="14"/>
        <v>3.0871255348320119</v>
      </c>
      <c r="G219" s="103">
        <f t="shared" si="15"/>
        <v>12.527108498332382</v>
      </c>
    </row>
    <row r="220" spans="1:7" ht="15" thickBot="1" x14ac:dyDescent="0.35">
      <c r="A220" s="106">
        <v>215</v>
      </c>
      <c r="B220" s="103">
        <f>B$4/(1+Data!J218/100*B$2/$B$1)</f>
        <v>64042.596528193957</v>
      </c>
      <c r="C220" s="103">
        <f>C$4/(1+Data!K218/100*C$2/$B$1)</f>
        <v>34486.11443047881</v>
      </c>
      <c r="D220" s="103">
        <f t="shared" si="16"/>
        <v>0.9443630957393907</v>
      </c>
      <c r="E220" s="103">
        <f t="shared" si="17"/>
        <v>2.1478800413096906</v>
      </c>
      <c r="F220" s="103">
        <f t="shared" si="14"/>
        <v>3.0922431370490813</v>
      </c>
      <c r="G220" s="103">
        <f t="shared" si="15"/>
        <v>13.02794162731152</v>
      </c>
    </row>
    <row r="221" spans="1:7" ht="15" thickBot="1" x14ac:dyDescent="0.35">
      <c r="A221" s="106">
        <v>216</v>
      </c>
      <c r="B221" s="103">
        <f>B$4/(1+Data!J219/100*B$2/$B$1)</f>
        <v>64045.519042536049</v>
      </c>
      <c r="C221" s="103">
        <f>C$4/(1+Data!K219/100*C$2/$B$1)</f>
        <v>34489.664756841448</v>
      </c>
      <c r="D221" s="103">
        <f t="shared" si="16"/>
        <v>3.8668774378311355</v>
      </c>
      <c r="E221" s="103">
        <f t="shared" si="17"/>
        <v>5.6982064039475517</v>
      </c>
      <c r="F221" s="103">
        <f t="shared" si="14"/>
        <v>9.5650838417786872</v>
      </c>
      <c r="G221" s="103">
        <f t="shared" si="15"/>
        <v>13.148824988667911</v>
      </c>
    </row>
    <row r="222" spans="1:7" ht="15" thickBot="1" x14ac:dyDescent="0.35">
      <c r="A222" s="106">
        <v>217</v>
      </c>
      <c r="B222" s="103">
        <f>B$4/(1+Data!J220/100*B$2/$B$1)</f>
        <v>64040.610487935119</v>
      </c>
      <c r="C222" s="103">
        <f>C$4/(1+Data!K220/100*C$2/$B$1)</f>
        <v>34483.362234563305</v>
      </c>
      <c r="D222" s="103">
        <f t="shared" si="16"/>
        <v>-1.0416771630989388</v>
      </c>
      <c r="E222" s="103">
        <f t="shared" si="17"/>
        <v>-0.6043158741958905</v>
      </c>
      <c r="F222" s="103">
        <f t="shared" si="14"/>
        <v>-1.6459930372948293</v>
      </c>
      <c r="G222" s="103">
        <f t="shared" si="15"/>
        <v>13.353962241460977</v>
      </c>
    </row>
    <row r="223" spans="1:7" ht="15" thickBot="1" x14ac:dyDescent="0.35">
      <c r="A223" s="106">
        <v>218</v>
      </c>
      <c r="B223" s="103">
        <f>B$4/(1+Data!J221/100*B$2/$B$1)</f>
        <v>64043.175994831254</v>
      </c>
      <c r="C223" s="103">
        <f>C$4/(1+Data!K221/100*C$2/$B$1)</f>
        <v>34485.98697158588</v>
      </c>
      <c r="D223" s="103">
        <f t="shared" si="16"/>
        <v>1.5238297330361092</v>
      </c>
      <c r="E223" s="103">
        <f t="shared" si="17"/>
        <v>2.0204211483796826</v>
      </c>
      <c r="F223" s="103">
        <f t="shared" si="14"/>
        <v>3.5442508814157918</v>
      </c>
      <c r="G223" s="103">
        <f t="shared" si="15"/>
        <v>13.50432419412391</v>
      </c>
    </row>
    <row r="224" spans="1:7" ht="15" thickBot="1" x14ac:dyDescent="0.35">
      <c r="A224" s="106">
        <v>219</v>
      </c>
      <c r="B224" s="103">
        <f>B$4/(1+Data!J222/100*B$2/$B$1)</f>
        <v>64041.811437377219</v>
      </c>
      <c r="C224" s="103">
        <f>C$4/(1+Data!K222/100*C$2/$B$1)</f>
        <v>34483.685294840747</v>
      </c>
      <c r="D224" s="103">
        <f t="shared" si="16"/>
        <v>0.1592722790010157</v>
      </c>
      <c r="E224" s="103">
        <f t="shared" si="17"/>
        <v>-0.28125559675390832</v>
      </c>
      <c r="F224" s="103">
        <f t="shared" si="14"/>
        <v>-0.12198331775289262</v>
      </c>
      <c r="G224" s="103">
        <f t="shared" si="15"/>
        <v>14.028911753382999</v>
      </c>
    </row>
    <row r="225" spans="1:7" ht="15" thickBot="1" x14ac:dyDescent="0.35">
      <c r="A225" s="106">
        <v>220</v>
      </c>
      <c r="B225" s="103">
        <f>B$4/(1+Data!J223/100*B$2/$B$1)</f>
        <v>64027.160436474376</v>
      </c>
      <c r="C225" s="103">
        <f>C$4/(1+Data!K223/100*C$2/$B$1)</f>
        <v>34461.531180808779</v>
      </c>
      <c r="D225" s="103">
        <f t="shared" si="16"/>
        <v>-14.491728623841482</v>
      </c>
      <c r="E225" s="103">
        <f t="shared" si="17"/>
        <v>-22.435369628721674</v>
      </c>
      <c r="F225" s="103">
        <f t="shared" si="14"/>
        <v>-36.927098252563155</v>
      </c>
      <c r="G225" s="103">
        <f t="shared" si="15"/>
        <v>14.899927499667683</v>
      </c>
    </row>
    <row r="226" spans="1:7" ht="15" thickBot="1" x14ac:dyDescent="0.35">
      <c r="A226" s="106">
        <v>221</v>
      </c>
      <c r="B226" s="103">
        <f>B$4/(1+Data!J224/100*B$2/$B$1)</f>
        <v>64044.605117293038</v>
      </c>
      <c r="C226" s="103">
        <f>C$4/(1+Data!K224/100*C$2/$B$1)</f>
        <v>34487.467606408711</v>
      </c>
      <c r="D226" s="103">
        <f t="shared" si="16"/>
        <v>2.9529521948206821</v>
      </c>
      <c r="E226" s="103">
        <f t="shared" si="17"/>
        <v>3.5010559712100076</v>
      </c>
      <c r="F226" s="103">
        <f t="shared" si="14"/>
        <v>6.4540081660306896</v>
      </c>
      <c r="G226" s="103">
        <f t="shared" si="15"/>
        <v>15.127334634722502</v>
      </c>
    </row>
    <row r="227" spans="1:7" ht="15" thickBot="1" x14ac:dyDescent="0.35">
      <c r="A227" s="106">
        <v>222</v>
      </c>
      <c r="B227" s="103">
        <f>B$4/(1+Data!J225/100*B$2/$B$1)</f>
        <v>64039.681331214066</v>
      </c>
      <c r="C227" s="103">
        <f>C$4/(1+Data!K225/100*C$2/$B$1)</f>
        <v>34481.857293474342</v>
      </c>
      <c r="D227" s="103">
        <f t="shared" si="16"/>
        <v>-1.9708338841519435</v>
      </c>
      <c r="E227" s="103">
        <f t="shared" si="17"/>
        <v>-2.1092569631582592</v>
      </c>
      <c r="F227" s="103">
        <f t="shared" si="14"/>
        <v>-4.0800908473102027</v>
      </c>
      <c r="G227" s="103">
        <f t="shared" si="15"/>
        <v>15.370067452386138</v>
      </c>
    </row>
    <row r="228" spans="1:7" ht="15" thickBot="1" x14ac:dyDescent="0.35">
      <c r="A228" s="106">
        <v>223</v>
      </c>
      <c r="B228" s="103">
        <f>B$4/(1+Data!J226/100*B$2/$B$1)</f>
        <v>64043.836723028966</v>
      </c>
      <c r="C228" s="103">
        <f>C$4/(1+Data!K226/100*C$2/$B$1)</f>
        <v>34485.548698819061</v>
      </c>
      <c r="D228" s="103">
        <f t="shared" si="16"/>
        <v>2.1845579307482694</v>
      </c>
      <c r="E228" s="103">
        <f t="shared" si="17"/>
        <v>1.5821483815598185</v>
      </c>
      <c r="F228" s="103">
        <f t="shared" si="14"/>
        <v>3.7667063123080879</v>
      </c>
      <c r="G228" s="103">
        <f t="shared" si="15"/>
        <v>16.992986937199021</v>
      </c>
    </row>
    <row r="229" spans="1:7" ht="15" thickBot="1" x14ac:dyDescent="0.35">
      <c r="A229" s="106">
        <v>224</v>
      </c>
      <c r="B229" s="103">
        <f>B$4/(1+Data!J227/100*B$2/$B$1)</f>
        <v>64036.766955561128</v>
      </c>
      <c r="C229" s="103">
        <f>C$4/(1+Data!K227/100*C$2/$B$1)</f>
        <v>34476.269552081983</v>
      </c>
      <c r="D229" s="103">
        <f t="shared" si="16"/>
        <v>-4.8852095370893949</v>
      </c>
      <c r="E229" s="103">
        <f t="shared" si="17"/>
        <v>-7.6969983555172803</v>
      </c>
      <c r="F229" s="103">
        <f t="shared" si="14"/>
        <v>-12.582207892606675</v>
      </c>
      <c r="G229" s="103">
        <f t="shared" si="15"/>
        <v>17.260671667274437</v>
      </c>
    </row>
    <row r="230" spans="1:7" ht="15" thickBot="1" x14ac:dyDescent="0.35">
      <c r="A230" s="106">
        <v>225</v>
      </c>
      <c r="B230" s="103">
        <f>B$4/(1+Data!J228/100*B$2/$B$1)</f>
        <v>64044.95752850335</v>
      </c>
      <c r="C230" s="103">
        <f>C$4/(1+Data!K228/100*C$2/$B$1)</f>
        <v>34490.979325895976</v>
      </c>
      <c r="D230" s="103">
        <f t="shared" si="16"/>
        <v>3.3053634051320842</v>
      </c>
      <c r="E230" s="103">
        <f t="shared" si="17"/>
        <v>7.0127754584755166</v>
      </c>
      <c r="F230" s="103">
        <f t="shared" si="14"/>
        <v>10.318138863607601</v>
      </c>
      <c r="G230" s="103">
        <f t="shared" si="15"/>
        <v>17.363198836239462</v>
      </c>
    </row>
    <row r="231" spans="1:7" ht="15" thickBot="1" x14ac:dyDescent="0.35">
      <c r="A231" s="106">
        <v>226</v>
      </c>
      <c r="B231" s="103">
        <f>B$4/(1+Data!J229/100*B$2/$B$1)</f>
        <v>64041.156179552891</v>
      </c>
      <c r="C231" s="103">
        <f>C$4/(1+Data!K229/100*C$2/$B$1)</f>
        <v>34483.195335568846</v>
      </c>
      <c r="D231" s="103">
        <f t="shared" si="16"/>
        <v>-0.49598554532713024</v>
      </c>
      <c r="E231" s="103">
        <f t="shared" si="17"/>
        <v>-0.77121486865507904</v>
      </c>
      <c r="F231" s="103">
        <f t="shared" si="14"/>
        <v>-1.2672004139822093</v>
      </c>
      <c r="G231" s="103">
        <f t="shared" si="15"/>
        <v>18.366778450938</v>
      </c>
    </row>
    <row r="232" spans="1:7" ht="15" thickBot="1" x14ac:dyDescent="0.35">
      <c r="A232" s="106">
        <v>227</v>
      </c>
      <c r="B232" s="103">
        <f>B$4/(1+Data!J230/100*B$2/$B$1)</f>
        <v>64046.785534765513</v>
      </c>
      <c r="C232" s="103">
        <f>C$4/(1+Data!K230/100*C$2/$B$1)</f>
        <v>34491.861122397517</v>
      </c>
      <c r="D232" s="103">
        <f t="shared" si="16"/>
        <v>5.1333696672954829</v>
      </c>
      <c r="E232" s="103">
        <f t="shared" si="17"/>
        <v>7.8945719600160373</v>
      </c>
      <c r="F232" s="103">
        <f t="shared" si="14"/>
        <v>13.02794162731152</v>
      </c>
      <c r="G232" s="103">
        <f t="shared" si="15"/>
        <v>20.026452749480086</v>
      </c>
    </row>
    <row r="233" spans="1:7" ht="15" thickBot="1" x14ac:dyDescent="0.35">
      <c r="A233" s="106">
        <v>228</v>
      </c>
      <c r="B233" s="103">
        <f>B$4/(1+Data!J231/100*B$2/$B$1)</f>
        <v>64053.003775428871</v>
      </c>
      <c r="C233" s="103">
        <f>C$4/(1+Data!K231/100*C$2/$B$1)</f>
        <v>34500.280175274966</v>
      </c>
      <c r="D233" s="103">
        <f t="shared" si="16"/>
        <v>11.351610330653784</v>
      </c>
      <c r="E233" s="103">
        <f t="shared" si="17"/>
        <v>16.313624837464886</v>
      </c>
      <c r="F233" s="103">
        <f t="shared" si="14"/>
        <v>27.66523516811867</v>
      </c>
      <c r="G233" s="103">
        <f t="shared" si="15"/>
        <v>20.053051180701004</v>
      </c>
    </row>
    <row r="234" spans="1:7" ht="15" thickBot="1" x14ac:dyDescent="0.35">
      <c r="A234" s="106">
        <v>229</v>
      </c>
      <c r="B234" s="103">
        <f>B$4/(1+Data!J232/100*B$2/$B$1)</f>
        <v>64062.969598568277</v>
      </c>
      <c r="C234" s="103">
        <f>C$4/(1+Data!K232/100*C$2/$B$1)</f>
        <v>34515.684426962456</v>
      </c>
      <c r="D234" s="103">
        <f t="shared" si="16"/>
        <v>21.317433470059768</v>
      </c>
      <c r="E234" s="103">
        <f t="shared" si="17"/>
        <v>31.7178765249555</v>
      </c>
      <c r="F234" s="103">
        <f t="shared" si="14"/>
        <v>53.035309995015268</v>
      </c>
      <c r="G234" s="103">
        <f t="shared" si="15"/>
        <v>21.749742005224107</v>
      </c>
    </row>
    <row r="235" spans="1:7" ht="15" thickBot="1" x14ac:dyDescent="0.35">
      <c r="A235" s="106">
        <v>230</v>
      </c>
      <c r="B235" s="103">
        <f>B$4/(1+Data!J233/100*B$2/$B$1)</f>
        <v>64044.880839392717</v>
      </c>
      <c r="C235" s="103">
        <f>C$4/(1+Data!K233/100*C$2/$B$1)</f>
        <v>34490.311701009094</v>
      </c>
      <c r="D235" s="103">
        <f t="shared" si="16"/>
        <v>3.2286742944997968</v>
      </c>
      <c r="E235" s="103">
        <f t="shared" si="17"/>
        <v>6.345150571592967</v>
      </c>
      <c r="F235" s="103">
        <f t="shared" si="14"/>
        <v>9.5738248660927638</v>
      </c>
      <c r="G235" s="103">
        <f t="shared" si="15"/>
        <v>24.700237382770865</v>
      </c>
    </row>
    <row r="236" spans="1:7" ht="15" thickBot="1" x14ac:dyDescent="0.35">
      <c r="A236" s="106">
        <v>231</v>
      </c>
      <c r="B236" s="103">
        <f>B$4/(1+Data!J234/100*B$2/$B$1)</f>
        <v>64046.09885431634</v>
      </c>
      <c r="C236" s="103">
        <f>C$4/(1+Data!K234/100*C$2/$B$1)</f>
        <v>34491.663187195736</v>
      </c>
      <c r="D236" s="103">
        <f t="shared" si="16"/>
        <v>4.4466892181226285</v>
      </c>
      <c r="E236" s="103">
        <f t="shared" si="17"/>
        <v>7.6966367582353996</v>
      </c>
      <c r="F236" s="103">
        <f t="shared" si="14"/>
        <v>12.143325976358028</v>
      </c>
      <c r="G236" s="103">
        <f t="shared" si="15"/>
        <v>24.848725765063136</v>
      </c>
    </row>
    <row r="237" spans="1:7" ht="15" thickBot="1" x14ac:dyDescent="0.35">
      <c r="A237" s="106">
        <v>232</v>
      </c>
      <c r="B237" s="103">
        <f>B$4/(1+Data!J235/100*B$2/$B$1)</f>
        <v>64042.928999107651</v>
      </c>
      <c r="C237" s="103">
        <f>C$4/(1+Data!K235/100*C$2/$B$1)</f>
        <v>34484.441032943556</v>
      </c>
      <c r="D237" s="103">
        <f t="shared" si="16"/>
        <v>1.2768340094335144</v>
      </c>
      <c r="E237" s="103">
        <f t="shared" si="17"/>
        <v>0.47448250605521025</v>
      </c>
      <c r="F237" s="103">
        <f t="shared" si="14"/>
        <v>1.7513165154887247</v>
      </c>
      <c r="G237" s="103">
        <f t="shared" si="15"/>
        <v>25.50237581624242</v>
      </c>
    </row>
    <row r="238" spans="1:7" ht="15" thickBot="1" x14ac:dyDescent="0.35">
      <c r="A238" s="106">
        <v>233</v>
      </c>
      <c r="B238" s="103">
        <f>B$4/(1+Data!J236/100*B$2/$B$1)</f>
        <v>64043.962541756577</v>
      </c>
      <c r="C238" s="103">
        <f>C$4/(1+Data!K236/100*C$2/$B$1)</f>
        <v>34488.848824200541</v>
      </c>
      <c r="D238" s="103">
        <f t="shared" si="16"/>
        <v>2.3103766583590186</v>
      </c>
      <c r="E238" s="103">
        <f t="shared" si="17"/>
        <v>4.8822737630398478</v>
      </c>
      <c r="F238" s="103">
        <f t="shared" si="14"/>
        <v>7.1926504213988665</v>
      </c>
      <c r="G238" s="103">
        <f t="shared" si="15"/>
        <v>25.659370493784081</v>
      </c>
    </row>
    <row r="239" spans="1:7" ht="15" thickBot="1" x14ac:dyDescent="0.35">
      <c r="A239" s="106">
        <v>234</v>
      </c>
      <c r="B239" s="103">
        <f>B$4/(1+Data!J237/100*B$2/$B$1)</f>
        <v>64044.786908851034</v>
      </c>
      <c r="C239" s="103">
        <f>C$4/(1+Data!K237/100*C$2/$B$1)</f>
        <v>34488.018043002441</v>
      </c>
      <c r="D239" s="103">
        <f t="shared" si="16"/>
        <v>3.1347437528165756</v>
      </c>
      <c r="E239" s="103">
        <f t="shared" si="17"/>
        <v>4.0514925649404177</v>
      </c>
      <c r="F239" s="103">
        <f t="shared" si="14"/>
        <v>7.1862363177569932</v>
      </c>
      <c r="G239" s="103">
        <f t="shared" si="15"/>
        <v>27.66523516811867</v>
      </c>
    </row>
    <row r="240" spans="1:7" ht="15" thickBot="1" x14ac:dyDescent="0.35">
      <c r="A240" s="106">
        <v>235</v>
      </c>
      <c r="B240" s="103">
        <f>B$4/(1+Data!J238/100*B$2/$B$1)</f>
        <v>64041.052118728912</v>
      </c>
      <c r="C240" s="103">
        <f>C$4/(1+Data!K238/100*C$2/$B$1)</f>
        <v>34482.75219866656</v>
      </c>
      <c r="D240" s="103">
        <f t="shared" si="16"/>
        <v>-0.60004636930534616</v>
      </c>
      <c r="E240" s="103">
        <f t="shared" si="17"/>
        <v>-1.2143517709409934</v>
      </c>
      <c r="F240" s="103">
        <f t="shared" si="14"/>
        <v>-1.8143981402463396</v>
      </c>
      <c r="G240" s="103">
        <f t="shared" si="15"/>
        <v>27.805039067105099</v>
      </c>
    </row>
    <row r="241" spans="1:7" ht="15" thickBot="1" x14ac:dyDescent="0.35">
      <c r="A241" s="106">
        <v>236</v>
      </c>
      <c r="B241" s="103">
        <f>B$4/(1+Data!J239/100*B$2/$B$1)</f>
        <v>64040.377500363524</v>
      </c>
      <c r="C241" s="103">
        <f>C$4/(1+Data!K239/100*C$2/$B$1)</f>
        <v>34481.805723742429</v>
      </c>
      <c r="D241" s="103">
        <f t="shared" ref="D241:D256" si="18">+B241-B$5</f>
        <v>-1.2746647346939426</v>
      </c>
      <c r="E241" s="103">
        <f t="shared" ref="E241:E256" si="19">+C241-C$5</f>
        <v>-2.1608266950715915</v>
      </c>
      <c r="F241" s="103">
        <f t="shared" si="14"/>
        <v>-3.4354914297655341</v>
      </c>
      <c r="G241" s="103">
        <f t="shared" si="15"/>
        <v>28.20761725732882</v>
      </c>
    </row>
    <row r="242" spans="1:7" ht="15" thickBot="1" x14ac:dyDescent="0.35">
      <c r="A242" s="106">
        <v>237</v>
      </c>
      <c r="B242" s="103">
        <f>B$4/(1+Data!J240/100*B$2/$B$1)</f>
        <v>64043.261832723649</v>
      </c>
      <c r="C242" s="103">
        <f>C$4/(1+Data!K240/100*C$2/$B$1)</f>
        <v>34486.507319138487</v>
      </c>
      <c r="D242" s="103">
        <f t="shared" si="18"/>
        <v>1.6096676254310296</v>
      </c>
      <c r="E242" s="103">
        <f t="shared" si="19"/>
        <v>2.5407687009865185</v>
      </c>
      <c r="F242" s="103">
        <f t="shared" si="14"/>
        <v>4.1504363264175481</v>
      </c>
      <c r="G242" s="103">
        <f t="shared" si="15"/>
        <v>29.072907800611574</v>
      </c>
    </row>
    <row r="243" spans="1:7" ht="15" thickBot="1" x14ac:dyDescent="0.35">
      <c r="A243" s="106">
        <v>238</v>
      </c>
      <c r="B243" s="103">
        <f>B$4/(1+Data!J241/100*B$2/$B$1)</f>
        <v>64042.334207412037</v>
      </c>
      <c r="C243" s="103">
        <f>C$4/(1+Data!K241/100*C$2/$B$1)</f>
        <v>34485.178441510157</v>
      </c>
      <c r="D243" s="103">
        <f t="shared" si="18"/>
        <v>0.68204231381969294</v>
      </c>
      <c r="E243" s="103">
        <f t="shared" si="19"/>
        <v>1.2118910726567265</v>
      </c>
      <c r="F243" s="103">
        <f t="shared" si="14"/>
        <v>1.8939333864764194</v>
      </c>
      <c r="G243" s="103">
        <f t="shared" si="15"/>
        <v>30.945202079812589</v>
      </c>
    </row>
    <row r="244" spans="1:7" ht="15" thickBot="1" x14ac:dyDescent="0.35">
      <c r="A244" s="106">
        <v>239</v>
      </c>
      <c r="B244" s="103">
        <f>B$4/(1+Data!J242/100*B$2/$B$1)</f>
        <v>64043.396694600015</v>
      </c>
      <c r="C244" s="103">
        <f>C$4/(1+Data!K242/100*C$2/$B$1)</f>
        <v>34486.477238920757</v>
      </c>
      <c r="D244" s="103">
        <f t="shared" si="18"/>
        <v>1.7445295017969329</v>
      </c>
      <c r="E244" s="103">
        <f t="shared" si="19"/>
        <v>2.510688483256672</v>
      </c>
      <c r="F244" s="103">
        <f t="shared" si="14"/>
        <v>4.2552179850536049</v>
      </c>
      <c r="G244" s="103">
        <f t="shared" si="15"/>
        <v>32.611909519007895</v>
      </c>
    </row>
    <row r="245" spans="1:7" ht="15" thickBot="1" x14ac:dyDescent="0.35">
      <c r="A245" s="106">
        <v>240</v>
      </c>
      <c r="B245" s="103">
        <f>B$4/(1+Data!J243/100*B$2/$B$1)</f>
        <v>64042.602666165825</v>
      </c>
      <c r="C245" s="103">
        <f>C$4/(1+Data!K243/100*C$2/$B$1)</f>
        <v>34485.509731278966</v>
      </c>
      <c r="D245" s="103">
        <f t="shared" si="18"/>
        <v>0.95050106760754716</v>
      </c>
      <c r="E245" s="103">
        <f t="shared" si="19"/>
        <v>1.5431808414650732</v>
      </c>
      <c r="F245" s="103">
        <f t="shared" si="14"/>
        <v>2.4936819090726203</v>
      </c>
      <c r="G245" s="103">
        <f t="shared" si="15"/>
        <v>33.059006996059907</v>
      </c>
    </row>
    <row r="246" spans="1:7" ht="15" thickBot="1" x14ac:dyDescent="0.35">
      <c r="A246" s="106">
        <v>241</v>
      </c>
      <c r="B246" s="103">
        <f>B$4/(1+Data!J244/100*B$2/$B$1)</f>
        <v>64049.711836154944</v>
      </c>
      <c r="C246" s="103">
        <f>C$4/(1+Data!K244/100*C$2/$B$1)</f>
        <v>34493.270078217014</v>
      </c>
      <c r="D246" s="103">
        <f t="shared" si="18"/>
        <v>8.0596710567260743</v>
      </c>
      <c r="E246" s="103">
        <f t="shared" si="19"/>
        <v>9.3035277795133879</v>
      </c>
      <c r="F246" s="103">
        <f t="shared" si="14"/>
        <v>17.363198836239462</v>
      </c>
      <c r="G246" s="103">
        <f t="shared" si="15"/>
        <v>33.786126991712081</v>
      </c>
    </row>
    <row r="247" spans="1:7" ht="15" thickBot="1" x14ac:dyDescent="0.35">
      <c r="A247" s="106">
        <v>242</v>
      </c>
      <c r="B247" s="103">
        <f>B$4/(1+Data!J245/100*B$2/$B$1)</f>
        <v>64051.041493111283</v>
      </c>
      <c r="C247" s="103">
        <f>C$4/(1+Data!K245/100*C$2/$B$1)</f>
        <v>34500.23659291822</v>
      </c>
      <c r="D247" s="103">
        <f t="shared" si="18"/>
        <v>9.3893280130650965</v>
      </c>
      <c r="E247" s="103">
        <f t="shared" si="19"/>
        <v>16.270042480718985</v>
      </c>
      <c r="F247" s="103">
        <f t="shared" si="14"/>
        <v>25.659370493784081</v>
      </c>
      <c r="G247" s="103">
        <f t="shared" si="15"/>
        <v>34.202157785482996</v>
      </c>
    </row>
    <row r="248" spans="1:7" ht="15" thickBot="1" x14ac:dyDescent="0.35">
      <c r="A248" s="106">
        <v>243</v>
      </c>
      <c r="B248" s="103">
        <f>B$4/(1+Data!J246/100*B$2/$B$1)</f>
        <v>64040.442477626748</v>
      </c>
      <c r="C248" s="103">
        <f>C$4/(1+Data!K246/100*C$2/$B$1)</f>
        <v>34483.548629105077</v>
      </c>
      <c r="D248" s="103">
        <f t="shared" si="18"/>
        <v>-1.209687471469806</v>
      </c>
      <c r="E248" s="103">
        <f t="shared" si="19"/>
        <v>-0.4179213324241573</v>
      </c>
      <c r="F248" s="103">
        <f t="shared" si="14"/>
        <v>-1.6276088038939633</v>
      </c>
      <c r="G248" s="103">
        <f t="shared" si="15"/>
        <v>34.642485481774202</v>
      </c>
    </row>
    <row r="249" spans="1:7" ht="15" thickBot="1" x14ac:dyDescent="0.35">
      <c r="A249" s="106">
        <v>244</v>
      </c>
      <c r="B249" s="103">
        <f>B$4/(1+Data!J247/100*B$2/$B$1)</f>
        <v>64040.773410625596</v>
      </c>
      <c r="C249" s="103">
        <f>C$4/(1+Data!K247/100*C$2/$B$1)</f>
        <v>34481.642993750116</v>
      </c>
      <c r="D249" s="103">
        <f t="shared" si="18"/>
        <v>-0.87875447262194939</v>
      </c>
      <c r="E249" s="103">
        <f t="shared" si="19"/>
        <v>-2.3235566873845528</v>
      </c>
      <c r="F249" s="103">
        <f t="shared" si="14"/>
        <v>-3.2023111600065022</v>
      </c>
      <c r="G249" s="103">
        <f t="shared" si="15"/>
        <v>36.084536308087991</v>
      </c>
    </row>
    <row r="250" spans="1:7" ht="15" thickBot="1" x14ac:dyDescent="0.35">
      <c r="A250" s="106">
        <v>245</v>
      </c>
      <c r="B250" s="103">
        <f>B$4/(1+Data!J248/100*B$2/$B$1)</f>
        <v>64039.860779715418</v>
      </c>
      <c r="C250" s="103">
        <f>C$4/(1+Data!K248/100*C$2/$B$1)</f>
        <v>34482.64293630387</v>
      </c>
      <c r="D250" s="103">
        <f t="shared" si="18"/>
        <v>-1.7913853827994899</v>
      </c>
      <c r="E250" s="103">
        <f t="shared" si="19"/>
        <v>-1.3236141336310538</v>
      </c>
      <c r="F250" s="103">
        <f t="shared" si="14"/>
        <v>-3.1149995164305437</v>
      </c>
      <c r="G250" s="103">
        <f t="shared" si="15"/>
        <v>37.318962206692959</v>
      </c>
    </row>
    <row r="251" spans="1:7" ht="15" thickBot="1" x14ac:dyDescent="0.35">
      <c r="A251" s="106">
        <v>246</v>
      </c>
      <c r="B251" s="103">
        <f>B$4/(1+Data!J249/100*B$2/$B$1)</f>
        <v>64042.319692513258</v>
      </c>
      <c r="C251" s="103">
        <f>C$4/(1+Data!K249/100*C$2/$B$1)</f>
        <v>34484.449899483181</v>
      </c>
      <c r="D251" s="103">
        <f t="shared" si="18"/>
        <v>0.66752741504024016</v>
      </c>
      <c r="E251" s="103">
        <f t="shared" si="19"/>
        <v>0.48334904568037018</v>
      </c>
      <c r="F251" s="103">
        <f t="shared" si="14"/>
        <v>1.1508764607206103</v>
      </c>
      <c r="G251" s="103">
        <f t="shared" si="15"/>
        <v>38.603558854054427</v>
      </c>
    </row>
    <row r="252" spans="1:7" ht="15" thickBot="1" x14ac:dyDescent="0.35">
      <c r="A252" s="106">
        <v>247</v>
      </c>
      <c r="B252" s="103">
        <f>B$4/(1+Data!J250/100*B$2/$B$1)</f>
        <v>64037.898930693169</v>
      </c>
      <c r="C252" s="103">
        <f>C$4/(1+Data!K250/100*C$2/$B$1)</f>
        <v>34478.17361035174</v>
      </c>
      <c r="D252" s="103">
        <f t="shared" si="18"/>
        <v>-3.7532344050487154</v>
      </c>
      <c r="E252" s="103">
        <f t="shared" si="19"/>
        <v>-5.7929400857610744</v>
      </c>
      <c r="F252" s="103">
        <f t="shared" si="14"/>
        <v>-9.5461744908097899</v>
      </c>
      <c r="G252" s="103">
        <f t="shared" si="15"/>
        <v>38.695982914498018</v>
      </c>
    </row>
    <row r="253" spans="1:7" ht="15" thickBot="1" x14ac:dyDescent="0.35">
      <c r="A253" s="106">
        <v>248</v>
      </c>
      <c r="B253" s="103">
        <f>B$4/(1+Data!J251/100*B$2/$B$1)</f>
        <v>64044.541170597025</v>
      </c>
      <c r="C253" s="103">
        <f>C$4/(1+Data!K251/100*C$2/$B$1)</f>
        <v>34488.596401676004</v>
      </c>
      <c r="D253" s="103">
        <f t="shared" si="18"/>
        <v>2.8890054988078191</v>
      </c>
      <c r="E253" s="103">
        <f t="shared" si="19"/>
        <v>4.6298512385037611</v>
      </c>
      <c r="F253" s="103">
        <f t="shared" si="14"/>
        <v>7.5188567373115802</v>
      </c>
      <c r="G253" s="103">
        <f t="shared" si="15"/>
        <v>41.89082066208357</v>
      </c>
    </row>
    <row r="254" spans="1:7" ht="15" thickBot="1" x14ac:dyDescent="0.35">
      <c r="A254" s="106">
        <v>249</v>
      </c>
      <c r="B254" s="103">
        <f>B$4/(1+Data!J252/100*B$2/$B$1)</f>
        <v>64044.160120962042</v>
      </c>
      <c r="C254" s="103">
        <f>C$4/(1+Data!K252/100*C$2/$B$1)</f>
        <v>34486.907116917224</v>
      </c>
      <c r="D254" s="103">
        <f t="shared" si="18"/>
        <v>2.5079558638244634</v>
      </c>
      <c r="E254" s="103">
        <f t="shared" si="19"/>
        <v>2.9405664797232021</v>
      </c>
      <c r="F254" s="103">
        <f t="shared" si="14"/>
        <v>5.4485223435476655</v>
      </c>
      <c r="G254" s="103">
        <f t="shared" si="15"/>
        <v>42.597687125322409</v>
      </c>
    </row>
    <row r="255" spans="1:7" ht="15" thickBot="1" x14ac:dyDescent="0.35">
      <c r="A255" s="106">
        <v>250</v>
      </c>
      <c r="B255" s="103">
        <f>B$4/(1+Data!J253/100*B$2/$B$1)</f>
        <v>64051.60904665335</v>
      </c>
      <c r="C255" s="103">
        <f>C$4/(1+Data!K253/100*C$2/$B$1)</f>
        <v>34498.70990626514</v>
      </c>
      <c r="D255" s="103">
        <f t="shared" si="18"/>
        <v>9.9568815551319858</v>
      </c>
      <c r="E255" s="103">
        <f t="shared" si="19"/>
        <v>14.743355827638879</v>
      </c>
      <c r="F255" s="103">
        <f t="shared" si="14"/>
        <v>24.700237382770865</v>
      </c>
      <c r="G255" s="103">
        <f t="shared" si="15"/>
        <v>45.30811376679776</v>
      </c>
    </row>
    <row r="256" spans="1:7" ht="15" thickBot="1" x14ac:dyDescent="0.35">
      <c r="A256" s="106">
        <v>251</v>
      </c>
      <c r="B256" s="103">
        <f>B$4/(1+Data!J254/100*B$2/$B$1)</f>
        <v>64042.809644370725</v>
      </c>
      <c r="C256" s="103">
        <f>C$4/(1+Data!K254/100*C$2/$B$1)</f>
        <v>34485.556669251891</v>
      </c>
      <c r="D256" s="103">
        <f t="shared" si="18"/>
        <v>1.1574792725077714</v>
      </c>
      <c r="E256" s="103">
        <f t="shared" si="19"/>
        <v>1.5901188143907348</v>
      </c>
      <c r="F256" s="103">
        <f t="shared" si="14"/>
        <v>2.7475980868985062</v>
      </c>
      <c r="G256" s="103">
        <f t="shared" si="15"/>
        <v>53.035309995015268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Pozisyon</vt:lpstr>
      <vt:lpstr>Data</vt:lpstr>
      <vt:lpstr>Mapping</vt:lpstr>
      <vt:lpstr>VaR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2020-03-03T07:49:36Z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b064a24b-0ebc-40d6-be56-0aea668b3b28</vt:lpwstr>
  </property>
</Properties>
</file>