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pjr\Documents\MONOGRAFIA_PUC_RJ\"/>
    </mc:Choice>
  </mc:AlternateContent>
  <xr:revisionPtr revIDLastSave="0" documentId="13_ncr:1_{F2CF80E1-E23A-4509-864E-244E09DCE160}" xr6:coauthVersionLast="45" xr6:coauthVersionMax="45" xr10:uidLastSave="{00000000-0000-0000-0000-000000000000}"/>
  <bookViews>
    <workbookView xWindow="-120" yWindow="-120" windowWidth="29040" windowHeight="15840" tabRatio="363" firstSheet="1" activeTab="1" xr2:uid="{00000000-000D-0000-FFFF-FFFF00000000}"/>
  </bookViews>
  <sheets>
    <sheet name="Modelagem" sheetId="11" state="hidden" r:id="rId1"/>
    <sheet name="otimizador" sheetId="13" r:id="rId2"/>
    <sheet name="Saída" sheetId="15" r:id="rId3"/>
    <sheet name="lógica_dinâmica" sheetId="18" state="hidden" r:id="rId4"/>
    <sheet name="BASE" sheetId="2" state="hidden" r:id="rId5"/>
    <sheet name="Problema" sheetId="1" state="hidden" r:id="rId6"/>
    <sheet name="Dúvidas" sheetId="3" state="hidden" r:id="rId7"/>
    <sheet name="Modelagem Simples I" sheetId="4" state="hidden" r:id="rId8"/>
    <sheet name="Modelagem Simples Alt" sheetId="9" state="hidden" r:id="rId9"/>
    <sheet name="Modelagem Simples II" sheetId="5" state="hidden" r:id="rId10"/>
    <sheet name="Matriz Distâncias" sheetId="8" state="hidden" r:id="rId11"/>
    <sheet name="Modelagem Final" sheetId="6" state="hidden" r:id="rId12"/>
  </sheets>
  <definedNames>
    <definedName name="_xlnm._FilterDatabase" localSheetId="8" hidden="1">'Modelagem Simples Alt'!$E$16:$F$57</definedName>
    <definedName name="_xlnm._FilterDatabase" localSheetId="1" hidden="1">otimizador!$A$81:$DY$121</definedName>
    <definedName name="solver_adj" localSheetId="0" hidden="1">Modelagem!$I$20:$I$55</definedName>
    <definedName name="solver_adj" localSheetId="8" hidden="1">'Modelagem Simples Alt'!$H$17:$H$52</definedName>
    <definedName name="solver_adj" localSheetId="7" hidden="1">'Modelagem Simples I'!$C$13:$C$48</definedName>
    <definedName name="solver_adj" localSheetId="9" hidden="1">'Modelagem Simples II'!#REF!</definedName>
    <definedName name="solver_adj" localSheetId="1" hidden="1">otimizador!$M$82:$Q$120</definedName>
    <definedName name="solver_cvg" localSheetId="0" hidden="1">0.0001</definedName>
    <definedName name="solver_cvg" localSheetId="8" hidden="1">0.0001</definedName>
    <definedName name="solver_cvg" localSheetId="7" hidden="1">0.0001</definedName>
    <definedName name="solver_cvg" localSheetId="9" hidden="1">0.0001</definedName>
    <definedName name="solver_cvg" localSheetId="1" hidden="1">0.0001</definedName>
    <definedName name="solver_drv" localSheetId="0" hidden="1">2</definedName>
    <definedName name="solver_drv" localSheetId="8" hidden="1">2</definedName>
    <definedName name="solver_drv" localSheetId="7" hidden="1">2</definedName>
    <definedName name="solver_drv" localSheetId="9" hidden="1">2</definedName>
    <definedName name="solver_drv" localSheetId="1" hidden="1">1</definedName>
    <definedName name="solver_eng" localSheetId="0" hidden="1">3</definedName>
    <definedName name="solver_eng" localSheetId="8" hidden="1">2</definedName>
    <definedName name="solver_eng" localSheetId="7" hidden="1">2</definedName>
    <definedName name="solver_eng" localSheetId="9" hidden="1">3</definedName>
    <definedName name="solver_eng" localSheetId="1" hidden="1">3</definedName>
    <definedName name="solver_est" localSheetId="0" hidden="1">1</definedName>
    <definedName name="solver_est" localSheetId="8" hidden="1">1</definedName>
    <definedName name="solver_est" localSheetId="7" hidden="1">1</definedName>
    <definedName name="solver_est" localSheetId="9" hidden="1">1</definedName>
    <definedName name="solver_est" localSheetId="1" hidden="1">1</definedName>
    <definedName name="solver_itr" localSheetId="0" hidden="1">2147483647</definedName>
    <definedName name="solver_itr" localSheetId="8" hidden="1">2147483647</definedName>
    <definedName name="solver_itr" localSheetId="7" hidden="1">2147483647</definedName>
    <definedName name="solver_itr" localSheetId="9" hidden="1">2147483647</definedName>
    <definedName name="solver_itr" localSheetId="1" hidden="1">2147483647</definedName>
    <definedName name="solver_lhs0" localSheetId="0" hidden="1">Modelagem!$I$20:$I$55</definedName>
    <definedName name="solver_lhs0" localSheetId="1" hidden="1">otimizador!$H$13</definedName>
    <definedName name="solver_lhs1" localSheetId="0" hidden="1">Modelagem!$F$11</definedName>
    <definedName name="solver_lhs1" localSheetId="8" hidden="1">'Modelagem Simples Alt'!$H$17:$H$52</definedName>
    <definedName name="solver_lhs1" localSheetId="7" hidden="1">'Modelagem Simples I'!$C$13:$C$48</definedName>
    <definedName name="solver_lhs1" localSheetId="9" hidden="1">'Modelagem Simples II'!#REF!</definedName>
    <definedName name="solver_lhs1" localSheetId="1" hidden="1">otimizador!$H$13</definedName>
    <definedName name="solver_lhs10" localSheetId="1" hidden="1">otimizador!$H$25</definedName>
    <definedName name="solver_lhs11" localSheetId="1" hidden="1">otimizador!$H$26</definedName>
    <definedName name="solver_lhs12" localSheetId="1" hidden="1">otimizador!$H$27</definedName>
    <definedName name="solver_lhs13" localSheetId="1" hidden="1">otimizador!$H$28</definedName>
    <definedName name="solver_lhs14" localSheetId="1" hidden="1">otimizador!$H$29</definedName>
    <definedName name="solver_lhs15" localSheetId="1" hidden="1">otimizador!$H$30</definedName>
    <definedName name="solver_lhs16" localSheetId="1" hidden="1">otimizador!$H$31</definedName>
    <definedName name="solver_lhs17" localSheetId="1" hidden="1">otimizador!$H$32</definedName>
    <definedName name="solver_lhs18" localSheetId="1" hidden="1">otimizador!$H$33</definedName>
    <definedName name="solver_lhs19" localSheetId="1" hidden="1">otimizador!$H$34</definedName>
    <definedName name="solver_lhs2" localSheetId="0" hidden="1">Modelagem!$F$8</definedName>
    <definedName name="solver_lhs2" localSheetId="8" hidden="1">'Modelagem Simples Alt'!$H$17:$H$52</definedName>
    <definedName name="solver_lhs2" localSheetId="7" hidden="1">'Modelagem Simples I'!$C$13:$C$48</definedName>
    <definedName name="solver_lhs2" localSheetId="9" hidden="1">'Modelagem Simples II'!#REF!</definedName>
    <definedName name="solver_lhs2" localSheetId="1" hidden="1">otimizador!$H$15</definedName>
    <definedName name="solver_lhs20" localSheetId="1" hidden="1">otimizador!$H$35</definedName>
    <definedName name="solver_lhs21" localSheetId="1" hidden="1">otimizador!$H$36</definedName>
    <definedName name="solver_lhs22" localSheetId="1" hidden="1">otimizador!$H$37</definedName>
    <definedName name="solver_lhs23" localSheetId="1" hidden="1">otimizador!$H$38</definedName>
    <definedName name="solver_lhs24" localSheetId="1" hidden="1">otimizador!$H$39</definedName>
    <definedName name="solver_lhs25" localSheetId="1" hidden="1">otimizador!$H$42</definedName>
    <definedName name="solver_lhs26" localSheetId="1" hidden="1">otimizador!$H$42:$H$56</definedName>
    <definedName name="solver_lhs27" localSheetId="1" hidden="1">otimizador!$H$43</definedName>
    <definedName name="solver_lhs28" localSheetId="1" hidden="1">otimizador!$H$44</definedName>
    <definedName name="solver_lhs29" localSheetId="1" hidden="1">otimizador!$H$45</definedName>
    <definedName name="solver_lhs3" localSheetId="0" hidden="1">Modelagem!$I$20:$I$55</definedName>
    <definedName name="solver_lhs3" localSheetId="8" hidden="1">'Modelagem Simples Alt'!$H$17:$H$52</definedName>
    <definedName name="solver_lhs3" localSheetId="7" hidden="1">'Modelagem Simples I'!$C$13:$C$48</definedName>
    <definedName name="solver_lhs3" localSheetId="9" hidden="1">'Modelagem Simples II'!#REF!</definedName>
    <definedName name="solver_lhs3" localSheetId="1" hidden="1">otimizador!$H$16</definedName>
    <definedName name="solver_lhs30" localSheetId="1" hidden="1">otimizador!$H$46</definedName>
    <definedName name="solver_lhs31" localSheetId="1" hidden="1">otimizador!$H$47</definedName>
    <definedName name="solver_lhs32" localSheetId="1" hidden="1">otimizador!$H$48</definedName>
    <definedName name="solver_lhs33" localSheetId="1" hidden="1">otimizador!$H$49</definedName>
    <definedName name="solver_lhs34" localSheetId="1" hidden="1">otimizador!$H$50</definedName>
    <definedName name="solver_lhs35" localSheetId="1" hidden="1">otimizador!$H$51</definedName>
    <definedName name="solver_lhs36" localSheetId="1" hidden="1">otimizador!$H$52</definedName>
    <definedName name="solver_lhs37" localSheetId="1" hidden="1">otimizador!$H$53</definedName>
    <definedName name="solver_lhs38" localSheetId="1" hidden="1">otimizador!$H$54</definedName>
    <definedName name="solver_lhs39" localSheetId="1" hidden="1">otimizador!$H$55</definedName>
    <definedName name="solver_lhs4" localSheetId="0" hidden="1">Modelagem!$I$20:$I$55</definedName>
    <definedName name="solver_lhs4" localSheetId="8" hidden="1">'Modelagem Simples Alt'!$L$10</definedName>
    <definedName name="solver_lhs4" localSheetId="7" hidden="1">'Modelagem Simples I'!$F$7</definedName>
    <definedName name="solver_lhs4" localSheetId="9" hidden="1">'Modelagem Simples II'!$G$4</definedName>
    <definedName name="solver_lhs4" localSheetId="1" hidden="1">otimizador!$H$17</definedName>
    <definedName name="solver_lhs40" localSheetId="1" hidden="1">otimizador!$H$56</definedName>
    <definedName name="solver_lhs41" localSheetId="1" hidden="1">otimizador!$H$14</definedName>
    <definedName name="solver_lhs42" localSheetId="1" hidden="1">otimizador!$M$82:$Q$120</definedName>
    <definedName name="solver_lhs43" localSheetId="1" hidden="1">otimizador!$M$82:$Q$120</definedName>
    <definedName name="solver_lhs44" localSheetId="1" hidden="1">otimizador!$M$82:$Q$120</definedName>
    <definedName name="solver_lhs5" localSheetId="0" hidden="1">Modelagem!$I$20:$I$55</definedName>
    <definedName name="solver_lhs5" localSheetId="8" hidden="1">'Modelagem Simples Alt'!$L$12</definedName>
    <definedName name="solver_lhs5" localSheetId="1" hidden="1">otimizador!$H$20</definedName>
    <definedName name="solver_lhs6" localSheetId="1" hidden="1">otimizador!$H$21</definedName>
    <definedName name="solver_lhs7" localSheetId="1" hidden="1">otimizador!$H$22</definedName>
    <definedName name="solver_lhs8" localSheetId="1" hidden="1">otimizador!$H$23</definedName>
    <definedName name="solver_lhs9" localSheetId="1" hidden="1">otimizador!$H$24</definedName>
    <definedName name="solver_mip" localSheetId="0" hidden="1">2147483647</definedName>
    <definedName name="solver_mip" localSheetId="8" hidden="1">2147483647</definedName>
    <definedName name="solver_mip" localSheetId="7" hidden="1">2147483647</definedName>
    <definedName name="solver_mip" localSheetId="9" hidden="1">2147483647</definedName>
    <definedName name="solver_mip" localSheetId="1" hidden="1">2147483647</definedName>
    <definedName name="solver_mni" localSheetId="0" hidden="1">100</definedName>
    <definedName name="solver_mni" localSheetId="8" hidden="1">30</definedName>
    <definedName name="solver_mni" localSheetId="7" hidden="1">30</definedName>
    <definedName name="solver_mni" localSheetId="9" hidden="1">30</definedName>
    <definedName name="solver_mni" localSheetId="1" hidden="1">30</definedName>
    <definedName name="solver_mrt" localSheetId="0" hidden="1">0.075</definedName>
    <definedName name="solver_mrt" localSheetId="8" hidden="1">0.075</definedName>
    <definedName name="solver_mrt" localSheetId="7" hidden="1">0.075</definedName>
    <definedName name="solver_mrt" localSheetId="9" hidden="1">0.075</definedName>
    <definedName name="solver_mrt" localSheetId="1" hidden="1">0.075</definedName>
    <definedName name="solver_msl" localSheetId="0" hidden="1">2</definedName>
    <definedName name="solver_msl" localSheetId="8" hidden="1">2</definedName>
    <definedName name="solver_msl" localSheetId="7" hidden="1">2</definedName>
    <definedName name="solver_msl" localSheetId="9" hidden="1">2</definedName>
    <definedName name="solver_msl" localSheetId="1" hidden="1">2</definedName>
    <definedName name="solver_neg" localSheetId="0" hidden="1">1</definedName>
    <definedName name="solver_neg" localSheetId="8" hidden="1">1</definedName>
    <definedName name="solver_neg" localSheetId="7" hidden="1">1</definedName>
    <definedName name="solver_neg" localSheetId="9" hidden="1">1</definedName>
    <definedName name="solver_neg" localSheetId="1" hidden="1">1</definedName>
    <definedName name="solver_nod" localSheetId="0" hidden="1">2147483647</definedName>
    <definedName name="solver_nod" localSheetId="8" hidden="1">2147483647</definedName>
    <definedName name="solver_nod" localSheetId="7" hidden="1">2147483647</definedName>
    <definedName name="solver_nod" localSheetId="9" hidden="1">2147483647</definedName>
    <definedName name="solver_nod" localSheetId="1" hidden="1">2147483647</definedName>
    <definedName name="solver_num" localSheetId="0" hidden="1">5</definedName>
    <definedName name="solver_num" localSheetId="8" hidden="1">4</definedName>
    <definedName name="solver_num" localSheetId="7" hidden="1">4</definedName>
    <definedName name="solver_num" localSheetId="9" hidden="1">4</definedName>
    <definedName name="solver_num" localSheetId="1" hidden="1">44</definedName>
    <definedName name="solver_nwt" localSheetId="0" hidden="1">1</definedName>
    <definedName name="solver_nwt" localSheetId="8" hidden="1">1</definedName>
    <definedName name="solver_nwt" localSheetId="7" hidden="1">1</definedName>
    <definedName name="solver_nwt" localSheetId="9" hidden="1">1</definedName>
    <definedName name="solver_nwt" localSheetId="1" hidden="1">1</definedName>
    <definedName name="solver_opt" localSheetId="0" hidden="1">Modelagem!$L$4</definedName>
    <definedName name="solver_opt" localSheetId="8" hidden="1">'Modelagem Simples Alt'!$M$16</definedName>
    <definedName name="solver_opt" localSheetId="7" hidden="1">'Modelagem Simples I'!$G$12</definedName>
    <definedName name="solver_opt" localSheetId="9" hidden="1">'Modelagem Simples II'!$A$24</definedName>
    <definedName name="solver_opt" localSheetId="1" hidden="1">otimizador!$Q$20</definedName>
    <definedName name="solver_pre" localSheetId="0" hidden="1">0.000001</definedName>
    <definedName name="solver_pre" localSheetId="8" hidden="1">0.000001</definedName>
    <definedName name="solver_pre" localSheetId="7" hidden="1">0.000001</definedName>
    <definedName name="solver_pre" localSheetId="9" hidden="1">0.000001</definedName>
    <definedName name="solver_pre" localSheetId="1" hidden="1">0.000001</definedName>
    <definedName name="solver_rbv" localSheetId="0" hidden="1">1</definedName>
    <definedName name="solver_rbv" localSheetId="8" hidden="1">2</definedName>
    <definedName name="solver_rbv" localSheetId="7" hidden="1">2</definedName>
    <definedName name="solver_rbv" localSheetId="9" hidden="1">2</definedName>
    <definedName name="solver_rbv" localSheetId="1" hidden="1">1</definedName>
    <definedName name="solver_rel0" localSheetId="0" hidden="1">1</definedName>
    <definedName name="solver_rel0" localSheetId="1" hidden="1">1</definedName>
    <definedName name="solver_rel1" localSheetId="0" hidden="1">1</definedName>
    <definedName name="solver_rel1" localSheetId="8" hidden="1">1</definedName>
    <definedName name="solver_rel1" localSheetId="7" hidden="1">1</definedName>
    <definedName name="solver_rel1" localSheetId="9" hidden="1">1</definedName>
    <definedName name="solver_rel1" localSheetId="1" hidden="1">3</definedName>
    <definedName name="solver_rel10" localSheetId="1" hidden="1">3</definedName>
    <definedName name="solver_rel11" localSheetId="1" hidden="1">3</definedName>
    <definedName name="solver_rel12" localSheetId="1" hidden="1">3</definedName>
    <definedName name="solver_rel13" localSheetId="1" hidden="1">3</definedName>
    <definedName name="solver_rel14" localSheetId="1" hidden="1">3</definedName>
    <definedName name="solver_rel15" localSheetId="1" hidden="1">3</definedName>
    <definedName name="solver_rel16" localSheetId="1" hidden="1">3</definedName>
    <definedName name="solver_rel17" localSheetId="1" hidden="1">3</definedName>
    <definedName name="solver_rel18" localSheetId="1" hidden="1">3</definedName>
    <definedName name="solver_rel19" localSheetId="1" hidden="1">3</definedName>
    <definedName name="solver_rel2" localSheetId="0" hidden="1">1</definedName>
    <definedName name="solver_rel2" localSheetId="8" hidden="1">4</definedName>
    <definedName name="solver_rel2" localSheetId="7" hidden="1">4</definedName>
    <definedName name="solver_rel2" localSheetId="9" hidden="1">4</definedName>
    <definedName name="solver_rel2" localSheetId="1" hidden="1">3</definedName>
    <definedName name="solver_rel20" localSheetId="1" hidden="1">3</definedName>
    <definedName name="solver_rel21" localSheetId="1" hidden="1">3</definedName>
    <definedName name="solver_rel22" localSheetId="1" hidden="1">3</definedName>
    <definedName name="solver_rel23" localSheetId="1" hidden="1">3</definedName>
    <definedName name="solver_rel24" localSheetId="1" hidden="1">3</definedName>
    <definedName name="solver_rel25" localSheetId="1" hidden="1">1</definedName>
    <definedName name="solver_rel26" localSheetId="1" hidden="1">1</definedName>
    <definedName name="solver_rel27" localSheetId="1" hidden="1">1</definedName>
    <definedName name="solver_rel28" localSheetId="1" hidden="1">1</definedName>
    <definedName name="solver_rel29" localSheetId="1" hidden="1">1</definedName>
    <definedName name="solver_rel3" localSheetId="0" hidden="1">1</definedName>
    <definedName name="solver_rel3" localSheetId="8" hidden="1">3</definedName>
    <definedName name="solver_rel3" localSheetId="7" hidden="1">3</definedName>
    <definedName name="solver_rel3" localSheetId="9" hidden="1">3</definedName>
    <definedName name="solver_rel3" localSheetId="1" hidden="1">3</definedName>
    <definedName name="solver_rel30" localSheetId="1" hidden="1">1</definedName>
    <definedName name="solver_rel31" localSheetId="1" hidden="1">1</definedName>
    <definedName name="solver_rel32" localSheetId="1" hidden="1">1</definedName>
    <definedName name="solver_rel33" localSheetId="1" hidden="1">1</definedName>
    <definedName name="solver_rel34" localSheetId="1" hidden="1">1</definedName>
    <definedName name="solver_rel35" localSheetId="1" hidden="1">1</definedName>
    <definedName name="solver_rel36" localSheetId="1" hidden="1">1</definedName>
    <definedName name="solver_rel37" localSheetId="1" hidden="1">1</definedName>
    <definedName name="solver_rel38" localSheetId="1" hidden="1">1</definedName>
    <definedName name="solver_rel39" localSheetId="1" hidden="1">1</definedName>
    <definedName name="solver_rel4" localSheetId="0" hidden="1">4</definedName>
    <definedName name="solver_rel4" localSheetId="8" hidden="1">1</definedName>
    <definedName name="solver_rel4" localSheetId="7" hidden="1">1</definedName>
    <definedName name="solver_rel4" localSheetId="9" hidden="1">1</definedName>
    <definedName name="solver_rel4" localSheetId="1" hidden="1">3</definedName>
    <definedName name="solver_rel40" localSheetId="1" hidden="1">1</definedName>
    <definedName name="solver_rel41" localSheetId="1" hidden="1">3</definedName>
    <definedName name="solver_rel42" localSheetId="1" hidden="1">1</definedName>
    <definedName name="solver_rel43" localSheetId="1" hidden="1">3</definedName>
    <definedName name="solver_rel44" localSheetId="1" hidden="1">4</definedName>
    <definedName name="solver_rel5" localSheetId="0" hidden="1">3</definedName>
    <definedName name="solver_rel5" localSheetId="8" hidden="1">3</definedName>
    <definedName name="solver_rel5" localSheetId="1" hidden="1">3</definedName>
    <definedName name="solver_rel6" localSheetId="1" hidden="1">3</definedName>
    <definedName name="solver_rel7" localSheetId="1" hidden="1">3</definedName>
    <definedName name="solver_rel8" localSheetId="1" hidden="1">3</definedName>
    <definedName name="solver_rel9" localSheetId="1" hidden="1">3</definedName>
    <definedName name="solver_rhs0" localSheetId="0" hidden="1">3</definedName>
    <definedName name="solver_rhs0" localSheetId="1" hidden="1">otimizador!$J$13</definedName>
    <definedName name="solver_rhs1" localSheetId="0" hidden="1">Modelagem!$H$11</definedName>
    <definedName name="solver_rhs1" localSheetId="8" hidden="1">1</definedName>
    <definedName name="solver_rhs1" localSheetId="7" hidden="1">1</definedName>
    <definedName name="solver_rhs1" localSheetId="9" hidden="1">1</definedName>
    <definedName name="solver_rhs1" localSheetId="1" hidden="1">otimizador!$J$13</definedName>
    <definedName name="solver_rhs10" localSheetId="1" hidden="1">otimizador!$J$25</definedName>
    <definedName name="solver_rhs11" localSheetId="1" hidden="1">otimizador!$J$26</definedName>
    <definedName name="solver_rhs12" localSheetId="1" hidden="1">otimizador!$J$27</definedName>
    <definedName name="solver_rhs13" localSheetId="1" hidden="1">otimizador!$J$28</definedName>
    <definedName name="solver_rhs14" localSheetId="1" hidden="1">otimizador!$J$29</definedName>
    <definedName name="solver_rhs15" localSheetId="1" hidden="1">otimizador!$J$30</definedName>
    <definedName name="solver_rhs16" localSheetId="1" hidden="1">otimizador!$J$31</definedName>
    <definedName name="solver_rhs17" localSheetId="1" hidden="1">otimizador!$J$32</definedName>
    <definedName name="solver_rhs18" localSheetId="1" hidden="1">otimizador!$J$33</definedName>
    <definedName name="solver_rhs19" localSheetId="1" hidden="1">otimizador!$J$34</definedName>
    <definedName name="solver_rhs2" localSheetId="0" hidden="1">Modelagem!$H$8</definedName>
    <definedName name="solver_rhs2" localSheetId="8" hidden="1">número inteiro</definedName>
    <definedName name="solver_rhs2" localSheetId="7" hidden="1">número inteiro</definedName>
    <definedName name="solver_rhs2" localSheetId="9" hidden="1">número inteiro</definedName>
    <definedName name="solver_rhs2" localSheetId="1" hidden="1">otimizador!$J$15</definedName>
    <definedName name="solver_rhs20" localSheetId="1" hidden="1">otimizador!$J$35</definedName>
    <definedName name="solver_rhs21" localSheetId="1" hidden="1">otimizador!$J$36</definedName>
    <definedName name="solver_rhs22" localSheetId="1" hidden="1">otimizador!$J$37</definedName>
    <definedName name="solver_rhs23" localSheetId="1" hidden="1">otimizador!$J$38</definedName>
    <definedName name="solver_rhs24" localSheetId="1" hidden="1">otimizador!$J$39</definedName>
    <definedName name="solver_rhs25" localSheetId="1" hidden="1">otimizador!$J$42</definedName>
    <definedName name="solver_rhs26" localSheetId="1" hidden="1">otimizador!$J$42:$J$56</definedName>
    <definedName name="solver_rhs27" localSheetId="1" hidden="1">otimizador!$J$43</definedName>
    <definedName name="solver_rhs28" localSheetId="1" hidden="1">otimizador!$J$44</definedName>
    <definedName name="solver_rhs29" localSheetId="1" hidden="1">otimizador!$J$45</definedName>
    <definedName name="solver_rhs3" localSheetId="0" hidden="1">Modelagem!$H$5</definedName>
    <definedName name="solver_rhs3" localSheetId="8" hidden="1">0</definedName>
    <definedName name="solver_rhs3" localSheetId="7" hidden="1">0</definedName>
    <definedName name="solver_rhs3" localSheetId="9" hidden="1">0</definedName>
    <definedName name="solver_rhs3" localSheetId="1" hidden="1">otimizador!$J$16</definedName>
    <definedName name="solver_rhs30" localSheetId="1" hidden="1">otimizador!$J$46</definedName>
    <definedName name="solver_rhs31" localSheetId="1" hidden="1">otimizador!$J$47</definedName>
    <definedName name="solver_rhs32" localSheetId="1" hidden="1">otimizador!$J$48</definedName>
    <definedName name="solver_rhs33" localSheetId="1" hidden="1">otimizador!$J$49</definedName>
    <definedName name="solver_rhs34" localSheetId="1" hidden="1">otimizador!$J$50</definedName>
    <definedName name="solver_rhs35" localSheetId="1" hidden="1">otimizador!$J$51</definedName>
    <definedName name="solver_rhs36" localSheetId="1" hidden="1">otimizador!$J$52</definedName>
    <definedName name="solver_rhs37" localSheetId="1" hidden="1">otimizador!$J$53</definedName>
    <definedName name="solver_rhs38" localSheetId="1" hidden="1">otimizador!$J$54</definedName>
    <definedName name="solver_rhs39" localSheetId="1" hidden="1">otimizador!$J$55</definedName>
    <definedName name="solver_rhs4" localSheetId="0" hidden="1">número inteiro</definedName>
    <definedName name="solver_rhs4" localSheetId="8" hidden="1">'Modelagem Simples Alt'!$N$10</definedName>
    <definedName name="solver_rhs4" localSheetId="7" hidden="1">'Modelagem Simples I'!$H$7</definedName>
    <definedName name="solver_rhs4" localSheetId="9" hidden="1">'Modelagem Simples II'!$I$7</definedName>
    <definedName name="solver_rhs4" localSheetId="1" hidden="1">otimizador!$J$17</definedName>
    <definedName name="solver_rhs40" localSheetId="1" hidden="1">otimizador!$J$56</definedName>
    <definedName name="solver_rhs41" localSheetId="1" hidden="1">otimizador!$J$14</definedName>
    <definedName name="solver_rhs42" localSheetId="1" hidden="1">otimizador!$J$10</definedName>
    <definedName name="solver_rhs43" localSheetId="1" hidden="1">otimizador!$J$9</definedName>
    <definedName name="solver_rhs44" localSheetId="1" hidden="1">número inteiro</definedName>
    <definedName name="solver_rhs5" localSheetId="0" hidden="1">Modelagem!$H$4</definedName>
    <definedName name="solver_rhs5" localSheetId="8" hidden="1">'Modelagem Simples Alt'!$N$12</definedName>
    <definedName name="solver_rhs5" localSheetId="1" hidden="1">otimizador!$J$20</definedName>
    <definedName name="solver_rhs6" localSheetId="1" hidden="1">otimizador!$J$21</definedName>
    <definedName name="solver_rhs7" localSheetId="1" hidden="1">otimizador!$J$22</definedName>
    <definedName name="solver_rhs8" localSheetId="1" hidden="1">otimizador!$J$23</definedName>
    <definedName name="solver_rhs9" localSheetId="1" hidden="1">otimizador!$J$24</definedName>
    <definedName name="solver_rlx" localSheetId="0" hidden="1">2</definedName>
    <definedName name="solver_rlx" localSheetId="8" hidden="1">2</definedName>
    <definedName name="solver_rlx" localSheetId="7" hidden="1">2</definedName>
    <definedName name="solver_rlx" localSheetId="9" hidden="1">2</definedName>
    <definedName name="solver_rlx" localSheetId="1" hidden="1">2</definedName>
    <definedName name="solver_rsd" localSheetId="0" hidden="1">0</definedName>
    <definedName name="solver_rsd" localSheetId="8" hidden="1">0</definedName>
    <definedName name="solver_rsd" localSheetId="7" hidden="1">0</definedName>
    <definedName name="solver_rsd" localSheetId="9" hidden="1">0</definedName>
    <definedName name="solver_rsd" localSheetId="1" hidden="1">0</definedName>
    <definedName name="solver_scl" localSheetId="0" hidden="1">2</definedName>
    <definedName name="solver_scl" localSheetId="8" hidden="1">2</definedName>
    <definedName name="solver_scl" localSheetId="7" hidden="1">2</definedName>
    <definedName name="solver_scl" localSheetId="9" hidden="1">2</definedName>
    <definedName name="solver_scl" localSheetId="1" hidden="1">1</definedName>
    <definedName name="solver_sho" localSheetId="0" hidden="1">2</definedName>
    <definedName name="solver_sho" localSheetId="8" hidden="1">2</definedName>
    <definedName name="solver_sho" localSheetId="7" hidden="1">2</definedName>
    <definedName name="solver_sho" localSheetId="9" hidden="1">2</definedName>
    <definedName name="solver_sho" localSheetId="1" hidden="1">2</definedName>
    <definedName name="solver_ssz" localSheetId="0" hidden="1">1000</definedName>
    <definedName name="solver_ssz" localSheetId="8" hidden="1">100</definedName>
    <definedName name="solver_ssz" localSheetId="7" hidden="1">100</definedName>
    <definedName name="solver_ssz" localSheetId="9" hidden="1">100</definedName>
    <definedName name="solver_ssz" localSheetId="1" hidden="1">100</definedName>
    <definedName name="solver_tim" localSheetId="0" hidden="1">2147483647</definedName>
    <definedName name="solver_tim" localSheetId="8" hidden="1">2147483647</definedName>
    <definedName name="solver_tim" localSheetId="7" hidden="1">2147483647</definedName>
    <definedName name="solver_tim" localSheetId="9" hidden="1">2147483647</definedName>
    <definedName name="solver_tim" localSheetId="1" hidden="1">300</definedName>
    <definedName name="solver_tol" localSheetId="0" hidden="1">0.01</definedName>
    <definedName name="solver_tol" localSheetId="8" hidden="1">0.01</definedName>
    <definedName name="solver_tol" localSheetId="7" hidden="1">0.01</definedName>
    <definedName name="solver_tol" localSheetId="9" hidden="1">0.01</definedName>
    <definedName name="solver_tol" localSheetId="1" hidden="1">0.01</definedName>
    <definedName name="solver_typ" localSheetId="0" hidden="1">2</definedName>
    <definedName name="solver_typ" localSheetId="8" hidden="1">1</definedName>
    <definedName name="solver_typ" localSheetId="7" hidden="1">1</definedName>
    <definedName name="solver_typ" localSheetId="9" hidden="1">1</definedName>
    <definedName name="solver_typ" localSheetId="1" hidden="1">2</definedName>
    <definedName name="solver_val" localSheetId="0" hidden="1">0</definedName>
    <definedName name="solver_val" localSheetId="8" hidden="1">0</definedName>
    <definedName name="solver_val" localSheetId="7" hidden="1">0</definedName>
    <definedName name="solver_val" localSheetId="9" hidden="1">0</definedName>
    <definedName name="solver_val" localSheetId="1" hidden="1">0</definedName>
    <definedName name="solver_ver" localSheetId="0" hidden="1">3</definedName>
    <definedName name="solver_ver" localSheetId="8" hidden="1">3</definedName>
    <definedName name="solver_ver" localSheetId="7" hidden="1">3</definedName>
    <definedName name="solver_ver" localSheetId="9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3" l="1"/>
  <c r="F60" i="15" l="1"/>
  <c r="G60" i="15" s="1"/>
  <c r="H60" i="15" s="1"/>
  <c r="I60" i="15" s="1"/>
  <c r="J60" i="15" s="1"/>
  <c r="DW120" i="13" l="1"/>
  <c r="DW119" i="13"/>
  <c r="DW118" i="13"/>
  <c r="DW117" i="13"/>
  <c r="DW116" i="13"/>
  <c r="DW115" i="13"/>
  <c r="DW114" i="13"/>
  <c r="DW113" i="13"/>
  <c r="DW112" i="13"/>
  <c r="DW111" i="13"/>
  <c r="DW110" i="13"/>
  <c r="DW109" i="13"/>
  <c r="DW108" i="13"/>
  <c r="DW107" i="13"/>
  <c r="DW106" i="13"/>
  <c r="DW105" i="13"/>
  <c r="DW104" i="13"/>
  <c r="DW103" i="13"/>
  <c r="DW102" i="13"/>
  <c r="DW101" i="13"/>
  <c r="DW100" i="13"/>
  <c r="DW99" i="13"/>
  <c r="DW98" i="13"/>
  <c r="DW97" i="13"/>
  <c r="DW96" i="13"/>
  <c r="DW95" i="13"/>
  <c r="DW94" i="13"/>
  <c r="DW93" i="13"/>
  <c r="DW92" i="13"/>
  <c r="DW91" i="13"/>
  <c r="DW90" i="13"/>
  <c r="DW89" i="13"/>
  <c r="DW88" i="13"/>
  <c r="DW87" i="13"/>
  <c r="DW86" i="13"/>
  <c r="DW85" i="13"/>
  <c r="DW84" i="13"/>
  <c r="DW83" i="13"/>
  <c r="AG83" i="13" l="1"/>
  <c r="AH83" i="13" s="1"/>
  <c r="AG84" i="13"/>
  <c r="AH84" i="13" s="1"/>
  <c r="AG85" i="13"/>
  <c r="AG86" i="13"/>
  <c r="AH86" i="13" s="1"/>
  <c r="AG87" i="13"/>
  <c r="AH87" i="13" s="1"/>
  <c r="AG88" i="13"/>
  <c r="AH88" i="13" s="1"/>
  <c r="AG89" i="13"/>
  <c r="AH89" i="13" s="1"/>
  <c r="AG90" i="13"/>
  <c r="AH90" i="13" s="1"/>
  <c r="AG91" i="13"/>
  <c r="AH91" i="13" s="1"/>
  <c r="AG92" i="13"/>
  <c r="AH92" i="13" s="1"/>
  <c r="AG93" i="13"/>
  <c r="AH93" i="13" s="1"/>
  <c r="AG94" i="13"/>
  <c r="AH94" i="13" s="1"/>
  <c r="AG95" i="13"/>
  <c r="AG96" i="13"/>
  <c r="AH96" i="13" s="1"/>
  <c r="AG97" i="13"/>
  <c r="AH97" i="13" s="1"/>
  <c r="AG98" i="13"/>
  <c r="AH98" i="13" s="1"/>
  <c r="AG99" i="13"/>
  <c r="AG100" i="13"/>
  <c r="AH100" i="13" s="1"/>
  <c r="AG101" i="13"/>
  <c r="AH101" i="13" s="1"/>
  <c r="AG102" i="13"/>
  <c r="AG103" i="13"/>
  <c r="AG104" i="13"/>
  <c r="AH104" i="13" s="1"/>
  <c r="AG105" i="13"/>
  <c r="AG106" i="13"/>
  <c r="AG107" i="13"/>
  <c r="AH107" i="13" s="1"/>
  <c r="AG108" i="13"/>
  <c r="AH108" i="13" s="1"/>
  <c r="AG109" i="13"/>
  <c r="AH109" i="13" s="1"/>
  <c r="AG110" i="13"/>
  <c r="AH110" i="13" s="1"/>
  <c r="AG111" i="13"/>
  <c r="AG112" i="13"/>
  <c r="AH112" i="13" s="1"/>
  <c r="AG113" i="13"/>
  <c r="AH113" i="13" s="1"/>
  <c r="AG114" i="13"/>
  <c r="AH114" i="13" s="1"/>
  <c r="AJ114" i="13" s="1"/>
  <c r="AS114" i="13" s="1"/>
  <c r="AG115" i="13"/>
  <c r="AH115" i="13" s="1"/>
  <c r="AJ115" i="13" s="1"/>
  <c r="AR115" i="13" s="1"/>
  <c r="AG116" i="13"/>
  <c r="AH116" i="13" s="1"/>
  <c r="AJ116" i="13" s="1"/>
  <c r="AR116" i="13" s="1"/>
  <c r="AG117" i="13"/>
  <c r="AH117" i="13" s="1"/>
  <c r="AJ117" i="13" s="1"/>
  <c r="AS117" i="13" s="1"/>
  <c r="AG118" i="13"/>
  <c r="AH118" i="13" s="1"/>
  <c r="AJ118" i="13" s="1"/>
  <c r="AR118" i="13" s="1"/>
  <c r="AG119" i="13"/>
  <c r="AG120" i="13"/>
  <c r="AH120" i="13" s="1"/>
  <c r="AJ120" i="13" s="1"/>
  <c r="AR120" i="13" s="1"/>
  <c r="AG82" i="13"/>
  <c r="AH82" i="13" s="1"/>
  <c r="AS116" i="13" l="1"/>
  <c r="AS115" i="13"/>
  <c r="AS120" i="13"/>
  <c r="AS118" i="13"/>
  <c r="AR114" i="13"/>
  <c r="AH119" i="13"/>
  <c r="AJ119" i="13" s="1"/>
  <c r="AR117" i="13"/>
  <c r="AH105" i="13"/>
  <c r="AH85" i="13"/>
  <c r="AH111" i="13"/>
  <c r="AH103" i="13"/>
  <c r="AH99" i="13"/>
  <c r="AH95" i="13"/>
  <c r="AH106" i="13"/>
  <c r="AH102" i="13"/>
  <c r="V83" i="13" l="1"/>
  <c r="V84" i="13"/>
  <c r="V86" i="13"/>
  <c r="V88" i="13"/>
  <c r="V89" i="13"/>
  <c r="V90" i="13"/>
  <c r="V91" i="13"/>
  <c r="V93" i="13"/>
  <c r="V95" i="13"/>
  <c r="V96" i="13"/>
  <c r="V97" i="13"/>
  <c r="V98" i="13"/>
  <c r="V100" i="13"/>
  <c r="V101" i="13"/>
  <c r="V102" i="13"/>
  <c r="V106" i="13"/>
  <c r="V111" i="13"/>
  <c r="V113" i="13"/>
  <c r="V114" i="13"/>
  <c r="V115" i="13"/>
  <c r="V116" i="13"/>
  <c r="V117" i="13"/>
  <c r="V118" i="13"/>
  <c r="V119" i="13"/>
  <c r="V120" i="13"/>
  <c r="V82" i="13"/>
  <c r="U83" i="13"/>
  <c r="U84" i="13"/>
  <c r="U85" i="13"/>
  <c r="U86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82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W83" i="13" l="1"/>
  <c r="W85" i="13"/>
  <c r="W86" i="13"/>
  <c r="W87" i="13"/>
  <c r="W88" i="13"/>
  <c r="W89" i="13"/>
  <c r="W92" i="13"/>
  <c r="W94" i="13"/>
  <c r="W95" i="13"/>
  <c r="W96" i="13"/>
  <c r="W99" i="13"/>
  <c r="W100" i="13"/>
  <c r="W102" i="13"/>
  <c r="W103" i="13"/>
  <c r="W104" i="13"/>
  <c r="W105" i="13"/>
  <c r="W107" i="13"/>
  <c r="W108" i="13"/>
  <c r="W109" i="13"/>
  <c r="W110" i="13"/>
  <c r="W111" i="13"/>
  <c r="W112" i="13"/>
  <c r="W113" i="13"/>
  <c r="W114" i="13"/>
  <c r="W115" i="13"/>
  <c r="W116" i="13"/>
  <c r="W117" i="13"/>
  <c r="W118" i="13"/>
  <c r="W119" i="13"/>
  <c r="W120" i="13"/>
  <c r="W82" i="13"/>
  <c r="T84" i="13"/>
  <c r="T85" i="13"/>
  <c r="T87" i="13"/>
  <c r="T90" i="13"/>
  <c r="T91" i="13"/>
  <c r="T92" i="13"/>
  <c r="T93" i="13"/>
  <c r="T94" i="13"/>
  <c r="T97" i="13"/>
  <c r="T98" i="13"/>
  <c r="T99" i="13"/>
  <c r="T101" i="13"/>
  <c r="T103" i="13"/>
  <c r="T104" i="13"/>
  <c r="T105" i="13"/>
  <c r="T106" i="13"/>
  <c r="T107" i="13"/>
  <c r="T108" i="13"/>
  <c r="T109" i="13"/>
  <c r="T110" i="13"/>
  <c r="T112" i="13"/>
  <c r="T114" i="13"/>
  <c r="T115" i="13"/>
  <c r="T116" i="13"/>
  <c r="T117" i="13"/>
  <c r="T118" i="13"/>
  <c r="T119" i="13"/>
  <c r="T120" i="13"/>
  <c r="S83" i="13"/>
  <c r="T83" i="13" s="1"/>
  <c r="S84" i="13"/>
  <c r="W84" i="13" s="1"/>
  <c r="S85" i="13"/>
  <c r="V85" i="13" s="1"/>
  <c r="S86" i="13"/>
  <c r="T86" i="13" s="1"/>
  <c r="S87" i="13"/>
  <c r="V87" i="13" s="1"/>
  <c r="S88" i="13"/>
  <c r="T88" i="13" s="1"/>
  <c r="S89" i="13"/>
  <c r="T89" i="13" s="1"/>
  <c r="S90" i="13"/>
  <c r="W90" i="13" s="1"/>
  <c r="S91" i="13"/>
  <c r="W91" i="13" s="1"/>
  <c r="S92" i="13"/>
  <c r="V92" i="13" s="1"/>
  <c r="S93" i="13"/>
  <c r="W93" i="13" s="1"/>
  <c r="S94" i="13"/>
  <c r="V94" i="13" s="1"/>
  <c r="S95" i="13"/>
  <c r="T95" i="13" s="1"/>
  <c r="S96" i="13"/>
  <c r="T96" i="13" s="1"/>
  <c r="S97" i="13"/>
  <c r="W97" i="13" s="1"/>
  <c r="S98" i="13"/>
  <c r="W98" i="13" s="1"/>
  <c r="S99" i="13"/>
  <c r="V99" i="13" s="1"/>
  <c r="S100" i="13"/>
  <c r="T100" i="13" s="1"/>
  <c r="S101" i="13"/>
  <c r="W101" i="13" s="1"/>
  <c r="S102" i="13"/>
  <c r="T102" i="13" s="1"/>
  <c r="S103" i="13"/>
  <c r="V103" i="13" s="1"/>
  <c r="S104" i="13"/>
  <c r="V104" i="13" s="1"/>
  <c r="S105" i="13"/>
  <c r="V105" i="13" s="1"/>
  <c r="S106" i="13"/>
  <c r="W106" i="13" s="1"/>
  <c r="S107" i="13"/>
  <c r="V107" i="13" s="1"/>
  <c r="S108" i="13"/>
  <c r="V108" i="13" s="1"/>
  <c r="S109" i="13"/>
  <c r="V109" i="13" s="1"/>
  <c r="S110" i="13"/>
  <c r="V110" i="13" s="1"/>
  <c r="S111" i="13"/>
  <c r="T111" i="13" s="1"/>
  <c r="S112" i="13"/>
  <c r="V112" i="13" s="1"/>
  <c r="S113" i="13"/>
  <c r="T113" i="13" s="1"/>
  <c r="S114" i="13"/>
  <c r="S115" i="13"/>
  <c r="S116" i="13"/>
  <c r="S117" i="13"/>
  <c r="S118" i="13"/>
  <c r="S119" i="13"/>
  <c r="S120" i="13"/>
  <c r="S82" i="13"/>
  <c r="BE83" i="13"/>
  <c r="BF83" i="13" s="1"/>
  <c r="CC83" i="13" s="1"/>
  <c r="CD83" i="13" s="1"/>
  <c r="BE84" i="13"/>
  <c r="BF84" i="13" s="1"/>
  <c r="BE86" i="13"/>
  <c r="BF86" i="13" s="1"/>
  <c r="CC86" i="13" s="1"/>
  <c r="CD86" i="13" s="1"/>
  <c r="BE87" i="13"/>
  <c r="BF87" i="13" s="1"/>
  <c r="BE88" i="13"/>
  <c r="BF88" i="13" s="1"/>
  <c r="BE89" i="13"/>
  <c r="BF89" i="13" s="1"/>
  <c r="BE90" i="13"/>
  <c r="BF90" i="13" s="1"/>
  <c r="BE91" i="13"/>
  <c r="BF91" i="13" s="1"/>
  <c r="BE92" i="13"/>
  <c r="BF92" i="13" s="1"/>
  <c r="BE93" i="13"/>
  <c r="BF93" i="13" s="1"/>
  <c r="BE94" i="13"/>
  <c r="BF94" i="13" s="1"/>
  <c r="BE96" i="13"/>
  <c r="BF96" i="13" s="1"/>
  <c r="BE97" i="13"/>
  <c r="BF97" i="13" s="1"/>
  <c r="BE98" i="13"/>
  <c r="BF98" i="13" s="1"/>
  <c r="BE100" i="13"/>
  <c r="BF100" i="13" s="1"/>
  <c r="BE101" i="13"/>
  <c r="BF101" i="13" s="1"/>
  <c r="BE104" i="13"/>
  <c r="BF104" i="13" s="1"/>
  <c r="BE107" i="13"/>
  <c r="BF107" i="13" s="1"/>
  <c r="BE108" i="13"/>
  <c r="BF108" i="13" s="1"/>
  <c r="BE109" i="13"/>
  <c r="BF109" i="13" s="1"/>
  <c r="CC109" i="13" s="1"/>
  <c r="CD109" i="13" s="1"/>
  <c r="BE110" i="13"/>
  <c r="BF110" i="13" s="1"/>
  <c r="BE112" i="13"/>
  <c r="BF112" i="13" s="1"/>
  <c r="CC112" i="13" s="1"/>
  <c r="CD112" i="13" s="1"/>
  <c r="BE113" i="13"/>
  <c r="BF113" i="13" s="1"/>
  <c r="BE114" i="13"/>
  <c r="BF114" i="13" s="1"/>
  <c r="BE115" i="13"/>
  <c r="BF115" i="13" s="1"/>
  <c r="BE116" i="13"/>
  <c r="BF116" i="13" s="1"/>
  <c r="BE117" i="13"/>
  <c r="BF117" i="13" s="1"/>
  <c r="BE118" i="13"/>
  <c r="BF118" i="13" s="1"/>
  <c r="BE119" i="13"/>
  <c r="BF119" i="13" s="1"/>
  <c r="BE120" i="13"/>
  <c r="BF120" i="13" s="1"/>
  <c r="BE82" i="13"/>
  <c r="BF82" i="13" s="1"/>
  <c r="CC82" i="13" s="1"/>
  <c r="CD82" i="13" s="1"/>
  <c r="Q79" i="13"/>
  <c r="AI83" i="13"/>
  <c r="AI84" i="13"/>
  <c r="AI85" i="13"/>
  <c r="AI86" i="13"/>
  <c r="AI87" i="13"/>
  <c r="AI88" i="13"/>
  <c r="AI89" i="13"/>
  <c r="AI90" i="13"/>
  <c r="AI91" i="13"/>
  <c r="AI92" i="13"/>
  <c r="AI93" i="13"/>
  <c r="AI94" i="13"/>
  <c r="AI95" i="13"/>
  <c r="AI96" i="13"/>
  <c r="AI97" i="13"/>
  <c r="AI98" i="13"/>
  <c r="AI99" i="13"/>
  <c r="AI100" i="13"/>
  <c r="AI101" i="13"/>
  <c r="AI102" i="13"/>
  <c r="AI103" i="13"/>
  <c r="AI104" i="13"/>
  <c r="AI105" i="13"/>
  <c r="AI106" i="13"/>
  <c r="AI107" i="13"/>
  <c r="AI108" i="13"/>
  <c r="AI109" i="13"/>
  <c r="AI110" i="13"/>
  <c r="AI111" i="13"/>
  <c r="AI112" i="13"/>
  <c r="AI113" i="13"/>
  <c r="AI114" i="13"/>
  <c r="BG114" i="13" s="1"/>
  <c r="CE114" i="13" s="1"/>
  <c r="DC114" i="13" s="1"/>
  <c r="AI115" i="13"/>
  <c r="BG115" i="13" s="1"/>
  <c r="CE115" i="13" s="1"/>
  <c r="DC115" i="13" s="1"/>
  <c r="AI116" i="13"/>
  <c r="BG116" i="13" s="1"/>
  <c r="CE116" i="13" s="1"/>
  <c r="DC116" i="13" s="1"/>
  <c r="AI117" i="13"/>
  <c r="BG117" i="13" s="1"/>
  <c r="CE117" i="13" s="1"/>
  <c r="DC117" i="13" s="1"/>
  <c r="AI118" i="13"/>
  <c r="BG118" i="13" s="1"/>
  <c r="CE118" i="13" s="1"/>
  <c r="DC118" i="13" s="1"/>
  <c r="AI119" i="13"/>
  <c r="BG119" i="13" s="1"/>
  <c r="CE119" i="13" s="1"/>
  <c r="DC119" i="13" s="1"/>
  <c r="AI120" i="13"/>
  <c r="BG120" i="13" s="1"/>
  <c r="CE120" i="13" s="1"/>
  <c r="DC120" i="13" s="1"/>
  <c r="AI82" i="13"/>
  <c r="BG105" i="13" l="1"/>
  <c r="CE105" i="13" s="1"/>
  <c r="DC105" i="13" s="1"/>
  <c r="AJ105" i="13"/>
  <c r="BG89" i="13"/>
  <c r="CE89" i="13" s="1"/>
  <c r="DC89" i="13" s="1"/>
  <c r="AJ89" i="13"/>
  <c r="BH118" i="13"/>
  <c r="CC118" i="13"/>
  <c r="CD118" i="13" s="1"/>
  <c r="BH114" i="13"/>
  <c r="CC114" i="13"/>
  <c r="CD114" i="13" s="1"/>
  <c r="CC101" i="13"/>
  <c r="CD101" i="13" s="1"/>
  <c r="CC91" i="13"/>
  <c r="CD91" i="13" s="1"/>
  <c r="BG104" i="13"/>
  <c r="CE104" i="13" s="1"/>
  <c r="DC104" i="13" s="1"/>
  <c r="AJ104" i="13"/>
  <c r="BG100" i="13"/>
  <c r="CE100" i="13" s="1"/>
  <c r="DC100" i="13" s="1"/>
  <c r="AJ100" i="13"/>
  <c r="BG96" i="13"/>
  <c r="CE96" i="13" s="1"/>
  <c r="DC96" i="13" s="1"/>
  <c r="AJ96" i="13"/>
  <c r="BG92" i="13"/>
  <c r="CE92" i="13" s="1"/>
  <c r="DC92" i="13" s="1"/>
  <c r="AJ92" i="13"/>
  <c r="BG88" i="13"/>
  <c r="CE88" i="13" s="1"/>
  <c r="DC88" i="13" s="1"/>
  <c r="AJ88" i="13"/>
  <c r="BH117" i="13"/>
  <c r="CC117" i="13"/>
  <c r="CD117" i="13" s="1"/>
  <c r="CC113" i="13"/>
  <c r="CD113" i="13" s="1"/>
  <c r="CC108" i="13"/>
  <c r="CD108" i="13" s="1"/>
  <c r="CC100" i="13"/>
  <c r="CD100" i="13" s="1"/>
  <c r="CC94" i="13"/>
  <c r="CD94" i="13" s="1"/>
  <c r="CC90" i="13"/>
  <c r="CD90" i="13" s="1"/>
  <c r="CC96" i="13"/>
  <c r="CD96" i="13" s="1"/>
  <c r="CC87" i="13"/>
  <c r="CD87" i="13" s="1"/>
  <c r="BG107" i="13"/>
  <c r="CE107" i="13" s="1"/>
  <c r="DC107" i="13" s="1"/>
  <c r="AJ107" i="13"/>
  <c r="AQ107" i="13" s="1"/>
  <c r="BG103" i="13"/>
  <c r="CE103" i="13" s="1"/>
  <c r="DC103" i="13" s="1"/>
  <c r="AJ103" i="13"/>
  <c r="AQ103" i="13" s="1"/>
  <c r="BG99" i="13"/>
  <c r="CE99" i="13" s="1"/>
  <c r="DC99" i="13" s="1"/>
  <c r="AJ99" i="13"/>
  <c r="AT99" i="13" s="1"/>
  <c r="BG91" i="13"/>
  <c r="CE91" i="13" s="1"/>
  <c r="DC91" i="13" s="1"/>
  <c r="AJ91" i="13"/>
  <c r="AQ91" i="13" s="1"/>
  <c r="BG87" i="13"/>
  <c r="CE87" i="13" s="1"/>
  <c r="DC87" i="13" s="1"/>
  <c r="AJ87" i="13"/>
  <c r="CC120" i="13"/>
  <c r="CD120" i="13" s="1"/>
  <c r="BH120" i="13"/>
  <c r="CC116" i="13"/>
  <c r="CD116" i="13" s="1"/>
  <c r="BH116" i="13"/>
  <c r="CC107" i="13"/>
  <c r="CD107" i="13" s="1"/>
  <c r="CC98" i="13"/>
  <c r="CD98" i="13" s="1"/>
  <c r="CC93" i="13"/>
  <c r="CD93" i="13" s="1"/>
  <c r="CC89" i="13"/>
  <c r="CD89" i="13" s="1"/>
  <c r="CC84" i="13"/>
  <c r="CD84" i="13" s="1"/>
  <c r="BG110" i="13"/>
  <c r="CE110" i="13" s="1"/>
  <c r="DC110" i="13" s="1"/>
  <c r="AJ110" i="13"/>
  <c r="BG106" i="13"/>
  <c r="CE106" i="13" s="1"/>
  <c r="DC106" i="13" s="1"/>
  <c r="AJ106" i="13"/>
  <c r="BG102" i="13"/>
  <c r="CE102" i="13" s="1"/>
  <c r="DC102" i="13" s="1"/>
  <c r="AJ102" i="13"/>
  <c r="BG98" i="13"/>
  <c r="CE98" i="13" s="1"/>
  <c r="DC98" i="13" s="1"/>
  <c r="AJ98" i="13"/>
  <c r="BG94" i="13"/>
  <c r="CE94" i="13" s="1"/>
  <c r="DC94" i="13" s="1"/>
  <c r="AJ94" i="13"/>
  <c r="BG90" i="13"/>
  <c r="CE90" i="13" s="1"/>
  <c r="DC90" i="13" s="1"/>
  <c r="AJ90" i="13"/>
  <c r="BH119" i="13"/>
  <c r="CC119" i="13"/>
  <c r="CD119" i="13" s="1"/>
  <c r="BH115" i="13"/>
  <c r="CC115" i="13"/>
  <c r="CD115" i="13" s="1"/>
  <c r="CC110" i="13"/>
  <c r="CD110" i="13" s="1"/>
  <c r="CC104" i="13"/>
  <c r="CD104" i="13" s="1"/>
  <c r="CC97" i="13"/>
  <c r="CD97" i="13" s="1"/>
  <c r="CC92" i="13"/>
  <c r="CD92" i="13" s="1"/>
  <c r="CC88" i="13"/>
  <c r="CD88" i="13" s="1"/>
  <c r="BG112" i="13"/>
  <c r="CE112" i="13" s="1"/>
  <c r="DC112" i="13" s="1"/>
  <c r="AJ112" i="13"/>
  <c r="BG109" i="13"/>
  <c r="CE109" i="13" s="1"/>
  <c r="DC109" i="13" s="1"/>
  <c r="AJ109" i="13"/>
  <c r="BG86" i="13"/>
  <c r="CE86" i="13" s="1"/>
  <c r="DC86" i="13" s="1"/>
  <c r="AJ86" i="13"/>
  <c r="BG85" i="13"/>
  <c r="CE85" i="13" s="1"/>
  <c r="DC85" i="13" s="1"/>
  <c r="AJ85" i="13"/>
  <c r="BG84" i="13"/>
  <c r="CE84" i="13" s="1"/>
  <c r="DC84" i="13" s="1"/>
  <c r="AJ84" i="13"/>
  <c r="BG83" i="13"/>
  <c r="CE83" i="13" s="1"/>
  <c r="DC83" i="13" s="1"/>
  <c r="AJ83" i="13"/>
  <c r="BG82" i="13"/>
  <c r="CE82" i="13" s="1"/>
  <c r="DC82" i="13" s="1"/>
  <c r="AJ82" i="13"/>
  <c r="BG95" i="13"/>
  <c r="CE95" i="13" s="1"/>
  <c r="DC95" i="13" s="1"/>
  <c r="AJ95" i="13"/>
  <c r="AT95" i="13" s="1"/>
  <c r="BG113" i="13"/>
  <c r="CE113" i="13" s="1"/>
  <c r="DC113" i="13" s="1"/>
  <c r="AJ113" i="13"/>
  <c r="BG101" i="13"/>
  <c r="CE101" i="13" s="1"/>
  <c r="DC101" i="13" s="1"/>
  <c r="AJ101" i="13"/>
  <c r="BG97" i="13"/>
  <c r="CE97" i="13" s="1"/>
  <c r="DC97" i="13" s="1"/>
  <c r="AJ97" i="13"/>
  <c r="BG93" i="13"/>
  <c r="CE93" i="13" s="1"/>
  <c r="DC93" i="13" s="1"/>
  <c r="AJ93" i="13"/>
  <c r="BG108" i="13"/>
  <c r="CE108" i="13" s="1"/>
  <c r="DC108" i="13" s="1"/>
  <c r="AJ108" i="13"/>
  <c r="BG111" i="13"/>
  <c r="AJ111" i="13"/>
  <c r="AS111" i="13" s="1"/>
  <c r="AS119" i="13"/>
  <c r="AR119" i="13"/>
  <c r="V121" i="13"/>
  <c r="AT118" i="13"/>
  <c r="BE103" i="13"/>
  <c r="BF103" i="13" s="1"/>
  <c r="BE99" i="13"/>
  <c r="BF99" i="13" s="1"/>
  <c r="BE95" i="13"/>
  <c r="BF95" i="13" s="1"/>
  <c r="BE106" i="13"/>
  <c r="BF106" i="13" s="1"/>
  <c r="BE102" i="13"/>
  <c r="BF102" i="13" s="1"/>
  <c r="AT116" i="13"/>
  <c r="BE105" i="13"/>
  <c r="BF105" i="13" s="1"/>
  <c r="BE85" i="13"/>
  <c r="BF85" i="13" s="1"/>
  <c r="BE111" i="13"/>
  <c r="BF111" i="13" s="1"/>
  <c r="S121" i="13"/>
  <c r="T82" i="13"/>
  <c r="T121" i="13" s="1"/>
  <c r="W121" i="13"/>
  <c r="U121" i="13"/>
  <c r="G82" i="13"/>
  <c r="BH89" i="13" l="1"/>
  <c r="BQ89" i="13" s="1"/>
  <c r="BH104" i="13"/>
  <c r="BY104" i="13" s="1"/>
  <c r="BH92" i="13"/>
  <c r="BO92" i="13" s="1"/>
  <c r="BH100" i="13"/>
  <c r="BY100" i="13" s="1"/>
  <c r="AT103" i="13"/>
  <c r="BH87" i="13"/>
  <c r="BY87" i="13" s="1"/>
  <c r="BH110" i="13"/>
  <c r="CF110" i="13" s="1"/>
  <c r="BH91" i="13"/>
  <c r="BP91" i="13" s="1"/>
  <c r="BH98" i="13"/>
  <c r="BQ98" i="13" s="1"/>
  <c r="BH90" i="13"/>
  <c r="BP90" i="13" s="1"/>
  <c r="BH96" i="13"/>
  <c r="BY96" i="13" s="1"/>
  <c r="BH94" i="13"/>
  <c r="BP94" i="13" s="1"/>
  <c r="BH108" i="13"/>
  <c r="CF108" i="13" s="1"/>
  <c r="BH88" i="13"/>
  <c r="CF88" i="13" s="1"/>
  <c r="AR110" i="13"/>
  <c r="AR87" i="13"/>
  <c r="AR92" i="13"/>
  <c r="AS100" i="13"/>
  <c r="AR100" i="13"/>
  <c r="AS89" i="13"/>
  <c r="AR89" i="13"/>
  <c r="AQ99" i="13"/>
  <c r="AT89" i="13"/>
  <c r="BH109" i="13"/>
  <c r="BY109" i="13" s="1"/>
  <c r="BH97" i="13"/>
  <c r="BO97" i="13" s="1"/>
  <c r="BQ119" i="13"/>
  <c r="CF119" i="13"/>
  <c r="BP119" i="13"/>
  <c r="BQ117" i="13"/>
  <c r="CF117" i="13"/>
  <c r="CO117" i="13" s="1"/>
  <c r="BP117" i="13"/>
  <c r="BR117" i="13"/>
  <c r="BY117" i="13"/>
  <c r="BQ114" i="13"/>
  <c r="CF114" i="13"/>
  <c r="CO114" i="13" s="1"/>
  <c r="BP114" i="13"/>
  <c r="BR114" i="13"/>
  <c r="BY114" i="13"/>
  <c r="AR94" i="13"/>
  <c r="AR99" i="13"/>
  <c r="AS101" i="13"/>
  <c r="AS90" i="13"/>
  <c r="AR90" i="13"/>
  <c r="AS106" i="13"/>
  <c r="AR106" i="13"/>
  <c r="BH84" i="13"/>
  <c r="BP120" i="13"/>
  <c r="CF120" i="13"/>
  <c r="CP120" i="13" s="1"/>
  <c r="BQ120" i="13"/>
  <c r="BR120" i="13"/>
  <c r="BY120" i="13"/>
  <c r="AR91" i="13"/>
  <c r="AS91" i="13"/>
  <c r="AR103" i="13"/>
  <c r="AS88" i="13"/>
  <c r="AR88" i="13"/>
  <c r="AR96" i="13"/>
  <c r="AS96" i="13"/>
  <c r="AR104" i="13"/>
  <c r="BH101" i="13"/>
  <c r="BO101" i="13" s="1"/>
  <c r="AR105" i="13"/>
  <c r="AR97" i="13"/>
  <c r="AS102" i="13"/>
  <c r="AR102" i="13"/>
  <c r="BQ116" i="13"/>
  <c r="CF116" i="13"/>
  <c r="CN116" i="13" s="1"/>
  <c r="BP116" i="13"/>
  <c r="BR116" i="13"/>
  <c r="BY116" i="13"/>
  <c r="AR107" i="13"/>
  <c r="AS93" i="13"/>
  <c r="AS98" i="13"/>
  <c r="AR98" i="13"/>
  <c r="AT107" i="13"/>
  <c r="BP115" i="13"/>
  <c r="CF115" i="13"/>
  <c r="CN115" i="13" s="1"/>
  <c r="BQ115" i="13"/>
  <c r="BY115" i="13"/>
  <c r="BR115" i="13"/>
  <c r="BH93" i="13"/>
  <c r="BY93" i="13" s="1"/>
  <c r="BH107" i="13"/>
  <c r="BH113" i="13"/>
  <c r="BR113" i="13" s="1"/>
  <c r="BQ118" i="13"/>
  <c r="CF118" i="13"/>
  <c r="CN118" i="13" s="1"/>
  <c r="BP118" i="13"/>
  <c r="BR118" i="13"/>
  <c r="BY118" i="13"/>
  <c r="BH112" i="13"/>
  <c r="AR112" i="13"/>
  <c r="AR109" i="13"/>
  <c r="BH86" i="13"/>
  <c r="AS86" i="13"/>
  <c r="AR86" i="13"/>
  <c r="AR85" i="13"/>
  <c r="AR84" i="13"/>
  <c r="AS84" i="13"/>
  <c r="BH83" i="13"/>
  <c r="AR83" i="13"/>
  <c r="AS83" i="13"/>
  <c r="BH82" i="13"/>
  <c r="AS82" i="13"/>
  <c r="AR82" i="13"/>
  <c r="AR95" i="13"/>
  <c r="AS95" i="13"/>
  <c r="BH102" i="13"/>
  <c r="CC102" i="13"/>
  <c r="CD102" i="13" s="1"/>
  <c r="BH85" i="13"/>
  <c r="CC85" i="13"/>
  <c r="CD85" i="13" s="1"/>
  <c r="BH111" i="13"/>
  <c r="CC111" i="13"/>
  <c r="CD111" i="13" s="1"/>
  <c r="BH95" i="13"/>
  <c r="CC95" i="13"/>
  <c r="CD95" i="13" s="1"/>
  <c r="BH106" i="13"/>
  <c r="CC106" i="13"/>
  <c r="CD106" i="13" s="1"/>
  <c r="BH99" i="13"/>
  <c r="CC99" i="13"/>
  <c r="CD99" i="13" s="1"/>
  <c r="BH105" i="13"/>
  <c r="CC105" i="13"/>
  <c r="CD105" i="13" s="1"/>
  <c r="BH103" i="13"/>
  <c r="CC103" i="13"/>
  <c r="CD103" i="13" s="1"/>
  <c r="CE111" i="13"/>
  <c r="DC111" i="13" s="1"/>
  <c r="AR113" i="13"/>
  <c r="AS97" i="13"/>
  <c r="AS113" i="13"/>
  <c r="AR108" i="13"/>
  <c r="AR93" i="13"/>
  <c r="AR101" i="13"/>
  <c r="BY119" i="13"/>
  <c r="BR119" i="13"/>
  <c r="AT120" i="13"/>
  <c r="AT96" i="13"/>
  <c r="AT100" i="13"/>
  <c r="AT109" i="13"/>
  <c r="AQ109" i="13"/>
  <c r="AT85" i="13"/>
  <c r="AQ85" i="13"/>
  <c r="AT117" i="13"/>
  <c r="AT82" i="13"/>
  <c r="AQ98" i="13"/>
  <c r="AT88" i="13"/>
  <c r="AQ112" i="13"/>
  <c r="AT112" i="13"/>
  <c r="AQ90" i="13"/>
  <c r="AT102" i="13"/>
  <c r="AQ84" i="13"/>
  <c r="AT83" i="13"/>
  <c r="AQ106" i="13"/>
  <c r="AT114" i="13"/>
  <c r="AT104" i="13"/>
  <c r="AQ104" i="13"/>
  <c r="AQ92" i="13"/>
  <c r="AT92" i="13"/>
  <c r="AT115" i="13"/>
  <c r="AQ105" i="13"/>
  <c r="AT105" i="13"/>
  <c r="AT86" i="13"/>
  <c r="AT94" i="13"/>
  <c r="AQ94" i="13"/>
  <c r="AT110" i="13"/>
  <c r="AQ110" i="13"/>
  <c r="AQ87" i="13"/>
  <c r="AT87" i="13"/>
  <c r="F43" i="15"/>
  <c r="G43" i="15" s="1"/>
  <c r="H43" i="15" s="1"/>
  <c r="I43" i="15" s="1"/>
  <c r="J43" i="15" s="1"/>
  <c r="F24" i="15"/>
  <c r="G24" i="15" s="1"/>
  <c r="H24" i="15" s="1"/>
  <c r="I24" i="15" s="1"/>
  <c r="J24" i="15" s="1"/>
  <c r="F4" i="15"/>
  <c r="G4" i="15" s="1"/>
  <c r="H4" i="15" s="1"/>
  <c r="I4" i="15" s="1"/>
  <c r="J4" i="15" s="1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F121" i="13"/>
  <c r="CF89" i="13" l="1"/>
  <c r="CP89" i="13" s="1"/>
  <c r="BR89" i="13"/>
  <c r="BY89" i="13"/>
  <c r="BP89" i="13"/>
  <c r="BP104" i="13"/>
  <c r="CF104" i="13"/>
  <c r="CP104" i="13" s="1"/>
  <c r="BO104" i="13"/>
  <c r="BR104" i="13"/>
  <c r="CF100" i="13"/>
  <c r="CP100" i="13" s="1"/>
  <c r="BQ100" i="13"/>
  <c r="BY92" i="13"/>
  <c r="BP100" i="13"/>
  <c r="BR100" i="13"/>
  <c r="BP92" i="13"/>
  <c r="BR92" i="13"/>
  <c r="CF92" i="13"/>
  <c r="CN92" i="13" s="1"/>
  <c r="CP117" i="13"/>
  <c r="BY98" i="13"/>
  <c r="CF90" i="13"/>
  <c r="CW90" i="13" s="1"/>
  <c r="BP87" i="13"/>
  <c r="BO90" i="13"/>
  <c r="BQ90" i="13"/>
  <c r="BR87" i="13"/>
  <c r="CF87" i="13"/>
  <c r="CM87" i="13" s="1"/>
  <c r="BY90" i="13"/>
  <c r="BO87" i="13"/>
  <c r="BQ88" i="13"/>
  <c r="CW117" i="13"/>
  <c r="BO110" i="13"/>
  <c r="BP88" i="13"/>
  <c r="CW115" i="13"/>
  <c r="BP109" i="13"/>
  <c r="BY113" i="13"/>
  <c r="CN117" i="13"/>
  <c r="BP110" i="13"/>
  <c r="CO116" i="13"/>
  <c r="CO115" i="13"/>
  <c r="BR109" i="13"/>
  <c r="BO109" i="13"/>
  <c r="BO93" i="13"/>
  <c r="BR110" i="13"/>
  <c r="BR94" i="13"/>
  <c r="BY110" i="13"/>
  <c r="BO91" i="13"/>
  <c r="BQ96" i="13"/>
  <c r="CP115" i="13"/>
  <c r="BO94" i="13"/>
  <c r="BQ91" i="13"/>
  <c r="CF91" i="13"/>
  <c r="BY94" i="13"/>
  <c r="CF94" i="13"/>
  <c r="CN94" i="13" s="1"/>
  <c r="BY91" i="13"/>
  <c r="CO88" i="13"/>
  <c r="CP88" i="13"/>
  <c r="BP98" i="13"/>
  <c r="BY88" i="13"/>
  <c r="BO108" i="13"/>
  <c r="BY108" i="13"/>
  <c r="CO118" i="13"/>
  <c r="BP108" i="13"/>
  <c r="CF98" i="13"/>
  <c r="CO98" i="13" s="1"/>
  <c r="BR88" i="13"/>
  <c r="BO98" i="13"/>
  <c r="CP116" i="13"/>
  <c r="CW88" i="13"/>
  <c r="CP118" i="13"/>
  <c r="BP96" i="13"/>
  <c r="CP114" i="13"/>
  <c r="CW116" i="13"/>
  <c r="CN88" i="13"/>
  <c r="CW118" i="13"/>
  <c r="BR96" i="13"/>
  <c r="CF96" i="13"/>
  <c r="CN114" i="13"/>
  <c r="CW114" i="13"/>
  <c r="CF112" i="13"/>
  <c r="CW89" i="13"/>
  <c r="CP110" i="13"/>
  <c r="BQ93" i="13"/>
  <c r="CF93" i="13"/>
  <c r="BP93" i="13"/>
  <c r="CF84" i="13"/>
  <c r="BQ84" i="13"/>
  <c r="BY84" i="13"/>
  <c r="BP84" i="13"/>
  <c r="BO84" i="13"/>
  <c r="BQ97" i="13"/>
  <c r="CF97" i="13"/>
  <c r="BP97" i="13"/>
  <c r="BY97" i="13"/>
  <c r="CO120" i="13"/>
  <c r="CW120" i="13"/>
  <c r="CN110" i="13"/>
  <c r="CM110" i="13"/>
  <c r="BQ101" i="13"/>
  <c r="CF101" i="13"/>
  <c r="BP101" i="13"/>
  <c r="BP107" i="13"/>
  <c r="CF107" i="13"/>
  <c r="BO107" i="13"/>
  <c r="BY107" i="13"/>
  <c r="BR107" i="13"/>
  <c r="CN120" i="13"/>
  <c r="CW110" i="13"/>
  <c r="BQ113" i="13"/>
  <c r="CF113" i="13"/>
  <c r="BP113" i="13"/>
  <c r="CF109" i="13"/>
  <c r="BO112" i="13"/>
  <c r="BY112" i="13"/>
  <c r="BP112" i="13"/>
  <c r="BR112" i="13"/>
  <c r="BP86" i="13"/>
  <c r="CF86" i="13"/>
  <c r="BQ86" i="13"/>
  <c r="BY86" i="13"/>
  <c r="BR86" i="13"/>
  <c r="BP83" i="13"/>
  <c r="CF83" i="13"/>
  <c r="BY83" i="13"/>
  <c r="BQ83" i="13"/>
  <c r="BR83" i="13"/>
  <c r="BQ82" i="13"/>
  <c r="CF82" i="13"/>
  <c r="BR82" i="13"/>
  <c r="BY82" i="13"/>
  <c r="BP82" i="13"/>
  <c r="CF105" i="13"/>
  <c r="CF106" i="13"/>
  <c r="CF102" i="13"/>
  <c r="CF103" i="13"/>
  <c r="CF99" i="13"/>
  <c r="CF95" i="13"/>
  <c r="CF85" i="13"/>
  <c r="CF111" i="13"/>
  <c r="BY101" i="13"/>
  <c r="L114" i="13"/>
  <c r="R114" i="13" s="1"/>
  <c r="L115" i="13"/>
  <c r="R115" i="13" s="1"/>
  <c r="L116" i="13"/>
  <c r="L117" i="13"/>
  <c r="R117" i="13" s="1"/>
  <c r="L118" i="13"/>
  <c r="L119" i="13"/>
  <c r="L120" i="13"/>
  <c r="J121" i="13"/>
  <c r="M79" i="13"/>
  <c r="CO89" i="13" l="1"/>
  <c r="CN89" i="13"/>
  <c r="CW104" i="13"/>
  <c r="CM104" i="13"/>
  <c r="CN104" i="13"/>
  <c r="AF117" i="13"/>
  <c r="AD117" i="13"/>
  <c r="AE115" i="13"/>
  <c r="AD115" i="13"/>
  <c r="AF114" i="13"/>
  <c r="AD114" i="13"/>
  <c r="CW100" i="13"/>
  <c r="CN100" i="13"/>
  <c r="CO100" i="13"/>
  <c r="CP92" i="13"/>
  <c r="CM92" i="13"/>
  <c r="CW92" i="13"/>
  <c r="CO90" i="13"/>
  <c r="CM90" i="13"/>
  <c r="CP87" i="13"/>
  <c r="CN87" i="13"/>
  <c r="CN90" i="13"/>
  <c r="CW87" i="13"/>
  <c r="CP94" i="13"/>
  <c r="CW94" i="13"/>
  <c r="CM94" i="13"/>
  <c r="CM91" i="13"/>
  <c r="CO91" i="13"/>
  <c r="CW91" i="13"/>
  <c r="CN91" i="13"/>
  <c r="CM98" i="13"/>
  <c r="CW98" i="13"/>
  <c r="CN98" i="13"/>
  <c r="CW96" i="13"/>
  <c r="CP96" i="13"/>
  <c r="CO96" i="13"/>
  <c r="CN96" i="13"/>
  <c r="CN107" i="13"/>
  <c r="CM107" i="13"/>
  <c r="CP107" i="13"/>
  <c r="CW107" i="13"/>
  <c r="CN109" i="13"/>
  <c r="CW109" i="13"/>
  <c r="CP109" i="13"/>
  <c r="CM109" i="13"/>
  <c r="CO84" i="13"/>
  <c r="CN84" i="13"/>
  <c r="CW84" i="13"/>
  <c r="CM84" i="13"/>
  <c r="CW112" i="13"/>
  <c r="CM112" i="13"/>
  <c r="CN112" i="13"/>
  <c r="CP112" i="13"/>
  <c r="CP86" i="13"/>
  <c r="CN86" i="13"/>
  <c r="CW86" i="13"/>
  <c r="CO86" i="13"/>
  <c r="CN83" i="13"/>
  <c r="CP83" i="13"/>
  <c r="CW83" i="13"/>
  <c r="CO83" i="13"/>
  <c r="CP82" i="13"/>
  <c r="CN82" i="13"/>
  <c r="CO82" i="13"/>
  <c r="CW82" i="13"/>
  <c r="R116" i="13"/>
  <c r="AD116" i="13" s="1"/>
  <c r="R119" i="13"/>
  <c r="R118" i="13"/>
  <c r="R120" i="13"/>
  <c r="N79" i="13"/>
  <c r="R79" i="13"/>
  <c r="AE117" i="13"/>
  <c r="AE114" i="13"/>
  <c r="AF115" i="13"/>
  <c r="AE120" i="13" l="1"/>
  <c r="AD120" i="13"/>
  <c r="AF119" i="13"/>
  <c r="AD119" i="13"/>
  <c r="AE118" i="13"/>
  <c r="AD118" i="13"/>
  <c r="AF116" i="13"/>
  <c r="AE116" i="13"/>
  <c r="AE119" i="13"/>
  <c r="AF120" i="13"/>
  <c r="AF118" i="13"/>
  <c r="G121" i="13"/>
  <c r="AK109" i="13" l="1"/>
  <c r="AP109" i="13" s="1"/>
  <c r="BA109" i="13"/>
  <c r="AK107" i="13"/>
  <c r="AP107" i="13" s="1"/>
  <c r="BA107" i="13"/>
  <c r="AK98" i="13"/>
  <c r="AP98" i="13" s="1"/>
  <c r="BA98" i="13"/>
  <c r="AK84" i="13"/>
  <c r="AP84" i="13" s="1"/>
  <c r="BA84" i="13"/>
  <c r="AK87" i="13"/>
  <c r="AP87" i="13" s="1"/>
  <c r="BA87" i="13"/>
  <c r="AK110" i="13"/>
  <c r="AP110" i="13" s="1"/>
  <c r="BA110" i="13"/>
  <c r="AK120" i="13"/>
  <c r="AP120" i="13" s="1"/>
  <c r="BA120" i="13"/>
  <c r="AK86" i="13"/>
  <c r="AP86" i="13" s="1"/>
  <c r="BA86" i="13"/>
  <c r="AK105" i="13"/>
  <c r="BA105" i="13"/>
  <c r="AK118" i="13"/>
  <c r="AP118" i="13" s="1"/>
  <c r="BA118" i="13"/>
  <c r="AK83" i="13"/>
  <c r="AP83" i="13" s="1"/>
  <c r="BA83" i="13"/>
  <c r="AK96" i="13"/>
  <c r="AP96" i="13" s="1"/>
  <c r="BA96" i="13"/>
  <c r="AK100" i="13"/>
  <c r="AP100" i="13" s="1"/>
  <c r="BA100" i="13"/>
  <c r="AK103" i="13"/>
  <c r="BA103" i="13"/>
  <c r="AK88" i="13"/>
  <c r="AP88" i="13" s="1"/>
  <c r="BA88" i="13"/>
  <c r="AK89" i="13"/>
  <c r="AP89" i="13" s="1"/>
  <c r="BA89" i="13"/>
  <c r="AK91" i="13"/>
  <c r="AP91" i="13" s="1"/>
  <c r="BA91" i="13"/>
  <c r="AK117" i="13"/>
  <c r="AP117" i="13" s="1"/>
  <c r="BA117" i="13"/>
  <c r="AK114" i="13"/>
  <c r="AP114" i="13" s="1"/>
  <c r="BA114" i="13"/>
  <c r="AK104" i="13"/>
  <c r="AP104" i="13" s="1"/>
  <c r="BA104" i="13"/>
  <c r="AK116" i="13"/>
  <c r="AP116" i="13" s="1"/>
  <c r="BA116" i="13"/>
  <c r="AK99" i="13"/>
  <c r="BA99" i="13"/>
  <c r="AK112" i="13"/>
  <c r="AP112" i="13" s="1"/>
  <c r="BA112" i="13"/>
  <c r="AK82" i="13"/>
  <c r="AP82" i="13" s="1"/>
  <c r="BA82" i="13"/>
  <c r="AK85" i="13"/>
  <c r="BA85" i="13"/>
  <c r="AK92" i="13"/>
  <c r="AP92" i="13" s="1"/>
  <c r="BA92" i="13"/>
  <c r="AK95" i="13"/>
  <c r="BA95" i="13"/>
  <c r="AK115" i="13"/>
  <c r="AP115" i="13" s="1"/>
  <c r="BA115" i="13"/>
  <c r="AK106" i="13"/>
  <c r="BA106" i="13"/>
  <c r="AK90" i="13"/>
  <c r="AP90" i="13" s="1"/>
  <c r="BA90" i="13"/>
  <c r="AK102" i="13"/>
  <c r="BA102" i="13"/>
  <c r="AK94" i="13"/>
  <c r="AP94" i="13" s="1"/>
  <c r="BA94" i="13"/>
  <c r="AQ116" i="13" l="1"/>
  <c r="BI116" i="13"/>
  <c r="BI120" i="13"/>
  <c r="BK120" i="13" s="1"/>
  <c r="BM120" i="13" s="1"/>
  <c r="AQ120" i="13"/>
  <c r="BI117" i="13"/>
  <c r="AQ117" i="13"/>
  <c r="BI115" i="13"/>
  <c r="BK115" i="13" s="1"/>
  <c r="BM115" i="13" s="1"/>
  <c r="AQ115" i="13"/>
  <c r="AQ118" i="13"/>
  <c r="BI118" i="13"/>
  <c r="BI114" i="13"/>
  <c r="BK114" i="13" s="1"/>
  <c r="BM114" i="13" s="1"/>
  <c r="BZ114" i="13" s="1"/>
  <c r="AQ114" i="13"/>
  <c r="AS94" i="13"/>
  <c r="BI94" i="13"/>
  <c r="BI92" i="13"/>
  <c r="AS92" i="13"/>
  <c r="AS104" i="13"/>
  <c r="BI104" i="13"/>
  <c r="BI96" i="13"/>
  <c r="AQ96" i="13"/>
  <c r="AS110" i="13"/>
  <c r="BI110" i="13"/>
  <c r="AT84" i="13"/>
  <c r="BI84" i="13"/>
  <c r="AS107" i="13"/>
  <c r="BI107" i="13"/>
  <c r="AT90" i="13"/>
  <c r="BI90" i="13"/>
  <c r="AQ89" i="13"/>
  <c r="BI89" i="13"/>
  <c r="AT91" i="13"/>
  <c r="BI91" i="13"/>
  <c r="BI88" i="13"/>
  <c r="AQ88" i="13"/>
  <c r="BI100" i="13"/>
  <c r="AQ100" i="13"/>
  <c r="AS87" i="13"/>
  <c r="BI87" i="13"/>
  <c r="BI98" i="13"/>
  <c r="AT98" i="13"/>
  <c r="BI112" i="13"/>
  <c r="AS112" i="13"/>
  <c r="AS109" i="13"/>
  <c r="BI109" i="13"/>
  <c r="BI86" i="13"/>
  <c r="AQ86" i="13"/>
  <c r="AQ83" i="13"/>
  <c r="BI83" i="13"/>
  <c r="BI82" i="13"/>
  <c r="AQ82" i="13"/>
  <c r="AP106" i="13"/>
  <c r="AP95" i="13"/>
  <c r="AP85" i="13"/>
  <c r="AS85" i="13" s="1"/>
  <c r="AU116" i="13"/>
  <c r="AU114" i="13"/>
  <c r="AP105" i="13"/>
  <c r="AS105" i="13" s="1"/>
  <c r="AU120" i="13"/>
  <c r="AP102" i="13"/>
  <c r="AU115" i="13"/>
  <c r="AP99" i="13"/>
  <c r="AS99" i="13" s="1"/>
  <c r="AU117" i="13"/>
  <c r="AP103" i="13"/>
  <c r="AS103" i="13" s="1"/>
  <c r="AU118" i="13"/>
  <c r="AU106" i="13"/>
  <c r="AU84" i="13"/>
  <c r="AU90" i="13"/>
  <c r="AU91" i="13"/>
  <c r="AU98" i="13"/>
  <c r="AU92" i="13"/>
  <c r="AU104" i="13"/>
  <c r="AU103" i="13"/>
  <c r="AU105" i="13"/>
  <c r="AU110" i="13"/>
  <c r="AU107" i="13"/>
  <c r="AU94" i="13"/>
  <c r="AU85" i="13"/>
  <c r="AU112" i="13"/>
  <c r="AU99" i="13"/>
  <c r="AU87" i="13"/>
  <c r="AU109" i="13"/>
  <c r="AU95" i="13"/>
  <c r="AU82" i="13"/>
  <c r="AU89" i="13"/>
  <c r="AU100" i="13"/>
  <c r="AU83" i="13"/>
  <c r="AU102" i="13"/>
  <c r="AU88" i="13"/>
  <c r="AU96" i="13"/>
  <c r="AU86" i="13"/>
  <c r="AM106" i="13"/>
  <c r="AM84" i="13"/>
  <c r="AM90" i="13"/>
  <c r="AM91" i="13"/>
  <c r="AM98" i="13"/>
  <c r="AM102" i="13"/>
  <c r="AM95" i="13"/>
  <c r="AM92" i="13"/>
  <c r="AM104" i="13"/>
  <c r="AM117" i="13"/>
  <c r="AM89" i="13"/>
  <c r="AM103" i="13"/>
  <c r="AM100" i="13"/>
  <c r="AM83" i="13"/>
  <c r="AM105" i="13"/>
  <c r="AM120" i="13"/>
  <c r="AM110" i="13"/>
  <c r="AM107" i="13"/>
  <c r="AM82" i="13"/>
  <c r="AM94" i="13"/>
  <c r="AM115" i="13"/>
  <c r="AM85" i="13"/>
  <c r="AM112" i="13"/>
  <c r="AM99" i="13"/>
  <c r="AM116" i="13"/>
  <c r="AM114" i="13"/>
  <c r="AM88" i="13"/>
  <c r="AM96" i="13"/>
  <c r="AM118" i="13"/>
  <c r="AM86" i="13"/>
  <c r="AM87" i="13"/>
  <c r="AM109" i="13"/>
  <c r="CA115" i="13" l="1"/>
  <c r="BZ115" i="13"/>
  <c r="CA120" i="13"/>
  <c r="BZ120" i="13"/>
  <c r="CB120" i="13"/>
  <c r="CB115" i="13"/>
  <c r="CA114" i="13"/>
  <c r="CB114" i="13"/>
  <c r="BN115" i="13"/>
  <c r="CG115" i="13" s="1"/>
  <c r="BN114" i="13"/>
  <c r="CG114" i="13" s="1"/>
  <c r="BN120" i="13"/>
  <c r="BO120" i="13" s="1"/>
  <c r="BK118" i="13"/>
  <c r="BM118" i="13" s="1"/>
  <c r="BN118" i="13"/>
  <c r="BK116" i="13"/>
  <c r="BM116" i="13" s="1"/>
  <c r="BN116" i="13"/>
  <c r="BK117" i="13"/>
  <c r="BM117" i="13" s="1"/>
  <c r="BN117" i="13"/>
  <c r="BK109" i="13"/>
  <c r="BM109" i="13" s="1"/>
  <c r="BZ109" i="13" s="1"/>
  <c r="BN109" i="13"/>
  <c r="BK84" i="13"/>
  <c r="BM84" i="13" s="1"/>
  <c r="BN84" i="13"/>
  <c r="BK98" i="13"/>
  <c r="BM98" i="13" s="1"/>
  <c r="BZ98" i="13" s="1"/>
  <c r="BN98" i="13"/>
  <c r="BK100" i="13"/>
  <c r="BM100" i="13" s="1"/>
  <c r="BN100" i="13"/>
  <c r="BK96" i="13"/>
  <c r="BM96" i="13" s="1"/>
  <c r="BN96" i="13"/>
  <c r="BK92" i="13"/>
  <c r="BM92" i="13" s="1"/>
  <c r="BN92" i="13"/>
  <c r="BK90" i="13"/>
  <c r="BM90" i="13" s="1"/>
  <c r="BN90" i="13"/>
  <c r="BK87" i="13"/>
  <c r="BM87" i="13" s="1"/>
  <c r="BN87" i="13"/>
  <c r="BK89" i="13"/>
  <c r="BM89" i="13" s="1"/>
  <c r="BZ89" i="13" s="1"/>
  <c r="BN89" i="13"/>
  <c r="BK107" i="13"/>
  <c r="BM107" i="13" s="1"/>
  <c r="BN107" i="13"/>
  <c r="BK110" i="13"/>
  <c r="BM110" i="13" s="1"/>
  <c r="BN110" i="13"/>
  <c r="BK104" i="13"/>
  <c r="BM104" i="13" s="1"/>
  <c r="BN104" i="13"/>
  <c r="BK94" i="13"/>
  <c r="BM94" i="13" s="1"/>
  <c r="BN94" i="13"/>
  <c r="BK91" i="13"/>
  <c r="BM91" i="13" s="1"/>
  <c r="BN91" i="13"/>
  <c r="BK112" i="13"/>
  <c r="BM112" i="13" s="1"/>
  <c r="BN112" i="13"/>
  <c r="BK88" i="13"/>
  <c r="BM88" i="13" s="1"/>
  <c r="BN88" i="13"/>
  <c r="BK86" i="13"/>
  <c r="BM86" i="13" s="1"/>
  <c r="BZ86" i="13" s="1"/>
  <c r="BN86" i="13"/>
  <c r="BK83" i="13"/>
  <c r="BM83" i="13" s="1"/>
  <c r="BN83" i="13"/>
  <c r="BK82" i="13"/>
  <c r="BM82" i="13" s="1"/>
  <c r="CA82" i="13" s="1"/>
  <c r="BN82" i="13"/>
  <c r="DA120" i="13"/>
  <c r="DB120" i="13" s="1"/>
  <c r="DA116" i="13"/>
  <c r="DB116" i="13" s="1"/>
  <c r="DA109" i="13"/>
  <c r="DB109" i="13" s="1"/>
  <c r="DA89" i="13"/>
  <c r="DB89" i="13" s="1"/>
  <c r="DA118" i="13"/>
  <c r="DB118" i="13" s="1"/>
  <c r="DA107" i="13"/>
  <c r="DB107" i="13" s="1"/>
  <c r="DA91" i="13"/>
  <c r="DB91" i="13" s="1"/>
  <c r="DA83" i="13"/>
  <c r="DB83" i="13" s="1"/>
  <c r="DA115" i="13"/>
  <c r="DB115" i="13" s="1"/>
  <c r="DA112" i="13"/>
  <c r="DB112" i="13" s="1"/>
  <c r="DA104" i="13"/>
  <c r="DB104" i="13" s="1"/>
  <c r="DA100" i="13"/>
  <c r="DB100" i="13" s="1"/>
  <c r="DA96" i="13"/>
  <c r="DB96" i="13" s="1"/>
  <c r="DA92" i="13"/>
  <c r="DB92" i="13" s="1"/>
  <c r="DA88" i="13"/>
  <c r="DB88" i="13" s="1"/>
  <c r="DA84" i="13"/>
  <c r="DB84" i="13" s="1"/>
  <c r="DA87" i="13"/>
  <c r="DB87" i="13" s="1"/>
  <c r="DA117" i="13"/>
  <c r="DB117" i="13" s="1"/>
  <c r="DA114" i="13"/>
  <c r="DB114" i="13" s="1"/>
  <c r="DA110" i="13"/>
  <c r="DB110" i="13" s="1"/>
  <c r="DA98" i="13"/>
  <c r="DB98" i="13" s="1"/>
  <c r="DA94" i="13"/>
  <c r="DB94" i="13" s="1"/>
  <c r="DA90" i="13"/>
  <c r="DB90" i="13" s="1"/>
  <c r="DA86" i="13"/>
  <c r="DB86" i="13" s="1"/>
  <c r="DA82" i="13"/>
  <c r="DB82" i="13" s="1"/>
  <c r="DD82" i="13" s="1"/>
  <c r="AQ102" i="13"/>
  <c r="AQ95" i="13"/>
  <c r="AT106" i="13"/>
  <c r="AO116" i="13"/>
  <c r="AO120" i="13"/>
  <c r="AO91" i="13"/>
  <c r="AO95" i="13"/>
  <c r="AO85" i="13"/>
  <c r="AO103" i="13"/>
  <c r="AO109" i="13"/>
  <c r="AO99" i="13"/>
  <c r="AO82" i="13"/>
  <c r="AO89" i="13"/>
  <c r="AO87" i="13"/>
  <c r="AO88" i="13"/>
  <c r="AO112" i="13"/>
  <c r="AO107" i="13"/>
  <c r="AO83" i="13"/>
  <c r="AO117" i="13"/>
  <c r="AO102" i="13"/>
  <c r="AO90" i="13"/>
  <c r="BB90" i="13" s="1"/>
  <c r="AO118" i="13"/>
  <c r="AO92" i="13"/>
  <c r="AO106" i="13"/>
  <c r="AO96" i="13"/>
  <c r="AO115" i="13"/>
  <c r="AO105" i="13"/>
  <c r="AO86" i="13"/>
  <c r="BB86" i="13" s="1"/>
  <c r="AO114" i="13"/>
  <c r="BB114" i="13" s="1"/>
  <c r="AO94" i="13"/>
  <c r="AO110" i="13"/>
  <c r="AO100" i="13"/>
  <c r="AO104" i="13"/>
  <c r="AO98" i="13"/>
  <c r="AO84" i="13"/>
  <c r="CA88" i="13" l="1"/>
  <c r="BZ88" i="13"/>
  <c r="BD98" i="13"/>
  <c r="BB98" i="13"/>
  <c r="CA112" i="13"/>
  <c r="BZ112" i="13"/>
  <c r="BD88" i="13"/>
  <c r="BB88" i="13"/>
  <c r="CA117" i="13"/>
  <c r="BZ117" i="13"/>
  <c r="BD109" i="13"/>
  <c r="BB109" i="13"/>
  <c r="BD117" i="13"/>
  <c r="BB117" i="13"/>
  <c r="BD89" i="13"/>
  <c r="BB89" i="13"/>
  <c r="BD106" i="13"/>
  <c r="BB106" i="13"/>
  <c r="BD105" i="13"/>
  <c r="BB105" i="13"/>
  <c r="BD103" i="13"/>
  <c r="BB103" i="13"/>
  <c r="BD102" i="13"/>
  <c r="BB102" i="13"/>
  <c r="BD99" i="13"/>
  <c r="BB99" i="13"/>
  <c r="BD95" i="13"/>
  <c r="BB95" i="13"/>
  <c r="BC85" i="13"/>
  <c r="BB85" i="13"/>
  <c r="CA83" i="13"/>
  <c r="BZ83" i="13"/>
  <c r="BC83" i="13"/>
  <c r="BB83" i="13"/>
  <c r="BC82" i="13"/>
  <c r="BB82" i="13"/>
  <c r="BD116" i="13"/>
  <c r="BB116" i="13"/>
  <c r="CA104" i="13"/>
  <c r="BZ104" i="13"/>
  <c r="CA87" i="13"/>
  <c r="BZ87" i="13"/>
  <c r="CA100" i="13"/>
  <c r="BZ100" i="13"/>
  <c r="CA84" i="13"/>
  <c r="BZ84" i="13"/>
  <c r="CA118" i="13"/>
  <c r="BZ118" i="13"/>
  <c r="BC84" i="13"/>
  <c r="BB84" i="13"/>
  <c r="BD92" i="13"/>
  <c r="BB92" i="13"/>
  <c r="CA91" i="13"/>
  <c r="BZ91" i="13"/>
  <c r="CA107" i="13"/>
  <c r="BZ107" i="13"/>
  <c r="CA92" i="13"/>
  <c r="BZ92" i="13"/>
  <c r="BD110" i="13"/>
  <c r="BB110" i="13"/>
  <c r="BD94" i="13"/>
  <c r="BB94" i="13"/>
  <c r="BD118" i="13"/>
  <c r="BB118" i="13"/>
  <c r="BD87" i="13"/>
  <c r="BB87" i="13"/>
  <c r="BD91" i="13"/>
  <c r="BB91" i="13"/>
  <c r="CA94" i="13"/>
  <c r="BZ94" i="13"/>
  <c r="CA110" i="13"/>
  <c r="BZ110" i="13"/>
  <c r="CA90" i="13"/>
  <c r="BZ90" i="13"/>
  <c r="CA96" i="13"/>
  <c r="BZ96" i="13"/>
  <c r="CA116" i="13"/>
  <c r="BZ116" i="13"/>
  <c r="BD100" i="13"/>
  <c r="BB100" i="13"/>
  <c r="BD112" i="13"/>
  <c r="BB112" i="13"/>
  <c r="BD115" i="13"/>
  <c r="BB115" i="13"/>
  <c r="BD104" i="13"/>
  <c r="BB104" i="13"/>
  <c r="BD96" i="13"/>
  <c r="BB96" i="13"/>
  <c r="BD107" i="13"/>
  <c r="BB107" i="13"/>
  <c r="BD120" i="13"/>
  <c r="BB120" i="13"/>
  <c r="BC120" i="13"/>
  <c r="BC88" i="13"/>
  <c r="BC107" i="13"/>
  <c r="BC106" i="13"/>
  <c r="BC95" i="13"/>
  <c r="BC117" i="13"/>
  <c r="BC105" i="13"/>
  <c r="BC92" i="13"/>
  <c r="BC91" i="13"/>
  <c r="BC118" i="13"/>
  <c r="BC99" i="13"/>
  <c r="BC89" i="13"/>
  <c r="BC94" i="13"/>
  <c r="BC102" i="13"/>
  <c r="BC110" i="13"/>
  <c r="BC96" i="13"/>
  <c r="BC100" i="13"/>
  <c r="BC116" i="13"/>
  <c r="BC104" i="13"/>
  <c r="BC103" i="13"/>
  <c r="BC87" i="13"/>
  <c r="CB112" i="13"/>
  <c r="CB89" i="13"/>
  <c r="CA89" i="13"/>
  <c r="CB117" i="13"/>
  <c r="BC115" i="13"/>
  <c r="CB88" i="13"/>
  <c r="CB118" i="13"/>
  <c r="CB116" i="13"/>
  <c r="BC114" i="13"/>
  <c r="BD114" i="13"/>
  <c r="CB110" i="13"/>
  <c r="CA109" i="13"/>
  <c r="CB109" i="13"/>
  <c r="CB107" i="13"/>
  <c r="CB104" i="13"/>
  <c r="CB100" i="13"/>
  <c r="CA98" i="13"/>
  <c r="CB98" i="13"/>
  <c r="CB96" i="13"/>
  <c r="CB94" i="13"/>
  <c r="CB92" i="13"/>
  <c r="CB91" i="13"/>
  <c r="BO115" i="13"/>
  <c r="CB90" i="13"/>
  <c r="BC90" i="13"/>
  <c r="BD90" i="13"/>
  <c r="CI115" i="13"/>
  <c r="CK115" i="13" s="1"/>
  <c r="DJ115" i="13"/>
  <c r="CB87" i="13"/>
  <c r="BO114" i="13"/>
  <c r="CB84" i="13"/>
  <c r="BD84" i="13"/>
  <c r="CL115" i="13"/>
  <c r="CM115" i="13" s="1"/>
  <c r="CG120" i="13"/>
  <c r="CI120" i="13" s="1"/>
  <c r="CK120" i="13" s="1"/>
  <c r="CG116" i="13"/>
  <c r="DY116" i="13" s="1"/>
  <c r="BO116" i="13"/>
  <c r="BO117" i="13"/>
  <c r="CG117" i="13"/>
  <c r="DY117" i="13" s="1"/>
  <c r="CG118" i="13"/>
  <c r="DY118" i="13" s="1"/>
  <c r="BO118" i="13"/>
  <c r="CI114" i="13"/>
  <c r="CK114" i="13" s="1"/>
  <c r="CX114" i="13" s="1"/>
  <c r="DJ114" i="13"/>
  <c r="CL114" i="13"/>
  <c r="CM114" i="13" s="1"/>
  <c r="BQ104" i="13"/>
  <c r="CG104" i="13"/>
  <c r="DY104" i="13" s="1"/>
  <c r="BQ92" i="13"/>
  <c r="CG92" i="13"/>
  <c r="BR91" i="13"/>
  <c r="CG91" i="13"/>
  <c r="DY91" i="13" s="1"/>
  <c r="BQ107" i="13"/>
  <c r="CG107" i="13"/>
  <c r="DY107" i="13" s="1"/>
  <c r="BO100" i="13"/>
  <c r="CG100" i="13"/>
  <c r="DY100" i="13" s="1"/>
  <c r="BQ112" i="13"/>
  <c r="CG112" i="13"/>
  <c r="CG94" i="13"/>
  <c r="DY94" i="13" s="1"/>
  <c r="BQ94" i="13"/>
  <c r="BQ110" i="13"/>
  <c r="CG110" i="13"/>
  <c r="BO89" i="13"/>
  <c r="CG89" i="13"/>
  <c r="DY89" i="13" s="1"/>
  <c r="BR90" i="13"/>
  <c r="CG90" i="13"/>
  <c r="DY90" i="13" s="1"/>
  <c r="BO96" i="13"/>
  <c r="CG96" i="13"/>
  <c r="DY96" i="13" s="1"/>
  <c r="CG98" i="13"/>
  <c r="DY98" i="13" s="1"/>
  <c r="BR98" i="13"/>
  <c r="BQ109" i="13"/>
  <c r="CG109" i="13"/>
  <c r="DY109" i="13" s="1"/>
  <c r="CG88" i="13"/>
  <c r="DY88" i="13" s="1"/>
  <c r="BO88" i="13"/>
  <c r="BQ87" i="13"/>
  <c r="CG87" i="13"/>
  <c r="DY87" i="13" s="1"/>
  <c r="BR84" i="13"/>
  <c r="CG84" i="13"/>
  <c r="DY84" i="13" s="1"/>
  <c r="BC112" i="13"/>
  <c r="CB82" i="13"/>
  <c r="CB83" i="13"/>
  <c r="BZ82" i="13"/>
  <c r="CB86" i="13"/>
  <c r="CA86" i="13"/>
  <c r="BO86" i="13"/>
  <c r="CG86" i="13"/>
  <c r="DJ86" i="13" s="1"/>
  <c r="BC86" i="13"/>
  <c r="BD86" i="13"/>
  <c r="BD85" i="13"/>
  <c r="BO83" i="13"/>
  <c r="CG83" i="13"/>
  <c r="DJ83" i="13" s="1"/>
  <c r="BD83" i="13"/>
  <c r="BO82" i="13"/>
  <c r="CG82" i="13"/>
  <c r="DJ82" i="13" s="1"/>
  <c r="BD82" i="13"/>
  <c r="DD86" i="13"/>
  <c r="DD88" i="13"/>
  <c r="DD91" i="13"/>
  <c r="DD90" i="13"/>
  <c r="DD110" i="13"/>
  <c r="DD92" i="13"/>
  <c r="DD112" i="13"/>
  <c r="DD107" i="13"/>
  <c r="DD87" i="13"/>
  <c r="DD104" i="13"/>
  <c r="DD94" i="13"/>
  <c r="DY114" i="13"/>
  <c r="DD114" i="13"/>
  <c r="DD96" i="13"/>
  <c r="DY115" i="13"/>
  <c r="DD115" i="13"/>
  <c r="DD118" i="13"/>
  <c r="DD116" i="13"/>
  <c r="DD109" i="13"/>
  <c r="DD98" i="13"/>
  <c r="DD117" i="13"/>
  <c r="DD84" i="13"/>
  <c r="DD100" i="13"/>
  <c r="DD83" i="13"/>
  <c r="DD89" i="13"/>
  <c r="DD120" i="13"/>
  <c r="BR111" i="13"/>
  <c r="BQ111" i="13"/>
  <c r="BY111" i="13"/>
  <c r="BC109" i="13"/>
  <c r="BC98" i="13"/>
  <c r="CY115" i="13" l="1"/>
  <c r="CX115" i="13"/>
  <c r="CY120" i="13"/>
  <c r="CX120" i="13"/>
  <c r="DY120" i="13"/>
  <c r="DE114" i="13"/>
  <c r="DG114" i="13" s="1"/>
  <c r="DI114" i="13" s="1"/>
  <c r="DV114" i="13" s="1"/>
  <c r="CZ120" i="13"/>
  <c r="CZ115" i="13"/>
  <c r="CY114" i="13"/>
  <c r="CZ114" i="13"/>
  <c r="DE115" i="13"/>
  <c r="DG115" i="13" s="1"/>
  <c r="DI115" i="13" s="1"/>
  <c r="DV115" i="13" s="1"/>
  <c r="CL120" i="13"/>
  <c r="CM120" i="13" s="1"/>
  <c r="DJ120" i="13"/>
  <c r="DK120" i="13" s="1"/>
  <c r="CI118" i="13"/>
  <c r="CK118" i="13" s="1"/>
  <c r="DJ118" i="13"/>
  <c r="DK118" i="13" s="1"/>
  <c r="CL118" i="13"/>
  <c r="CM118" i="13" s="1"/>
  <c r="DJ117" i="13"/>
  <c r="DK117" i="13" s="1"/>
  <c r="CI117" i="13"/>
  <c r="CK117" i="13" s="1"/>
  <c r="CX117" i="13" s="1"/>
  <c r="CL117" i="13"/>
  <c r="CM117" i="13" s="1"/>
  <c r="CI116" i="13"/>
  <c r="CK116" i="13" s="1"/>
  <c r="DJ116" i="13"/>
  <c r="DK116" i="13" s="1"/>
  <c r="CL116" i="13"/>
  <c r="CM116" i="13" s="1"/>
  <c r="CI90" i="13"/>
  <c r="CK90" i="13" s="1"/>
  <c r="DJ90" i="13"/>
  <c r="DN90" i="13" s="1"/>
  <c r="CL90" i="13"/>
  <c r="CP90" i="13" s="1"/>
  <c r="CI112" i="13"/>
  <c r="CK112" i="13" s="1"/>
  <c r="CX112" i="13" s="1"/>
  <c r="CL112" i="13"/>
  <c r="CO112" i="13" s="1"/>
  <c r="DJ112" i="13"/>
  <c r="DM112" i="13" s="1"/>
  <c r="CI107" i="13"/>
  <c r="CK107" i="13" s="1"/>
  <c r="CL107" i="13"/>
  <c r="CO107" i="13" s="1"/>
  <c r="DJ107" i="13"/>
  <c r="DM107" i="13" s="1"/>
  <c r="CI88" i="13"/>
  <c r="CK88" i="13" s="1"/>
  <c r="CX88" i="13" s="1"/>
  <c r="CL88" i="13"/>
  <c r="CM88" i="13" s="1"/>
  <c r="DJ88" i="13"/>
  <c r="DK88" i="13" s="1"/>
  <c r="CI98" i="13"/>
  <c r="CK98" i="13" s="1"/>
  <c r="CX98" i="13" s="1"/>
  <c r="CL98" i="13"/>
  <c r="CP98" i="13" s="1"/>
  <c r="DJ98" i="13"/>
  <c r="DN98" i="13" s="1"/>
  <c r="CI84" i="13"/>
  <c r="CK84" i="13" s="1"/>
  <c r="CL84" i="13"/>
  <c r="CP84" i="13" s="1"/>
  <c r="DJ84" i="13"/>
  <c r="DN84" i="13" s="1"/>
  <c r="CI110" i="13"/>
  <c r="CK110" i="13" s="1"/>
  <c r="CL110" i="13"/>
  <c r="CO110" i="13" s="1"/>
  <c r="DJ110" i="13"/>
  <c r="DM110" i="13" s="1"/>
  <c r="CI92" i="13"/>
  <c r="CK92" i="13" s="1"/>
  <c r="DJ92" i="13"/>
  <c r="DM92" i="13" s="1"/>
  <c r="CL92" i="13"/>
  <c r="CO92" i="13" s="1"/>
  <c r="DY112" i="13"/>
  <c r="DY110" i="13"/>
  <c r="CI87" i="13"/>
  <c r="CK87" i="13" s="1"/>
  <c r="CL87" i="13"/>
  <c r="CO87" i="13" s="1"/>
  <c r="DJ87" i="13"/>
  <c r="DM87" i="13" s="1"/>
  <c r="CI109" i="13"/>
  <c r="CK109" i="13" s="1"/>
  <c r="CX109" i="13" s="1"/>
  <c r="DJ109" i="13"/>
  <c r="DM109" i="13" s="1"/>
  <c r="CL109" i="13"/>
  <c r="CO109" i="13" s="1"/>
  <c r="CI96" i="13"/>
  <c r="CK96" i="13" s="1"/>
  <c r="CL96" i="13"/>
  <c r="CM96" i="13" s="1"/>
  <c r="DJ96" i="13"/>
  <c r="DK96" i="13" s="1"/>
  <c r="CI89" i="13"/>
  <c r="CK89" i="13" s="1"/>
  <c r="CX89" i="13" s="1"/>
  <c r="DJ89" i="13"/>
  <c r="DK89" i="13" s="1"/>
  <c r="CL89" i="13"/>
  <c r="CM89" i="13" s="1"/>
  <c r="CI100" i="13"/>
  <c r="CK100" i="13" s="1"/>
  <c r="CL100" i="13"/>
  <c r="CM100" i="13" s="1"/>
  <c r="DJ100" i="13"/>
  <c r="DK100" i="13" s="1"/>
  <c r="CI91" i="13"/>
  <c r="CK91" i="13" s="1"/>
  <c r="CL91" i="13"/>
  <c r="CP91" i="13" s="1"/>
  <c r="DJ91" i="13"/>
  <c r="DN91" i="13" s="1"/>
  <c r="CI104" i="13"/>
  <c r="CK104" i="13" s="1"/>
  <c r="DJ104" i="13"/>
  <c r="DM104" i="13" s="1"/>
  <c r="CL104" i="13"/>
  <c r="CO104" i="13" s="1"/>
  <c r="DY92" i="13"/>
  <c r="CI94" i="13"/>
  <c r="CK94" i="13" s="1"/>
  <c r="CL94" i="13"/>
  <c r="CO94" i="13" s="1"/>
  <c r="DJ94" i="13"/>
  <c r="DM94" i="13" s="1"/>
  <c r="CI86" i="13"/>
  <c r="CK86" i="13" s="1"/>
  <c r="CX86" i="13" s="1"/>
  <c r="CL86" i="13"/>
  <c r="CM86" i="13" s="1"/>
  <c r="DY86" i="13"/>
  <c r="CI83" i="13"/>
  <c r="CK83" i="13" s="1"/>
  <c r="CL83" i="13"/>
  <c r="CM83" i="13" s="1"/>
  <c r="DY83" i="13"/>
  <c r="DY82" i="13"/>
  <c r="CI82" i="13"/>
  <c r="CK82" i="13" s="1"/>
  <c r="CY82" i="13" s="1"/>
  <c r="CL82" i="13"/>
  <c r="DM90" i="13"/>
  <c r="DL90" i="13"/>
  <c r="DU90" i="13"/>
  <c r="DN100" i="13"/>
  <c r="DM100" i="13"/>
  <c r="DL100" i="13"/>
  <c r="DU100" i="13"/>
  <c r="DN96" i="13"/>
  <c r="DM96" i="13"/>
  <c r="DL96" i="13"/>
  <c r="DU96" i="13"/>
  <c r="DN104" i="13"/>
  <c r="DL104" i="13"/>
  <c r="DU104" i="13"/>
  <c r="DM88" i="13"/>
  <c r="DL88" i="13"/>
  <c r="DN88" i="13"/>
  <c r="DU88" i="13"/>
  <c r="DU117" i="13"/>
  <c r="DN117" i="13"/>
  <c r="DM117" i="13"/>
  <c r="DL117" i="13"/>
  <c r="DL82" i="13"/>
  <c r="DM82" i="13"/>
  <c r="DU82" i="13"/>
  <c r="DK82" i="13"/>
  <c r="DN82" i="13"/>
  <c r="DU114" i="13"/>
  <c r="DK114" i="13"/>
  <c r="DN114" i="13"/>
  <c r="DM114" i="13"/>
  <c r="DL114" i="13"/>
  <c r="DU112" i="13"/>
  <c r="DK112" i="13"/>
  <c r="DN112" i="13"/>
  <c r="DL112" i="13"/>
  <c r="DU120" i="13"/>
  <c r="DN120" i="13"/>
  <c r="DM120" i="13"/>
  <c r="DL120" i="13"/>
  <c r="DU109" i="13"/>
  <c r="DK109" i="13"/>
  <c r="DN109" i="13"/>
  <c r="DL109" i="13"/>
  <c r="DU116" i="13"/>
  <c r="DN116" i="13"/>
  <c r="DM116" i="13"/>
  <c r="DL116" i="13"/>
  <c r="DU115" i="13"/>
  <c r="DK115" i="13"/>
  <c r="DN115" i="13"/>
  <c r="DM115" i="13"/>
  <c r="DL115" i="13"/>
  <c r="DL87" i="13"/>
  <c r="DU87" i="13"/>
  <c r="DN87" i="13"/>
  <c r="DK87" i="13"/>
  <c r="DU107" i="13"/>
  <c r="DN107" i="13"/>
  <c r="DL107" i="13"/>
  <c r="DU110" i="13"/>
  <c r="DK110" i="13"/>
  <c r="DN110" i="13"/>
  <c r="DL110" i="13"/>
  <c r="DM89" i="13"/>
  <c r="DL89" i="13"/>
  <c r="DU89" i="13"/>
  <c r="DN89" i="13"/>
  <c r="DU118" i="13"/>
  <c r="DN118" i="13"/>
  <c r="DM118" i="13"/>
  <c r="DL118" i="13"/>
  <c r="DL83" i="13"/>
  <c r="DU83" i="13"/>
  <c r="DK83" i="13"/>
  <c r="DM83" i="13"/>
  <c r="DN83" i="13"/>
  <c r="DM84" i="13"/>
  <c r="DL84" i="13"/>
  <c r="DU84" i="13"/>
  <c r="DM98" i="13"/>
  <c r="DL98" i="13"/>
  <c r="DU98" i="13"/>
  <c r="DK98" i="13"/>
  <c r="DN94" i="13"/>
  <c r="DL94" i="13"/>
  <c r="DU94" i="13"/>
  <c r="DK94" i="13"/>
  <c r="DN92" i="13"/>
  <c r="DL92" i="13"/>
  <c r="DU92" i="13"/>
  <c r="DK92" i="13"/>
  <c r="DM91" i="13"/>
  <c r="DL91" i="13"/>
  <c r="DU91" i="13"/>
  <c r="DK91" i="13"/>
  <c r="DM86" i="13"/>
  <c r="DL86" i="13"/>
  <c r="DN86" i="13"/>
  <c r="DK86" i="13"/>
  <c r="DU86" i="13"/>
  <c r="CW99" i="13"/>
  <c r="CP99" i="13"/>
  <c r="CN99" i="13"/>
  <c r="CM99" i="13"/>
  <c r="BO106" i="13"/>
  <c r="BY106" i="13"/>
  <c r="BP106" i="13"/>
  <c r="BQ106" i="13"/>
  <c r="BI106" i="13"/>
  <c r="CM105" i="13"/>
  <c r="CN105" i="13"/>
  <c r="CW105" i="13"/>
  <c r="CP105" i="13"/>
  <c r="CW103" i="13"/>
  <c r="CM103" i="13"/>
  <c r="CP103" i="13"/>
  <c r="CN103" i="13"/>
  <c r="CP95" i="13"/>
  <c r="CW95" i="13"/>
  <c r="CN95" i="13"/>
  <c r="CO95" i="13"/>
  <c r="CN106" i="13"/>
  <c r="CO106" i="13"/>
  <c r="CW106" i="13"/>
  <c r="CM106" i="13"/>
  <c r="CO102" i="13"/>
  <c r="CP102" i="13"/>
  <c r="CW102" i="13"/>
  <c r="CN102" i="13"/>
  <c r="BY99" i="13"/>
  <c r="BO99" i="13"/>
  <c r="BR99" i="13"/>
  <c r="BP99" i="13"/>
  <c r="BI99" i="13"/>
  <c r="BN99" i="13" s="1"/>
  <c r="BQ99" i="13" s="1"/>
  <c r="BQ102" i="13"/>
  <c r="BR102" i="13"/>
  <c r="BY102" i="13"/>
  <c r="BI102" i="13"/>
  <c r="BN102" i="13" s="1"/>
  <c r="BP102" i="13" s="1"/>
  <c r="CM85" i="13"/>
  <c r="CN85" i="13"/>
  <c r="CP85" i="13"/>
  <c r="CW85" i="13"/>
  <c r="BP105" i="13"/>
  <c r="BO105" i="13"/>
  <c r="BY105" i="13"/>
  <c r="BR105" i="13"/>
  <c r="BI105" i="13"/>
  <c r="BN105" i="13" s="1"/>
  <c r="BQ105" i="13" s="1"/>
  <c r="BR85" i="13"/>
  <c r="BO85" i="13"/>
  <c r="BY85" i="13"/>
  <c r="BP85" i="13"/>
  <c r="BI85" i="13"/>
  <c r="BN85" i="13" s="1"/>
  <c r="BP103" i="13"/>
  <c r="BY103" i="13"/>
  <c r="BO103" i="13"/>
  <c r="BR103" i="13"/>
  <c r="BI103" i="13"/>
  <c r="BN103" i="13" s="1"/>
  <c r="BP95" i="13"/>
  <c r="BY95" i="13"/>
  <c r="BQ95" i="13"/>
  <c r="BR95" i="13"/>
  <c r="BI95" i="13"/>
  <c r="BN95" i="13" s="1"/>
  <c r="BO95" i="13" s="1"/>
  <c r="C15" i="13"/>
  <c r="DK84" i="13" l="1"/>
  <c r="DK107" i="13"/>
  <c r="DK90" i="13"/>
  <c r="DK104" i="13"/>
  <c r="CY83" i="13"/>
  <c r="CX83" i="13"/>
  <c r="CY91" i="13"/>
  <c r="CX91" i="13"/>
  <c r="CY92" i="13"/>
  <c r="CX92" i="13"/>
  <c r="CY116" i="13"/>
  <c r="CX116" i="13"/>
  <c r="CY104" i="13"/>
  <c r="CX104" i="13"/>
  <c r="CY96" i="13"/>
  <c r="CX96" i="13"/>
  <c r="CY84" i="13"/>
  <c r="CX84" i="13"/>
  <c r="CY118" i="13"/>
  <c r="CX118" i="13"/>
  <c r="CY94" i="13"/>
  <c r="CX94" i="13"/>
  <c r="CY90" i="13"/>
  <c r="CX90" i="13"/>
  <c r="CY100" i="13"/>
  <c r="CX100" i="13"/>
  <c r="CY87" i="13"/>
  <c r="CX87" i="13"/>
  <c r="CY110" i="13"/>
  <c r="CX110" i="13"/>
  <c r="CY107" i="13"/>
  <c r="CX107" i="13"/>
  <c r="CZ88" i="13"/>
  <c r="CY88" i="13"/>
  <c r="DX114" i="13"/>
  <c r="CZ89" i="13"/>
  <c r="CY89" i="13"/>
  <c r="CZ112" i="13"/>
  <c r="CY112" i="13"/>
  <c r="CZ117" i="13"/>
  <c r="CY117" i="13"/>
  <c r="CZ118" i="13"/>
  <c r="CZ116" i="13"/>
  <c r="DX115" i="13"/>
  <c r="CZ110" i="13"/>
  <c r="CY109" i="13"/>
  <c r="CZ109" i="13"/>
  <c r="CZ107" i="13"/>
  <c r="CZ104" i="13"/>
  <c r="CZ100" i="13"/>
  <c r="CY98" i="13"/>
  <c r="CZ98" i="13"/>
  <c r="CZ96" i="13"/>
  <c r="CZ94" i="13"/>
  <c r="CZ92" i="13"/>
  <c r="CZ91" i="13"/>
  <c r="CZ90" i="13"/>
  <c r="DE120" i="13"/>
  <c r="DG120" i="13" s="1"/>
  <c r="DI120" i="13" s="1"/>
  <c r="DV120" i="13" s="1"/>
  <c r="CZ87" i="13"/>
  <c r="CZ84" i="13"/>
  <c r="DE118" i="13"/>
  <c r="DG118" i="13" s="1"/>
  <c r="DI118" i="13" s="1"/>
  <c r="DV118" i="13" s="1"/>
  <c r="DE117" i="13"/>
  <c r="DG117" i="13" s="1"/>
  <c r="DI117" i="13" s="1"/>
  <c r="DV117" i="13" s="1"/>
  <c r="DE116" i="13"/>
  <c r="DG116" i="13" s="1"/>
  <c r="DI116" i="13" s="1"/>
  <c r="DV116" i="13" s="1"/>
  <c r="DE112" i="13"/>
  <c r="DG112" i="13" s="1"/>
  <c r="DI112" i="13" s="1"/>
  <c r="DV112" i="13" s="1"/>
  <c r="DE110" i="13"/>
  <c r="DG110" i="13" s="1"/>
  <c r="DI110" i="13" s="1"/>
  <c r="DV110" i="13" s="1"/>
  <c r="DE109" i="13"/>
  <c r="DG109" i="13" s="1"/>
  <c r="DI109" i="13" s="1"/>
  <c r="DV109" i="13" s="1"/>
  <c r="DE107" i="13"/>
  <c r="DG107" i="13" s="1"/>
  <c r="DI107" i="13" s="1"/>
  <c r="DV107" i="13" s="1"/>
  <c r="DE104" i="13"/>
  <c r="DG104" i="13" s="1"/>
  <c r="DI104" i="13" s="1"/>
  <c r="DV104" i="13" s="1"/>
  <c r="DE100" i="13"/>
  <c r="DG100" i="13" s="1"/>
  <c r="DI100" i="13" s="1"/>
  <c r="DV100" i="13" s="1"/>
  <c r="DE98" i="13"/>
  <c r="DG98" i="13" s="1"/>
  <c r="DI98" i="13" s="1"/>
  <c r="DV98" i="13" s="1"/>
  <c r="DE96" i="13"/>
  <c r="DG96" i="13" s="1"/>
  <c r="DI96" i="13" s="1"/>
  <c r="DV96" i="13" s="1"/>
  <c r="DE94" i="13"/>
  <c r="DG94" i="13" s="1"/>
  <c r="DI94" i="13" s="1"/>
  <c r="DV94" i="13" s="1"/>
  <c r="DE92" i="13"/>
  <c r="DG92" i="13" s="1"/>
  <c r="DI92" i="13" s="1"/>
  <c r="DV92" i="13" s="1"/>
  <c r="DE91" i="13"/>
  <c r="DG91" i="13" s="1"/>
  <c r="DI91" i="13" s="1"/>
  <c r="DV91" i="13" s="1"/>
  <c r="DE90" i="13"/>
  <c r="DG90" i="13" s="1"/>
  <c r="DI90" i="13" s="1"/>
  <c r="DV90" i="13" s="1"/>
  <c r="DE89" i="13"/>
  <c r="DG89" i="13" s="1"/>
  <c r="DI89" i="13" s="1"/>
  <c r="DV89" i="13" s="1"/>
  <c r="DE88" i="13"/>
  <c r="DG88" i="13" s="1"/>
  <c r="DI88" i="13" s="1"/>
  <c r="DV88" i="13" s="1"/>
  <c r="DE87" i="13"/>
  <c r="DG87" i="13" s="1"/>
  <c r="DI87" i="13" s="1"/>
  <c r="DV87" i="13" s="1"/>
  <c r="CZ86" i="13"/>
  <c r="DE86" i="13"/>
  <c r="DG86" i="13" s="1"/>
  <c r="DI86" i="13" s="1"/>
  <c r="DV86" i="13" s="1"/>
  <c r="DE84" i="13"/>
  <c r="DG84" i="13" s="1"/>
  <c r="DI84" i="13" s="1"/>
  <c r="DV84" i="13" s="1"/>
  <c r="DE83" i="13"/>
  <c r="DG83" i="13" s="1"/>
  <c r="DI83" i="13" s="1"/>
  <c r="DV83" i="13" s="1"/>
  <c r="CZ83" i="13"/>
  <c r="CY86" i="13"/>
  <c r="CX82" i="13"/>
  <c r="CZ82" i="13"/>
  <c r="CM82" i="13"/>
  <c r="DE82" i="13"/>
  <c r="DG82" i="13" s="1"/>
  <c r="DI82" i="13" s="1"/>
  <c r="BQ85" i="13"/>
  <c r="CG102" i="13"/>
  <c r="DJ102" i="13" s="1"/>
  <c r="BQ103" i="13"/>
  <c r="CG103" i="13"/>
  <c r="DJ103" i="13" s="1"/>
  <c r="CG85" i="13"/>
  <c r="DJ85" i="13" s="1"/>
  <c r="CG99" i="13"/>
  <c r="DJ99" i="13" s="1"/>
  <c r="CG95" i="13"/>
  <c r="DJ95" i="13" s="1"/>
  <c r="CG105" i="13"/>
  <c r="DJ105" i="13" s="1"/>
  <c r="BO102" i="13"/>
  <c r="BK95" i="13"/>
  <c r="BM95" i="13" s="1"/>
  <c r="DA95" i="13"/>
  <c r="DA106" i="13"/>
  <c r="BK106" i="13"/>
  <c r="BM106" i="13" s="1"/>
  <c r="DA103" i="13"/>
  <c r="BK103" i="13"/>
  <c r="BM103" i="13" s="1"/>
  <c r="BN106" i="13"/>
  <c r="BY121" i="13"/>
  <c r="R35" i="13" s="1"/>
  <c r="BK85" i="13"/>
  <c r="BM85" i="13" s="1"/>
  <c r="DA85" i="13"/>
  <c r="BK105" i="13"/>
  <c r="BM105" i="13" s="1"/>
  <c r="DA105" i="13"/>
  <c r="DA102" i="13"/>
  <c r="BK102" i="13"/>
  <c r="BM102" i="13" s="1"/>
  <c r="DA99" i="13"/>
  <c r="BK99" i="13"/>
  <c r="BM99" i="13" s="1"/>
  <c r="C17" i="13"/>
  <c r="C11" i="13"/>
  <c r="N30" i="13"/>
  <c r="DW82" i="13" l="1"/>
  <c r="DW121" i="13" s="1"/>
  <c r="V33" i="13" s="1"/>
  <c r="DV82" i="13"/>
  <c r="CA106" i="13"/>
  <c r="BZ106" i="13"/>
  <c r="CA105" i="13"/>
  <c r="BZ105" i="13"/>
  <c r="CA103" i="13"/>
  <c r="BZ103" i="13"/>
  <c r="CA102" i="13"/>
  <c r="BZ102" i="13"/>
  <c r="CA99" i="13"/>
  <c r="BZ99" i="13"/>
  <c r="CA95" i="13"/>
  <c r="BZ95" i="13"/>
  <c r="CA85" i="13"/>
  <c r="BZ85" i="13"/>
  <c r="DX89" i="13"/>
  <c r="DX98" i="13"/>
  <c r="DX112" i="13"/>
  <c r="DX109" i="13"/>
  <c r="DX117" i="13"/>
  <c r="DX86" i="13"/>
  <c r="DX88" i="13"/>
  <c r="DX120" i="13"/>
  <c r="DX118" i="13"/>
  <c r="DX116" i="13"/>
  <c r="DX110" i="13"/>
  <c r="DX107" i="13"/>
  <c r="CB106" i="13"/>
  <c r="CB105" i="13"/>
  <c r="DX104" i="13"/>
  <c r="CB103" i="13"/>
  <c r="CB102" i="13"/>
  <c r="DX100" i="13"/>
  <c r="CB99" i="13"/>
  <c r="DX96" i="13"/>
  <c r="CB95" i="13"/>
  <c r="DX94" i="13"/>
  <c r="DX92" i="13"/>
  <c r="DX91" i="13"/>
  <c r="DX90" i="13"/>
  <c r="DX87" i="13"/>
  <c r="DX84" i="13"/>
  <c r="DX83" i="13"/>
  <c r="CB85" i="13"/>
  <c r="DX82" i="13"/>
  <c r="CL103" i="13"/>
  <c r="CO103" i="13" s="1"/>
  <c r="CL99" i="13"/>
  <c r="CO99" i="13" s="1"/>
  <c r="CL105" i="13"/>
  <c r="CO105" i="13" s="1"/>
  <c r="CL85" i="13"/>
  <c r="CL95" i="13"/>
  <c r="CM95" i="13" s="1"/>
  <c r="CL102" i="13"/>
  <c r="CM102" i="13" s="1"/>
  <c r="DB99" i="13"/>
  <c r="DD99" i="13" s="1"/>
  <c r="DB102" i="13"/>
  <c r="DD102" i="13" s="1"/>
  <c r="DB103" i="13"/>
  <c r="DD103" i="13" s="1"/>
  <c r="DB106" i="13"/>
  <c r="DD106" i="13" s="1"/>
  <c r="DB85" i="13"/>
  <c r="DY85" i="13" s="1"/>
  <c r="DB95" i="13"/>
  <c r="DD95" i="13" s="1"/>
  <c r="DB105" i="13"/>
  <c r="DY105" i="13" s="1"/>
  <c r="CI105" i="13"/>
  <c r="CK105" i="13" s="1"/>
  <c r="CI103" i="13"/>
  <c r="CK103" i="13" s="1"/>
  <c r="CI95" i="13"/>
  <c r="CK95" i="13" s="1"/>
  <c r="CI85" i="13"/>
  <c r="CK85" i="13" s="1"/>
  <c r="CI99" i="13"/>
  <c r="CK99" i="13" s="1"/>
  <c r="CI102" i="13"/>
  <c r="CK102" i="13" s="1"/>
  <c r="CX102" i="13" s="1"/>
  <c r="BR106" i="13"/>
  <c r="CG106" i="13"/>
  <c r="DJ106" i="13" s="1"/>
  <c r="P30" i="13"/>
  <c r="P15" i="13"/>
  <c r="W33" i="13" l="1"/>
  <c r="J26" i="15" s="1"/>
  <c r="J62" i="15"/>
  <c r="CY105" i="13"/>
  <c r="CX105" i="13"/>
  <c r="CY103" i="13"/>
  <c r="CX103" i="13"/>
  <c r="CY99" i="13"/>
  <c r="CX99" i="13"/>
  <c r="CY95" i="13"/>
  <c r="CX95" i="13"/>
  <c r="CY85" i="13"/>
  <c r="CX85" i="13"/>
  <c r="CZ105" i="13"/>
  <c r="CZ103" i="13"/>
  <c r="CZ99" i="13"/>
  <c r="CZ95" i="13"/>
  <c r="CZ85" i="13"/>
  <c r="CZ102" i="13"/>
  <c r="CY102" i="13"/>
  <c r="DY102" i="13"/>
  <c r="DY95" i="13"/>
  <c r="DY99" i="13"/>
  <c r="P16" i="13"/>
  <c r="R30" i="13"/>
  <c r="DY106" i="13"/>
  <c r="CL106" i="13"/>
  <c r="DE106" i="13" s="1"/>
  <c r="DY103" i="13"/>
  <c r="DD105" i="13"/>
  <c r="DM105" i="13" s="1"/>
  <c r="DL103" i="13"/>
  <c r="DE103" i="13"/>
  <c r="DG103" i="13" s="1"/>
  <c r="DI103" i="13" s="1"/>
  <c r="DV103" i="13" s="1"/>
  <c r="DE95" i="13"/>
  <c r="DG95" i="13" s="1"/>
  <c r="DI95" i="13" s="1"/>
  <c r="DV95" i="13" s="1"/>
  <c r="DE102" i="13"/>
  <c r="DG102" i="13" s="1"/>
  <c r="DI102" i="13" s="1"/>
  <c r="DV102" i="13" s="1"/>
  <c r="DE99" i="13"/>
  <c r="DG99" i="13" s="1"/>
  <c r="DI99" i="13" s="1"/>
  <c r="DV99" i="13" s="1"/>
  <c r="DU99" i="13"/>
  <c r="DM99" i="13"/>
  <c r="DL99" i="13"/>
  <c r="DN103" i="13"/>
  <c r="DD85" i="13"/>
  <c r="DU85" i="13" s="1"/>
  <c r="DM103" i="13"/>
  <c r="DK103" i="13"/>
  <c r="DN102" i="13"/>
  <c r="DK102" i="13"/>
  <c r="DL102" i="13"/>
  <c r="DM102" i="13"/>
  <c r="DU102" i="13"/>
  <c r="DM106" i="13"/>
  <c r="DU106" i="13"/>
  <c r="DL106" i="13"/>
  <c r="DN106" i="13"/>
  <c r="DK106" i="13"/>
  <c r="DN95" i="13"/>
  <c r="DK95" i="13"/>
  <c r="DL95" i="13"/>
  <c r="DM95" i="13"/>
  <c r="DU95" i="13"/>
  <c r="DU103" i="13"/>
  <c r="DK99" i="13"/>
  <c r="DN99" i="13"/>
  <c r="CI106" i="13"/>
  <c r="CK106" i="13" s="1"/>
  <c r="CO85" i="13"/>
  <c r="C16" i="13"/>
  <c r="L107" i="13"/>
  <c r="R107" i="13" s="1"/>
  <c r="AD107" i="13" s="1"/>
  <c r="L86" i="13"/>
  <c r="R86" i="13" s="1"/>
  <c r="AD86" i="13" s="1"/>
  <c r="L87" i="13"/>
  <c r="R87" i="13" s="1"/>
  <c r="AD87" i="13" s="1"/>
  <c r="L83" i="13"/>
  <c r="R83" i="13" s="1"/>
  <c r="AD83" i="13" s="1"/>
  <c r="L84" i="13"/>
  <c r="R84" i="13" s="1"/>
  <c r="AD84" i="13" s="1"/>
  <c r="L100" i="13"/>
  <c r="R100" i="13" s="1"/>
  <c r="AD100" i="13" s="1"/>
  <c r="L101" i="13"/>
  <c r="L103" i="13"/>
  <c r="R103" i="13" s="1"/>
  <c r="AD103" i="13" s="1"/>
  <c r="L90" i="13"/>
  <c r="R90" i="13" s="1"/>
  <c r="AD90" i="13" s="1"/>
  <c r="L98" i="13"/>
  <c r="R98" i="13" s="1"/>
  <c r="AD98" i="13" s="1"/>
  <c r="L110" i="13"/>
  <c r="R110" i="13" s="1"/>
  <c r="AD110" i="13" s="1"/>
  <c r="L99" i="13"/>
  <c r="L106" i="13"/>
  <c r="L91" i="13"/>
  <c r="L93" i="13"/>
  <c r="R93" i="13" s="1"/>
  <c r="AD93" i="13" s="1"/>
  <c r="L95" i="13"/>
  <c r="L88" i="13"/>
  <c r="R88" i="13" s="1"/>
  <c r="AD88" i="13" s="1"/>
  <c r="L89" i="13"/>
  <c r="L94" i="13"/>
  <c r="L102" i="13"/>
  <c r="R102" i="13" s="1"/>
  <c r="AD102" i="13" s="1"/>
  <c r="L104" i="13"/>
  <c r="R104" i="13" s="1"/>
  <c r="AD104" i="13" s="1"/>
  <c r="L105" i="13"/>
  <c r="L111" i="13"/>
  <c r="R111" i="13" s="1"/>
  <c r="AD111" i="13" s="1"/>
  <c r="L112" i="13"/>
  <c r="R112" i="13" s="1"/>
  <c r="L85" i="13"/>
  <c r="R85" i="13" s="1"/>
  <c r="AD85" i="13" s="1"/>
  <c r="L92" i="13"/>
  <c r="R92" i="13" s="1"/>
  <c r="L108" i="13"/>
  <c r="R108" i="13" s="1"/>
  <c r="AD108" i="13" s="1"/>
  <c r="L109" i="13"/>
  <c r="R109" i="13" s="1"/>
  <c r="AD109" i="13" s="1"/>
  <c r="L96" i="13"/>
  <c r="R96" i="13" s="1"/>
  <c r="AD96" i="13" s="1"/>
  <c r="L97" i="13"/>
  <c r="R97" i="13" s="1"/>
  <c r="AD97" i="13" s="1"/>
  <c r="L113" i="13"/>
  <c r="H55" i="13" l="1"/>
  <c r="AF112" i="13"/>
  <c r="AD112" i="13"/>
  <c r="CY106" i="13"/>
  <c r="CX106" i="13"/>
  <c r="AF92" i="13"/>
  <c r="AD92" i="13"/>
  <c r="CZ106" i="13"/>
  <c r="DX103" i="13"/>
  <c r="DX102" i="13"/>
  <c r="DX99" i="13"/>
  <c r="DX95" i="13"/>
  <c r="T30" i="13"/>
  <c r="P17" i="13"/>
  <c r="DN105" i="13"/>
  <c r="DL105" i="13"/>
  <c r="DU105" i="13"/>
  <c r="DK105" i="13"/>
  <c r="DE105" i="13"/>
  <c r="DG105" i="13" s="1"/>
  <c r="DI105" i="13" s="1"/>
  <c r="DV105" i="13" s="1"/>
  <c r="DN85" i="13"/>
  <c r="DE85" i="13"/>
  <c r="DG85" i="13" s="1"/>
  <c r="DI85" i="13" s="1"/>
  <c r="DV85" i="13" s="1"/>
  <c r="DL85" i="13"/>
  <c r="DM85" i="13"/>
  <c r="DK85" i="13"/>
  <c r="CP106" i="13"/>
  <c r="DG106" i="13"/>
  <c r="DI106" i="13" s="1"/>
  <c r="DV106" i="13" s="1"/>
  <c r="R89" i="13"/>
  <c r="AE112" i="13"/>
  <c r="R95" i="13"/>
  <c r="R94" i="13"/>
  <c r="AD94" i="13" s="1"/>
  <c r="R99" i="13"/>
  <c r="R91" i="13"/>
  <c r="AE92" i="13"/>
  <c r="R101" i="13"/>
  <c r="R105" i="13"/>
  <c r="AD105" i="13" s="1"/>
  <c r="R113" i="13"/>
  <c r="R106" i="13"/>
  <c r="AF86" i="13"/>
  <c r="AF85" i="13"/>
  <c r="AF83" i="13"/>
  <c r="AE111" i="13"/>
  <c r="AF111" i="13"/>
  <c r="AE110" i="13"/>
  <c r="AF110" i="13"/>
  <c r="AE109" i="13"/>
  <c r="AF109" i="13"/>
  <c r="AE104" i="13"/>
  <c r="AF104" i="13"/>
  <c r="AE103" i="13"/>
  <c r="AF103" i="13"/>
  <c r="AE102" i="13"/>
  <c r="AF102" i="13"/>
  <c r="AE100" i="13"/>
  <c r="AF100" i="13"/>
  <c r="AE98" i="13"/>
  <c r="AF98" i="13"/>
  <c r="AE97" i="13"/>
  <c r="AF97" i="13"/>
  <c r="AE93" i="13"/>
  <c r="AF93" i="13"/>
  <c r="AE88" i="13"/>
  <c r="AF88" i="13"/>
  <c r="AE87" i="13"/>
  <c r="AF87" i="13"/>
  <c r="AF84" i="13"/>
  <c r="AE90" i="13"/>
  <c r="AF90" i="13"/>
  <c r="AE96" i="13"/>
  <c r="AF96" i="13"/>
  <c r="AE108" i="13"/>
  <c r="AF108" i="13"/>
  <c r="AE107" i="13"/>
  <c r="AF107" i="13"/>
  <c r="AE86" i="13"/>
  <c r="AE85" i="13"/>
  <c r="AE83" i="13"/>
  <c r="AE84" i="13"/>
  <c r="AF113" i="13" l="1"/>
  <c r="AD113" i="13"/>
  <c r="AF101" i="13"/>
  <c r="AD101" i="13"/>
  <c r="AE99" i="13"/>
  <c r="AD99" i="13"/>
  <c r="AF89" i="13"/>
  <c r="AD89" i="13"/>
  <c r="AF106" i="13"/>
  <c r="AD106" i="13"/>
  <c r="AF95" i="13"/>
  <c r="AD95" i="13"/>
  <c r="AF91" i="13"/>
  <c r="AD91" i="13"/>
  <c r="DX106" i="13"/>
  <c r="DX105" i="13"/>
  <c r="DX85" i="13"/>
  <c r="P18" i="13"/>
  <c r="V30" i="13"/>
  <c r="P19" i="13" s="1"/>
  <c r="AF94" i="13"/>
  <c r="AE105" i="13"/>
  <c r="AE89" i="13"/>
  <c r="AF99" i="13"/>
  <c r="AE95" i="13"/>
  <c r="AE91" i="13"/>
  <c r="AE94" i="13"/>
  <c r="AE101" i="13"/>
  <c r="AE113" i="13"/>
  <c r="AE106" i="13"/>
  <c r="AF105" i="13"/>
  <c r="H11" i="11"/>
  <c r="H8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20" i="11"/>
  <c r="J23" i="11" l="1"/>
  <c r="L23" i="11" s="1"/>
  <c r="J29" i="11"/>
  <c r="L29" i="11" s="1"/>
  <c r="J35" i="11"/>
  <c r="L35" i="11" s="1"/>
  <c r="J43" i="11"/>
  <c r="L43" i="11" s="1"/>
  <c r="J50" i="11"/>
  <c r="L50" i="11" s="1"/>
  <c r="J54" i="11"/>
  <c r="L54" i="11" s="1"/>
  <c r="I56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H39" i="11" s="1"/>
  <c r="J39" i="11" s="1"/>
  <c r="L39" i="11" s="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20" i="11"/>
  <c r="D56" i="11"/>
  <c r="C56" i="11"/>
  <c r="H41" i="11" l="1"/>
  <c r="J41" i="11" s="1"/>
  <c r="L41" i="11" s="1"/>
  <c r="H27" i="11"/>
  <c r="J27" i="11" s="1"/>
  <c r="L27" i="11" s="1"/>
  <c r="H47" i="11"/>
  <c r="J47" i="11" s="1"/>
  <c r="L47" i="11" s="1"/>
  <c r="H35" i="11"/>
  <c r="H23" i="11"/>
  <c r="H29" i="11"/>
  <c r="H51" i="11"/>
  <c r="J51" i="11" s="1"/>
  <c r="L51" i="11" s="1"/>
  <c r="H53" i="11"/>
  <c r="J53" i="11" s="1"/>
  <c r="L53" i="11" s="1"/>
  <c r="K20" i="11"/>
  <c r="H46" i="11"/>
  <c r="J46" i="11" s="1"/>
  <c r="L46" i="11" s="1"/>
  <c r="H22" i="11"/>
  <c r="J22" i="11" s="1"/>
  <c r="L22" i="11" s="1"/>
  <c r="H45" i="11"/>
  <c r="J45" i="11" s="1"/>
  <c r="L45" i="11" s="1"/>
  <c r="H33" i="11"/>
  <c r="J33" i="11" s="1"/>
  <c r="L33" i="11" s="1"/>
  <c r="H21" i="11"/>
  <c r="J21" i="11" s="1"/>
  <c r="L21" i="11" s="1"/>
  <c r="F56" i="11"/>
  <c r="H44" i="11"/>
  <c r="J44" i="11" s="1"/>
  <c r="L44" i="11" s="1"/>
  <c r="H32" i="11"/>
  <c r="J32" i="11" s="1"/>
  <c r="L32" i="11" s="1"/>
  <c r="H34" i="11"/>
  <c r="J34" i="11" s="1"/>
  <c r="L34" i="11" s="1"/>
  <c r="H55" i="11"/>
  <c r="J55" i="11" s="1"/>
  <c r="L55" i="11" s="1"/>
  <c r="H43" i="11"/>
  <c r="H54" i="11"/>
  <c r="H42" i="11"/>
  <c r="J42" i="11" s="1"/>
  <c r="L42" i="11" s="1"/>
  <c r="H30" i="11"/>
  <c r="J30" i="11" s="1"/>
  <c r="L30" i="11" s="1"/>
  <c r="H31" i="11"/>
  <c r="J31" i="11" s="1"/>
  <c r="L31" i="11" s="1"/>
  <c r="H52" i="11"/>
  <c r="J52" i="11" s="1"/>
  <c r="L52" i="11" s="1"/>
  <c r="H28" i="11"/>
  <c r="J28" i="11" s="1"/>
  <c r="L28" i="11" s="1"/>
  <c r="H50" i="11"/>
  <c r="H38" i="11"/>
  <c r="J38" i="11" s="1"/>
  <c r="L38" i="11" s="1"/>
  <c r="H26" i="11"/>
  <c r="J26" i="11" s="1"/>
  <c r="L26" i="11" s="1"/>
  <c r="H40" i="11"/>
  <c r="J40" i="11" s="1"/>
  <c r="L40" i="11" s="1"/>
  <c r="H49" i="11"/>
  <c r="J49" i="11" s="1"/>
  <c r="L49" i="11" s="1"/>
  <c r="H37" i="11"/>
  <c r="J37" i="11" s="1"/>
  <c r="L37" i="11" s="1"/>
  <c r="H25" i="11"/>
  <c r="J25" i="11" s="1"/>
  <c r="L25" i="11" s="1"/>
  <c r="H48" i="11"/>
  <c r="J48" i="11" s="1"/>
  <c r="L48" i="11" s="1"/>
  <c r="H36" i="11"/>
  <c r="J36" i="11" s="1"/>
  <c r="L36" i="11" s="1"/>
  <c r="H24" i="11"/>
  <c r="H20" i="11"/>
  <c r="J20" i="11" s="1"/>
  <c r="L20" i="11" s="1"/>
  <c r="M5" i="9"/>
  <c r="M4" i="9"/>
  <c r="M3" i="9"/>
  <c r="M7" i="9" s="1"/>
  <c r="M8" i="9" s="1"/>
  <c r="N10" i="9" s="1"/>
  <c r="K56" i="11" l="1"/>
  <c r="F8" i="11" s="1"/>
  <c r="F11" i="11"/>
  <c r="J24" i="11"/>
  <c r="L24" i="11" s="1"/>
  <c r="L56" i="11" s="1"/>
  <c r="K9" i="11" s="1"/>
  <c r="H56" i="11"/>
  <c r="D17" i="9"/>
  <c r="J17" i="9"/>
  <c r="D18" i="9"/>
  <c r="J18" i="9"/>
  <c r="D19" i="9"/>
  <c r="J19" i="9"/>
  <c r="D20" i="9"/>
  <c r="J20" i="9"/>
  <c r="D21" i="9"/>
  <c r="J21" i="9"/>
  <c r="D22" i="9"/>
  <c r="J22" i="9"/>
  <c r="D23" i="9"/>
  <c r="G23" i="9" s="1"/>
  <c r="I23" i="9"/>
  <c r="J23" i="9"/>
  <c r="D24" i="9"/>
  <c r="J24" i="9"/>
  <c r="D25" i="9"/>
  <c r="J25" i="9"/>
  <c r="D26" i="9"/>
  <c r="J26" i="9"/>
  <c r="D27" i="9"/>
  <c r="J27" i="9"/>
  <c r="D28" i="9"/>
  <c r="J28" i="9"/>
  <c r="D29" i="9"/>
  <c r="J29" i="9"/>
  <c r="D30" i="9"/>
  <c r="J30" i="9"/>
  <c r="D31" i="9"/>
  <c r="J31" i="9"/>
  <c r="D32" i="9"/>
  <c r="J32" i="9"/>
  <c r="D33" i="9"/>
  <c r="J33" i="9"/>
  <c r="D34" i="9"/>
  <c r="J34" i="9"/>
  <c r="D35" i="9"/>
  <c r="J35" i="9"/>
  <c r="D36" i="9"/>
  <c r="J36" i="9"/>
  <c r="D37" i="9"/>
  <c r="J37" i="9"/>
  <c r="D38" i="9"/>
  <c r="J38" i="9"/>
  <c r="D39" i="9"/>
  <c r="J39" i="9"/>
  <c r="D40" i="9"/>
  <c r="J40" i="9"/>
  <c r="D41" i="9"/>
  <c r="J41" i="9"/>
  <c r="D42" i="9"/>
  <c r="J42" i="9"/>
  <c r="D43" i="9"/>
  <c r="J43" i="9"/>
  <c r="D44" i="9"/>
  <c r="J44" i="9"/>
  <c r="D45" i="9"/>
  <c r="J45" i="9"/>
  <c r="D46" i="9"/>
  <c r="J46" i="9"/>
  <c r="D47" i="9"/>
  <c r="J47" i="9"/>
  <c r="D48" i="9"/>
  <c r="J48" i="9"/>
  <c r="D49" i="9"/>
  <c r="J49" i="9"/>
  <c r="D50" i="9"/>
  <c r="J50" i="9"/>
  <c r="D51" i="9"/>
  <c r="J51" i="9"/>
  <c r="D52" i="9"/>
  <c r="J52" i="9"/>
  <c r="B53" i="9"/>
  <c r="C53" i="9"/>
  <c r="H53" i="9"/>
  <c r="M15" i="9" s="1"/>
  <c r="I52" i="9" l="1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I41" i="9"/>
  <c r="G41" i="9"/>
  <c r="I40" i="9"/>
  <c r="G40" i="9"/>
  <c r="I39" i="9"/>
  <c r="G39" i="9"/>
  <c r="I38" i="9"/>
  <c r="G38" i="9"/>
  <c r="I37" i="9"/>
  <c r="G37" i="9"/>
  <c r="I36" i="9"/>
  <c r="G36" i="9"/>
  <c r="I35" i="9"/>
  <c r="G35" i="9"/>
  <c r="I34" i="9"/>
  <c r="G34" i="9"/>
  <c r="I33" i="9"/>
  <c r="G33" i="9"/>
  <c r="I32" i="9"/>
  <c r="G32" i="9"/>
  <c r="I31" i="9"/>
  <c r="G31" i="9"/>
  <c r="I30" i="9"/>
  <c r="G30" i="9"/>
  <c r="I29" i="9"/>
  <c r="G29" i="9"/>
  <c r="I28" i="9"/>
  <c r="G28" i="9"/>
  <c r="I27" i="9"/>
  <c r="G27" i="9"/>
  <c r="I26" i="9"/>
  <c r="G26" i="9"/>
  <c r="I25" i="9"/>
  <c r="G25" i="9"/>
  <c r="I24" i="9"/>
  <c r="G24" i="9"/>
  <c r="I22" i="9"/>
  <c r="G22" i="9"/>
  <c r="I21" i="9"/>
  <c r="G21" i="9"/>
  <c r="I20" i="9"/>
  <c r="G20" i="9"/>
  <c r="I19" i="9"/>
  <c r="G19" i="9"/>
  <c r="I18" i="9"/>
  <c r="I53" i="9" s="1"/>
  <c r="L10" i="9" s="1"/>
  <c r="G18" i="9"/>
  <c r="I17" i="9"/>
  <c r="G17" i="9"/>
  <c r="J56" i="11"/>
  <c r="L9" i="11" s="1"/>
  <c r="L4" i="11" s="1"/>
  <c r="D53" i="9"/>
  <c r="J53" i="9"/>
  <c r="G53" i="9" l="1"/>
  <c r="M16" i="9" s="1"/>
  <c r="D13" i="5"/>
  <c r="D14" i="5"/>
  <c r="D15" i="5"/>
  <c r="D16" i="5"/>
  <c r="D17" i="5"/>
  <c r="D18" i="5"/>
  <c r="D19" i="5"/>
  <c r="D20" i="5"/>
  <c r="D21" i="5"/>
  <c r="D12" i="5"/>
  <c r="G3" i="4" l="1"/>
  <c r="G4" i="4" s="1"/>
  <c r="H7" i="4" s="1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13" i="4"/>
  <c r="C49" i="4"/>
  <c r="G11" i="4" s="1"/>
  <c r="B49" i="4"/>
  <c r="E18" i="1"/>
  <c r="E17" i="1"/>
  <c r="D49" i="4" l="1"/>
  <c r="E20" i="1"/>
  <c r="E21" i="1"/>
  <c r="C21" i="1"/>
  <c r="G15" i="1"/>
  <c r="G16" i="1"/>
  <c r="G14" i="1"/>
  <c r="K6" i="1"/>
  <c r="D6" i="1" s="1"/>
  <c r="K14" i="1"/>
  <c r="F7" i="4" l="1"/>
  <c r="G12" i="4"/>
  <c r="L82" i="13" l="1"/>
  <c r="L121" i="13" l="1"/>
  <c r="R82" i="13"/>
  <c r="R121" i="13" l="1"/>
  <c r="AD82" i="13"/>
  <c r="Y121" i="13"/>
  <c r="F45" i="15" s="1"/>
  <c r="X121" i="13"/>
  <c r="H13" i="13" s="1"/>
  <c r="Z121" i="13"/>
  <c r="AB121" i="13"/>
  <c r="AA121" i="13"/>
  <c r="F47" i="15" s="1"/>
  <c r="AF82" i="13"/>
  <c r="AF121" i="13" s="1"/>
  <c r="N34" i="13" s="1"/>
  <c r="F63" i="15" s="1"/>
  <c r="AE82" i="13"/>
  <c r="AE121" i="13" s="1"/>
  <c r="N33" i="13" s="1"/>
  <c r="H23" i="13" l="1"/>
  <c r="F48" i="15"/>
  <c r="H21" i="13"/>
  <c r="F46" i="15"/>
  <c r="O33" i="13"/>
  <c r="F62" i="15"/>
  <c r="H22" i="13"/>
  <c r="H26" i="13"/>
  <c r="H20" i="13"/>
  <c r="AC121" i="13"/>
  <c r="F44" i="15"/>
  <c r="F7" i="15"/>
  <c r="O34" i="13"/>
  <c r="H44" i="13" s="1"/>
  <c r="AD121" i="13"/>
  <c r="N32" i="13" s="1"/>
  <c r="O32" i="13" l="1"/>
  <c r="O15" i="13" s="1"/>
  <c r="F5" i="15" s="1"/>
  <c r="F61" i="15"/>
  <c r="F26" i="15"/>
  <c r="H43" i="13"/>
  <c r="F27" i="15"/>
  <c r="F25" i="15" l="1"/>
  <c r="H42" i="13"/>
  <c r="Q15" i="13"/>
  <c r="F6" i="15" l="1"/>
  <c r="AT108" i="13" l="1"/>
  <c r="AT111" i="13"/>
  <c r="AT113" i="13"/>
  <c r="AT119" i="13"/>
  <c r="AQ93" i="13" l="1"/>
  <c r="AQ97" i="13"/>
  <c r="AQ101" i="13"/>
  <c r="AQ108" i="13"/>
  <c r="BA111" i="13"/>
  <c r="AK97" i="13"/>
  <c r="AK119" i="13"/>
  <c r="BA113" i="13"/>
  <c r="BA119" i="13"/>
  <c r="AK101" i="13"/>
  <c r="AK108" i="13"/>
  <c r="AK93" i="13"/>
  <c r="AK111" i="13"/>
  <c r="AK113" i="13"/>
  <c r="BA108" i="13"/>
  <c r="AU119" i="13" l="1"/>
  <c r="AP119" i="13"/>
  <c r="AP93" i="13"/>
  <c r="AU93" i="13"/>
  <c r="AP108" i="13"/>
  <c r="AU108" i="13"/>
  <c r="AP113" i="13"/>
  <c r="AU113" i="13"/>
  <c r="AP101" i="13"/>
  <c r="AU101" i="13"/>
  <c r="AP97" i="13"/>
  <c r="AU97" i="13"/>
  <c r="AM113" i="13"/>
  <c r="BA93" i="13"/>
  <c r="AM108" i="13"/>
  <c r="BR108" i="13"/>
  <c r="AM119" i="13"/>
  <c r="AM101" i="13"/>
  <c r="AM97" i="13"/>
  <c r="AP111" i="13"/>
  <c r="BA101" i="13"/>
  <c r="BA97" i="13"/>
  <c r="AM93" i="13"/>
  <c r="AK121" i="13"/>
  <c r="AU111" i="13"/>
  <c r="AM111" i="13"/>
  <c r="AO111" i="13" s="1"/>
  <c r="BB111" i="13" s="1"/>
  <c r="BD111" i="13" l="1"/>
  <c r="BC111" i="13"/>
  <c r="BI119" i="13"/>
  <c r="BK119" i="13" s="1"/>
  <c r="BM119" i="13" s="1"/>
  <c r="AQ119" i="13"/>
  <c r="AP121" i="13"/>
  <c r="BI101" i="13"/>
  <c r="AT101" i="13"/>
  <c r="AS108" i="13"/>
  <c r="AS121" i="13" s="1"/>
  <c r="AX121" i="13" s="1"/>
  <c r="G47" i="15" s="1"/>
  <c r="BI108" i="13"/>
  <c r="BI97" i="13"/>
  <c r="AT97" i="13"/>
  <c r="BI113" i="13"/>
  <c r="AQ113" i="13"/>
  <c r="BI93" i="13"/>
  <c r="AT93" i="13"/>
  <c r="AQ111" i="13"/>
  <c r="CO119" i="13"/>
  <c r="CN101" i="13"/>
  <c r="CW101" i="13"/>
  <c r="CM101" i="13"/>
  <c r="CO101" i="13"/>
  <c r="CO97" i="13"/>
  <c r="CN97" i="13"/>
  <c r="CW97" i="13"/>
  <c r="CM97" i="13"/>
  <c r="CP111" i="13"/>
  <c r="CO111" i="13"/>
  <c r="CN111" i="13"/>
  <c r="CW111" i="13"/>
  <c r="CO93" i="13"/>
  <c r="CN93" i="13"/>
  <c r="CW93" i="13"/>
  <c r="CM93" i="13"/>
  <c r="CN108" i="13"/>
  <c r="CW108" i="13"/>
  <c r="CM108" i="13"/>
  <c r="CP108" i="13"/>
  <c r="CN113" i="13"/>
  <c r="CW113" i="13"/>
  <c r="CP113" i="13"/>
  <c r="CO113" i="13"/>
  <c r="AO119" i="13"/>
  <c r="BB119" i="13" s="1"/>
  <c r="AO113" i="13"/>
  <c r="BB113" i="13" s="1"/>
  <c r="AO108" i="13"/>
  <c r="BB108" i="13" s="1"/>
  <c r="AO101" i="13"/>
  <c r="BB101" i="13" s="1"/>
  <c r="AO97" i="13"/>
  <c r="BB97" i="13" s="1"/>
  <c r="AR111" i="13"/>
  <c r="BI111" i="13"/>
  <c r="BA121" i="13"/>
  <c r="AM121" i="13"/>
  <c r="AO93" i="13"/>
  <c r="BB93" i="13" s="1"/>
  <c r="BB121" i="13" l="1"/>
  <c r="P32" i="13" s="1"/>
  <c r="CA119" i="13"/>
  <c r="BZ119" i="13"/>
  <c r="AT121" i="13"/>
  <c r="AY121" i="13" s="1"/>
  <c r="BD93" i="13"/>
  <c r="BC93" i="13"/>
  <c r="BD101" i="13"/>
  <c r="BC101" i="13"/>
  <c r="BD108" i="13"/>
  <c r="BC108" i="13"/>
  <c r="BD113" i="13"/>
  <c r="BC113" i="13"/>
  <c r="BD97" i="13"/>
  <c r="BC97" i="13"/>
  <c r="BD119" i="13"/>
  <c r="BC119" i="13"/>
  <c r="CB119" i="13"/>
  <c r="DA119" i="13"/>
  <c r="DB119" i="13" s="1"/>
  <c r="DD119" i="13" s="1"/>
  <c r="BN119" i="13"/>
  <c r="BO119" i="13" s="1"/>
  <c r="BN108" i="13"/>
  <c r="BK108" i="13"/>
  <c r="BM108" i="13" s="1"/>
  <c r="DA108" i="13"/>
  <c r="DB108" i="13" s="1"/>
  <c r="DD108" i="13" s="1"/>
  <c r="BK113" i="13"/>
  <c r="BM113" i="13" s="1"/>
  <c r="BN113" i="13"/>
  <c r="DA113" i="13"/>
  <c r="DB113" i="13" s="1"/>
  <c r="DD113" i="13" s="1"/>
  <c r="DN113" i="13" s="1"/>
  <c r="BN93" i="13"/>
  <c r="BK93" i="13"/>
  <c r="BM93" i="13" s="1"/>
  <c r="DA93" i="13"/>
  <c r="DB93" i="13" s="1"/>
  <c r="DD93" i="13" s="1"/>
  <c r="DM93" i="13" s="1"/>
  <c r="BK97" i="13"/>
  <c r="BM97" i="13" s="1"/>
  <c r="BN97" i="13"/>
  <c r="DA97" i="13"/>
  <c r="DB97" i="13" s="1"/>
  <c r="DD97" i="13" s="1"/>
  <c r="BK101" i="13"/>
  <c r="BM101" i="13" s="1"/>
  <c r="BN101" i="13"/>
  <c r="DA101" i="13"/>
  <c r="DB101" i="13" s="1"/>
  <c r="DD101" i="13" s="1"/>
  <c r="DM101" i="13" s="1"/>
  <c r="N35" i="13"/>
  <c r="P35" i="13"/>
  <c r="AO121" i="13"/>
  <c r="AR121" i="13"/>
  <c r="AW121" i="13" s="1"/>
  <c r="G46" i="15" s="1"/>
  <c r="AQ121" i="13"/>
  <c r="AV121" i="13" s="1"/>
  <c r="AU121" i="13"/>
  <c r="CW119" i="13"/>
  <c r="CW121" i="13" s="1"/>
  <c r="T35" i="13" s="1"/>
  <c r="CN119" i="13"/>
  <c r="CN121" i="13" s="1"/>
  <c r="CS121" i="13" s="1"/>
  <c r="CP119" i="13"/>
  <c r="BN111" i="13"/>
  <c r="DA111" i="13"/>
  <c r="DB111" i="13" s="1"/>
  <c r="DD111" i="13" s="1"/>
  <c r="DN111" i="13" s="1"/>
  <c r="BK111" i="13"/>
  <c r="BM111" i="13" s="1"/>
  <c r="BZ111" i="13" s="1"/>
  <c r="BI121" i="13"/>
  <c r="H27" i="13" l="1"/>
  <c r="G48" i="15"/>
  <c r="H33" i="13"/>
  <c r="I46" i="15"/>
  <c r="Q32" i="13"/>
  <c r="H45" i="13" s="1"/>
  <c r="G61" i="15"/>
  <c r="CA93" i="13"/>
  <c r="BZ93" i="13"/>
  <c r="CA113" i="13"/>
  <c r="BZ113" i="13"/>
  <c r="CA101" i="13"/>
  <c r="BZ101" i="13"/>
  <c r="CA97" i="13"/>
  <c r="BZ97" i="13"/>
  <c r="CA108" i="13"/>
  <c r="BZ108" i="13"/>
  <c r="CG119" i="13"/>
  <c r="CI119" i="13" s="1"/>
  <c r="CK119" i="13" s="1"/>
  <c r="BC121" i="13"/>
  <c r="P33" i="13" s="1"/>
  <c r="BD121" i="13"/>
  <c r="P34" i="13" s="1"/>
  <c r="CB113" i="13"/>
  <c r="CB108" i="13"/>
  <c r="CB101" i="13"/>
  <c r="CB97" i="13"/>
  <c r="CB93" i="13"/>
  <c r="DU113" i="13"/>
  <c r="DL113" i="13"/>
  <c r="DM113" i="13"/>
  <c r="DU108" i="13"/>
  <c r="DN108" i="13"/>
  <c r="DL108" i="13"/>
  <c r="DU101" i="13"/>
  <c r="DL101" i="13"/>
  <c r="DU97" i="13"/>
  <c r="DM97" i="13"/>
  <c r="DL97" i="13"/>
  <c r="DU93" i="13"/>
  <c r="DL93" i="13"/>
  <c r="BO113" i="13"/>
  <c r="CG113" i="13"/>
  <c r="BQ108" i="13"/>
  <c r="BQ121" i="13" s="1"/>
  <c r="BV121" i="13" s="1"/>
  <c r="CG108" i="13"/>
  <c r="BR101" i="13"/>
  <c r="CG101" i="13"/>
  <c r="BR97" i="13"/>
  <c r="CG97" i="13"/>
  <c r="BR93" i="13"/>
  <c r="CG93" i="13"/>
  <c r="CB111" i="13"/>
  <c r="CA111" i="13"/>
  <c r="BM121" i="13"/>
  <c r="DM111" i="13"/>
  <c r="DU111" i="13"/>
  <c r="DL111" i="13"/>
  <c r="H25" i="13"/>
  <c r="H24" i="13"/>
  <c r="AZ121" i="13"/>
  <c r="H14" i="13"/>
  <c r="G44" i="15"/>
  <c r="G45" i="15"/>
  <c r="CG111" i="13"/>
  <c r="DJ111" i="13" s="1"/>
  <c r="DK111" i="13" s="1"/>
  <c r="BN121" i="13"/>
  <c r="BS121" i="13" s="1"/>
  <c r="DU119" i="13"/>
  <c r="DN119" i="13"/>
  <c r="DM119" i="13"/>
  <c r="DL119" i="13"/>
  <c r="BP111" i="13"/>
  <c r="BO111" i="13"/>
  <c r="G7" i="15"/>
  <c r="BK121" i="13"/>
  <c r="H30" i="13" l="1"/>
  <c r="H47" i="15"/>
  <c r="H7" i="15"/>
  <c r="H44" i="15"/>
  <c r="G25" i="15"/>
  <c r="Q34" i="13"/>
  <c r="H47" i="13" s="1"/>
  <c r="G63" i="15"/>
  <c r="Q33" i="13"/>
  <c r="H46" i="13" s="1"/>
  <c r="G62" i="15"/>
  <c r="CA121" i="13"/>
  <c r="R33" i="13" s="1"/>
  <c r="CY119" i="13"/>
  <c r="CX119" i="13"/>
  <c r="DJ119" i="13"/>
  <c r="DK119" i="13" s="1"/>
  <c r="CL119" i="13"/>
  <c r="CM119" i="13" s="1"/>
  <c r="DY119" i="13"/>
  <c r="CZ119" i="13"/>
  <c r="CB121" i="13"/>
  <c r="R34" i="13" s="1"/>
  <c r="H63" i="15" s="1"/>
  <c r="BZ121" i="13"/>
  <c r="R32" i="13" s="1"/>
  <c r="H61" i="15" s="1"/>
  <c r="CI97" i="13"/>
  <c r="CK97" i="13" s="1"/>
  <c r="CL97" i="13"/>
  <c r="DJ97" i="13"/>
  <c r="DY97" i="13"/>
  <c r="CI113" i="13"/>
  <c r="CK113" i="13" s="1"/>
  <c r="DJ113" i="13"/>
  <c r="DK113" i="13" s="1"/>
  <c r="CL113" i="13"/>
  <c r="DY113" i="13"/>
  <c r="DY93" i="13"/>
  <c r="CL93" i="13"/>
  <c r="DJ93" i="13"/>
  <c r="CI93" i="13"/>
  <c r="CK93" i="13" s="1"/>
  <c r="CI108" i="13"/>
  <c r="CK108" i="13" s="1"/>
  <c r="CL108" i="13"/>
  <c r="DJ108" i="13"/>
  <c r="DY108" i="13"/>
  <c r="BR121" i="13"/>
  <c r="BW121" i="13" s="1"/>
  <c r="CI101" i="13"/>
  <c r="CK101" i="13" s="1"/>
  <c r="DJ101" i="13"/>
  <c r="CL101" i="13"/>
  <c r="DY101" i="13"/>
  <c r="DU121" i="13"/>
  <c r="V35" i="13" s="1"/>
  <c r="DL121" i="13"/>
  <c r="DQ121" i="13" s="1"/>
  <c r="BX121" i="13"/>
  <c r="H15" i="13"/>
  <c r="CG121" i="13"/>
  <c r="CI111" i="13"/>
  <c r="CL111" i="13"/>
  <c r="BO121" i="13"/>
  <c r="BT121" i="13" s="1"/>
  <c r="BP121" i="13"/>
  <c r="BU121" i="13" s="1"/>
  <c r="DY111" i="13"/>
  <c r="H31" i="13" l="1"/>
  <c r="H48" i="15"/>
  <c r="H37" i="13"/>
  <c r="J46" i="15"/>
  <c r="H29" i="13"/>
  <c r="H46" i="15"/>
  <c r="H28" i="13"/>
  <c r="H45" i="15"/>
  <c r="G27" i="15"/>
  <c r="G26" i="15"/>
  <c r="O16" i="13"/>
  <c r="G5" i="15" s="1"/>
  <c r="S33" i="13"/>
  <c r="H26" i="15" s="1"/>
  <c r="H62" i="15"/>
  <c r="DN97" i="13"/>
  <c r="DK97" i="13"/>
  <c r="CY93" i="13"/>
  <c r="CX93" i="13"/>
  <c r="CY108" i="13"/>
  <c r="CX108" i="13"/>
  <c r="CY113" i="13"/>
  <c r="CX113" i="13"/>
  <c r="CY97" i="13"/>
  <c r="CX97" i="13"/>
  <c r="CY101" i="13"/>
  <c r="CX101" i="13"/>
  <c r="DM108" i="13"/>
  <c r="DM121" i="13" s="1"/>
  <c r="DR121" i="13" s="1"/>
  <c r="DK108" i="13"/>
  <c r="DN101" i="13"/>
  <c r="DK101" i="13"/>
  <c r="DE119" i="13"/>
  <c r="DG119" i="13" s="1"/>
  <c r="DI119" i="13" s="1"/>
  <c r="DV119" i="13" s="1"/>
  <c r="S34" i="13"/>
  <c r="H27" i="15" s="1"/>
  <c r="DN93" i="13"/>
  <c r="DK93" i="13"/>
  <c r="S32" i="13"/>
  <c r="CZ113" i="13"/>
  <c r="CZ108" i="13"/>
  <c r="CZ101" i="13"/>
  <c r="CZ97" i="13"/>
  <c r="CZ93" i="13"/>
  <c r="CM113" i="13"/>
  <c r="DE113" i="13"/>
  <c r="DG113" i="13" s="1"/>
  <c r="DI113" i="13" s="1"/>
  <c r="DV113" i="13" s="1"/>
  <c r="CO108" i="13"/>
  <c r="CO121" i="13" s="1"/>
  <c r="CT121" i="13" s="1"/>
  <c r="I47" i="15" s="1"/>
  <c r="DE108" i="13"/>
  <c r="DG108" i="13" s="1"/>
  <c r="DI108" i="13" s="1"/>
  <c r="DV108" i="13" s="1"/>
  <c r="CP101" i="13"/>
  <c r="DE101" i="13"/>
  <c r="DG101" i="13" s="1"/>
  <c r="DI101" i="13" s="1"/>
  <c r="DV101" i="13" s="1"/>
  <c r="CP97" i="13"/>
  <c r="DE97" i="13"/>
  <c r="DG97" i="13" s="1"/>
  <c r="DI97" i="13" s="1"/>
  <c r="DV97" i="13" s="1"/>
  <c r="CP93" i="13"/>
  <c r="DE93" i="13"/>
  <c r="DG93" i="13" s="1"/>
  <c r="DI93" i="13" s="1"/>
  <c r="DV93" i="13" s="1"/>
  <c r="DJ121" i="13"/>
  <c r="DO121" i="13" s="1"/>
  <c r="CI121" i="13"/>
  <c r="CK111" i="13"/>
  <c r="CX111" i="13" s="1"/>
  <c r="CL121" i="13"/>
  <c r="CQ121" i="13" s="1"/>
  <c r="DE111" i="13"/>
  <c r="CM111" i="13"/>
  <c r="H38" i="13" l="1"/>
  <c r="J47" i="15"/>
  <c r="H34" i="13"/>
  <c r="J7" i="15"/>
  <c r="J44" i="15"/>
  <c r="I7" i="15"/>
  <c r="I44" i="15"/>
  <c r="O17" i="13"/>
  <c r="Q17" i="13" s="1"/>
  <c r="H6" i="15" s="1"/>
  <c r="Q16" i="13"/>
  <c r="G6" i="15" s="1"/>
  <c r="O20" i="13"/>
  <c r="DX119" i="13"/>
  <c r="DN121" i="13"/>
  <c r="DS121" i="13" s="1"/>
  <c r="DK121" i="13"/>
  <c r="DP121" i="13" s="1"/>
  <c r="H25" i="15"/>
  <c r="CM121" i="13"/>
  <c r="CR121" i="13" s="1"/>
  <c r="DX113" i="13"/>
  <c r="DX108" i="13"/>
  <c r="DX101" i="13"/>
  <c r="DX97" i="13"/>
  <c r="DX93" i="13"/>
  <c r="CP121" i="13"/>
  <c r="CU121" i="13" s="1"/>
  <c r="H17" i="13"/>
  <c r="DT121" i="13"/>
  <c r="CY111" i="13"/>
  <c r="CY121" i="13" s="1"/>
  <c r="T33" i="13" s="1"/>
  <c r="CX121" i="13"/>
  <c r="T32" i="13" s="1"/>
  <c r="CK121" i="13"/>
  <c r="CZ111" i="13"/>
  <c r="CZ121" i="13" s="1"/>
  <c r="T34" i="13" s="1"/>
  <c r="I63" i="15" s="1"/>
  <c r="H16" i="13"/>
  <c r="CV121" i="13"/>
  <c r="DG111" i="13"/>
  <c r="DE121" i="13"/>
  <c r="H39" i="13" l="1"/>
  <c r="J48" i="15"/>
  <c r="H35" i="13"/>
  <c r="I48" i="15"/>
  <c r="H36" i="13"/>
  <c r="J45" i="15"/>
  <c r="H32" i="13"/>
  <c r="I45" i="15"/>
  <c r="H5" i="15"/>
  <c r="U32" i="13"/>
  <c r="H48" i="13" s="1"/>
  <c r="I61" i="15"/>
  <c r="U33" i="13"/>
  <c r="H52" i="13" s="1"/>
  <c r="I62" i="15"/>
  <c r="U34" i="13"/>
  <c r="DG121" i="13"/>
  <c r="DI111" i="13"/>
  <c r="O18" i="13" l="1"/>
  <c r="I5" i="15" s="1"/>
  <c r="H51" i="13"/>
  <c r="I25" i="15"/>
  <c r="I26" i="15"/>
  <c r="H49" i="13"/>
  <c r="DX111" i="13"/>
  <c r="DX121" i="13" s="1"/>
  <c r="V34" i="13" s="1"/>
  <c r="DV111" i="13"/>
  <c r="DV121" i="13" s="1"/>
  <c r="V32" i="13" s="1"/>
  <c r="H50" i="13"/>
  <c r="H53" i="13"/>
  <c r="I27" i="15"/>
  <c r="DI121" i="13"/>
  <c r="Q18" i="13" l="1"/>
  <c r="I6" i="15" s="1"/>
  <c r="W32" i="13"/>
  <c r="O19" i="13" s="1"/>
  <c r="J61" i="15"/>
  <c r="W34" i="13"/>
  <c r="J27" i="15" s="1"/>
  <c r="J63" i="15"/>
  <c r="H54" i="13" l="1"/>
  <c r="J25" i="15"/>
  <c r="H56" i="13"/>
  <c r="Q19" i="13"/>
  <c r="J5" i="15"/>
  <c r="J6" i="15" l="1"/>
  <c r="Q20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 Gustavo Teixeira de C Pereira</author>
  </authors>
  <commentList>
    <comment ref="H18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Andre Gustavo Teixeira de C Pereira:</t>
        </r>
        <r>
          <rPr>
            <sz val="9"/>
            <color indexed="81"/>
            <rFont val="Segoe UI"/>
            <family val="2"/>
          </rPr>
          <t xml:space="preserve">
taxa de corrosão (é possível) na subárea com relação a área total</t>
        </r>
      </text>
    </comment>
    <comment ref="B22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Andre Gustavo Teixeira de C Pereira:</t>
        </r>
        <r>
          <rPr>
            <sz val="9"/>
            <color indexed="81"/>
            <rFont val="Segoe UI"/>
            <family val="2"/>
          </rPr>
          <t xml:space="preserve">
Premissa de toda a pintura como Wj2 para fins desse simulador.</t>
        </r>
      </text>
    </comment>
    <comment ref="D24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Andre Gustavo Teixeira de C Pereira:</t>
        </r>
        <r>
          <rPr>
            <sz val="9"/>
            <color indexed="81"/>
            <rFont val="Segoe UI"/>
            <family val="2"/>
          </rPr>
          <t xml:space="preserve">
com o valor da tinta</t>
        </r>
      </text>
    </comment>
    <comment ref="I81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Andre Gustavo Teixeira de C Pereira:</t>
        </r>
        <r>
          <rPr>
            <sz val="9"/>
            <color indexed="81"/>
            <rFont val="Segoe UI"/>
            <family val="2"/>
          </rPr>
          <t xml:space="preserve">
S - SPOT, G - GENERAL, H - HYBRID e P - PIN POINT</t>
        </r>
      </text>
    </comment>
    <comment ref="AG81" authorId="0" shapeId="0" xr:uid="{00000000-0006-0000-0100-000005000000}">
      <text>
        <r>
          <rPr>
            <b/>
            <sz val="9"/>
            <color indexed="81"/>
            <rFont val="Segoe UI"/>
            <family val="2"/>
          </rPr>
          <t>Andre Gustavo Teixeira de C Pereira:</t>
        </r>
        <r>
          <rPr>
            <sz val="9"/>
            <color indexed="81"/>
            <rFont val="Segoe UI"/>
            <family val="2"/>
          </rPr>
          <t xml:space="preserve">
NOVO SORTEIO APENAS PARA QUEM FOI PINTADO NO PERÍODO ATUAL. PARA OS QUE NÃO FORAM, SUBTRAI EDO ANO ANTERIOR</t>
        </r>
      </text>
    </comment>
    <comment ref="AH81" authorId="0" shapeId="0" xr:uid="{00000000-0006-0000-0100-000006000000}">
      <text>
        <r>
          <rPr>
            <b/>
            <sz val="9"/>
            <color indexed="81"/>
            <rFont val="Segoe UI"/>
            <family val="2"/>
          </rPr>
          <t>Andre Gustavo Teixeira de C Pereira:</t>
        </r>
        <r>
          <rPr>
            <sz val="9"/>
            <color indexed="81"/>
            <rFont val="Segoe UI"/>
            <family val="2"/>
          </rPr>
          <t xml:space="preserve">
NOVO SORTEIO APENAS PARA QUEM FOI PINTADO NO PERÍODO ATUAL. PARA OS QUE NÃO FORAM, SUBTRAI EDO ANO ANTERIOR</t>
        </r>
      </text>
    </comment>
    <comment ref="BF81" authorId="0" shapeId="0" xr:uid="{00000000-0006-0000-0100-000007000000}">
      <text>
        <r>
          <rPr>
            <b/>
            <sz val="9"/>
            <color indexed="81"/>
            <rFont val="Segoe UI"/>
            <family val="2"/>
          </rPr>
          <t>Andre Gustavo Teixeira de C Pereira:</t>
        </r>
        <r>
          <rPr>
            <sz val="9"/>
            <color indexed="81"/>
            <rFont val="Segoe UI"/>
            <family val="2"/>
          </rPr>
          <t xml:space="preserve">
NOVO SORTEIO APENAS PARA QUEM FOI PINTADO NO PERÍODO ATUAL. PARA OS QUE NÃO FORAM, SUBTRAI EDO ANO ANTERIOR</t>
        </r>
      </text>
    </comment>
    <comment ref="CD81" authorId="0" shapeId="0" xr:uid="{00000000-0006-0000-0100-000008000000}">
      <text>
        <r>
          <rPr>
            <b/>
            <sz val="9"/>
            <color indexed="81"/>
            <rFont val="Segoe UI"/>
            <family val="2"/>
          </rPr>
          <t>Andre Gustavo Teixeira de C Pereira:</t>
        </r>
        <r>
          <rPr>
            <sz val="9"/>
            <color indexed="81"/>
            <rFont val="Segoe UI"/>
            <family val="2"/>
          </rPr>
          <t xml:space="preserve">
NOVO SORTEIO APENAS PARA QUEM FOI PINTADO NO PERÍODO ATUAL. PARA OS QUE NÃO FORAM, SUBTRAI EDO ANO ANTERIOR</t>
        </r>
      </text>
    </comment>
    <comment ref="DB81" authorId="0" shapeId="0" xr:uid="{00000000-0006-0000-0100-000009000000}">
      <text>
        <r>
          <rPr>
            <b/>
            <sz val="9"/>
            <color indexed="81"/>
            <rFont val="Segoe UI"/>
            <family val="2"/>
          </rPr>
          <t>Andre Gustavo Teixeira de C Pereira:</t>
        </r>
        <r>
          <rPr>
            <sz val="9"/>
            <color indexed="81"/>
            <rFont val="Segoe UI"/>
            <family val="2"/>
          </rPr>
          <t xml:space="preserve">
NOVO SORTEIO APENAS PARA QUEM FOI PINTADO NO PERÍODO ATUAL. PARA OS QUE NÃO FORAM, SUBTRAI EDO ANO ANTERIOR</t>
        </r>
      </text>
    </comment>
  </commentList>
</comments>
</file>

<file path=xl/sharedStrings.xml><?xml version="1.0" encoding="utf-8"?>
<sst xmlns="http://schemas.openxmlformats.org/spreadsheetml/2006/main" count="3837" uniqueCount="1809">
  <si>
    <t>Dados do problema</t>
  </si>
  <si>
    <t>Restrições</t>
  </si>
  <si>
    <t>Função objetivo</t>
  </si>
  <si>
    <t>Variável</t>
  </si>
  <si>
    <t>Valor</t>
  </si>
  <si>
    <t>Unidade de medida</t>
  </si>
  <si>
    <t>Variáveis inteiras 0 ou 1 (0 = não pintar, 1 = pintar)</t>
  </si>
  <si>
    <t>Tamanho da equipe</t>
  </si>
  <si>
    <t>pintores</t>
  </si>
  <si>
    <t>Variáveis</t>
  </si>
  <si>
    <t>&gt;=</t>
  </si>
  <si>
    <t>Serviço paralelizável</t>
  </si>
  <si>
    <t>Sim</t>
  </si>
  <si>
    <t>&lt;=</t>
  </si>
  <si>
    <t>Produtividade equipe</t>
  </si>
  <si>
    <t>m2/dia</t>
  </si>
  <si>
    <t>inteiras</t>
  </si>
  <si>
    <t>Camadas de tinta</t>
  </si>
  <si>
    <t>corrosão tipo L</t>
  </si>
  <si>
    <t>Máximo de corrosão total permitido</t>
  </si>
  <si>
    <t>Cálculos após a Pintura</t>
  </si>
  <si>
    <t>corrosão tipo M</t>
  </si>
  <si>
    <t>Pintor</t>
  </si>
  <si>
    <t>Área Total Pintada (m2)</t>
  </si>
  <si>
    <t>Dias gastos</t>
  </si>
  <si>
    <t>corrosão tipo C</t>
  </si>
  <si>
    <t>Máximo de corrosão por item permitido (se o item tem corrosão maior, ele precisa necessariamente ser pintado)</t>
  </si>
  <si>
    <t>Equipe</t>
  </si>
  <si>
    <t>Meta geral (média da corrosão)</t>
  </si>
  <si>
    <t>%</t>
  </si>
  <si>
    <t>Mínima corrosão por item</t>
  </si>
  <si>
    <t>Cálculos antes da Pintura</t>
  </si>
  <si>
    <t>Itens a pintar</t>
  </si>
  <si>
    <t>Área Total (m2)</t>
  </si>
  <si>
    <t>Grau de Corrosão</t>
  </si>
  <si>
    <t>Tipo de Corrosão</t>
  </si>
  <si>
    <t>Área Total Corroída (m2)</t>
  </si>
  <si>
    <t>Camadas de Tinta Necessárias</t>
  </si>
  <si>
    <t>Área Total a Pintar (m2)</t>
  </si>
  <si>
    <t>Quem pintou? (0 = item não pintado)</t>
  </si>
  <si>
    <t>Área Total Pintada</t>
  </si>
  <si>
    <t>Área Pintada Equipe</t>
  </si>
  <si>
    <t>10-1-Antepara</t>
  </si>
  <si>
    <t>M</t>
  </si>
  <si>
    <t>10-1-Escadas</t>
  </si>
  <si>
    <t>10-1-Estruturas Metalicas</t>
  </si>
  <si>
    <t>C</t>
  </si>
  <si>
    <t>10-1-Piso</t>
  </si>
  <si>
    <t>L</t>
  </si>
  <si>
    <t>10-1-Suportes</t>
  </si>
  <si>
    <t>10-1-Teto</t>
  </si>
  <si>
    <t>10-1-TVF - OG</t>
  </si>
  <si>
    <t>10-2-Antepara</t>
  </si>
  <si>
    <t>10-2-Escadas</t>
  </si>
  <si>
    <t>10-2-Estruturas Metalicas</t>
  </si>
  <si>
    <t>10-2-Piso</t>
  </si>
  <si>
    <t>10-2-Suportes</t>
  </si>
  <si>
    <t>10-2-Teto</t>
  </si>
  <si>
    <t>10-2-TVF - OG</t>
  </si>
  <si>
    <t>10-3-Escadas</t>
  </si>
  <si>
    <t>10-3-Estruturas Metalicas</t>
  </si>
  <si>
    <t>10-3-Guarda Corpo</t>
  </si>
  <si>
    <t>10-3-Piso</t>
  </si>
  <si>
    <t>10-3-Suportes</t>
  </si>
  <si>
    <t>10-3-Teto</t>
  </si>
  <si>
    <t>10-3-TVF - OG</t>
  </si>
  <si>
    <t>11-1-Equipamentos</t>
  </si>
  <si>
    <t>11-1-Escadas</t>
  </si>
  <si>
    <t>11-1-Estruturas Metalicas</t>
  </si>
  <si>
    <t>11-1-Guarda Corpo</t>
  </si>
  <si>
    <t>11-1-Piso</t>
  </si>
  <si>
    <t>11-1-Suportes</t>
  </si>
  <si>
    <t>11-1-TVF</t>
  </si>
  <si>
    <t>11-2-Equipamentos</t>
  </si>
  <si>
    <t>11-2-Escadas</t>
  </si>
  <si>
    <t>11-2-Estruturas Metalicas</t>
  </si>
  <si>
    <t>11-2-Guarda Corpo</t>
  </si>
  <si>
    <t>11-2-Piso</t>
  </si>
  <si>
    <t>11-2-Suportes</t>
  </si>
  <si>
    <t>11-2-Teto</t>
  </si>
  <si>
    <t>11-2-TVF</t>
  </si>
  <si>
    <t>Total</t>
  </si>
  <si>
    <t>Não se aplica</t>
  </si>
  <si>
    <t>Variáveis inteiras 0 a 3</t>
  </si>
  <si>
    <t>id</t>
  </si>
  <si>
    <t>corrosao</t>
  </si>
  <si>
    <t>area</t>
  </si>
  <si>
    <t>excluido</t>
  </si>
  <si>
    <t>tipo_id</t>
  </si>
  <si>
    <t>caracteristica</t>
  </si>
  <si>
    <t>fixa_2019_1</t>
  </si>
  <si>
    <t>fixa_2020_1</t>
  </si>
  <si>
    <t>fixa_2021_1</t>
  </si>
  <si>
    <t>fixa_2022_1</t>
  </si>
  <si>
    <t>P52-10-1-Antepara</t>
  </si>
  <si>
    <t>NA</t>
  </si>
  <si>
    <t>P52-10-1-Escadas</t>
  </si>
  <si>
    <t>P52-10-1-Estruturas Metalicas</t>
  </si>
  <si>
    <t>G</t>
  </si>
  <si>
    <t>P52-10-1-Piso</t>
  </si>
  <si>
    <t>P52-10-1-Suportes</t>
  </si>
  <si>
    <t>P52-10-1-Teto</t>
  </si>
  <si>
    <t>P52-10-1-TVF - OG</t>
  </si>
  <si>
    <t>P52-10-2-Antepara</t>
  </si>
  <si>
    <t>P52-10-2-Escadas</t>
  </si>
  <si>
    <t>P52-10-2-Estruturas Metalicas</t>
  </si>
  <si>
    <t>P52-10-2-Piso</t>
  </si>
  <si>
    <t>P52-10-2-Suportes</t>
  </si>
  <si>
    <t>P52-10-2-Teto</t>
  </si>
  <si>
    <t>P52-10-2-TVF - OG</t>
  </si>
  <si>
    <t>P52-10-3-Escadas</t>
  </si>
  <si>
    <t>P52-10-3-Estruturas Metalicas</t>
  </si>
  <si>
    <t>P52-10-3-Guarda Corpo</t>
  </si>
  <si>
    <t>P52-10-3-Piso</t>
  </si>
  <si>
    <t>P52-10-3-Suportes</t>
  </si>
  <si>
    <t>P52-10-3-Teto</t>
  </si>
  <si>
    <t>P52-10-3-TVF - OG</t>
  </si>
  <si>
    <t>P52-11-1-Equipamentos</t>
  </si>
  <si>
    <t>P52-11-1-Escadas</t>
  </si>
  <si>
    <t>P52-11-1-Estruturas Metalicas</t>
  </si>
  <si>
    <t>P52-11-1-Guarda Corpo</t>
  </si>
  <si>
    <t>P52-11-1-Piso</t>
  </si>
  <si>
    <t>P52-11-1-Suportes</t>
  </si>
  <si>
    <t>P52-11-1-TVF</t>
  </si>
  <si>
    <t>P52-11-2-Equipamentos</t>
  </si>
  <si>
    <t>P52-11-2-Escadas</t>
  </si>
  <si>
    <t>P52-11-2-Estruturas Metalicas</t>
  </si>
  <si>
    <t>P52-11-2-Guarda Corpo</t>
  </si>
  <si>
    <t>P52-11-2-Piso</t>
  </si>
  <si>
    <t>P52-11-2-Suportes</t>
  </si>
  <si>
    <t>P52-11-2-Teto</t>
  </si>
  <si>
    <t>P52-11-2-TVF</t>
  </si>
  <si>
    <t>P52-1-1-Antepara</t>
  </si>
  <si>
    <t>P52-1-1-Equipamentos</t>
  </si>
  <si>
    <t>P52-1-1-Escadas</t>
  </si>
  <si>
    <t>P52-1-1-Estruturas Metalicas</t>
  </si>
  <si>
    <t>P52-1-1-Guarda Corpo</t>
  </si>
  <si>
    <t>P52-1-1-Piso</t>
  </si>
  <si>
    <t>P52-1-1-Suportes</t>
  </si>
  <si>
    <t>P52-1-1-Teto</t>
  </si>
  <si>
    <t>P52-1-1-TVF</t>
  </si>
  <si>
    <t>P52-12-1-Antepara</t>
  </si>
  <si>
    <t>P52-12-1-Equipamentos</t>
  </si>
  <si>
    <t>P52-12-1-Escadas</t>
  </si>
  <si>
    <t>P52-12-1-Estruturas Metalicas</t>
  </si>
  <si>
    <t>P52-12-1-Guarda Corpo</t>
  </si>
  <si>
    <t>P52-12-1-Piso</t>
  </si>
  <si>
    <t>P52-12-1-Suportes</t>
  </si>
  <si>
    <t>P52-12-1-Teto</t>
  </si>
  <si>
    <t>P52-12-2-Antepara</t>
  </si>
  <si>
    <t>P52-12-2-Equipamentos</t>
  </si>
  <si>
    <t>P52-12-2-Escadas</t>
  </si>
  <si>
    <t>P52-12-2-Estruturas Metalicas</t>
  </si>
  <si>
    <t>P52-12-2-Guarda Corpo</t>
  </si>
  <si>
    <t>P52-12-2-Piso</t>
  </si>
  <si>
    <t>P52-12-2-Suportes</t>
  </si>
  <si>
    <t>P52-12-2-Teto</t>
  </si>
  <si>
    <t>P52-12-2-TVF</t>
  </si>
  <si>
    <t>P52-12-3-Antepara</t>
  </si>
  <si>
    <t>P52-12-3-Equipamentos</t>
  </si>
  <si>
    <t>P52-12-3-Escadas</t>
  </si>
  <si>
    <t>P52-12-3-Estruturas Metalicas</t>
  </si>
  <si>
    <t>P52-12-3-Guarda Corpo</t>
  </si>
  <si>
    <t>P52-12-3-Piso</t>
  </si>
  <si>
    <t>P52-12-3-Suportes</t>
  </si>
  <si>
    <t>P52-12-3-Teto</t>
  </si>
  <si>
    <t>P52-12-3-TVF</t>
  </si>
  <si>
    <t>P52-1-2-Antepara</t>
  </si>
  <si>
    <t>P52-1-2-Equipamentos</t>
  </si>
  <si>
    <t>P52-1-2-Escadas</t>
  </si>
  <si>
    <t>P52-1-2-Estruturas Metalicas</t>
  </si>
  <si>
    <t>P52-1-2-Guarda Corpo</t>
  </si>
  <si>
    <t>P52-1-2-Piso</t>
  </si>
  <si>
    <t>P52-1-2-Suportes</t>
  </si>
  <si>
    <t>P52-1-2-Teto</t>
  </si>
  <si>
    <t>P52-1-2-TVF</t>
  </si>
  <si>
    <t>P52-13-1-Antepara</t>
  </si>
  <si>
    <t>P52-13-1-Equipamentos</t>
  </si>
  <si>
    <t>P52-13-1-Estruturas Metalicas</t>
  </si>
  <si>
    <t>P52-13-1-Piso</t>
  </si>
  <si>
    <t>P52-13-1-Suportes</t>
  </si>
  <si>
    <t>P52-13-1-Teto</t>
  </si>
  <si>
    <t>P52-13-1-TVF</t>
  </si>
  <si>
    <t>P52-13-2-Antepara</t>
  </si>
  <si>
    <t>P52-13-2-Equipamentos</t>
  </si>
  <si>
    <t>P52-13-2-Estruturas Metalicas</t>
  </si>
  <si>
    <t>P52-13-2-Piso</t>
  </si>
  <si>
    <t>P52-13-2-Suportes</t>
  </si>
  <si>
    <t>P52-13-2-Teto</t>
  </si>
  <si>
    <t>P52-13-2-TVF</t>
  </si>
  <si>
    <t>P52-13-3-Antepara</t>
  </si>
  <si>
    <t>P52-13-3-Equipamentos</t>
  </si>
  <si>
    <t>P52-13-3-Escadas</t>
  </si>
  <si>
    <t>P52-13-3-Estruturas Metalicas</t>
  </si>
  <si>
    <t>P52-13-3-Guarda Corpo</t>
  </si>
  <si>
    <t>P52-13-3-Piso</t>
  </si>
  <si>
    <t>P52-13-3-Suportes</t>
  </si>
  <si>
    <t>P52-13-3-Teto</t>
  </si>
  <si>
    <t>P52-13-3-TVF</t>
  </si>
  <si>
    <t>P52-13-4-Antepara</t>
  </si>
  <si>
    <t>P52-13-4-Equipamentos</t>
  </si>
  <si>
    <t>P52-13-4-Escadas</t>
  </si>
  <si>
    <t>P52-13-4-Estruturas Metalicas</t>
  </si>
  <si>
    <t>P52-13-4-Guarda Corpo</t>
  </si>
  <si>
    <t>P52-13-4-Piso</t>
  </si>
  <si>
    <t>P52-13-4-Suportes</t>
  </si>
  <si>
    <t>P52-13-4-Teto</t>
  </si>
  <si>
    <t>P52-13-4-TVF</t>
  </si>
  <si>
    <t>P52-13-5-Antepara</t>
  </si>
  <si>
    <t>P52-13-5-Equipamentos</t>
  </si>
  <si>
    <t>P52-13-5-Estruturas Metalicas</t>
  </si>
  <si>
    <t>P52-13-5-Piso</t>
  </si>
  <si>
    <t>P52-13-5-Suportes</t>
  </si>
  <si>
    <t>P52-13-5-Teto</t>
  </si>
  <si>
    <t>P52-13-5-TVF</t>
  </si>
  <si>
    <t>P52-13-6-Antepara</t>
  </si>
  <si>
    <t>P52-13-6-Equipamentos</t>
  </si>
  <si>
    <t>P52-13-6-Escadas</t>
  </si>
  <si>
    <t>P52-13-6-Estruturas Metalicas</t>
  </si>
  <si>
    <t>P52-13-6-Piso</t>
  </si>
  <si>
    <t>P52-13-6-Suportes</t>
  </si>
  <si>
    <t>P52-13-6-Teto</t>
  </si>
  <si>
    <t>P52-13-6-TVF</t>
  </si>
  <si>
    <t>P52-13-7-Antepara</t>
  </si>
  <si>
    <t>P52-13-7-Equipamentos</t>
  </si>
  <si>
    <t>P52-13-7-Escadas</t>
  </si>
  <si>
    <t>P52-13-7-Estruturas Metalicas</t>
  </si>
  <si>
    <t>P52-13-7-Guarda Corpo</t>
  </si>
  <si>
    <t>P52-13-7-Piso</t>
  </si>
  <si>
    <t>P52-13-7-Suportes</t>
  </si>
  <si>
    <t>P52-13-7-Teto</t>
  </si>
  <si>
    <t>P52-13-7-TVF</t>
  </si>
  <si>
    <t>P52-1-3-Antepara</t>
  </si>
  <si>
    <t>P52-1-3-Equipamentos</t>
  </si>
  <si>
    <t>P52-1-3-Escadas</t>
  </si>
  <si>
    <t>P52-1-3-Estruturas Metalicas</t>
  </si>
  <si>
    <t>P52-1-3-Guarda Corpo</t>
  </si>
  <si>
    <t>P52-1-3-Piso</t>
  </si>
  <si>
    <t>P52-1-3-Suportes</t>
  </si>
  <si>
    <t>P52-1-3-Teto</t>
  </si>
  <si>
    <t>P52-1-3-TVF</t>
  </si>
  <si>
    <t>P52-14-0-Antepara</t>
  </si>
  <si>
    <t>N/A</t>
  </si>
  <si>
    <t>P52-14-0-Equipamentos</t>
  </si>
  <si>
    <t>P52-14-0-Estruturas Metalicas</t>
  </si>
  <si>
    <t>P52-14-0-Piso</t>
  </si>
  <si>
    <t>P52-14-0-Suportes</t>
  </si>
  <si>
    <t>P52-14-0-Teto</t>
  </si>
  <si>
    <t>P52-14-0-TVF</t>
  </si>
  <si>
    <t>P52-14-1-Antepara</t>
  </si>
  <si>
    <t>P52-14-1-Equipamentos</t>
  </si>
  <si>
    <t>P52-14-1-Estruturas Metalicas</t>
  </si>
  <si>
    <t>P52-14-1-Piso</t>
  </si>
  <si>
    <t>P52-14-1-Suportes</t>
  </si>
  <si>
    <t>P52-14-1-Teto</t>
  </si>
  <si>
    <t>P52-14-1-TVF</t>
  </si>
  <si>
    <t>P52-14-2-Antepara</t>
  </si>
  <si>
    <t>P52-14-2-Equipamentos</t>
  </si>
  <si>
    <t>P52-14-2-Estruturas Metalicas</t>
  </si>
  <si>
    <t>P52-14-2-Piso</t>
  </si>
  <si>
    <t>P52-14-2-Suportes</t>
  </si>
  <si>
    <t>P52-14-2-Teto</t>
  </si>
  <si>
    <t>P52-14-2-TVF</t>
  </si>
  <si>
    <t>P52-14-3-Antepara</t>
  </si>
  <si>
    <t>P52-14-3-Equipamentos</t>
  </si>
  <si>
    <t>P52-14-3-Piso</t>
  </si>
  <si>
    <t>P52-14-3-Suportes</t>
  </si>
  <si>
    <t>P52-14-3-Teto</t>
  </si>
  <si>
    <t>P52-14-4-Antepara</t>
  </si>
  <si>
    <t>P52-14-4-Equipamentos</t>
  </si>
  <si>
    <t>P52-14-4-Estruturas Metalicas</t>
  </si>
  <si>
    <t>P52-14-4-Piso</t>
  </si>
  <si>
    <t>P52-14-4-Suportes</t>
  </si>
  <si>
    <t>P52-14-4-Teto</t>
  </si>
  <si>
    <t>P52-14-5-Antepara</t>
  </si>
  <si>
    <t>P52-14-5-Equipamentos</t>
  </si>
  <si>
    <t>P52-14-5-Estruturas Metalicas</t>
  </si>
  <si>
    <t>P52-14-5-Piso</t>
  </si>
  <si>
    <t>P52-14-5-Suportes</t>
  </si>
  <si>
    <t>P52-14-5-Teto</t>
  </si>
  <si>
    <t>P52-14-5-TVF</t>
  </si>
  <si>
    <t>P52-14-6-Antepara</t>
  </si>
  <si>
    <t>P52-14-6-Equipamentos</t>
  </si>
  <si>
    <t>P52-14-6-Estruturas Metalicas</t>
  </si>
  <si>
    <t>P52-14-6-Piso</t>
  </si>
  <si>
    <t>P52-14-6-Suportes</t>
  </si>
  <si>
    <t>P52-14-6-Teto</t>
  </si>
  <si>
    <t>P52-14-6-TVF</t>
  </si>
  <si>
    <t>P52-14-7-Antepara</t>
  </si>
  <si>
    <t>P52-14-7-Equipamentos</t>
  </si>
  <si>
    <t>P52-14-7-Estruturas Metalicas</t>
  </si>
  <si>
    <t>P52-14-7-Piso</t>
  </si>
  <si>
    <t>P52-14-7-Suportes</t>
  </si>
  <si>
    <t>P52-14-7-Teto</t>
  </si>
  <si>
    <t>P52-14-7-TVF</t>
  </si>
  <si>
    <t>P52-14-8-Antepara</t>
  </si>
  <si>
    <t>P52-14-8-Equipamentos</t>
  </si>
  <si>
    <t>P52-14-8-Estruturas Metalicas</t>
  </si>
  <si>
    <t>P52-14-8-Piso</t>
  </si>
  <si>
    <t>P52-14-8-Suportes</t>
  </si>
  <si>
    <t>P52-14-8-Teto</t>
  </si>
  <si>
    <t>P52-14-8-TVF</t>
  </si>
  <si>
    <t>P52-14-9-Antepara</t>
  </si>
  <si>
    <t>P52-14-9-Equipamentos</t>
  </si>
  <si>
    <t>P52-14-9-Estruturas Metalicas</t>
  </si>
  <si>
    <t>P52-14-9-Piso</t>
  </si>
  <si>
    <t>P52-14-9-Suportes</t>
  </si>
  <si>
    <t>P52-14-9-Teto</t>
  </si>
  <si>
    <t>P52-14-9-TVF</t>
  </si>
  <si>
    <t>P52-1-4-Antepara</t>
  </si>
  <si>
    <t>P52-1-4-Equipamentos</t>
  </si>
  <si>
    <t>P52-1-4-Escadas</t>
  </si>
  <si>
    <t>P52-1-4-Estruturas Metalicas</t>
  </si>
  <si>
    <t>P52-1-4-Guarda Corpo</t>
  </si>
  <si>
    <t>P52-1-4-Piso</t>
  </si>
  <si>
    <t>P52-1-4-Suportes</t>
  </si>
  <si>
    <t>P52-1-4-Teto</t>
  </si>
  <si>
    <t>P52-1-4-TVF</t>
  </si>
  <si>
    <t>P52-15-1-Antepara</t>
  </si>
  <si>
    <t>P52-15-1-Equipamentos</t>
  </si>
  <si>
    <t>P52-15-1-Estruturas Metalicas</t>
  </si>
  <si>
    <t>P52-15-1-Piso</t>
  </si>
  <si>
    <t>P52-15-1-Suportes</t>
  </si>
  <si>
    <t>P52-15-1-Teto</t>
  </si>
  <si>
    <t>P52-15-1-TVF - OG</t>
  </si>
  <si>
    <t>P52-15-2-Equipamentos</t>
  </si>
  <si>
    <t>P52-15-2-Escadas</t>
  </si>
  <si>
    <t>P52-15-2-Estruturas Metalicas</t>
  </si>
  <si>
    <t>P52-15-2-Guarda Corpo</t>
  </si>
  <si>
    <t>P52-15-2-Piso</t>
  </si>
  <si>
    <t>P52-15-2-Suportes</t>
  </si>
  <si>
    <t>P52-15-2-TVF - OG</t>
  </si>
  <si>
    <t>P52-1-5-Antepara</t>
  </si>
  <si>
    <t>P52-1-5-Equipamentos</t>
  </si>
  <si>
    <t>P52-1-5-Escadas</t>
  </si>
  <si>
    <t>P52-1-5-Estruturas Metalicas</t>
  </si>
  <si>
    <t>P52-1-5-Guarda Corpo</t>
  </si>
  <si>
    <t>P52-1-5-Piso</t>
  </si>
  <si>
    <t>P52-1-5-Suportes</t>
  </si>
  <si>
    <t>P52-1-5-Teto</t>
  </si>
  <si>
    <t>P52-1-5-TVF</t>
  </si>
  <si>
    <t>P52-16-1-Antepara</t>
  </si>
  <si>
    <t>P52-16-1-Equipamentos</t>
  </si>
  <si>
    <t>P52-16-1-Escadas</t>
  </si>
  <si>
    <t>P52-16-1-Estruturas Metalicas</t>
  </si>
  <si>
    <t>P52-16-1-Piso</t>
  </si>
  <si>
    <t>P52-16-1-Suportes</t>
  </si>
  <si>
    <t>P52-16-1-Teto</t>
  </si>
  <si>
    <t>P52-16-1-TVF</t>
  </si>
  <si>
    <t>P52-16-2-Equipamentos</t>
  </si>
  <si>
    <t>P52-16-2-Estruturas Metalicas</t>
  </si>
  <si>
    <t>P52-16-2-Guarda Corpo</t>
  </si>
  <si>
    <t>P52-16-2-Piso</t>
  </si>
  <si>
    <t>P52-16-2-Suportes</t>
  </si>
  <si>
    <t>P52-16-2-Teto</t>
  </si>
  <si>
    <t>P52-16-2-TVF</t>
  </si>
  <si>
    <t>P52-16-3-Antepara</t>
  </si>
  <si>
    <t>P52-16-3-Equipamentos</t>
  </si>
  <si>
    <t>P52-16-3-Piso</t>
  </si>
  <si>
    <t>P52-16-3-Suportes</t>
  </si>
  <si>
    <t>P52-16-3-Teto</t>
  </si>
  <si>
    <t>P52-16-3-TVF</t>
  </si>
  <si>
    <t>P52-1-6-Antepara</t>
  </si>
  <si>
    <t>P52-1-6-Equipamentos</t>
  </si>
  <si>
    <t>P52-1-6-Escadas</t>
  </si>
  <si>
    <t>P52-1-6-Estruturas Metalicas</t>
  </si>
  <si>
    <t>P52-1-6-Guarda Corpo</t>
  </si>
  <si>
    <t>P52-1-6-Piso</t>
  </si>
  <si>
    <t>P52-1-6-Suportes</t>
  </si>
  <si>
    <t>P52-1-6-Teto</t>
  </si>
  <si>
    <t>P52-1-6-TVF</t>
  </si>
  <si>
    <t>P52-17-1-Antepara</t>
  </si>
  <si>
    <t>P52-17-1-Equipamentos</t>
  </si>
  <si>
    <t>P52-17-1-Escadas</t>
  </si>
  <si>
    <t>P52-17-1-Estruturas Metalicas</t>
  </si>
  <si>
    <t>P52-17-1-Piso</t>
  </si>
  <si>
    <t>P52-17-1-Suportes</t>
  </si>
  <si>
    <t>P52-17-1-Teto</t>
  </si>
  <si>
    <t>P52-17-1-TVF</t>
  </si>
  <si>
    <t>P52-1-7-Antepara</t>
  </si>
  <si>
    <t>P52-1-7-Equipamentos</t>
  </si>
  <si>
    <t>P52-1-7-Escadas</t>
  </si>
  <si>
    <t>P52-1-7-Estruturas Metalicas</t>
  </si>
  <si>
    <t>P52-1-7-Guarda Corpo</t>
  </si>
  <si>
    <t>P52-1-7-Piso</t>
  </si>
  <si>
    <t>P52-1-7-Suportes</t>
  </si>
  <si>
    <t>P52-1-7-Teto</t>
  </si>
  <si>
    <t>P52-1-7-TVF</t>
  </si>
  <si>
    <t>P52-18-1-Antepara</t>
  </si>
  <si>
    <t>P52-18-1-Equipamentos</t>
  </si>
  <si>
    <t>P52-18-1-Estruturas Metalicas</t>
  </si>
  <si>
    <t>P52-18-1-Piso</t>
  </si>
  <si>
    <t>P52-18-1-Suportes</t>
  </si>
  <si>
    <t>P52-18-1-Teto</t>
  </si>
  <si>
    <t>P52-18-1-TVF</t>
  </si>
  <si>
    <t>P52-18-2-Antepara</t>
  </si>
  <si>
    <t>P52-18-2-Equipamentos</t>
  </si>
  <si>
    <t>P52-18-2-Estruturas Metalicas</t>
  </si>
  <si>
    <t>P52-18-2-Piso</t>
  </si>
  <si>
    <t>P52-18-2-Suportes</t>
  </si>
  <si>
    <t>P52-18-2-Teto</t>
  </si>
  <si>
    <t>P52-18-2-TVF</t>
  </si>
  <si>
    <t>P52-18-3-Antepara</t>
  </si>
  <si>
    <t>P52-18-3-Equipamentos</t>
  </si>
  <si>
    <t>P52-18-3-Piso</t>
  </si>
  <si>
    <t>P52-18-3-Suportes</t>
  </si>
  <si>
    <t>P52-18-3-Teto</t>
  </si>
  <si>
    <t>P52-18-4-Antepara</t>
  </si>
  <si>
    <t>P52-18-4-Equipamentos</t>
  </si>
  <si>
    <t>P52-18-4-Estruturas Metalicas</t>
  </si>
  <si>
    <t>P52-18-4-Piso</t>
  </si>
  <si>
    <t>P52-18-4-Suportes</t>
  </si>
  <si>
    <t>P52-18-4-Teto</t>
  </si>
  <si>
    <t>P52-18-4-TVF</t>
  </si>
  <si>
    <t>P52-19-1-Antepara</t>
  </si>
  <si>
    <t>P52-19-1-Equipamentos</t>
  </si>
  <si>
    <t>P52-19-1-Estruturas Metalicas</t>
  </si>
  <si>
    <t>P52-19-1-Piso</t>
  </si>
  <si>
    <t>P52-19-1-Suportes</t>
  </si>
  <si>
    <t>P52-19-1-Teto</t>
  </si>
  <si>
    <t>P52-19-1-TVF</t>
  </si>
  <si>
    <t>P52-19-2-Antepara</t>
  </si>
  <si>
    <t>P52-19-2-Equipamentos</t>
  </si>
  <si>
    <t>P52-19-2-Estruturas Metalicas</t>
  </si>
  <si>
    <t>P52-19-2-Piso</t>
  </si>
  <si>
    <t>P52-19-2-Suportes</t>
  </si>
  <si>
    <t>P52-19-2-Teto</t>
  </si>
  <si>
    <t>P52-19-2-TVF</t>
  </si>
  <si>
    <t>P52-19-3-Antepara</t>
  </si>
  <si>
    <t>P52-19-3-Equipamentos</t>
  </si>
  <si>
    <t>P52-19-3-Estruturas Metalicas</t>
  </si>
  <si>
    <t>P52-19-3-Piso</t>
  </si>
  <si>
    <t>P52-19-3-Suportes</t>
  </si>
  <si>
    <t>P52-19-3-Teto</t>
  </si>
  <si>
    <t>P52-19-3-TVF</t>
  </si>
  <si>
    <t>P52-19-4-Antepara</t>
  </si>
  <si>
    <t>P52-19-4-Estruturas Metalicas</t>
  </si>
  <si>
    <t>P52-19-4-Guarda Corpo</t>
  </si>
  <si>
    <t>P52-19-4-Piso</t>
  </si>
  <si>
    <t>P52-19-4-Suportes</t>
  </si>
  <si>
    <t>P52-19-4-Teto</t>
  </si>
  <si>
    <t>P52-19-4-TVF</t>
  </si>
  <si>
    <t>P52-20-1-Antepara</t>
  </si>
  <si>
    <t>P52-20-1-Equipamentos</t>
  </si>
  <si>
    <t>P52-20-1-Escadas</t>
  </si>
  <si>
    <t>P52-20-1-Estruturas Metalicas</t>
  </si>
  <si>
    <t>P52-20-1-Piso</t>
  </si>
  <si>
    <t>P52-20-1-Suportes</t>
  </si>
  <si>
    <t>P52-20-1-Teto</t>
  </si>
  <si>
    <t>P52-20-1-TVF</t>
  </si>
  <si>
    <t>P52-20-2-Antepara</t>
  </si>
  <si>
    <t>P52-20-2-Equipamentos</t>
  </si>
  <si>
    <t>P52-20-2-Estruturas Metalicas</t>
  </si>
  <si>
    <t>P52-20-2-Piso</t>
  </si>
  <si>
    <t>P52-20-2-Suportes</t>
  </si>
  <si>
    <t>P52-20-2-Teto</t>
  </si>
  <si>
    <t>P52-20-2-TVF</t>
  </si>
  <si>
    <t>P52-20-3-Antepara</t>
  </si>
  <si>
    <t>P52-20-3-Equipamentos</t>
  </si>
  <si>
    <t>P52-20-3-Estruturas Metalicas</t>
  </si>
  <si>
    <t>P52-20-3-Piso</t>
  </si>
  <si>
    <t>P52-20-3-Suportes</t>
  </si>
  <si>
    <t>P52-20-3-Teto</t>
  </si>
  <si>
    <t>P52-20-3-TVF</t>
  </si>
  <si>
    <t>P52-20-4-Antepara</t>
  </si>
  <si>
    <t>P52-20-4-Equipamentos</t>
  </si>
  <si>
    <t>P52-20-4-Estruturas Metalicas</t>
  </si>
  <si>
    <t>P52-20-4-Guarda Corpo</t>
  </si>
  <si>
    <t>P52-20-4-Piso</t>
  </si>
  <si>
    <t>P52-20-4-Suportes</t>
  </si>
  <si>
    <t>P52-20-4-Teto</t>
  </si>
  <si>
    <t>P52-20-4-TVF</t>
  </si>
  <si>
    <t>P52-21-1-Antepara</t>
  </si>
  <si>
    <t>P52-21-1-Equipamentos</t>
  </si>
  <si>
    <t>P52-21-1-Piso</t>
  </si>
  <si>
    <t>P52-21-1-Suportes</t>
  </si>
  <si>
    <t>P52-21-1-Teto</t>
  </si>
  <si>
    <t>P52-21-1-TVF - OG</t>
  </si>
  <si>
    <t>P52-21-2-Antepara</t>
  </si>
  <si>
    <t>P52-21-2-Equipamentos</t>
  </si>
  <si>
    <t>P52-21-2-Escadas</t>
  </si>
  <si>
    <t>P52-21-2-Estruturas Metalicas</t>
  </si>
  <si>
    <t>P52-21-2-Guarda Corpo</t>
  </si>
  <si>
    <t>P52-21-2-Piso</t>
  </si>
  <si>
    <t>P52-21-2-Suportes</t>
  </si>
  <si>
    <t>P52-21-2-Teto</t>
  </si>
  <si>
    <t>P52-21-2-TVF - OG</t>
  </si>
  <si>
    <t>P52-22-1-Antepara</t>
  </si>
  <si>
    <t>P52-22-1-Equipamentos</t>
  </si>
  <si>
    <t>P52-22-1-Escadas</t>
  </si>
  <si>
    <t>P52-22-1-Estruturas Metalicas</t>
  </si>
  <si>
    <t>P52-22-1-Guarda Corpo</t>
  </si>
  <si>
    <t>P52-22-1-Piso</t>
  </si>
  <si>
    <t>P52-22-1-Suportes</t>
  </si>
  <si>
    <t>P52-22-1-Teto</t>
  </si>
  <si>
    <t>P52-22-1-TVF</t>
  </si>
  <si>
    <t>P52-23-1-Antepara</t>
  </si>
  <si>
    <t>P52-23-1-Equipamentos</t>
  </si>
  <si>
    <t>P52-23-1-Estruturas Metalicas</t>
  </si>
  <si>
    <t>P52-23-1-Guarda Corpo</t>
  </si>
  <si>
    <t>P52-23-1-Piso</t>
  </si>
  <si>
    <t>P52-23-1-Suportes</t>
  </si>
  <si>
    <t>P52-23-1-Teto</t>
  </si>
  <si>
    <t>P52-23-1-TVF</t>
  </si>
  <si>
    <t>P52-24-1-Antepara</t>
  </si>
  <si>
    <t>P52-24-1-Equipamentos</t>
  </si>
  <si>
    <t>P52-24-1-Escadas</t>
  </si>
  <si>
    <t>P52-24-1-Estruturas Metalicas</t>
  </si>
  <si>
    <t>P52-24-1-Guarda Corpo</t>
  </si>
  <si>
    <t>P52-24-1-Piso</t>
  </si>
  <si>
    <t>P52-24-1-Suportes</t>
  </si>
  <si>
    <t>P52-24-1-Teto</t>
  </si>
  <si>
    <t>P52-24-1-TVF</t>
  </si>
  <si>
    <t>P52-25-1-Antepara</t>
  </si>
  <si>
    <t>P52-25-1-Equipamentos</t>
  </si>
  <si>
    <t>P52-25-1-Escadas</t>
  </si>
  <si>
    <t>P52-25-1-Estruturas Metalicas</t>
  </si>
  <si>
    <t>P52-25-1-Guarda Corpo</t>
  </si>
  <si>
    <t>P52-25-1-Piso</t>
  </si>
  <si>
    <t>P52-25-1-Suportes</t>
  </si>
  <si>
    <t>P52-25-1-Teto</t>
  </si>
  <si>
    <t>P52-25-1-TVF</t>
  </si>
  <si>
    <t>P52-25-2-Antepara</t>
  </si>
  <si>
    <t>P52-25-2-Equipamentos</t>
  </si>
  <si>
    <t>P52-25-2-Estruturas Metalicas</t>
  </si>
  <si>
    <t>P52-25-2-Piso</t>
  </si>
  <si>
    <t>P52-25-2-Suportes</t>
  </si>
  <si>
    <t>P52-25-2-Teto</t>
  </si>
  <si>
    <t>P52-25-2-TVF</t>
  </si>
  <si>
    <t>P52-26-1-Antepara</t>
  </si>
  <si>
    <t>P52-26-1-Equipamentos</t>
  </si>
  <si>
    <t>P52-26-1-Escadas</t>
  </si>
  <si>
    <t>P52-26-1-Estruturas Metalicas</t>
  </si>
  <si>
    <t>P52-26-1-Guarda Corpo</t>
  </si>
  <si>
    <t>P52-26-1-Piso</t>
  </si>
  <si>
    <t>P52-26-1-Suportes</t>
  </si>
  <si>
    <t>P52-26-1-Teto</t>
  </si>
  <si>
    <t>P52-26-1-TVF</t>
  </si>
  <si>
    <t>P52-26-2-Antepara</t>
  </si>
  <si>
    <t>P52-26-2-Equipamentos</t>
  </si>
  <si>
    <t>P52-26-2-Escadas</t>
  </si>
  <si>
    <t>P52-26-2-Estruturas Metalicas</t>
  </si>
  <si>
    <t>P52-26-2-Guarda Corpo</t>
  </si>
  <si>
    <t>P52-26-2-Piso</t>
  </si>
  <si>
    <t>P52-26-2-Suportes</t>
  </si>
  <si>
    <t>P52-26-2-TVF</t>
  </si>
  <si>
    <t>P52-26-3-Antepara</t>
  </si>
  <si>
    <t>P52-26-3-Equipamentos</t>
  </si>
  <si>
    <t>P52-26-3-Escadas</t>
  </si>
  <si>
    <t>P52-26-3-Estruturas Metalicas</t>
  </si>
  <si>
    <t>P52-26-3-Guarda Corpo</t>
  </si>
  <si>
    <t>P52-26-3-Piso</t>
  </si>
  <si>
    <t>P52-26-3-Suportes</t>
  </si>
  <si>
    <t>P52-26-3-TVF</t>
  </si>
  <si>
    <t>P52-26-4-Antepara</t>
  </si>
  <si>
    <t>P52-26-4-Equipamentos</t>
  </si>
  <si>
    <t>P52-26-4-Escadas</t>
  </si>
  <si>
    <t>P52-26-4-Estruturas Metalicas</t>
  </si>
  <si>
    <t>P52-26-4-Guarda Corpo</t>
  </si>
  <si>
    <t>P52-26-4-Piso</t>
  </si>
  <si>
    <t>P52-26-4-Suportes</t>
  </si>
  <si>
    <t>P52-26-4-TVF</t>
  </si>
  <si>
    <t>P52-26-5-Equipamentos</t>
  </si>
  <si>
    <t>P52-26-5-Escadas</t>
  </si>
  <si>
    <t>P52-26-5-Estruturas Metalicas</t>
  </si>
  <si>
    <t>P52-26-5-Piso</t>
  </si>
  <si>
    <t>P52-26-5-Suportes</t>
  </si>
  <si>
    <t>P52-26-5-TVF</t>
  </si>
  <si>
    <t>P52-26-6-Antepara</t>
  </si>
  <si>
    <t>P52-26-6-Equipamentos</t>
  </si>
  <si>
    <t>P52-26-6-Escadas</t>
  </si>
  <si>
    <t>P52-26-6-Estruturas Metalicas</t>
  </si>
  <si>
    <t>P52-26-6-Guarda Corpo</t>
  </si>
  <si>
    <t>P52-26-6-Piso</t>
  </si>
  <si>
    <t>P52-26-6-Suportes</t>
  </si>
  <si>
    <t>P52-26-6-TVF</t>
  </si>
  <si>
    <t>P52-26-7-Antepara</t>
  </si>
  <si>
    <t>P52-26-7-Equipamentos</t>
  </si>
  <si>
    <t>P52-26-7-Escadas</t>
  </si>
  <si>
    <t>P52-26-7-Estruturas Metalicas</t>
  </si>
  <si>
    <t>P52-26-7-Guarda Corpo</t>
  </si>
  <si>
    <t>P52-26-7-Piso</t>
  </si>
  <si>
    <t>P52-26-7-Suportes</t>
  </si>
  <si>
    <t>P52-26-7-TVF</t>
  </si>
  <si>
    <t>P52-26-8-Antepara</t>
  </si>
  <si>
    <t>P52-26-8-Equipamentos</t>
  </si>
  <si>
    <t>P52-26-8-Estruturas Metalicas</t>
  </si>
  <si>
    <t>P52-26-8-Piso</t>
  </si>
  <si>
    <t>P52-26-8-Suportes</t>
  </si>
  <si>
    <t>P52-26-8-Teto</t>
  </si>
  <si>
    <t>P52-26-8-TVF</t>
  </si>
  <si>
    <t>P52-26-9-Antepara</t>
  </si>
  <si>
    <t>P52-26-9-Equipamentos</t>
  </si>
  <si>
    <t>P52-26-9-Escadas</t>
  </si>
  <si>
    <t>P52-26-9-Estruturas Metalicas</t>
  </si>
  <si>
    <t>P52-26-9-Guarda Corpo</t>
  </si>
  <si>
    <t>P52-26-9-Piso</t>
  </si>
  <si>
    <t>P52-26-9-Suportes</t>
  </si>
  <si>
    <t>P52-26-9-Teto</t>
  </si>
  <si>
    <t>P52-26-9-TVF</t>
  </si>
  <si>
    <t>P52-27-1-Antepara</t>
  </si>
  <si>
    <t>P52-27-1-Escadas</t>
  </si>
  <si>
    <t>P52-27-1-Estruturas Metalicas</t>
  </si>
  <si>
    <t>P52-27-1-Guarda Corpo</t>
  </si>
  <si>
    <t>P52-27-1-Piso</t>
  </si>
  <si>
    <t>P52-27-1-Suportes</t>
  </si>
  <si>
    <t>P52-27-1-Teto</t>
  </si>
  <si>
    <t>P52-27-1-TVF</t>
  </si>
  <si>
    <t>P52-27-2-Antepara</t>
  </si>
  <si>
    <t>P52-27-2-Escadas</t>
  </si>
  <si>
    <t>P52-27-2-Estruturas Metalicas</t>
  </si>
  <si>
    <t>P52-27-2-Guarda Corpo</t>
  </si>
  <si>
    <t>P52-27-2-Piso</t>
  </si>
  <si>
    <t>P52-27-2-Suportes</t>
  </si>
  <si>
    <t>P52-27-2-Teto</t>
  </si>
  <si>
    <t>P52-27-2-TVF</t>
  </si>
  <si>
    <t>P52-28-1-Antepara</t>
  </si>
  <si>
    <t>P52-28-1-Equipamentos</t>
  </si>
  <si>
    <t>P52-28-1-Escadas</t>
  </si>
  <si>
    <t>P52-28-1-Estruturas Metalicas</t>
  </si>
  <si>
    <t>P52-28-1-Piso</t>
  </si>
  <si>
    <t>P52-28-1-Suportes</t>
  </si>
  <si>
    <t>P52-28-1-Teto</t>
  </si>
  <si>
    <t>P52-28-1-TVF</t>
  </si>
  <si>
    <t>P52-28-2-Antepara</t>
  </si>
  <si>
    <t>P52-28-2-Equipamentos</t>
  </si>
  <si>
    <t>P52-28-2-Estruturas Metalicas</t>
  </si>
  <si>
    <t>P52-28-2-Guarda Corpo</t>
  </si>
  <si>
    <t>P52-28-2-Piso</t>
  </si>
  <si>
    <t>P52-28-2-Suportes</t>
  </si>
  <si>
    <t>P52-28-2-Teto</t>
  </si>
  <si>
    <t>P52-28-2-TVF</t>
  </si>
  <si>
    <t>P52-29-1-Antepara</t>
  </si>
  <si>
    <t>P52-29-1-Equipamentos</t>
  </si>
  <si>
    <t>P52-29-1-Escadas</t>
  </si>
  <si>
    <t>P52-29-1-Estruturas Metalicas</t>
  </si>
  <si>
    <t>P52-29-1-Piso</t>
  </si>
  <si>
    <t>P52-29-1-Suportes</t>
  </si>
  <si>
    <t>P52-29-1-Teto</t>
  </si>
  <si>
    <t>P52-29-1-TVF</t>
  </si>
  <si>
    <t>P52-30-1-Antepara</t>
  </si>
  <si>
    <t>P52-30-1-Estruturas Metalicas</t>
  </si>
  <si>
    <t>P52-30-1-Piso</t>
  </si>
  <si>
    <t>P52-30-1-Suportes</t>
  </si>
  <si>
    <t>P52-30-1-Teto</t>
  </si>
  <si>
    <t>P52-30-1-TVF</t>
  </si>
  <si>
    <t>P52-30-2-Antepara</t>
  </si>
  <si>
    <t>P52-30-2-Equipamentos</t>
  </si>
  <si>
    <t>P52-30-2-Escadas</t>
  </si>
  <si>
    <t>P52-30-2-Estruturas Metalicas</t>
  </si>
  <si>
    <t>P52-30-2-Piso</t>
  </si>
  <si>
    <t>P52-30-2-Suportes</t>
  </si>
  <si>
    <t>P52-30-2-Teto</t>
  </si>
  <si>
    <t>P52-30-2-TVF</t>
  </si>
  <si>
    <t>P52-30-3-Antepara</t>
  </si>
  <si>
    <t>P52-30-3-Equipamentos</t>
  </si>
  <si>
    <t>P52-30-3-Escadas</t>
  </si>
  <si>
    <t>P52-30-3-Estruturas Metalicas</t>
  </si>
  <si>
    <t>P52-30-3-Guarda Corpo</t>
  </si>
  <si>
    <t>P52-30-3-Piso</t>
  </si>
  <si>
    <t>P52-30-3-Suportes</t>
  </si>
  <si>
    <t>P52-30-3-Teto</t>
  </si>
  <si>
    <t>P52-30-3-TVF</t>
  </si>
  <si>
    <t>P52-30-4-Antepara</t>
  </si>
  <si>
    <t>P52-30-4-Equipamentos</t>
  </si>
  <si>
    <t>P52-30-4-Escadas</t>
  </si>
  <si>
    <t>P52-30-4-Estruturas Metalicas</t>
  </si>
  <si>
    <t>P52-30-4-Guarda Corpo</t>
  </si>
  <si>
    <t>P52-30-4-Piso</t>
  </si>
  <si>
    <t>P52-30-4-Suportes</t>
  </si>
  <si>
    <t>P52-30-4-Teto</t>
  </si>
  <si>
    <t>P52-30-4-TVF</t>
  </si>
  <si>
    <t>P52-30-5-Antepara</t>
  </si>
  <si>
    <t>P52-30-5-Equipamentos</t>
  </si>
  <si>
    <t>P52-30-5-Escadas</t>
  </si>
  <si>
    <t>P52-30-5-Estruturas Metalicas</t>
  </si>
  <si>
    <t>P52-30-5-Guarda Corpo</t>
  </si>
  <si>
    <t>P52-30-5-Piso</t>
  </si>
  <si>
    <t>P52-30-5-Suportes</t>
  </si>
  <si>
    <t>P52-30-5-Teto</t>
  </si>
  <si>
    <t>P52-30-5-TVF</t>
  </si>
  <si>
    <t>P52-30-6-Antepara</t>
  </si>
  <si>
    <t>P52-30-6-Equipamentos</t>
  </si>
  <si>
    <t>P52-30-6-Escadas</t>
  </si>
  <si>
    <t>P52-30-6-Estruturas Metalicas</t>
  </si>
  <si>
    <t>P52-30-6-Guarda Corpo</t>
  </si>
  <si>
    <t>P52-30-6-Piso</t>
  </si>
  <si>
    <t>P52-30-6-Suportes</t>
  </si>
  <si>
    <t>P52-30-6-Teto</t>
  </si>
  <si>
    <t>P52-30-6-TVF</t>
  </si>
  <si>
    <t>P52-30-7-Antepara</t>
  </si>
  <si>
    <t>P52-30-7-Equipamentos</t>
  </si>
  <si>
    <t>P52-30-7-Escadas</t>
  </si>
  <si>
    <t>P52-30-7-Estruturas Metalicas</t>
  </si>
  <si>
    <t>P52-30-7-Guarda Corpo</t>
  </si>
  <si>
    <t>P52-30-7-Piso</t>
  </si>
  <si>
    <t>P52-30-7-Suportes</t>
  </si>
  <si>
    <t>P52-30-7-Teto</t>
  </si>
  <si>
    <t>P52-30-7-TVF</t>
  </si>
  <si>
    <t>P52-30-8-Antepara</t>
  </si>
  <si>
    <t>P52-30-8-Equipamentos</t>
  </si>
  <si>
    <t>P52-30-8-Escadas</t>
  </si>
  <si>
    <t>P52-30-8-Estruturas Metalicas</t>
  </si>
  <si>
    <t>P52-30-8-Guarda Corpo</t>
  </si>
  <si>
    <t>P52-30-8-Piso</t>
  </si>
  <si>
    <t>P52-30-8-Suportes</t>
  </si>
  <si>
    <t>P52-30-8-Teto</t>
  </si>
  <si>
    <t>P52-30-8-TVF</t>
  </si>
  <si>
    <t>P52-30-9-Antepara</t>
  </si>
  <si>
    <t>P52-30-9-Equipamentos</t>
  </si>
  <si>
    <t>P52-30-9-Estruturas Metalicas</t>
  </si>
  <si>
    <t>P52-30-9-Piso</t>
  </si>
  <si>
    <t>P52-30-9-Suportes</t>
  </si>
  <si>
    <t>P52-30-9-Teto</t>
  </si>
  <si>
    <t>P52-30-9-TVF</t>
  </si>
  <si>
    <t>P52-31-1-Equipamentos</t>
  </si>
  <si>
    <t>P52-31-1-Escadas</t>
  </si>
  <si>
    <t>P52-31-1-Estruturas Metalicas</t>
  </si>
  <si>
    <t>P52-31-1-Guarda Corpo</t>
  </si>
  <si>
    <t>P52-31-1-Piso</t>
  </si>
  <si>
    <t>P52-31-1-Suportes</t>
  </si>
  <si>
    <t>P52-31-1-Teto</t>
  </si>
  <si>
    <t>P52-31-1-TVF</t>
  </si>
  <si>
    <t>P52-31-2-Equipamentos</t>
  </si>
  <si>
    <t>P52-31-2-Escadas</t>
  </si>
  <si>
    <t>P52-31-2-Estruturas Metalicas</t>
  </si>
  <si>
    <t>P52-31-2-Guarda Corpo</t>
  </si>
  <si>
    <t>P52-31-2-Piso</t>
  </si>
  <si>
    <t>P52-31-2-Suportes</t>
  </si>
  <si>
    <t>P52-31-2-Teto</t>
  </si>
  <si>
    <t>P52-31-2-TVF</t>
  </si>
  <si>
    <t>P52-31-3-Equipamentos</t>
  </si>
  <si>
    <t>P52-31-3-Escadas</t>
  </si>
  <si>
    <t>P52-31-3-Estruturas Metalicas</t>
  </si>
  <si>
    <t>P52-31-3-Guarda Corpo</t>
  </si>
  <si>
    <t>P52-31-3-Piso</t>
  </si>
  <si>
    <t>P52-31-3-Suportes</t>
  </si>
  <si>
    <t>P52-31-3-Teto</t>
  </si>
  <si>
    <t>P52-31-3-TVF</t>
  </si>
  <si>
    <t>P52-31-4-Equipamentos</t>
  </si>
  <si>
    <t>P52-31-4-Escadas</t>
  </si>
  <si>
    <t>P52-31-4-Estruturas Metalicas</t>
  </si>
  <si>
    <t>P52-31-4-Guarda Corpo</t>
  </si>
  <si>
    <t>P52-31-4-Piso</t>
  </si>
  <si>
    <t>P52-31-4-Suportes</t>
  </si>
  <si>
    <t>P52-31-4-Teto</t>
  </si>
  <si>
    <t>P52-31-4-TVF</t>
  </si>
  <si>
    <t>P52-32-1-Equipamentos</t>
  </si>
  <si>
    <t>P52-32-1-Escadas</t>
  </si>
  <si>
    <t>P52-32-1-Estruturas Metalicas</t>
  </si>
  <si>
    <t>P52-32-1-Guarda Corpo</t>
  </si>
  <si>
    <t>P52-32-1-Piso</t>
  </si>
  <si>
    <t>P52-32-1-Suportes</t>
  </si>
  <si>
    <t>P52-32-1-Teto</t>
  </si>
  <si>
    <t>P52-32-1-TVF - OG</t>
  </si>
  <si>
    <t>P52-32-2-Equipamentos</t>
  </si>
  <si>
    <t>P52-32-2-Escadas</t>
  </si>
  <si>
    <t>P52-32-2-Estruturas Metalicas</t>
  </si>
  <si>
    <t>P52-32-2-Guarda Corpo</t>
  </si>
  <si>
    <t>P52-32-2-Piso</t>
  </si>
  <si>
    <t>P52-32-2-Suportes</t>
  </si>
  <si>
    <t>P52-32-2-Teto</t>
  </si>
  <si>
    <t>P52-32-2-TVF - OG</t>
  </si>
  <si>
    <t>P52-32-3-Equipamentos</t>
  </si>
  <si>
    <t>P52-32-3-Escadas</t>
  </si>
  <si>
    <t>P52-32-3-Estruturas Metalicas</t>
  </si>
  <si>
    <t>P52-32-3-Guarda Corpo</t>
  </si>
  <si>
    <t>P52-32-3-Piso</t>
  </si>
  <si>
    <t>P52-32-3-Suportes</t>
  </si>
  <si>
    <t>P52-32-3-Teto</t>
  </si>
  <si>
    <t>P52-32-3-TVF - OG</t>
  </si>
  <si>
    <t>P52-32-4-Equipamentos</t>
  </si>
  <si>
    <t>P52-32-4-Escadas</t>
  </si>
  <si>
    <t>P52-32-4-Estruturas Metalicas</t>
  </si>
  <si>
    <t>P52-32-4-Guarda Corpo</t>
  </si>
  <si>
    <t>P52-32-4-Piso</t>
  </si>
  <si>
    <t>P52-32-4-Suportes</t>
  </si>
  <si>
    <t>P52-32-4-Teto</t>
  </si>
  <si>
    <t>P52-32-4-TVF - OG</t>
  </si>
  <si>
    <t>P52-32-5-Equipamentos</t>
  </si>
  <si>
    <t>P52-32-5-Escadas</t>
  </si>
  <si>
    <t>P52-32-5-Estruturas Metalicas</t>
  </si>
  <si>
    <t>P52-32-5-Guarda Corpo</t>
  </si>
  <si>
    <t>P52-32-5-Piso</t>
  </si>
  <si>
    <t>P52-32-5-Suportes</t>
  </si>
  <si>
    <t>P52-32-5-Teto</t>
  </si>
  <si>
    <t>P52-32-5-TVF - OG</t>
  </si>
  <si>
    <t>P52-32-6-Equipamentos</t>
  </si>
  <si>
    <t>P52-32-6-Escadas</t>
  </si>
  <si>
    <t>P52-32-6-Estruturas Metalicas</t>
  </si>
  <si>
    <t>P52-32-6-Guarda Corpo</t>
  </si>
  <si>
    <t>P52-32-6-Piso</t>
  </si>
  <si>
    <t>P52-32-6-Suportes</t>
  </si>
  <si>
    <t>P52-32-6-Teto</t>
  </si>
  <si>
    <t>P52-32-6-TVF - OG</t>
  </si>
  <si>
    <t>P52-32-7-Escadas</t>
  </si>
  <si>
    <t>P52-32-7-Estruturas Metalicas</t>
  </si>
  <si>
    <t>P52-32-7-Guarda Corpo</t>
  </si>
  <si>
    <t>P52-32-7-Piso</t>
  </si>
  <si>
    <t>P52-32-7-Suportes</t>
  </si>
  <si>
    <t>P52-32-7-Teto</t>
  </si>
  <si>
    <t>P52-32-7-TVF - OG</t>
  </si>
  <si>
    <t>P52-33-10-Equipamentos</t>
  </si>
  <si>
    <t>P52-33-10-Escadas</t>
  </si>
  <si>
    <t>P52-33-10-Estruturas Metalicas</t>
  </si>
  <si>
    <t>P52-33-10-Guarda Corpo</t>
  </si>
  <si>
    <t>P52-33-10-Piso</t>
  </si>
  <si>
    <t>P52-33-10-Suportes</t>
  </si>
  <si>
    <t>P52-33-10-Teto</t>
  </si>
  <si>
    <t>P52-33-10-TVF - OG</t>
  </si>
  <si>
    <t>P52-33-11-Equipamentos</t>
  </si>
  <si>
    <t>P52-33-11-Estruturas Metalicas</t>
  </si>
  <si>
    <t>P52-33-11-Guarda Corpo</t>
  </si>
  <si>
    <t>P52-33-11-Piso</t>
  </si>
  <si>
    <t>P52-33-11-Suportes</t>
  </si>
  <si>
    <t>P52-33-11-Teto</t>
  </si>
  <si>
    <t>P52-33-11-TVF - OG</t>
  </si>
  <si>
    <t>P52-33-1-Equipamentos</t>
  </si>
  <si>
    <t>P52-33-1-Escadas</t>
  </si>
  <si>
    <t>P52-33-1-Estruturas Metalicas</t>
  </si>
  <si>
    <t>P52-33-1-Guarda Corpo</t>
  </si>
  <si>
    <t>P52-33-1-Piso</t>
  </si>
  <si>
    <t>P52-33-1-Suportes</t>
  </si>
  <si>
    <t>P52-33-1-Teto</t>
  </si>
  <si>
    <t>P52-33-1-TVF - OG</t>
  </si>
  <si>
    <t>P52-33-2-Equipamentos</t>
  </si>
  <si>
    <t>P52-33-2-Escadas</t>
  </si>
  <si>
    <t>P52-33-2-Estruturas Metalicas</t>
  </si>
  <si>
    <t>P52-33-2-Guarda Corpo</t>
  </si>
  <si>
    <t>P52-33-2-Piso</t>
  </si>
  <si>
    <t>P52-33-2-Suportes</t>
  </si>
  <si>
    <t>P52-33-2-Teto</t>
  </si>
  <si>
    <t>P52-33-2-TVF - OG</t>
  </si>
  <si>
    <t>P52-33-3-Equipamentos</t>
  </si>
  <si>
    <t>P52-33-3-Escadas</t>
  </si>
  <si>
    <t>P52-33-3-Estruturas Metalicas</t>
  </si>
  <si>
    <t>P52-33-3-Guarda Corpo</t>
  </si>
  <si>
    <t>P52-33-3-Piso</t>
  </si>
  <si>
    <t>P52-33-3-Suportes</t>
  </si>
  <si>
    <t>P52-33-3-Teto</t>
  </si>
  <si>
    <t>P52-33-3-TVF - OG</t>
  </si>
  <si>
    <t>P52-33-4-Equipamentos</t>
  </si>
  <si>
    <t>P52-33-4-Escadas</t>
  </si>
  <si>
    <t>P52-33-4-Estruturas Metalicas</t>
  </si>
  <si>
    <t>P52-33-4-Guarda Corpo</t>
  </si>
  <si>
    <t>P52-33-4-Piso</t>
  </si>
  <si>
    <t>P52-33-4-Suportes</t>
  </si>
  <si>
    <t>P52-33-4-Teto</t>
  </si>
  <si>
    <t>P52-33-4-TVF - OG</t>
  </si>
  <si>
    <t>P52-33-5-Equipamentos</t>
  </si>
  <si>
    <t>P52-33-5-Escadas</t>
  </si>
  <si>
    <t>P52-33-5-Estruturas Metalicas</t>
  </si>
  <si>
    <t>P52-33-5-Guarda Corpo</t>
  </si>
  <si>
    <t>P52-33-5-Piso</t>
  </si>
  <si>
    <t>P52-33-5-Suportes</t>
  </si>
  <si>
    <t>P52-33-5-Teto</t>
  </si>
  <si>
    <t>P52-33-5-TVF - OG</t>
  </si>
  <si>
    <t>P52-33-6-Equipamentos</t>
  </si>
  <si>
    <t>P52-33-6-Escadas</t>
  </si>
  <si>
    <t>P52-33-6-Estruturas Metalicas</t>
  </si>
  <si>
    <t>P52-33-6-Guarda Corpo</t>
  </si>
  <si>
    <t>P52-33-6-Piso</t>
  </si>
  <si>
    <t>P52-33-6-Suportes</t>
  </si>
  <si>
    <t>P52-33-6-Teto</t>
  </si>
  <si>
    <t>P52-33-6-TVF - OG</t>
  </si>
  <si>
    <t>P52-33-7-Equipamentos</t>
  </si>
  <si>
    <t>P52-33-7-Escadas</t>
  </si>
  <si>
    <t>P52-33-7-Estruturas Metalicas</t>
  </si>
  <si>
    <t>P52-33-7-Guarda Corpo</t>
  </si>
  <si>
    <t>P52-33-7-Piso</t>
  </si>
  <si>
    <t>P52-33-7-Suportes</t>
  </si>
  <si>
    <t>P52-33-7-Teto</t>
  </si>
  <si>
    <t>P52-33-7-TVF - OG</t>
  </si>
  <si>
    <t>P52-33-8-Equipamentos</t>
  </si>
  <si>
    <t>P52-33-8-Escadas</t>
  </si>
  <si>
    <t>P52-33-8-Estruturas Metalicas</t>
  </si>
  <si>
    <t>P52-33-8-Guarda Corpo</t>
  </si>
  <si>
    <t>P52-33-8-Piso</t>
  </si>
  <si>
    <t>P52-33-8-Suportes</t>
  </si>
  <si>
    <t>P52-33-8-Teto</t>
  </si>
  <si>
    <t>P52-33-8-TVF - OG</t>
  </si>
  <si>
    <t>P52-33-9-Equipamentos</t>
  </si>
  <si>
    <t>P52-33-9-Escadas</t>
  </si>
  <si>
    <t>P52-33-9-Estruturas Metalicas</t>
  </si>
  <si>
    <t>P52-33-9-Guarda Corpo</t>
  </si>
  <si>
    <t>P52-33-9-Piso</t>
  </si>
  <si>
    <t>P52-33-9-Suportes</t>
  </si>
  <si>
    <t>P52-33-9-Teto</t>
  </si>
  <si>
    <t>P52-33-9-TVF - OG</t>
  </si>
  <si>
    <t>P52-34-1-Equipamentos</t>
  </si>
  <si>
    <t>P52-34-1-Escadas</t>
  </si>
  <si>
    <t>P52-34-1-Estruturas Metalicas</t>
  </si>
  <si>
    <t>P52-34-1-Guarda Corpo</t>
  </si>
  <si>
    <t>P52-34-1-Piso</t>
  </si>
  <si>
    <t>P52-34-1-Suportes</t>
  </si>
  <si>
    <t>P52-34-1-Teto</t>
  </si>
  <si>
    <t>P52-34-1-TVF - OG</t>
  </si>
  <si>
    <t>P52-34-2-Equipamentos</t>
  </si>
  <si>
    <t>P52-34-2-Estruturas Metalicas</t>
  </si>
  <si>
    <t>P52-34-2-Guarda Corpo</t>
  </si>
  <si>
    <t>P52-34-2-Piso</t>
  </si>
  <si>
    <t>P52-34-2-Suportes</t>
  </si>
  <si>
    <t>P52-34-2-Teto</t>
  </si>
  <si>
    <t>P52-34-2-TVF - OG</t>
  </si>
  <si>
    <t>P52-34-3-Equipamentos</t>
  </si>
  <si>
    <t>P52-34-3-Escadas</t>
  </si>
  <si>
    <t>P52-34-3-Estruturas Metalicas</t>
  </si>
  <si>
    <t>P52-34-3-Guarda Corpo</t>
  </si>
  <si>
    <t>P52-34-3-Piso</t>
  </si>
  <si>
    <t>P52-34-3-Suportes</t>
  </si>
  <si>
    <t>P52-34-3-Teto</t>
  </si>
  <si>
    <t>P52-34-3-TVF - OG</t>
  </si>
  <si>
    <t>P52-34-4-Equipamentos</t>
  </si>
  <si>
    <t>P52-34-4-Escadas</t>
  </si>
  <si>
    <t>P52-34-4-Estruturas Metalicas</t>
  </si>
  <si>
    <t>P52-34-4-Guarda Corpo</t>
  </si>
  <si>
    <t>P52-34-4-Piso</t>
  </si>
  <si>
    <t>P52-34-4-Suportes</t>
  </si>
  <si>
    <t>P52-34-4-Teto</t>
  </si>
  <si>
    <t>P52-34-4-TVF - OG</t>
  </si>
  <si>
    <t>P52-34-5-Equipamentos</t>
  </si>
  <si>
    <t>P52-34-5-Escadas</t>
  </si>
  <si>
    <t>P52-34-5-Estruturas Metalicas</t>
  </si>
  <si>
    <t>P52-34-5-Guarda Corpo</t>
  </si>
  <si>
    <t>P52-34-5-Piso</t>
  </si>
  <si>
    <t>P52-34-5-Suportes</t>
  </si>
  <si>
    <t>P52-34-5-Teto</t>
  </si>
  <si>
    <t>P52-34-5-TVF - OG</t>
  </si>
  <si>
    <t>P52-34-6-Equipamentos</t>
  </si>
  <si>
    <t>P52-34-6-Escadas</t>
  </si>
  <si>
    <t>P52-34-6-Estruturas Metalicas</t>
  </si>
  <si>
    <t>P52-34-6-Guarda Corpo</t>
  </si>
  <si>
    <t>P52-34-6-Piso</t>
  </si>
  <si>
    <t>P52-34-6-Suportes</t>
  </si>
  <si>
    <t>P52-34-6-Teto</t>
  </si>
  <si>
    <t>P52-34-6-TVF - OG</t>
  </si>
  <si>
    <t>P52-34-7-Equipamentos</t>
  </si>
  <si>
    <t>P52-34-7-Escadas</t>
  </si>
  <si>
    <t>P52-34-7-Estruturas Metalicas</t>
  </si>
  <si>
    <t>P52-34-7-Guarda Corpo</t>
  </si>
  <si>
    <t>P52-34-7-Piso</t>
  </si>
  <si>
    <t>P52-34-7-Suportes</t>
  </si>
  <si>
    <t>P52-34-7-Teto</t>
  </si>
  <si>
    <t>P52-34-7-TVF - OG</t>
  </si>
  <si>
    <t>P52-35-1-Equipamentos</t>
  </si>
  <si>
    <t>P52-35-1-Escadas</t>
  </si>
  <si>
    <t>P52-35-1-Estruturas Metalicas</t>
  </si>
  <si>
    <t>P52-35-1-Guarda Corpo</t>
  </si>
  <si>
    <t>P52-35-1-Piso</t>
  </si>
  <si>
    <t>P52-35-1-Suportes</t>
  </si>
  <si>
    <t>P52-35-1-Teto</t>
  </si>
  <si>
    <t>P52-35-1-TVF - OG</t>
  </si>
  <si>
    <t>P52-35-2-Equipamentos</t>
  </si>
  <si>
    <t>P52-35-2-Estruturas Metalicas</t>
  </si>
  <si>
    <t>P52-35-2-Guarda Corpo</t>
  </si>
  <si>
    <t>P52-35-2-Piso</t>
  </si>
  <si>
    <t>P52-35-2-Suportes</t>
  </si>
  <si>
    <t>P52-35-2-Teto</t>
  </si>
  <si>
    <t>P52-35-2-TVF - OG</t>
  </si>
  <si>
    <t>P52-36-1-Equipamentos</t>
  </si>
  <si>
    <t>P52-36-1-Estruturas Metalicas</t>
  </si>
  <si>
    <t>P52-36-1-Guarda Corpo</t>
  </si>
  <si>
    <t>P52-36-1-Piso</t>
  </si>
  <si>
    <t>P52-36-1-Suportes</t>
  </si>
  <si>
    <t>P52-36-1-Teto</t>
  </si>
  <si>
    <t>P52-36-1-TVF</t>
  </si>
  <si>
    <t>P52-36-2-Equipamentos</t>
  </si>
  <si>
    <t>P52-36-2-Estruturas Metalicas</t>
  </si>
  <si>
    <t>P52-36-2-Guarda Corpo</t>
  </si>
  <si>
    <t>P52-36-2-Piso</t>
  </si>
  <si>
    <t>P52-36-2-Suportes</t>
  </si>
  <si>
    <t>P52-36-2-Teto</t>
  </si>
  <si>
    <t>P52-36-2-TVF</t>
  </si>
  <si>
    <t>P52-36-3-Equipamentos</t>
  </si>
  <si>
    <t>P52-36-3-Estruturas Metalicas</t>
  </si>
  <si>
    <t>P52-36-3-Guarda Corpo</t>
  </si>
  <si>
    <t>P52-36-3-Piso</t>
  </si>
  <si>
    <t>P52-36-3-Suportes</t>
  </si>
  <si>
    <t>P52-36-3-Teto</t>
  </si>
  <si>
    <t>P52-36-3-TVF</t>
  </si>
  <si>
    <t>P52-37-1-Equipamentos</t>
  </si>
  <si>
    <t>P52-37-1-Escadas</t>
  </si>
  <si>
    <t>P52-37-1-Estruturas Metalicas</t>
  </si>
  <si>
    <t>P52-37-1-Guarda Corpo</t>
  </si>
  <si>
    <t>P52-37-1-Piso</t>
  </si>
  <si>
    <t>P52-37-1-Suportes</t>
  </si>
  <si>
    <t>P52-37-1-Teto</t>
  </si>
  <si>
    <t>P52-37-1-TVF - OG</t>
  </si>
  <si>
    <t>P52-37-2-Equipamentos</t>
  </si>
  <si>
    <t>P52-37-2-Estruturas Metalicas</t>
  </si>
  <si>
    <t>P52-37-2-Guarda Corpo</t>
  </si>
  <si>
    <t>P52-37-2-Piso</t>
  </si>
  <si>
    <t>P52-37-2-Suportes</t>
  </si>
  <si>
    <t>P52-37-2-Teto</t>
  </si>
  <si>
    <t>P52-37-2-TVF - OG</t>
  </si>
  <si>
    <t>P52-38-1-Equipamentos</t>
  </si>
  <si>
    <t>P52-38-1-Escadas</t>
  </si>
  <si>
    <t>P52-38-1-Estruturas Metalicas</t>
  </si>
  <si>
    <t>P52-38-1-Guarda Corpo</t>
  </si>
  <si>
    <t>P52-38-1-Piso</t>
  </si>
  <si>
    <t>P52-38-1-Suportes</t>
  </si>
  <si>
    <t>P52-38-1-Teto</t>
  </si>
  <si>
    <t>P52-38-1-TVF - OG</t>
  </si>
  <si>
    <t>P52-38-2-Equipamentos</t>
  </si>
  <si>
    <t>P52-38-2-Estruturas Metalicas</t>
  </si>
  <si>
    <t>P52-38-2-Guarda Corpo</t>
  </si>
  <si>
    <t>P52-38-2-Piso</t>
  </si>
  <si>
    <t>P52-38-2-Suportes</t>
  </si>
  <si>
    <t>P52-38-2-Teto</t>
  </si>
  <si>
    <t>P52-38-2-TVF - OG</t>
  </si>
  <si>
    <t>P52-38-3-Equipamentos</t>
  </si>
  <si>
    <t>P52-38-3-Escadas</t>
  </si>
  <si>
    <t>P52-38-3-Estruturas Metalicas</t>
  </si>
  <si>
    <t>P52-38-3-Guarda Corpo</t>
  </si>
  <si>
    <t>P52-38-3-Piso</t>
  </si>
  <si>
    <t>P52-38-3-Suportes</t>
  </si>
  <si>
    <t>P52-38-3-Teto</t>
  </si>
  <si>
    <t>P52-38-3-TVF - OG</t>
  </si>
  <si>
    <t>P52-38-4-Equipamentos</t>
  </si>
  <si>
    <t>P52-38-4-Escadas</t>
  </si>
  <si>
    <t>P52-38-4-Estruturas Metalicas</t>
  </si>
  <si>
    <t>P52-38-4-Guarda Corpo</t>
  </si>
  <si>
    <t>P52-38-4-Piso</t>
  </si>
  <si>
    <t>P52-38-4-Suportes</t>
  </si>
  <si>
    <t>P52-38-4-Teto</t>
  </si>
  <si>
    <t>P52-38-4-TVF - OG</t>
  </si>
  <si>
    <t>P52-39-1-Equipamentos</t>
  </si>
  <si>
    <t>P52-39-1-Estruturas Metalicas</t>
  </si>
  <si>
    <t>P52-39-1-Guarda Corpo</t>
  </si>
  <si>
    <t>P52-39-1-Piso</t>
  </si>
  <si>
    <t>P52-39-1-Suportes</t>
  </si>
  <si>
    <t>P52-39-1-Teto</t>
  </si>
  <si>
    <t>P52-39-1-TVF - OG</t>
  </si>
  <si>
    <t>P52-39-2-Equipamentos</t>
  </si>
  <si>
    <t>P52-39-2-Estruturas Metalicas</t>
  </si>
  <si>
    <t>P52-39-2-Guarda Corpo</t>
  </si>
  <si>
    <t>P52-39-2-Piso</t>
  </si>
  <si>
    <t>P52-39-2-Suportes</t>
  </si>
  <si>
    <t>P52-39-2-Teto</t>
  </si>
  <si>
    <t>P52-39-2-TVF - OG</t>
  </si>
  <si>
    <t>P52-3A-1-Antepara</t>
  </si>
  <si>
    <t>P52-3A-1-Equipamentos</t>
  </si>
  <si>
    <t>P52-3A-1-Escadas</t>
  </si>
  <si>
    <t>P52-3A-1-Estruturas Metalicas</t>
  </si>
  <si>
    <t>P52-3A-1-Guarda Corpo</t>
  </si>
  <si>
    <t>P52-3A-1-Piso</t>
  </si>
  <si>
    <t>P52-3A-1-Suportes</t>
  </si>
  <si>
    <t>P52-3A-1-Teto</t>
  </si>
  <si>
    <t>P52-3A-1-TVF - OG</t>
  </si>
  <si>
    <t>P52-3A-2-Antepara</t>
  </si>
  <si>
    <t>P52-3A-2-Equipamentos</t>
  </si>
  <si>
    <t>P52-3A-2-Escadas</t>
  </si>
  <si>
    <t>P52-3A-2-Estruturas Metalicas</t>
  </si>
  <si>
    <t>P52-3A-2-Guarda Corpo</t>
  </si>
  <si>
    <t>P52-3A-2-Piso</t>
  </si>
  <si>
    <t>P52-3A-2-Suportes</t>
  </si>
  <si>
    <t>P52-3A-2-TVF - OG</t>
  </si>
  <si>
    <t>P52-3B-1-Antepara</t>
  </si>
  <si>
    <t>P52-3B-1-Equipamentos</t>
  </si>
  <si>
    <t>P52-3B-1-Escadas</t>
  </si>
  <si>
    <t>P52-3B-1-Estruturas Metalicas</t>
  </si>
  <si>
    <t>P52-3B-1-Guarda Corpo</t>
  </si>
  <si>
    <t>P52-3B-1-Piso</t>
  </si>
  <si>
    <t>P52-3B-1-Suportes</t>
  </si>
  <si>
    <t>P52-3B-1-Teto</t>
  </si>
  <si>
    <t>P52-3B-1-TVF - OG</t>
  </si>
  <si>
    <t>P52-3B-2-Antepara</t>
  </si>
  <si>
    <t>P52-3B-2-Equipamentos</t>
  </si>
  <si>
    <t>P52-3B-2-Escadas</t>
  </si>
  <si>
    <t>P52-3B-2-Estruturas Metalicas</t>
  </si>
  <si>
    <t>P52-3B-2-Guarda Corpo</t>
  </si>
  <si>
    <t>P52-3B-2-Piso</t>
  </si>
  <si>
    <t>P52-3B-2-Suportes</t>
  </si>
  <si>
    <t>P52-3B-2-Teto</t>
  </si>
  <si>
    <t>P52-3B-2-TVF - OG</t>
  </si>
  <si>
    <t>P52-3B-3-Antepara</t>
  </si>
  <si>
    <t>P52-3B-3-Equipamentos</t>
  </si>
  <si>
    <t>P52-3B-3-Escadas</t>
  </si>
  <si>
    <t>P52-3B-3-Estruturas Metalicas</t>
  </si>
  <si>
    <t>P52-3B-3-Guarda Corpo</t>
  </si>
  <si>
    <t>P52-3B-3-Piso</t>
  </si>
  <si>
    <t>P52-3B-3-Suportes</t>
  </si>
  <si>
    <t>P52-3B-3-TVF - OG</t>
  </si>
  <si>
    <t>P52-40-1-Antepara</t>
  </si>
  <si>
    <t>P52-40-1-Escadas</t>
  </si>
  <si>
    <t>P52-40-1-Estruturas Metalicas</t>
  </si>
  <si>
    <t>P52-40-1-Suportes</t>
  </si>
  <si>
    <t>P52-40-1-Teto</t>
  </si>
  <si>
    <t>P52-40-2-Antepara</t>
  </si>
  <si>
    <t>P52-40-2-Escadas</t>
  </si>
  <si>
    <t>P52-40-2-Estruturas Metalicas</t>
  </si>
  <si>
    <t>P52-40-2-Suportes</t>
  </si>
  <si>
    <t>P52-40-2-Teto</t>
  </si>
  <si>
    <t>P52-40-3-Antepara</t>
  </si>
  <si>
    <t>P52-40-3-Escadas</t>
  </si>
  <si>
    <t>P52-40-3-Estruturas Metalicas</t>
  </si>
  <si>
    <t>P52-40-3-Guarda Corpo</t>
  </si>
  <si>
    <t>P52-40-3-Suportes</t>
  </si>
  <si>
    <t>P52-40-3-Teto</t>
  </si>
  <si>
    <t>P52-40-4-Antepara</t>
  </si>
  <si>
    <t>P52-40-4-Escadas</t>
  </si>
  <si>
    <t>P52-40-4-Estruturas Metalicas</t>
  </si>
  <si>
    <t>P52-40-4-Suportes</t>
  </si>
  <si>
    <t>P52-40-4-Teto</t>
  </si>
  <si>
    <t>P52-41-1-Equipamentos</t>
  </si>
  <si>
    <t>P52-41-1-Escadas</t>
  </si>
  <si>
    <t>P52-41-1-Estruturas Metalicas</t>
  </si>
  <si>
    <t>P52-41-1-Guarda Corpo</t>
  </si>
  <si>
    <t>P52-41-1-Piso</t>
  </si>
  <si>
    <t>P52-41-1-Suportes</t>
  </si>
  <si>
    <t>P52-41-1-Teto</t>
  </si>
  <si>
    <t>P52-41-1-TVF</t>
  </si>
  <si>
    <t>P52-41-2-Equipamentos</t>
  </si>
  <si>
    <t>P52-41-2-Estruturas Metalicas</t>
  </si>
  <si>
    <t>P52-41-2-Guarda Corpo</t>
  </si>
  <si>
    <t>P52-41-2-Piso</t>
  </si>
  <si>
    <t>P52-41-2-Suportes</t>
  </si>
  <si>
    <t>P52-41-2-Teto</t>
  </si>
  <si>
    <t>P52-41-2-TVF</t>
  </si>
  <si>
    <t>P52-4-1-Equipamentos</t>
  </si>
  <si>
    <t>P52-4-1-Estruturas Metalicas</t>
  </si>
  <si>
    <t>P52-4-1-Guarda Corpo</t>
  </si>
  <si>
    <t>P52-4-1-Piso</t>
  </si>
  <si>
    <t>P52-4-1-Suportes</t>
  </si>
  <si>
    <t>P52-4-1-Teto</t>
  </si>
  <si>
    <t>P52-4-1-TVF - OG</t>
  </si>
  <si>
    <t>P52-42-1-Equipamentos</t>
  </si>
  <si>
    <t>P52-42-1-Escadas</t>
  </si>
  <si>
    <t>P52-42-1-Estruturas Metalicas</t>
  </si>
  <si>
    <t>P52-42-1-Guarda Corpo</t>
  </si>
  <si>
    <t>P52-42-1-Piso</t>
  </si>
  <si>
    <t>P52-42-1-Suportes</t>
  </si>
  <si>
    <t>P52-42-1-TVF</t>
  </si>
  <si>
    <t>P52-42-2-Equipamentos</t>
  </si>
  <si>
    <t>P52-42-2-Escadas</t>
  </si>
  <si>
    <t>P52-42-2-Estruturas Metalicas</t>
  </si>
  <si>
    <t>P52-42-2-Guarda Corpo</t>
  </si>
  <si>
    <t>P52-42-2-Piso</t>
  </si>
  <si>
    <t>P52-42-2-Suportes</t>
  </si>
  <si>
    <t>P52-42-2-Teto</t>
  </si>
  <si>
    <t>P52-42-2-TVF</t>
  </si>
  <si>
    <t>P52-4-2-Equipamentos</t>
  </si>
  <si>
    <t>P52-4-2-Escadas</t>
  </si>
  <si>
    <t>P52-4-2-Estruturas Metalicas</t>
  </si>
  <si>
    <t>P52-4-2-Guarda Corpo</t>
  </si>
  <si>
    <t>P52-4-2-Piso</t>
  </si>
  <si>
    <t>P52-4-2-Suportes</t>
  </si>
  <si>
    <t>P52-4-2-Teto</t>
  </si>
  <si>
    <t>P52-4-2-TVF - OG</t>
  </si>
  <si>
    <t>P52-4-3.1-Equipamentos</t>
  </si>
  <si>
    <t>P52-4-3.1-Escadas</t>
  </si>
  <si>
    <t>P52-4-3.1-Estruturas Metalicas</t>
  </si>
  <si>
    <t>P52-4-3.1-Guarda Corpo</t>
  </si>
  <si>
    <t>P52-4-3.1-Piso</t>
  </si>
  <si>
    <t>P52-4-3.1-Suportes</t>
  </si>
  <si>
    <t>P52-4-3.1-TVF - OG</t>
  </si>
  <si>
    <t>P52-4-3.2-Equipamentos</t>
  </si>
  <si>
    <t>P52-4-3.2-Escadas</t>
  </si>
  <si>
    <t>P52-4-3.2-Estruturas Metalicas</t>
  </si>
  <si>
    <t>P52-4-3.2-Guarda Corpo</t>
  </si>
  <si>
    <t>P52-4-3.2-Piso</t>
  </si>
  <si>
    <t>P52-4-3.2-Suportes</t>
  </si>
  <si>
    <t>P52-4-3.2-TVF - OG</t>
  </si>
  <si>
    <t>P52-4-3.3-Estruturas Metalicas</t>
  </si>
  <si>
    <t>P52-4-3.3-Guarda Corpo</t>
  </si>
  <si>
    <t>P52-4-3.3-Piso</t>
  </si>
  <si>
    <t>P52-4-3.3-Suportes</t>
  </si>
  <si>
    <t>P52-4-3.3-TVF - OG</t>
  </si>
  <si>
    <t>P52-43-1-Antepara</t>
  </si>
  <si>
    <t>P52-43-1-Equipamentos</t>
  </si>
  <si>
    <t>P52-43-1-Estruturas Metalicas</t>
  </si>
  <si>
    <t>P52-43-1-Guarda Corpo</t>
  </si>
  <si>
    <t>P52-43-1-Piso</t>
  </si>
  <si>
    <t>P52-43-1-Suportes</t>
  </si>
  <si>
    <t>P52-43-1-Teto</t>
  </si>
  <si>
    <t>P52-43-1-TVF</t>
  </si>
  <si>
    <t>P52-43-2-Antepara</t>
  </si>
  <si>
    <t>P52-43-2-Equipamentos</t>
  </si>
  <si>
    <t>P52-43-2-Estruturas Metalicas</t>
  </si>
  <si>
    <t>P52-43-2-Guarda Corpo</t>
  </si>
  <si>
    <t>P52-43-2-Piso</t>
  </si>
  <si>
    <t>P52-43-2-Suportes</t>
  </si>
  <si>
    <t>P52-43-2-Teto</t>
  </si>
  <si>
    <t>P52-43-2-TVF</t>
  </si>
  <si>
    <t>P52-43-3-Antepara</t>
  </si>
  <si>
    <t>P52-43-3-Equipamentos</t>
  </si>
  <si>
    <t>P52-43-3-Escadas</t>
  </si>
  <si>
    <t>P52-43-3-Estruturas Metalicas</t>
  </si>
  <si>
    <t>P52-43-3-Guarda Corpo</t>
  </si>
  <si>
    <t>P52-43-3-Piso</t>
  </si>
  <si>
    <t>P52-43-3-Suportes</t>
  </si>
  <si>
    <t>P52-43-3-Teto</t>
  </si>
  <si>
    <t>P52-43-3-TVF</t>
  </si>
  <si>
    <t>P52-43-4-Antepara</t>
  </si>
  <si>
    <t>P52-43-4-Equipamentos</t>
  </si>
  <si>
    <t>P52-43-4-Escadas</t>
  </si>
  <si>
    <t>P52-43-4-Estruturas Metalicas</t>
  </si>
  <si>
    <t>P52-43-4-Guarda Corpo</t>
  </si>
  <si>
    <t>P52-43-4-Piso</t>
  </si>
  <si>
    <t>P52-43-4-Suportes</t>
  </si>
  <si>
    <t>P52-43-4-Teto</t>
  </si>
  <si>
    <t>P52-43-4-TVF</t>
  </si>
  <si>
    <t>P52-4-3-Equipamentos</t>
  </si>
  <si>
    <t>P52-4-3-Escadas</t>
  </si>
  <si>
    <t>P52-4-3-Estruturas Metalicas</t>
  </si>
  <si>
    <t>P52-4-3-Guarda Corpo</t>
  </si>
  <si>
    <t>P52-4-3-Piso</t>
  </si>
  <si>
    <t>P52-4-3-Suportes</t>
  </si>
  <si>
    <t>P52-4-3-TVF - OG</t>
  </si>
  <si>
    <t>P52-44-1-Estruturas Metalicas</t>
  </si>
  <si>
    <t>P52-44-1-Guarda Corpo</t>
  </si>
  <si>
    <t>P52-44-1-Piso</t>
  </si>
  <si>
    <t>P52-44-2-Estruturas Metalicas</t>
  </si>
  <si>
    <t>P52-44-2-Guarda Corpo</t>
  </si>
  <si>
    <t>P52-44-2-Piso</t>
  </si>
  <si>
    <t>P52-45-1-Equipamentos</t>
  </si>
  <si>
    <t>P52-45-1-Escadas</t>
  </si>
  <si>
    <t>P52-45-1-Estruturas Metalicas</t>
  </si>
  <si>
    <t>P52-45-1-Guarda Corpo</t>
  </si>
  <si>
    <t>P52-45-1-Suportes</t>
  </si>
  <si>
    <t>P52-45-2-Equipamentos</t>
  </si>
  <si>
    <t>P52-45-2-Escadas</t>
  </si>
  <si>
    <t>P52-45-2-Estruturas Metalicas</t>
  </si>
  <si>
    <t>P52-45-2-Guarda Corpo</t>
  </si>
  <si>
    <t>P52-45-2-Suportes</t>
  </si>
  <si>
    <t>P52-45-3-Escadas</t>
  </si>
  <si>
    <t>P52-45-3-Guarda Corpo</t>
  </si>
  <si>
    <t>P52-45-3-Piso</t>
  </si>
  <si>
    <t>P52-45-3-Suportes</t>
  </si>
  <si>
    <t>P52-45-3-TVF</t>
  </si>
  <si>
    <t>P52-45-4-Escadas</t>
  </si>
  <si>
    <t>P52-45-4-Guarda Corpo</t>
  </si>
  <si>
    <t>P52-45-4-Piso</t>
  </si>
  <si>
    <t>P52-45-4-Suportes</t>
  </si>
  <si>
    <t>P52-45-4-TVF</t>
  </si>
  <si>
    <t>P52-46-1-Equipamentos</t>
  </si>
  <si>
    <t>P52-46-1-Escadas</t>
  </si>
  <si>
    <t>P52-46-1-Estruturas Metalicas</t>
  </si>
  <si>
    <t>P52-46-1-Guarda Corpo</t>
  </si>
  <si>
    <t>P52-46-1-Piso</t>
  </si>
  <si>
    <t>P52-46-1-Suportes</t>
  </si>
  <si>
    <t>P52-46-1-TVF</t>
  </si>
  <si>
    <t>P52-47-1-Equipamentos</t>
  </si>
  <si>
    <t>P52-47-1-Estruturas Metalicas</t>
  </si>
  <si>
    <t>P52-47-1-Guarda Corpo</t>
  </si>
  <si>
    <t>P52-47-1-Piso</t>
  </si>
  <si>
    <t>P52-47-1-Suportes</t>
  </si>
  <si>
    <t>P52-47-1-TVF</t>
  </si>
  <si>
    <t>P52-48-1-Antepara</t>
  </si>
  <si>
    <t>P52-48-1-Escadas</t>
  </si>
  <si>
    <t>P52-48-1-Guarda Corpo</t>
  </si>
  <si>
    <t>P52-48-1-Piso</t>
  </si>
  <si>
    <t>P52-48-1-Suportes</t>
  </si>
  <si>
    <t>P52-48-1-Teto</t>
  </si>
  <si>
    <t>P52-49-1-Equipamentos</t>
  </si>
  <si>
    <t>P52-49-1-Estruturas Metalicas</t>
  </si>
  <si>
    <t>P52-49-1-Guarda Corpo</t>
  </si>
  <si>
    <t>P52-49-1-Piso</t>
  </si>
  <si>
    <t>P52-49-1-Suportes</t>
  </si>
  <si>
    <t>P52-49-1-TVF</t>
  </si>
  <si>
    <t>P52-50-1-Equipamentos</t>
  </si>
  <si>
    <t>P52-50-1-Escadas</t>
  </si>
  <si>
    <t>P52-50-1-Estruturas Metalicas</t>
  </si>
  <si>
    <t>P52-50-1-Guarda Corpo</t>
  </si>
  <si>
    <t>P52-50-1-Piso</t>
  </si>
  <si>
    <t>P52-50-1-Suportes</t>
  </si>
  <si>
    <t>P52-50-1-TVF</t>
  </si>
  <si>
    <t>P52-51-1-Antepara</t>
  </si>
  <si>
    <t>P52-51-1-Equipamentos</t>
  </si>
  <si>
    <t>P52-51-1-Escadas</t>
  </si>
  <si>
    <t>P52-51-1-Estruturas Metalicas</t>
  </si>
  <si>
    <t>P52-51-1-Guarda Corpo</t>
  </si>
  <si>
    <t>P52-51-1-Piso</t>
  </si>
  <si>
    <t>P52-51-1-Suportes</t>
  </si>
  <si>
    <t>P52-51-1-Teto</t>
  </si>
  <si>
    <t>P52-51-1-TVF - OG</t>
  </si>
  <si>
    <t>P52-5-1-Antepara</t>
  </si>
  <si>
    <t>P52-5-1-Equipamentos</t>
  </si>
  <si>
    <t>P52-5-1-Escadas</t>
  </si>
  <si>
    <t>P52-5-1-Estruturas Metalicas</t>
  </si>
  <si>
    <t>P52-5-1-Piso</t>
  </si>
  <si>
    <t>P52-5-1-Suportes</t>
  </si>
  <si>
    <t>P52-5-1-Teto</t>
  </si>
  <si>
    <t>P52-5-1-TVF - OG</t>
  </si>
  <si>
    <t>P52-5-2-Equipamentos</t>
  </si>
  <si>
    <t>P52-5-2-Escadas</t>
  </si>
  <si>
    <t>P52-5-2-Estruturas Metalicas</t>
  </si>
  <si>
    <t>P52-5-2-Piso</t>
  </si>
  <si>
    <t>P52-5-2-Suportes</t>
  </si>
  <si>
    <t>P52-5-2-Teto</t>
  </si>
  <si>
    <t>P52-5-2-TVF - OG</t>
  </si>
  <si>
    <t>P52-5-3-Equipamentos</t>
  </si>
  <si>
    <t>P52-5-3-Escadas</t>
  </si>
  <si>
    <t>P52-5-3-Estruturas Metalicas</t>
  </si>
  <si>
    <t>P52-5-3-Piso</t>
  </si>
  <si>
    <t>P52-5-3-Suportes</t>
  </si>
  <si>
    <t>P52-5-3-TVF - OG</t>
  </si>
  <si>
    <t>P52-6-1-Antepara</t>
  </si>
  <si>
    <t>P52-6-1-Equipamentos</t>
  </si>
  <si>
    <t>P52-6-1-Escadas</t>
  </si>
  <si>
    <t>P52-6-1-Estruturas Metalicas</t>
  </si>
  <si>
    <t>P52-6-1-Piso</t>
  </si>
  <si>
    <t>P52-6-1-Suportes</t>
  </si>
  <si>
    <t>P52-6-1-Teto</t>
  </si>
  <si>
    <t>P52-6-1-TVF - OG</t>
  </si>
  <si>
    <t>P52-6-2-Escadas</t>
  </si>
  <si>
    <t>P52-6-2-Estruturas Metalicas</t>
  </si>
  <si>
    <t>P52-6-2-Piso</t>
  </si>
  <si>
    <t>P52-6-2-Suportes</t>
  </si>
  <si>
    <t>P52-6-2-Teto</t>
  </si>
  <si>
    <t>P52-6-2-TVF - OG</t>
  </si>
  <si>
    <t>P52-6-3-Equipamentos</t>
  </si>
  <si>
    <t>P52-6-3-Escadas</t>
  </si>
  <si>
    <t>P52-6-3-Estruturas Metalicas</t>
  </si>
  <si>
    <t>P52-6-3-Piso</t>
  </si>
  <si>
    <t>P52-6-3-Suportes</t>
  </si>
  <si>
    <t>P52-6-3-TVF - OG</t>
  </si>
  <si>
    <t>P52-7-1-Equipamentos</t>
  </si>
  <si>
    <t>P52-7-1-Escadas</t>
  </si>
  <si>
    <t>P52-7-1-Estruturas Metalicas</t>
  </si>
  <si>
    <t>P52-7-1-Guarda Corpo</t>
  </si>
  <si>
    <t>P52-7-1-Piso</t>
  </si>
  <si>
    <t>P52-7-1-Suportes</t>
  </si>
  <si>
    <t>P52-7-1-Teto</t>
  </si>
  <si>
    <t>P52-7-1-TVF</t>
  </si>
  <si>
    <t>P52-7-2-Equipamentos</t>
  </si>
  <si>
    <t>P52-7-2-Escadas</t>
  </si>
  <si>
    <t>P52-7-2-Estruturas Metalicas</t>
  </si>
  <si>
    <t>P52-7-2-Guarda Corpo</t>
  </si>
  <si>
    <t>P52-7-2-Piso</t>
  </si>
  <si>
    <t>P52-7-2-Suportes</t>
  </si>
  <si>
    <t>P52-7-2-Teto</t>
  </si>
  <si>
    <t>P52-7-2-TVF</t>
  </si>
  <si>
    <t>P52-7-3-Equipamentos</t>
  </si>
  <si>
    <t>P52-7-3-Escadas</t>
  </si>
  <si>
    <t>P52-7-3-Estruturas Metalicas</t>
  </si>
  <si>
    <t>P52-7-3-Guarda Corpo</t>
  </si>
  <si>
    <t>P52-7-3-Piso</t>
  </si>
  <si>
    <t>P52-7-3-Suportes</t>
  </si>
  <si>
    <t>P52-7-3-TVF</t>
  </si>
  <si>
    <t>P52-7-4-Equipamentos</t>
  </si>
  <si>
    <t>P52-7-4-Escadas</t>
  </si>
  <si>
    <t>P52-7-4-Estruturas Metalicas</t>
  </si>
  <si>
    <t>P52-7-4-Guarda Corpo</t>
  </si>
  <si>
    <t>P52-7-4-Piso</t>
  </si>
  <si>
    <t>P52-7-4-Suportes</t>
  </si>
  <si>
    <t>P52-7-4-Teto</t>
  </si>
  <si>
    <t>P52-7-4-TVF</t>
  </si>
  <si>
    <t>P52-8-1-Escadas</t>
  </si>
  <si>
    <t>P52-8-1-Estruturas Metalicas</t>
  </si>
  <si>
    <t>P52-8-1-Guarda Corpo</t>
  </si>
  <si>
    <t>P52-8-1-Piso</t>
  </si>
  <si>
    <t>P52-8-1-Suportes</t>
  </si>
  <si>
    <t>P52-8-1-TVF</t>
  </si>
  <si>
    <t>P52-9A-1-Antepara</t>
  </si>
  <si>
    <t>P52-9A-1-Equipamentos</t>
  </si>
  <si>
    <t>P52-9A-1-Escadas</t>
  </si>
  <si>
    <t>P52-9A-1-Estruturas Metalicas</t>
  </si>
  <si>
    <t>P52-9A-1-Guarda Corpo</t>
  </si>
  <si>
    <t>P52-9A-1-Piso</t>
  </si>
  <si>
    <t>P52-9A-1-Suportes</t>
  </si>
  <si>
    <t>P52-9A-1-Teto</t>
  </si>
  <si>
    <t>P52-9A-1-TVF - OG</t>
  </si>
  <si>
    <t>P52-9A-2-Antepara</t>
  </si>
  <si>
    <t>P52-9A-2-Equipamentos</t>
  </si>
  <si>
    <t>P52-9A-2-Escadas</t>
  </si>
  <si>
    <t>P52-9A-2-Estruturas Metalicas</t>
  </si>
  <si>
    <t>P52-9A-2-Guarda Corpo</t>
  </si>
  <si>
    <t>P52-9A-2-Piso</t>
  </si>
  <si>
    <t>P52-9A-2-Suportes</t>
  </si>
  <si>
    <t>P52-9A-2-TVF - OG</t>
  </si>
  <si>
    <t>P52-9A-3-Antepara</t>
  </si>
  <si>
    <t>P52-9A-3-Equipamentos</t>
  </si>
  <si>
    <t>P52-9A-3-Escadas</t>
  </si>
  <si>
    <t>P52-9A-3-Estruturas Metalicas</t>
  </si>
  <si>
    <t>P52-9A-3-Guarda Corpo</t>
  </si>
  <si>
    <t>P52-9A-3-Piso</t>
  </si>
  <si>
    <t>P52-9A-3-Suportes</t>
  </si>
  <si>
    <t>P52-9A-3-Teto</t>
  </si>
  <si>
    <t>P52-9A-3-TVF - OG</t>
  </si>
  <si>
    <t>P52-9B-1-Antepara</t>
  </si>
  <si>
    <t>P52-9B-1-Equipamentos</t>
  </si>
  <si>
    <t>P52-9B-1-Escadas</t>
  </si>
  <si>
    <t>P52-9B-1-Estruturas Metalicas</t>
  </si>
  <si>
    <t>P52-9B-1-Guarda Corpo</t>
  </si>
  <si>
    <t>P52-9B-1-Piso</t>
  </si>
  <si>
    <t>P52-9B-1-Suportes</t>
  </si>
  <si>
    <t>P52-9B-1-Teto</t>
  </si>
  <si>
    <t>P52-9B-1-TVF - OG</t>
  </si>
  <si>
    <t>P52-9B-2-Antepara</t>
  </si>
  <si>
    <t>P52-9B-2-Equipamentos</t>
  </si>
  <si>
    <t>P52-9B-2-Escadas</t>
  </si>
  <si>
    <t>P52-9B-2-Estruturas Metalicas</t>
  </si>
  <si>
    <t>P52-9B-2-Guarda Corpo</t>
  </si>
  <si>
    <t>P52-9B-2-Piso</t>
  </si>
  <si>
    <t>P52-9B-2-Suportes</t>
  </si>
  <si>
    <t>P52-9B-2-TVF - OG</t>
  </si>
  <si>
    <t>P52-9B-3-Antepara</t>
  </si>
  <si>
    <t>P52-9B-3-Equipamentos</t>
  </si>
  <si>
    <t>P52-9B-3-Escadas</t>
  </si>
  <si>
    <t>P52-9B-3-Estruturas Metalicas</t>
  </si>
  <si>
    <t>P52-9B-3-Guarda Corpo</t>
  </si>
  <si>
    <t>P52-9B-3-Piso</t>
  </si>
  <si>
    <t>P52-9B-3-Suportes</t>
  </si>
  <si>
    <t>P52-9B-3-Teto</t>
  </si>
  <si>
    <t>P52-9B-3-TVF - OG</t>
  </si>
  <si>
    <t xml:space="preserve">Premissa: A decisão do gestor é em relação a quantidade de pintores a bordo e de quantos dias de UMS serão necessários. 
O gestor aqui não escolhe qual o recurso de UMS que ele vai receber, se é de pequeno ou grande porte. Isso é uma premissa do problema.  </t>
  </si>
  <si>
    <t>Plataforma PXXX</t>
  </si>
  <si>
    <t>Dados do Problema</t>
  </si>
  <si>
    <t>Função Objetivo</t>
  </si>
  <si>
    <t>Min Gasto Total</t>
  </si>
  <si>
    <t>R$ Mil</t>
  </si>
  <si>
    <t>Financeiro</t>
  </si>
  <si>
    <t xml:space="preserve">Custo Unitário Vaga a Bordo </t>
  </si>
  <si>
    <t>R$ Mil/ano</t>
  </si>
  <si>
    <t>Tem UMS</t>
  </si>
  <si>
    <t>Vagas da UMS</t>
  </si>
  <si>
    <t>quantidade</t>
  </si>
  <si>
    <t>Quantidade de pintores à bordo</t>
  </si>
  <si>
    <t>X</t>
  </si>
  <si>
    <t>Custo Campanha UMS</t>
  </si>
  <si>
    <t>R$ Mil/d</t>
  </si>
  <si>
    <t>Duração Campanha UMS</t>
  </si>
  <si>
    <t>Y</t>
  </si>
  <si>
    <t>duração</t>
  </si>
  <si>
    <t xml:space="preserve">Taxa de Desconto </t>
  </si>
  <si>
    <t>%a.a</t>
  </si>
  <si>
    <t>Frequência da UMS</t>
  </si>
  <si>
    <t>Z</t>
  </si>
  <si>
    <t>Anos</t>
  </si>
  <si>
    <t>Produtividade Média Pintor</t>
  </si>
  <si>
    <t xml:space="preserve">Evolução Corrosão </t>
  </si>
  <si>
    <t>Anos Planejados</t>
  </si>
  <si>
    <t>anos</t>
  </si>
  <si>
    <t>R1</t>
  </si>
  <si>
    <t xml:space="preserve">Área sem Pintura (com corrosão) - Ano 0 - Item 1 (A1) - META </t>
  </si>
  <si>
    <t>m2/ano</t>
  </si>
  <si>
    <t>dias de pintores necessários</t>
  </si>
  <si>
    <t xml:space="preserve">Custo Vaga a Bordo </t>
  </si>
  <si>
    <t>R2</t>
  </si>
  <si>
    <t>Área sem Pintura (com corrosão) - Ano 0 - Item 2 (A2) - META</t>
  </si>
  <si>
    <t>R3</t>
  </si>
  <si>
    <t>Área sem Pintura (com corrosão) -Ano 0 - Item 3 - (A3) - META</t>
  </si>
  <si>
    <t>R4</t>
  </si>
  <si>
    <t>Área Total Disponível Pintura Rotina</t>
  </si>
  <si>
    <t>=</t>
  </si>
  <si>
    <t>R5</t>
  </si>
  <si>
    <t>Área Total Disponível Pintura UMS</t>
  </si>
  <si>
    <t>R6</t>
  </si>
  <si>
    <t>Vaga Pintor a bordo (X)</t>
  </si>
  <si>
    <t>R7</t>
  </si>
  <si>
    <t>Duração Campanha UMS (Y)</t>
  </si>
  <si>
    <t>dias</t>
  </si>
  <si>
    <t>R8</t>
  </si>
  <si>
    <t>m2/ano demandado pintura &lt;= m2/ano total de pintura disponível</t>
  </si>
  <si>
    <t xml:space="preserve">R9 </t>
  </si>
  <si>
    <t>Restrições de Evolução da Corrosão</t>
  </si>
  <si>
    <t xml:space="preserve">Dúvidas: </t>
  </si>
  <si>
    <t xml:space="preserve">1) Para simplificar, coloquei a frequencia de UMS anual (Z=1), mas vou ter que flexibilizar isso na função objetivo para ela variar com a frequência da UMS, que seria uma das variáveis do problema. 
2) O X e o Y varia ao longo do tempo, como retratar isso? O Z ficaria fixo para todos os períodos para simplificar. 
3) Como retratar o crescimento da corrosão ao longo do tempo? Em relação a crescimento na área a ser pintada. 
4) O crescimento da corrosão na plataforma é linear mesmo?
5) 
</t>
  </si>
  <si>
    <t xml:space="preserve">Para Búzios: </t>
  </si>
  <si>
    <t>Área da base em m2 = área que precisa ser pintada?</t>
  </si>
  <si>
    <t>Produtividade do pintor UMS = produtividade pintor rotina?</t>
  </si>
  <si>
    <t>Cálculos</t>
  </si>
  <si>
    <t>Produtividade de 1 pintor</t>
  </si>
  <si>
    <t>Capacidade em m2 da equipe por dia</t>
  </si>
  <si>
    <t>pessoas</t>
  </si>
  <si>
    <t>Capacidade em m2 da equipe por campanha</t>
  </si>
  <si>
    <t>&lt;---</t>
  </si>
  <si>
    <t xml:space="preserve">      |</t>
  </si>
  <si>
    <t>Dias de campanha de pintura</t>
  </si>
  <si>
    <t>Vagas à bordo</t>
  </si>
  <si>
    <t>vagas</t>
  </si>
  <si>
    <t>Capacidade total de pintura por equipe e campanha</t>
  </si>
  <si>
    <t>camada</t>
  </si>
  <si>
    <t>Variáveis inteiras 0 ou 1</t>
  </si>
  <si>
    <t xml:space="preserve">Função objetivo </t>
  </si>
  <si>
    <t>Maximizar a quantidade de itens pintados</t>
  </si>
  <si>
    <t>m2 de tinta</t>
  </si>
  <si>
    <t>pintou?</t>
  </si>
  <si>
    <t>m2 de tinta usada</t>
  </si>
  <si>
    <t>Maximizar a área pintada</t>
  </si>
  <si>
    <t>Possibilidades para incrementar a complexidade do problema</t>
  </si>
  <si>
    <t>Considerar que alguns itens tem prioridade sobre outros para a pintura</t>
  </si>
  <si>
    <t>Considerar que a pintura pode ser realizada por serviços de apoio à bordo ou por campanhas de UMS, tendo custos e quantidade de vagas distintos</t>
  </si>
  <si>
    <t>Considerar as diversas campanhas ao longo do tempo para quitar o backlog</t>
  </si>
  <si>
    <t>Considerar que ao longo do tempo os itens se degradam e exigem mais pintura a uma taxa x/dia, podendo variar as taxas por tipo de item</t>
  </si>
  <si>
    <t>Considerar o plano de pintura para diversas plataformas com critérios de priorização distintos</t>
  </si>
  <si>
    <t>Meta - x% de corrosão TVF e não TVF</t>
  </si>
  <si>
    <t>Quantidade de m2 pintados</t>
  </si>
  <si>
    <t>^</t>
  </si>
  <si>
    <t>|</t>
  </si>
  <si>
    <t>Quantidade de itens pintados</t>
  </si>
  <si>
    <t>Produtividade de 1 pintor Corrosão L</t>
  </si>
  <si>
    <t>Capacidade em m2 da equipe por dia - L</t>
  </si>
  <si>
    <t>Produtividade de 1 pintor Corrosão M</t>
  </si>
  <si>
    <t>Capacidade em m2 da equipe por dia - M</t>
  </si>
  <si>
    <t>Produtividade de 1 pintor Corrosão G</t>
  </si>
  <si>
    <t>Capacidade em m2 da equipe por dia - G</t>
  </si>
  <si>
    <t>Mínimo de corrosão aceitável</t>
  </si>
  <si>
    <t>Cálculos após decisão</t>
  </si>
  <si>
    <t>área total</t>
  </si>
  <si>
    <t>corrosão</t>
  </si>
  <si>
    <t>m2 a pintar</t>
  </si>
  <si>
    <t>Tipo da corrosão</t>
  </si>
  <si>
    <t>Grau Corrosão</t>
  </si>
  <si>
    <t>m2 a pintar ponderado corrosão</t>
  </si>
  <si>
    <t>m2 pintado</t>
  </si>
  <si>
    <t>corrosão após</t>
  </si>
  <si>
    <t>Maximizar a área pintada ponderada</t>
  </si>
  <si>
    <t>Minimizar a corrosão após</t>
  </si>
  <si>
    <t>Quantidade de itens pintados        --------</t>
  </si>
  <si>
    <t>Variáveis diferentes</t>
  </si>
  <si>
    <t>Variáveis inteiras 0 a 10</t>
  </si>
  <si>
    <t>Tempo UMS por plataforma</t>
  </si>
  <si>
    <t>&lt;</t>
  </si>
  <si>
    <t>Plataforma</t>
  </si>
  <si>
    <t>Área a pintar (mil m2)</t>
  </si>
  <si>
    <t>Tempo necessário</t>
  </si>
  <si>
    <t>Maximizar a quantidade de plataformas pintadas</t>
  </si>
  <si>
    <t>P-1</t>
  </si>
  <si>
    <t>Minimizar a distância total percorrida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</si>
  <si>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</si>
  <si>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</si>
  <si>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</si>
  <si>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</si>
  <si>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</si>
  <si>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</si>
  <si>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</si>
  <si>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</si>
  <si>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</si>
  <si>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De</t>
  </si>
  <si>
    <t>Para</t>
  </si>
  <si>
    <t>Tempo até a próxima</t>
  </si>
  <si>
    <t>Matriz distâncias</t>
  </si>
  <si>
    <t>Diária UMS</t>
  </si>
  <si>
    <t>Mil US$/dia</t>
  </si>
  <si>
    <t>Custo vaga a bordo</t>
  </si>
  <si>
    <t>Custo materiais</t>
  </si>
  <si>
    <t>POB plataforma</t>
  </si>
  <si>
    <t>POB pintores a bordo</t>
  </si>
  <si>
    <t>0,1</t>
  </si>
  <si>
    <t>Mil US$/m2</t>
  </si>
  <si>
    <t>Minimizar o custo total da Pintura</t>
  </si>
  <si>
    <t>Custo Total Pintura</t>
  </si>
  <si>
    <t>Equipe UMS</t>
  </si>
  <si>
    <t>Equipe a bordo</t>
  </si>
  <si>
    <t>Produtividade Equipe UMS</t>
  </si>
  <si>
    <t>Área Pintada Equipe UMS</t>
  </si>
  <si>
    <t>quantidade de vagas total</t>
  </si>
  <si>
    <t>Minimizar Custo Total da Pintura</t>
  </si>
  <si>
    <t>Percentual equipe UMS para atividade de pintura</t>
  </si>
  <si>
    <t>Vida Útil Ramescente da UEP</t>
  </si>
  <si>
    <t>m2/hh</t>
  </si>
  <si>
    <t>Disponibilidade HH</t>
  </si>
  <si>
    <t>horas trabalhadas / horas contratadas</t>
  </si>
  <si>
    <t>Produtividade HH pintura</t>
  </si>
  <si>
    <t>quantidade pintores UMS</t>
  </si>
  <si>
    <t>#pintores</t>
  </si>
  <si>
    <t>Quantidade de Demãos</t>
  </si>
  <si>
    <t>Custo de pintura a bordo - serviços pequenos</t>
  </si>
  <si>
    <t>Custo unitário m2 tratado e pintado (UMS)</t>
  </si>
  <si>
    <t>Custo da pintura a bordo - serviços grandes (sem UMS)</t>
  </si>
  <si>
    <t>R$/m2</t>
  </si>
  <si>
    <t>R$/dia</t>
  </si>
  <si>
    <t xml:space="preserve">Taxa Mínima de Atratividade </t>
  </si>
  <si>
    <t xml:space="preserve">%a.a </t>
  </si>
  <si>
    <t>Custo Total (Mil R$)</t>
  </si>
  <si>
    <t>% serviços pequenos</t>
  </si>
  <si>
    <t>R$/hh</t>
  </si>
  <si>
    <t>Equipe a Bordo (Serviços Pequenos)</t>
  </si>
  <si>
    <t>Equipe a Bordo (Serviços Grandes)</t>
  </si>
  <si>
    <t>Área Pintada Equipe a Bordo (serviços pequenos)</t>
  </si>
  <si>
    <t>Área Pintada Equipe a Bordo (serviços grandes)</t>
  </si>
  <si>
    <t>quantidade pintores a bordo (serviços pequenos)</t>
  </si>
  <si>
    <t>quantidade pintores a bordo (serviços grandes)</t>
  </si>
  <si>
    <t>Ums 1ºano?</t>
  </si>
  <si>
    <t>sim</t>
  </si>
  <si>
    <t>Ums 2ºano?</t>
  </si>
  <si>
    <t>Ums 3ºano?</t>
  </si>
  <si>
    <t>Ums 4ºano?</t>
  </si>
  <si>
    <t>Ums 5ºano?</t>
  </si>
  <si>
    <t>Porte UMS 1º ano</t>
  </si>
  <si>
    <t>Porte UMS 2ºano</t>
  </si>
  <si>
    <t>Porte UMS 3ºano</t>
  </si>
  <si>
    <t>Porte UMS 4ºano</t>
  </si>
  <si>
    <t>Porte UMS 5ºano</t>
  </si>
  <si>
    <t>Pequeno</t>
  </si>
  <si>
    <t>Médio</t>
  </si>
  <si>
    <t>Grande</t>
  </si>
  <si>
    <t>quantidade total de pintores a bordo</t>
  </si>
  <si>
    <t>Produtividade Equipe a Bordo (Serviço Pequeno)</t>
  </si>
  <si>
    <t>Produtividade Equipe a Bordo (Serviço Grande)</t>
  </si>
  <si>
    <t>Restrição de tempo de cada equipe</t>
  </si>
  <si>
    <t>Primeiro Ano Simulação</t>
  </si>
  <si>
    <t>Variável de Controle</t>
  </si>
  <si>
    <t>Custo UMS - Porte Pequeno (150 POB)</t>
  </si>
  <si>
    <t>Custo UMS - Porte Médio (400 POB)</t>
  </si>
  <si>
    <t>Custo UMS - Porte Grande (600 POB)</t>
  </si>
  <si>
    <t>#</t>
  </si>
  <si>
    <t>Garantia da Pintura (Mínimo)</t>
  </si>
  <si>
    <t>Garantia da Pintura (Máximo)</t>
  </si>
  <si>
    <t>IRVEST(%)</t>
  </si>
  <si>
    <t>IREVEST</t>
  </si>
  <si>
    <t>IREVEST Tipo L</t>
  </si>
  <si>
    <t>IREVEST (%)</t>
  </si>
  <si>
    <t>IREVEST Tipo M</t>
  </si>
  <si>
    <t>Evolução da Taxa de Corrosão (%a.a)</t>
  </si>
  <si>
    <t>SUBSETOR</t>
  </si>
  <si>
    <t>Área Total Subsetor (m2)</t>
  </si>
  <si>
    <t>SUBSETOR1</t>
  </si>
  <si>
    <t>SUBSETOR2</t>
  </si>
  <si>
    <t>SUBSETOR3</t>
  </si>
  <si>
    <t>SUBSETOR4</t>
  </si>
  <si>
    <t>SUBSETOR5</t>
  </si>
  <si>
    <t>SUBSETOR6</t>
  </si>
  <si>
    <t>SUBSETOR7</t>
  </si>
  <si>
    <t>SUBSETOR8</t>
  </si>
  <si>
    <t>I</t>
  </si>
  <si>
    <t>MÍNIMO do IRVEST total permitido da UEP</t>
  </si>
  <si>
    <t>MÍNIMO DE IREVEST (Subárea/área total) para cada Tipo de Corrosão</t>
  </si>
  <si>
    <t>IREVEST Tipo I</t>
  </si>
  <si>
    <t>Área Total Pintada (M2)</t>
  </si>
  <si>
    <t>IREVEST Tipo C</t>
  </si>
  <si>
    <t>PLATAFORMA</t>
  </si>
  <si>
    <t>PLATAFORMA P-XXX</t>
  </si>
  <si>
    <t>sim/não</t>
  </si>
  <si>
    <t>Ano</t>
  </si>
  <si>
    <t>Garantia da Pintura (Mais Provável)</t>
  </si>
  <si>
    <t>Garantia Pintura (Probabilístico)</t>
  </si>
  <si>
    <t xml:space="preserve">Tipo de Corrosão </t>
  </si>
  <si>
    <t>Cálculos pré-pintura</t>
  </si>
  <si>
    <t>CÁLCULOS PRÉ-PINTURA</t>
  </si>
  <si>
    <t>CÁLCULOS PÓS-PINTURA</t>
  </si>
  <si>
    <t>CALDEIRARIA</t>
  </si>
  <si>
    <t>Caldeiraria</t>
  </si>
  <si>
    <t>Fator de Desconto</t>
  </si>
  <si>
    <t>Custo 1ºano (Mil R$)</t>
  </si>
  <si>
    <t>Custo 2ºano (Mil R$)</t>
  </si>
  <si>
    <t>Valor Presente (Mil R$)</t>
  </si>
  <si>
    <t>Métrica de custo adicional de calderaria</t>
  </si>
  <si>
    <t>Área Total Tratada-Pintada (m2)</t>
  </si>
  <si>
    <t>Custo (MM R$ R$)</t>
  </si>
  <si>
    <t>Custo VP (MM R$)</t>
  </si>
  <si>
    <t>IREVEST  (%)</t>
  </si>
  <si>
    <t>Dias de UMS</t>
  </si>
  <si>
    <t>Dias Equipe a Bordo (Serviços Pequenos)</t>
  </si>
  <si>
    <t>Dias Equipe a Bordo (Serviços Grandes)</t>
  </si>
  <si>
    <t xml:space="preserve">IREVEST - Tipo L </t>
  </si>
  <si>
    <t>IREVEST - Tipo M</t>
  </si>
  <si>
    <t>Taxa de Evolução da Corrosão (%)</t>
  </si>
  <si>
    <t>Quantidade de Pintores</t>
  </si>
  <si>
    <t>META IREVEST (%)</t>
  </si>
  <si>
    <t>Degradação Tipo de Corrosão (Mínimo)</t>
  </si>
  <si>
    <t>Degradação Tipo de Corrosão (Mais Provável)</t>
  </si>
  <si>
    <t>Degradação Tipo de Corrosão (Máximo)</t>
  </si>
  <si>
    <t>Transição de Grau de Corrosão Probabilístico</t>
  </si>
  <si>
    <t>Área Corroída Pós-Pintura (Total)</t>
  </si>
  <si>
    <t>Área Corroída Pós-Pintura (L)</t>
  </si>
  <si>
    <t>Área Corroída Pós-Pintura (M)</t>
  </si>
  <si>
    <t>Área Corroída Pós-Pintura (C)</t>
  </si>
  <si>
    <t>META IREVEST Tipo L</t>
  </si>
  <si>
    <t>META IREVEST Tipo M</t>
  </si>
  <si>
    <t>META IREVEST Tipo C</t>
  </si>
  <si>
    <t>META IREVEST Tipo I</t>
  </si>
  <si>
    <t>INSPEÇÃO (ANO CORRENTE)</t>
  </si>
  <si>
    <t>Módulo 10</t>
  </si>
  <si>
    <t>LOCAL</t>
  </si>
  <si>
    <t>SUBÁREA</t>
  </si>
  <si>
    <t>Módulo 10 - Setor 01</t>
  </si>
  <si>
    <t>Módulo 10 - Setor 02</t>
  </si>
  <si>
    <t>Módulo 10 - Setor 03</t>
  </si>
  <si>
    <t>Módulo 10 - Setor 04</t>
  </si>
  <si>
    <t>Módulo 10 - Setor 05</t>
  </si>
  <si>
    <t>Módulo 10 - Setor 06</t>
  </si>
  <si>
    <t>Módulo 10 - Setor 07</t>
  </si>
  <si>
    <t>Módulo 10 - Setor 08</t>
  </si>
  <si>
    <t>Módulo 10 - Setor 09</t>
  </si>
  <si>
    <t>Módulo 10 - Setor 10</t>
  </si>
  <si>
    <t>Módulo 10 - Setor 11</t>
  </si>
  <si>
    <t>Módulo 10 - Setor 12</t>
  </si>
  <si>
    <t>Módulo 10 - Setor 13</t>
  </si>
  <si>
    <t>Módulo 10 - Setor 14</t>
  </si>
  <si>
    <t>Módulo 10 - Setor 15</t>
  </si>
  <si>
    <t>Módulo 10 - Setor 16</t>
  </si>
  <si>
    <t>Módulo 10 - Setor 17</t>
  </si>
  <si>
    <t>Módulo 10 - Setor 18</t>
  </si>
  <si>
    <t>Módulo 10 - Setor 19</t>
  </si>
  <si>
    <t>Módulo 10 - Setor 20</t>
  </si>
  <si>
    <t>Módulo 10 - Setor 21</t>
  </si>
  <si>
    <t>Módulo 10 - Setor 22</t>
  </si>
  <si>
    <t>Módulo 10 - Setor 23</t>
  </si>
  <si>
    <t>Módulo 10 - Setor 24</t>
  </si>
  <si>
    <t>Módulo 10 - Setor 25</t>
  </si>
  <si>
    <t>Módulo 10 - Setor 26</t>
  </si>
  <si>
    <t>Módulo 10 - Setor 27</t>
  </si>
  <si>
    <t>Módulo 10 - Setor 28</t>
  </si>
  <si>
    <t>Módulo 10 - Setor 33</t>
  </si>
  <si>
    <t>Módulo 10 - Setor 34</t>
  </si>
  <si>
    <t>Módulo 10 - Setor 35</t>
  </si>
  <si>
    <t>Módulo 10 - Setor 36</t>
  </si>
  <si>
    <t>Módulo 10 - Setor 37</t>
  </si>
  <si>
    <t>Módulo 10 - Setor 39</t>
  </si>
  <si>
    <t>Módulo 10 - Setor 40</t>
  </si>
  <si>
    <t>Módulo 10 - Setor 41</t>
  </si>
  <si>
    <t>Módulo 10 - Setor 42</t>
  </si>
  <si>
    <t>Módulo 10 - Setor 43</t>
  </si>
  <si>
    <t>Módulo 10 - Setor 44</t>
  </si>
  <si>
    <t>CLASSE</t>
  </si>
  <si>
    <t>Piso</t>
  </si>
  <si>
    <t>Suportação</t>
  </si>
  <si>
    <t>Tubulação</t>
  </si>
  <si>
    <t>Equipamento</t>
  </si>
  <si>
    <t>Estrutura</t>
  </si>
  <si>
    <t>Equipamento Elétrico</t>
  </si>
  <si>
    <t>META IREVEST Tipo ML</t>
  </si>
  <si>
    <t>Área Corroída Pós-Pintura (ML)</t>
  </si>
  <si>
    <t>TIPO 2021</t>
  </si>
  <si>
    <t>TIPO 2022</t>
  </si>
  <si>
    <t>ML</t>
  </si>
  <si>
    <t>CALD</t>
  </si>
  <si>
    <t>MAIOR OU IGUAL</t>
  </si>
  <si>
    <t>MENOR</t>
  </si>
  <si>
    <t>GARANTIA PROB &gt;1?</t>
  </si>
  <si>
    <t>GARANTIA PROB &gt;1</t>
  </si>
  <si>
    <t>TRANSIÇÃO PROB &gt;1?</t>
  </si>
  <si>
    <t>NÃO PINTA NO PERÍODO ANTERIOR</t>
  </si>
  <si>
    <t>PINTA NO PERÍODO ANTERIOR</t>
  </si>
  <si>
    <t>Cenário 1</t>
  </si>
  <si>
    <t>Cenário 2</t>
  </si>
  <si>
    <t>Cenário 3</t>
  </si>
  <si>
    <t>Cenário 4</t>
  </si>
  <si>
    <t>Cenário 5</t>
  </si>
  <si>
    <t>Cenário 6</t>
  </si>
  <si>
    <t>Cenário 7</t>
  </si>
  <si>
    <t>Cenário 8</t>
  </si>
  <si>
    <t>Cenário 9</t>
  </si>
  <si>
    <t>Cenário 10</t>
  </si>
  <si>
    <t>Cenário 11</t>
  </si>
  <si>
    <t>Cenário 12</t>
  </si>
  <si>
    <t>Cenário 13</t>
  </si>
  <si>
    <t>Cenário 14</t>
  </si>
  <si>
    <t>Cenário 15</t>
  </si>
  <si>
    <t>SE(L59&gt;0;"I";</t>
  </si>
  <si>
    <t>SE(E(TIPO_CORROSÃO_ANO_INICIAL="I";GARANTIA_PROBABILÍSTICA-1&gt;=0;"I";</t>
  </si>
  <si>
    <t>GARANTIA PROB-1 &gt;=0?</t>
  </si>
  <si>
    <t>GARANTIA PROB -1&lt;0?</t>
  </si>
  <si>
    <t>TRANSIÇÃO PROB-1 &gt;=0?</t>
  </si>
  <si>
    <t>TRANSIÇÃO PROB-1 &lt;0?</t>
  </si>
  <si>
    <t>GARANTIA PINTURA</t>
  </si>
  <si>
    <t>AH59</t>
  </si>
  <si>
    <t>AG59</t>
  </si>
  <si>
    <t>TRANSIÇÃO PROBABILÍSTICA</t>
  </si>
  <si>
    <t>TIPO DE CORROSÃO</t>
  </si>
  <si>
    <t>I59</t>
  </si>
  <si>
    <t>SE(E(TIPO_CORROSÃO_ANO_INICIAL="I";TRANSIÇÃO_PROBABILÍSTICA-1&lt;0;"L";</t>
  </si>
  <si>
    <t>SE(E(TIPO_CORROSÃO_ANO_INICIAL="L";TRANSIÇÃO_PROBABILÍSTICA-1&gt;=0;"L";</t>
  </si>
  <si>
    <t>SE(E(TIPO_CORROSÃO_ANO_INICIAL="L";TRANSIÇÃO_PROBABILÍSTICA-1&lt;0;"ML";</t>
  </si>
  <si>
    <t>SE(E(TIPO_CORROSÃO_ANO_INICIAL="ML";TRANSIÇÃO_PROBABILÍSTICA-1&gt;=0;"ML";</t>
  </si>
  <si>
    <t>SE(E(TIPO_CORROSÃO_ANO_INICIAL="ML";TRANSIÇÃO_PROBABILÍSTICA-1&lt;0;"M";</t>
  </si>
  <si>
    <t>SE(E(TIPO_CORROSÃO_ANO_INICIAL="M";TRANSIÇÃO_PROBABILÍSTICA-1&gt;=0;"M";</t>
  </si>
  <si>
    <t>SE(E(TIPO_CORROSÃO_ANO_INICIAL="M";TRANSIÇÃO_PROBABILÍSTICA-1&lt;0;"C";</t>
  </si>
  <si>
    <t>SE(E(TIPO_CORROSÃO_ANO_INICIAL="C";TRANSIÇÃO_PROBABILÍSTICA-1&gt;=0;"C";</t>
  </si>
  <si>
    <t>SE(E(TIPO_CORROSÃO_ANO_INICIAL="C";TRANSIÇÃO_PROBABILÍSTICA-1&lt;0;"CALD";</t>
  </si>
  <si>
    <t>I))))))))))))))))))</t>
  </si>
  <si>
    <t>SE(E(I59="I";AG59&gt;=1);"I";</t>
  </si>
  <si>
    <t>SE(E(I59="I";AG59&lt;1);"L";</t>
  </si>
  <si>
    <t>SE(E(I59="L";AG59&gt;=1);"L";</t>
  </si>
  <si>
    <t>SE(E(I59="L";AG59&lt;1);"ML";</t>
  </si>
  <si>
    <t>SE(E(I59="ML";AG59&gt;=1);"ML";</t>
  </si>
  <si>
    <t>SE(E(I59="ML";AG59&lt;1);"M";</t>
  </si>
  <si>
    <t>SE(E(I59="M";AG59&gt;=1);"M";</t>
  </si>
  <si>
    <t>SE(E(I59="M";AG59&lt;1);"C";</t>
  </si>
  <si>
    <t>SE(E(I59="C";AG59&gt;=1);"C";</t>
  </si>
  <si>
    <t>SE(E(I59="C";AG59&lt;1);"CALD";</t>
  </si>
  <si>
    <t>IREVEST Tipo ML</t>
  </si>
  <si>
    <t>Custo 3ºano (Mil R$)</t>
  </si>
  <si>
    <t>Custo 4ºano (Mil R$)</t>
  </si>
  <si>
    <t>Custo 5ºano (Mil R$)</t>
  </si>
  <si>
    <t>L2021</t>
  </si>
  <si>
    <t>M2021</t>
  </si>
  <si>
    <t>ML2021</t>
  </si>
  <si>
    <t>C2021</t>
  </si>
  <si>
    <t>L2022</t>
  </si>
  <si>
    <t>ML2022</t>
  </si>
  <si>
    <t>M2022</t>
  </si>
  <si>
    <t>C2022</t>
  </si>
  <si>
    <t>L2023</t>
  </si>
  <si>
    <t>ML2023</t>
  </si>
  <si>
    <t>M2023</t>
  </si>
  <si>
    <t>C2023</t>
  </si>
  <si>
    <t>L2024</t>
  </si>
  <si>
    <t>ML2024</t>
  </si>
  <si>
    <t>M2024</t>
  </si>
  <si>
    <t>C2024</t>
  </si>
  <si>
    <t>L2025</t>
  </si>
  <si>
    <t>ML2025</t>
  </si>
  <si>
    <t>M2025</t>
  </si>
  <si>
    <t>C2025</t>
  </si>
  <si>
    <t>UMS</t>
  </si>
  <si>
    <t>SERVIÇOS PEQUENOS</t>
  </si>
  <si>
    <t>SERVIÇOS GRANDES</t>
  </si>
  <si>
    <t>Equipe Serviços Pequenos</t>
  </si>
  <si>
    <t>Equipe Serviços Grandes</t>
  </si>
  <si>
    <t>IREVEST - Tipo ML</t>
  </si>
  <si>
    <t>IREVEST - TIPO C</t>
  </si>
  <si>
    <t>Preenchimento obrigatório pelo usuário (parâmetros e premissas)</t>
  </si>
  <si>
    <t>Preenchimento obrigatório pelo usuário (informações coletadas na última inspeção)</t>
  </si>
  <si>
    <t>Preenchimento automático pelo modelo</t>
  </si>
  <si>
    <t>PARA EXECUTAR O ALGORITMO: Clicar em "Dados"/"Solver"/"Executar"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</si>
</sst>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3" formatCode="_-* #,##0.00_-;\-* #,##0.00_-;_-* &quot;-&quot;??_-;_-@_-"/>
    <numFmt numFmtId="164" formatCode="00000"/>
    <numFmt numFmtId="165" formatCode="0.0%"/>
    <numFmt numFmtId="166" formatCode="0.0"/>
    <numFmt numFmtId="167" formatCode="_-* #,##0_-;\-* #,##0_-;_-* &quot;-&quot;??_-;_-@_-"/>
    <numFmt numFmtId="168" formatCode="_-* #,##0.0000_-;\-* #,##0.00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306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2" fillId="0" borderId="1" xfId="0" applyFont="1" applyBorder="1"/>
    <xf numFmtId="0" fontId="0" fillId="0" borderId="1" xfId="0" applyBorder="1"/>
    <xf numFmtId="0" fontId="0" fillId="2" borderId="1" xfId="0" applyFill="1" applyBorder="1"/>
    <xf numFmtId="0" fontId="2" fillId="7" borderId="0" xfId="0" applyFont="1" applyFill="1"/>
    <xf numFmtId="0" fontId="2" fillId="9" borderId="0" xfId="0" applyFont="1" applyFill="1"/>
    <xf numFmtId="0" fontId="2" fillId="10" borderId="0" xfId="0" applyFont="1" applyFill="1"/>
    <xf numFmtId="2" fontId="0" fillId="0" borderId="0" xfId="0" applyNumberFormat="1"/>
    <xf numFmtId="0" fontId="2" fillId="8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7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 applyBorder="1" applyAlignment="1">
      <alignment horizontal="center"/>
    </xf>
    <xf numFmtId="0" fontId="3" fillId="0" borderId="0" xfId="0" applyFont="1" applyAlignment="1">
      <alignment horizontal="right"/>
    </xf>
    <xf numFmtId="0" fontId="2" fillId="8" borderId="7" xfId="0" applyFont="1" applyFill="1" applyBorder="1" applyAlignment="1">
      <alignment horizontal="center"/>
    </xf>
    <xf numFmtId="10" fontId="2" fillId="0" borderId="1" xfId="0" applyNumberFormat="1" applyFont="1" applyBorder="1"/>
    <xf numFmtId="10" fontId="3" fillId="0" borderId="0" xfId="0" applyNumberFormat="1" applyFont="1" applyAlignment="1">
      <alignment horizontal="right"/>
    </xf>
    <xf numFmtId="9" fontId="0" fillId="0" borderId="0" xfId="0" applyNumberFormat="1"/>
    <xf numFmtId="0" fontId="3" fillId="0" borderId="0" xfId="0" applyFont="1"/>
    <xf numFmtId="10" fontId="0" fillId="0" borderId="1" xfId="0" applyNumberFormat="1" applyBorder="1"/>
    <xf numFmtId="0" fontId="2" fillId="7" borderId="0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4" fillId="0" borderId="0" xfId="0" applyFont="1"/>
    <xf numFmtId="0" fontId="0" fillId="0" borderId="0" xfId="0" applyFill="1"/>
    <xf numFmtId="0" fontId="0" fillId="0" borderId="0" xfId="0" applyFill="1" applyBorder="1"/>
    <xf numFmtId="0" fontId="0" fillId="0" borderId="6" xfId="0" applyBorder="1"/>
    <xf numFmtId="0" fontId="0" fillId="2" borderId="6" xfId="0" applyFill="1" applyBorder="1"/>
    <xf numFmtId="10" fontId="0" fillId="0" borderId="6" xfId="0" applyNumberFormat="1" applyBorder="1"/>
    <xf numFmtId="0" fontId="0" fillId="0" borderId="1" xfId="0" applyFont="1" applyBorder="1" applyAlignment="1">
      <alignment horizontal="center"/>
    </xf>
    <xf numFmtId="0" fontId="0" fillId="0" borderId="0" xfId="0" applyFont="1"/>
    <xf numFmtId="0" fontId="2" fillId="12" borderId="0" xfId="0" applyFont="1" applyFill="1"/>
    <xf numFmtId="0" fontId="0" fillId="12" borderId="0" xfId="0" applyFill="1"/>
    <xf numFmtId="9" fontId="0" fillId="0" borderId="0" xfId="1" applyFont="1"/>
    <xf numFmtId="0" fontId="2" fillId="8" borderId="1" xfId="0" applyFont="1" applyFill="1" applyBorder="1" applyAlignment="1">
      <alignment horizontal="center" wrapText="1"/>
    </xf>
    <xf numFmtId="0" fontId="2" fillId="0" borderId="0" xfId="0" applyFont="1" applyBorder="1"/>
    <xf numFmtId="10" fontId="0" fillId="0" borderId="1" xfId="0" applyNumberFormat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2" fillId="15" borderId="11" xfId="0" applyNumberFormat="1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15" borderId="10" xfId="0" applyNumberFormat="1" applyFont="1" applyFill="1" applyBorder="1" applyAlignment="1">
      <alignment horizontal="center"/>
    </xf>
    <xf numFmtId="2" fontId="0" fillId="0" borderId="8" xfId="0" applyNumberFormat="1" applyBorder="1" applyAlignment="1">
      <alignment horizontal="right"/>
    </xf>
    <xf numFmtId="10" fontId="0" fillId="0" borderId="8" xfId="0" applyNumberFormat="1" applyBorder="1" applyAlignment="1">
      <alignment horizontal="right"/>
    </xf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19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right"/>
    </xf>
    <xf numFmtId="0" fontId="0" fillId="0" borderId="21" xfId="0" applyBorder="1"/>
    <xf numFmtId="10" fontId="0" fillId="0" borderId="6" xfId="0" applyNumberFormat="1" applyBorder="1" applyAlignment="1">
      <alignment horizontal="right"/>
    </xf>
    <xf numFmtId="0" fontId="0" fillId="0" borderId="30" xfId="0" applyBorder="1" applyAlignment="1">
      <alignment horizontal="center"/>
    </xf>
    <xf numFmtId="2" fontId="0" fillId="0" borderId="7" xfId="0" applyNumberFormat="1" applyBorder="1" applyAlignment="1">
      <alignment horizontal="right"/>
    </xf>
    <xf numFmtId="0" fontId="0" fillId="0" borderId="31" xfId="0" applyBorder="1" applyAlignment="1">
      <alignment horizontal="right"/>
    </xf>
    <xf numFmtId="0" fontId="2" fillId="0" borderId="32" xfId="0" applyFont="1" applyBorder="1"/>
    <xf numFmtId="2" fontId="2" fillId="0" borderId="33" xfId="0" applyNumberFormat="1" applyFont="1" applyBorder="1" applyAlignment="1">
      <alignment horizontal="right"/>
    </xf>
    <xf numFmtId="10" fontId="2" fillId="0" borderId="33" xfId="0" applyNumberFormat="1" applyFont="1" applyBorder="1"/>
    <xf numFmtId="10" fontId="2" fillId="0" borderId="15" xfId="0" applyNumberFormat="1" applyFont="1" applyBorder="1" applyAlignment="1">
      <alignment horizontal="center"/>
    </xf>
    <xf numFmtId="0" fontId="0" fillId="2" borderId="4" xfId="0" applyFill="1" applyBorder="1"/>
    <xf numFmtId="0" fontId="0" fillId="2" borderId="36" xfId="0" applyFill="1" applyBorder="1"/>
    <xf numFmtId="0" fontId="2" fillId="0" borderId="12" xfId="0" applyFont="1" applyBorder="1"/>
    <xf numFmtId="0" fontId="0" fillId="0" borderId="37" xfId="0" applyBorder="1" applyAlignment="1">
      <alignment horizontal="right"/>
    </xf>
    <xf numFmtId="0" fontId="2" fillId="0" borderId="10" xfId="0" applyFont="1" applyBorder="1"/>
    <xf numFmtId="0" fontId="2" fillId="13" borderId="10" xfId="0" applyNumberFormat="1" applyFont="1" applyFill="1" applyBorder="1" applyAlignment="1">
      <alignment horizontal="center"/>
    </xf>
    <xf numFmtId="0" fontId="2" fillId="2" borderId="12" xfId="0" applyNumberFormat="1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1" fontId="0" fillId="0" borderId="29" xfId="1" applyNumberFormat="1" applyFont="1" applyBorder="1" applyAlignment="1">
      <alignment horizontal="center"/>
    </xf>
    <xf numFmtId="9" fontId="0" fillId="0" borderId="29" xfId="1" applyNumberFormat="1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10" fontId="0" fillId="0" borderId="23" xfId="0" applyNumberFormat="1" applyFont="1" applyBorder="1" applyAlignment="1">
      <alignment horizontal="center"/>
    </xf>
    <xf numFmtId="0" fontId="2" fillId="15" borderId="46" xfId="0" applyNumberFormat="1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15" borderId="16" xfId="0" applyNumberFormat="1" applyFont="1" applyFill="1" applyBorder="1" applyAlignment="1">
      <alignment horizontal="center"/>
    </xf>
    <xf numFmtId="0" fontId="2" fillId="15" borderId="17" xfId="0" applyNumberFormat="1" applyFont="1" applyFill="1" applyBorder="1" applyAlignment="1">
      <alignment horizontal="center"/>
    </xf>
    <xf numFmtId="0" fontId="2" fillId="15" borderId="18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10" fontId="0" fillId="0" borderId="9" xfId="0" applyNumberFormat="1" applyBorder="1" applyAlignment="1">
      <alignment horizontal="right"/>
    </xf>
    <xf numFmtId="10" fontId="2" fillId="0" borderId="14" xfId="0" applyNumberFormat="1" applyFont="1" applyBorder="1"/>
    <xf numFmtId="0" fontId="2" fillId="0" borderId="1" xfId="0" applyFont="1" applyBorder="1" applyAlignment="1">
      <alignment horizontal="right"/>
    </xf>
    <xf numFmtId="0" fontId="2" fillId="0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10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9" fontId="0" fillId="0" borderId="0" xfId="1" applyNumberFormat="1" applyFont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" fillId="15" borderId="10" xfId="0" applyNumberFormat="1" applyFont="1" applyFill="1" applyBorder="1" applyAlignment="1">
      <alignment horizontal="center" wrapText="1"/>
    </xf>
    <xf numFmtId="0" fontId="2" fillId="13" borderId="10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/>
    <xf numFmtId="0" fontId="2" fillId="17" borderId="11" xfId="0" applyFont="1" applyFill="1" applyBorder="1" applyAlignment="1">
      <alignment horizontal="center"/>
    </xf>
    <xf numFmtId="0" fontId="2" fillId="17" borderId="12" xfId="0" applyFont="1" applyFill="1" applyBorder="1" applyAlignment="1">
      <alignment horizontal="center"/>
    </xf>
    <xf numFmtId="0" fontId="2" fillId="17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left"/>
    </xf>
    <xf numFmtId="10" fontId="0" fillId="0" borderId="10" xfId="0" applyNumberFormat="1" applyBorder="1" applyAlignment="1">
      <alignment horizontal="center"/>
    </xf>
    <xf numFmtId="0" fontId="9" fillId="0" borderId="0" xfId="0" applyFont="1"/>
    <xf numFmtId="0" fontId="2" fillId="5" borderId="10" xfId="0" applyNumberFormat="1" applyFont="1" applyFill="1" applyBorder="1" applyAlignment="1">
      <alignment horizontal="center" wrapText="1"/>
    </xf>
    <xf numFmtId="1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2" fillId="5" borderId="10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19" borderId="10" xfId="0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8" xfId="0" applyFont="1" applyBorder="1" applyAlignment="1">
      <alignment horizontal="center"/>
    </xf>
    <xf numFmtId="167" fontId="0" fillId="0" borderId="0" xfId="0" applyNumberFormat="1"/>
    <xf numFmtId="10" fontId="0" fillId="0" borderId="0" xfId="1" applyNumberFormat="1" applyFont="1"/>
    <xf numFmtId="168" fontId="0" fillId="0" borderId="0" xfId="0" applyNumberFormat="1"/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0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6" borderId="0" xfId="0" applyFill="1"/>
    <xf numFmtId="0" fontId="0" fillId="6" borderId="0" xfId="0" applyFill="1" applyAlignment="1">
      <alignment wrapText="1"/>
    </xf>
    <xf numFmtId="10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right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8" borderId="0" xfId="0" applyFill="1" applyAlignment="1"/>
    <xf numFmtId="0" fontId="2" fillId="20" borderId="10" xfId="0" applyNumberFormat="1" applyFont="1" applyFill="1" applyBorder="1" applyAlignment="1">
      <alignment horizontal="center" wrapText="1"/>
    </xf>
    <xf numFmtId="0" fontId="2" fillId="16" borderId="10" xfId="0" applyNumberFormat="1" applyFont="1" applyFill="1" applyBorder="1" applyAlignment="1">
      <alignment horizontal="center" wrapText="1"/>
    </xf>
    <xf numFmtId="0" fontId="2" fillId="21" borderId="10" xfId="0" applyNumberFormat="1" applyFont="1" applyFill="1" applyBorder="1" applyAlignment="1">
      <alignment horizontal="center" wrapText="1"/>
    </xf>
    <xf numFmtId="0" fontId="2" fillId="14" borderId="10" xfId="0" applyNumberFormat="1" applyFont="1" applyFill="1" applyBorder="1" applyAlignment="1">
      <alignment horizontal="center" wrapText="1"/>
    </xf>
    <xf numFmtId="0" fontId="10" fillId="23" borderId="10" xfId="0" applyNumberFormat="1" applyFont="1" applyFill="1" applyBorder="1" applyAlignment="1">
      <alignment horizontal="center" wrapText="1"/>
    </xf>
    <xf numFmtId="0" fontId="10" fillId="22" borderId="10" xfId="0" applyNumberFormat="1" applyFont="1" applyFill="1" applyBorder="1" applyAlignment="1">
      <alignment horizontal="center" wrapText="1"/>
    </xf>
    <xf numFmtId="0" fontId="0" fillId="6" borderId="0" xfId="0" applyFill="1" applyAlignment="1"/>
    <xf numFmtId="0" fontId="0" fillId="0" borderId="0" xfId="0" applyFill="1" applyBorder="1" applyAlignment="1">
      <alignment horizontal="center"/>
    </xf>
    <xf numFmtId="0" fontId="0" fillId="6" borderId="0" xfId="0" applyFill="1" applyAlignment="1">
      <alignment horizontal="center" wrapText="1"/>
    </xf>
    <xf numFmtId="43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0" fontId="0" fillId="0" borderId="0" xfId="0" applyAlignment="1">
      <alignment horizontal="center"/>
    </xf>
    <xf numFmtId="164" fontId="2" fillId="0" borderId="47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8" borderId="11" xfId="0" applyNumberFormat="1" applyFont="1" applyFill="1" applyBorder="1" applyAlignment="1">
      <alignment horizontal="center"/>
    </xf>
    <xf numFmtId="0" fontId="2" fillId="8" borderId="12" xfId="0" applyNumberFormat="1" applyFont="1" applyFill="1" applyBorder="1" applyAlignment="1">
      <alignment horizontal="center"/>
    </xf>
    <xf numFmtId="2" fontId="2" fillId="17" borderId="38" xfId="0" applyNumberFormat="1" applyFont="1" applyFill="1" applyBorder="1" applyAlignment="1">
      <alignment horizontal="center" vertical="center" wrapText="1"/>
    </xf>
    <xf numFmtId="2" fontId="2" fillId="17" borderId="35" xfId="0" applyNumberFormat="1" applyFont="1" applyFill="1" applyBorder="1" applyAlignment="1">
      <alignment horizontal="center" vertical="center" wrapText="1"/>
    </xf>
    <xf numFmtId="2" fontId="2" fillId="17" borderId="39" xfId="0" applyNumberFormat="1" applyFont="1" applyFill="1" applyBorder="1" applyAlignment="1">
      <alignment horizontal="center" vertical="center" wrapText="1"/>
    </xf>
    <xf numFmtId="2" fontId="2" fillId="17" borderId="41" xfId="0" applyNumberFormat="1" applyFont="1" applyFill="1" applyBorder="1" applyAlignment="1">
      <alignment horizontal="center" vertical="center" wrapText="1"/>
    </xf>
    <xf numFmtId="2" fontId="2" fillId="17" borderId="42" xfId="0" applyNumberFormat="1" applyFont="1" applyFill="1" applyBorder="1" applyAlignment="1">
      <alignment horizontal="center" vertical="center" wrapText="1"/>
    </xf>
    <xf numFmtId="2" fontId="2" fillId="17" borderId="43" xfId="0" applyNumberFormat="1" applyFont="1" applyFill="1" applyBorder="1" applyAlignment="1">
      <alignment horizontal="center" vertical="center" wrapText="1"/>
    </xf>
    <xf numFmtId="0" fontId="2" fillId="14" borderId="11" xfId="0" applyNumberFormat="1" applyFont="1" applyFill="1" applyBorder="1" applyAlignment="1">
      <alignment horizontal="center"/>
    </xf>
    <xf numFmtId="0" fontId="2" fillId="14" borderId="12" xfId="0" applyNumberFormat="1" applyFont="1" applyFill="1" applyBorder="1" applyAlignment="1">
      <alignment horizontal="center"/>
    </xf>
    <xf numFmtId="0" fontId="2" fillId="14" borderId="13" xfId="0" applyNumberFormat="1" applyFont="1" applyFill="1" applyBorder="1" applyAlignment="1">
      <alignment horizontal="center"/>
    </xf>
    <xf numFmtId="0" fontId="2" fillId="17" borderId="11" xfId="0" applyFont="1" applyFill="1" applyBorder="1" applyAlignment="1">
      <alignment horizontal="center"/>
    </xf>
    <xf numFmtId="0" fontId="2" fillId="17" borderId="12" xfId="0" applyFont="1" applyFill="1" applyBorder="1" applyAlignment="1">
      <alignment horizontal="center"/>
    </xf>
    <xf numFmtId="0" fontId="2" fillId="17" borderId="13" xfId="0" applyFont="1" applyFill="1" applyBorder="1" applyAlignment="1">
      <alignment horizontal="center"/>
    </xf>
    <xf numFmtId="0" fontId="2" fillId="9" borderId="11" xfId="0" applyNumberFormat="1" applyFont="1" applyFill="1" applyBorder="1" applyAlignment="1">
      <alignment horizontal="center"/>
    </xf>
    <xf numFmtId="0" fontId="2" fillId="9" borderId="12" xfId="0" applyNumberFormat="1" applyFont="1" applyFill="1" applyBorder="1" applyAlignment="1">
      <alignment horizontal="center"/>
    </xf>
    <xf numFmtId="0" fontId="2" fillId="9" borderId="13" xfId="0" applyNumberFormat="1" applyFont="1" applyFill="1" applyBorder="1" applyAlignment="1">
      <alignment horizontal="center"/>
    </xf>
    <xf numFmtId="0" fontId="6" fillId="16" borderId="11" xfId="0" applyFont="1" applyFill="1" applyBorder="1" applyAlignment="1">
      <alignment horizontal="center"/>
    </xf>
    <xf numFmtId="0" fontId="6" fillId="16" borderId="12" xfId="0" applyFont="1" applyFill="1" applyBorder="1" applyAlignment="1">
      <alignment horizontal="center"/>
    </xf>
    <xf numFmtId="0" fontId="6" fillId="16" borderId="13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8" borderId="13" xfId="0" applyNumberFormat="1" applyFont="1" applyFill="1" applyBorder="1" applyAlignment="1">
      <alignment horizontal="center"/>
    </xf>
    <xf numFmtId="0" fontId="0" fillId="0" borderId="12" xfId="0" applyNumberFormat="1" applyBorder="1" applyAlignment="1"/>
    <xf numFmtId="0" fontId="0" fillId="0" borderId="13" xfId="0" applyBorder="1" applyAlignment="1"/>
    <xf numFmtId="0" fontId="0" fillId="0" borderId="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6" fillId="19" borderId="10" xfId="0" applyFont="1" applyFill="1" applyBorder="1" applyAlignment="1">
      <alignment horizontal="center"/>
    </xf>
    <xf numFmtId="0" fontId="2" fillId="9" borderId="10" xfId="0" applyNumberFormat="1" applyFont="1" applyFill="1" applyBorder="1" applyAlignment="1">
      <alignment horizontal="center"/>
    </xf>
    <xf numFmtId="0" fontId="2" fillId="6" borderId="38" xfId="0" applyNumberFormat="1" applyFont="1" applyFill="1" applyBorder="1" applyAlignment="1">
      <alignment horizontal="center"/>
    </xf>
    <xf numFmtId="0" fontId="2" fillId="6" borderId="35" xfId="0" applyNumberFormat="1" applyFont="1" applyFill="1" applyBorder="1" applyAlignment="1">
      <alignment horizontal="center"/>
    </xf>
    <xf numFmtId="0" fontId="2" fillId="6" borderId="39" xfId="0" applyNumberFormat="1" applyFont="1" applyFill="1" applyBorder="1" applyAlignment="1">
      <alignment horizontal="center"/>
    </xf>
    <xf numFmtId="0" fontId="2" fillId="2" borderId="10" xfId="0" applyNumberFormat="1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8" borderId="42" xfId="0" applyNumberFormat="1" applyFont="1" applyFill="1" applyBorder="1" applyAlignment="1">
      <alignment horizontal="center"/>
    </xf>
    <xf numFmtId="0" fontId="2" fillId="8" borderId="43" xfId="0" applyNumberFormat="1" applyFont="1" applyFill="1" applyBorder="1" applyAlignment="1">
      <alignment horizontal="center"/>
    </xf>
    <xf numFmtId="0" fontId="2" fillId="14" borderId="10" xfId="0" applyFont="1" applyFill="1" applyBorder="1" applyAlignment="1">
      <alignment horizontal="center"/>
    </xf>
    <xf numFmtId="0" fontId="2" fillId="16" borderId="10" xfId="0" applyFont="1" applyFill="1" applyBorder="1" applyAlignment="1">
      <alignment horizontal="center"/>
    </xf>
    <xf numFmtId="0" fontId="2" fillId="20" borderId="10" xfId="0" applyFont="1" applyFill="1" applyBorder="1" applyAlignment="1">
      <alignment horizontal="center"/>
    </xf>
    <xf numFmtId="0" fontId="2" fillId="16" borderId="10" xfId="0" applyNumberFormat="1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18" borderId="10" xfId="0" applyNumberFormat="1" applyFont="1" applyFill="1" applyBorder="1" applyAlignment="1">
      <alignment horizontal="center"/>
    </xf>
    <xf numFmtId="0" fontId="2" fillId="21" borderId="10" xfId="0" applyFont="1" applyFill="1" applyBorder="1" applyAlignment="1">
      <alignment horizontal="center"/>
    </xf>
    <xf numFmtId="0" fontId="2" fillId="14" borderId="10" xfId="0" applyNumberFormat="1" applyFont="1" applyFill="1" applyBorder="1" applyAlignment="1">
      <alignment horizontal="center"/>
    </xf>
    <xf numFmtId="0" fontId="10" fillId="23" borderId="10" xfId="0" applyFont="1" applyFill="1" applyBorder="1" applyAlignment="1">
      <alignment horizontal="center"/>
    </xf>
    <xf numFmtId="0" fontId="10" fillId="22" borderId="10" xfId="0" applyFont="1" applyFill="1" applyBorder="1" applyAlignment="1">
      <alignment horizontal="center"/>
    </xf>
    <xf numFmtId="0" fontId="10" fillId="23" borderId="10" xfId="0" applyNumberFormat="1" applyFont="1" applyFill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15" borderId="10" xfId="0" applyNumberFormat="1" applyFont="1" applyFill="1" applyBorder="1" applyAlignment="1">
      <alignment horizontal="center"/>
    </xf>
    <xf numFmtId="0" fontId="2" fillId="5" borderId="10" xfId="0" applyNumberFormat="1" applyFont="1" applyFill="1" applyBorder="1" applyAlignment="1">
      <alignment horizontal="center"/>
    </xf>
    <xf numFmtId="0" fontId="2" fillId="8" borderId="10" xfId="0" applyNumberFormat="1" applyFont="1" applyFill="1" applyBorder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18" borderId="0" xfId="0" applyFont="1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5" borderId="0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2" fillId="8" borderId="3" xfId="0" applyNumberFormat="1" applyFont="1" applyFill="1" applyBorder="1" applyAlignment="1">
      <alignment horizontal="center"/>
    </xf>
    <xf numFmtId="0" fontId="2" fillId="8" borderId="4" xfId="0" applyNumberFormat="1" applyFont="1" applyFill="1" applyBorder="1" applyAlignment="1">
      <alignment horizontal="center"/>
    </xf>
    <xf numFmtId="0" fontId="0" fillId="0" borderId="5" xfId="0" applyNumberFormat="1" applyBorder="1" applyAlignment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0" fillId="24" borderId="1" xfId="0" applyFill="1" applyBorder="1" applyAlignment="1">
      <alignment horizontal="center" vertical="center"/>
    </xf>
    <xf numFmtId="9" fontId="0" fillId="24" borderId="1" xfId="1" applyFont="1" applyFill="1" applyBorder="1" applyAlignment="1">
      <alignment horizontal="center"/>
    </xf>
    <xf numFmtId="166" fontId="0" fillId="24" borderId="1" xfId="0" applyNumberFormat="1" applyFill="1" applyBorder="1" applyAlignment="1">
      <alignment horizontal="center"/>
    </xf>
    <xf numFmtId="10" fontId="0" fillId="24" borderId="1" xfId="0" applyNumberFormat="1" applyFill="1" applyBorder="1" applyAlignment="1">
      <alignment horizontal="center"/>
    </xf>
    <xf numFmtId="0" fontId="0" fillId="24" borderId="24" xfId="0" applyFill="1" applyBorder="1" applyAlignment="1">
      <alignment horizontal="center"/>
    </xf>
    <xf numFmtId="165" fontId="0" fillId="24" borderId="29" xfId="1" applyNumberFormat="1" applyFont="1" applyFill="1" applyBorder="1" applyAlignment="1">
      <alignment horizontal="center"/>
    </xf>
    <xf numFmtId="1" fontId="0" fillId="18" borderId="10" xfId="0" applyNumberFormat="1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24" borderId="8" xfId="0" applyFill="1" applyBorder="1" applyAlignment="1">
      <alignment horizontal="center"/>
    </xf>
    <xf numFmtId="10" fontId="0" fillId="5" borderId="8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2" fontId="0" fillId="5" borderId="8" xfId="0" applyNumberFormat="1" applyFill="1" applyBorder="1" applyAlignment="1">
      <alignment horizontal="right"/>
    </xf>
    <xf numFmtId="10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right"/>
    </xf>
    <xf numFmtId="0" fontId="0" fillId="11" borderId="8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8" xfId="0" applyFill="1" applyBorder="1" applyAlignment="1">
      <alignment horizontal="right"/>
    </xf>
    <xf numFmtId="10" fontId="9" fillId="11" borderId="8" xfId="0" applyNumberFormat="1" applyFont="1" applyFill="1" applyBorder="1" applyAlignment="1">
      <alignment horizontal="center"/>
    </xf>
    <xf numFmtId="0" fontId="0" fillId="11" borderId="8" xfId="0" applyFill="1" applyBorder="1"/>
    <xf numFmtId="2" fontId="0" fillId="11" borderId="8" xfId="0" applyNumberFormat="1" applyFill="1" applyBorder="1" applyAlignment="1">
      <alignment horizontal="center"/>
    </xf>
    <xf numFmtId="2" fontId="0" fillId="11" borderId="8" xfId="0" applyNumberFormat="1" applyFont="1" applyFill="1" applyBorder="1" applyAlignment="1">
      <alignment horizontal="center"/>
    </xf>
    <xf numFmtId="10" fontId="0" fillId="11" borderId="8" xfId="1" applyNumberFormat="1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10" fontId="0" fillId="11" borderId="8" xfId="0" applyNumberFormat="1" applyFill="1" applyBorder="1" applyAlignment="1">
      <alignment horizontal="center"/>
    </xf>
    <xf numFmtId="0" fontId="0" fillId="11" borderId="8" xfId="0" applyNumberFormat="1" applyFill="1" applyBorder="1" applyAlignment="1">
      <alignment horizontal="center"/>
    </xf>
    <xf numFmtId="1" fontId="0" fillId="11" borderId="8" xfId="0" applyNumberFormat="1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10" fontId="9" fillId="11" borderId="1" xfId="0" applyNumberFormat="1" applyFont="1" applyFill="1" applyBorder="1" applyAlignment="1">
      <alignment horizontal="center"/>
    </xf>
    <xf numFmtId="0" fontId="0" fillId="11" borderId="1" xfId="0" applyFill="1" applyBorder="1"/>
    <xf numFmtId="2" fontId="0" fillId="11" borderId="1" xfId="0" applyNumberFormat="1" applyFill="1" applyBorder="1" applyAlignment="1">
      <alignment horizontal="center"/>
    </xf>
    <xf numFmtId="10" fontId="0" fillId="11" borderId="1" xfId="1" applyNumberFormat="1" applyFont="1" applyFill="1" applyBorder="1" applyAlignment="1">
      <alignment horizontal="center"/>
    </xf>
    <xf numFmtId="10" fontId="0" fillId="11" borderId="1" xfId="0" applyNumberFormat="1" applyFill="1" applyBorder="1" applyAlignment="1">
      <alignment horizontal="center"/>
    </xf>
    <xf numFmtId="0" fontId="0" fillId="11" borderId="1" xfId="0" applyNumberFormat="1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1" fontId="0" fillId="11" borderId="10" xfId="0" applyNumberFormat="1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2" fontId="0" fillId="11" borderId="10" xfId="0" applyNumberForma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43" fontId="0" fillId="11" borderId="10" xfId="2" applyFont="1" applyFill="1" applyBorder="1" applyAlignment="1">
      <alignment horizontal="center"/>
    </xf>
    <xf numFmtId="0" fontId="0" fillId="11" borderId="10" xfId="0" applyFill="1" applyBorder="1" applyAlignment="1">
      <alignment horizontal="center" wrapText="1"/>
    </xf>
    <xf numFmtId="43" fontId="0" fillId="11" borderId="10" xfId="0" applyNumberFormat="1" applyFill="1" applyBorder="1" applyAlignment="1">
      <alignment horizontal="center" wrapText="1"/>
    </xf>
    <xf numFmtId="43" fontId="0" fillId="11" borderId="10" xfId="0" applyNumberFormat="1" applyFill="1" applyBorder="1" applyAlignment="1">
      <alignment horizontal="center"/>
    </xf>
    <xf numFmtId="0" fontId="0" fillId="11" borderId="10" xfId="0" applyFill="1" applyBorder="1"/>
    <xf numFmtId="0" fontId="0" fillId="24" borderId="0" xfId="0" applyFill="1" applyAlignment="1">
      <alignment horizontal="center"/>
    </xf>
    <xf numFmtId="0" fontId="0" fillId="5" borderId="0" xfId="0" applyFill="1" applyAlignment="1">
      <alignment horizontal="center"/>
    </xf>
    <xf numFmtId="1" fontId="0" fillId="18" borderId="0" xfId="0" applyNumberFormat="1" applyFill="1" applyBorder="1" applyAlignment="1">
      <alignment horizontal="center"/>
    </xf>
    <xf numFmtId="0" fontId="11" fillId="0" borderId="0" xfId="0" applyFont="1" applyAlignment="1">
      <alignment horizont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Evolução</a:t>
            </a:r>
            <a:r>
              <a:rPr lang="pt-BR" baseline="0"/>
              <a:t> do Custo da Pintura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Saída!$E$5</c:f>
              <c:strCache>
                <c:ptCount val="1"/>
                <c:pt idx="0">
                  <c:v>Custo (MM R$ R$)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Saída!$F$4:$J$4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Saída!$F$5:$J$5</c:f>
              <c:numCache>
                <c:formatCode>_-* #,##0_-;\-* #,##0_-;_-* "-"??_-;_-@_-</c:formatCode>
                <c:ptCount val="5"/>
                <c:pt idx="0">
                  <c:v>6424.3740953521647</c:v>
                </c:pt>
                <c:pt idx="1">
                  <c:v>34.523079435198618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7-4C0C-A420-A8CAC783849D}"/>
            </c:ext>
          </c:extLst>
        </c:ser>
        <c:ser>
          <c:idx val="1"/>
          <c:order val="1"/>
          <c:tx>
            <c:strRef>
              <c:f>Saída!$E$6</c:f>
              <c:strCache>
                <c:ptCount val="1"/>
                <c:pt idx="0">
                  <c:v>Custo VP (MM R$)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Saída!$F$4:$J$4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Saída!$F$6:$J$6</c:f>
              <c:numCache>
                <c:formatCode>_-* #,##0_-;\-* #,##0_-;_-* "-"??_-;_-@_-</c:formatCode>
                <c:ptCount val="5"/>
                <c:pt idx="0">
                  <c:v>6735.3017572515391</c:v>
                </c:pt>
                <c:pt idx="1">
                  <c:v>32.903574324122758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7-4C0C-A420-A8CAC7838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36775120"/>
        <c:axId val="2136788848"/>
      </c:barChart>
      <c:lineChart>
        <c:grouping val="standard"/>
        <c:varyColors val="0"/>
        <c:ser>
          <c:idx val="2"/>
          <c:order val="2"/>
          <c:tx>
            <c:strRef>
              <c:f>Saída!$E$7</c:f>
              <c:strCache>
                <c:ptCount val="1"/>
                <c:pt idx="0">
                  <c:v>IREVEST  (%)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Saída!$F$4:$J$4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Saída!$F$7:$J$7</c:f>
              <c:numCache>
                <c:formatCode>0.00%</c:formatCode>
                <c:ptCount val="5"/>
                <c:pt idx="0">
                  <c:v>0.97159151738877725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87-4C0C-A420-A8CAC7838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745856"/>
        <c:axId val="1063743360"/>
      </c:lineChart>
      <c:catAx>
        <c:axId val="213677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6788848"/>
        <c:crosses val="autoZero"/>
        <c:auto val="1"/>
        <c:lblAlgn val="ctr"/>
        <c:lblOffset val="100"/>
        <c:noMultiLvlLbl val="0"/>
      </c:catAx>
      <c:valAx>
        <c:axId val="21367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R$ Mil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6775120"/>
        <c:crosses val="autoZero"/>
        <c:crossBetween val="between"/>
      </c:valAx>
      <c:valAx>
        <c:axId val="1063743360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3745856"/>
        <c:crosses val="max"/>
        <c:crossBetween val="between"/>
      </c:valAx>
      <c:catAx>
        <c:axId val="106374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3743360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baseline="0"/>
              <a:t>Demanda por Pintura por Equipe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Saída!$E$25</c:f>
              <c:strCache>
                <c:ptCount val="1"/>
                <c:pt idx="0">
                  <c:v>Dias de UMS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Saída!$F$24:$J$24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Saída!$F$25:$J$25</c:f>
              <c:numCache>
                <c:formatCode>_(* #,##0.00_);_(* \(#,##0.00\);_(* "-"??_);_(@_)</c:formatCode>
                <c:ptCount val="5"/>
                <c:pt idx="0">
                  <c:v>11.408135683823907</c:v>
                </c:pt>
                <c:pt idx="1">
                  <c:v>4.7579897627972534E-4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9-47F5-BF41-051E36862D61}"/>
            </c:ext>
          </c:extLst>
        </c:ser>
        <c:ser>
          <c:idx val="1"/>
          <c:order val="1"/>
          <c:tx>
            <c:strRef>
              <c:f>Saída!$E$26</c:f>
              <c:strCache>
                <c:ptCount val="1"/>
                <c:pt idx="0">
                  <c:v>Dias Equipe a Bordo (Serviços Pequenos)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Saída!$F$24:$J$24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Saída!$F$26:$J$26</c:f>
              <c:numCache>
                <c:formatCode>_-* #,##0_-;\-* #,##0_-;_-* "-"??_-;_-@_-</c:formatCode>
                <c:ptCount val="5"/>
                <c:pt idx="0">
                  <c:v>360.48928352115195</c:v>
                </c:pt>
                <c:pt idx="1">
                  <c:v>142.7450861823869</c:v>
                </c:pt>
                <c:pt idx="2" formatCode="0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29-47F5-BF41-051E36862D61}"/>
            </c:ext>
          </c:extLst>
        </c:ser>
        <c:ser>
          <c:idx val="2"/>
          <c:order val="2"/>
          <c:tx>
            <c:strRef>
              <c:f>Saída!$E$27</c:f>
              <c:strCache>
                <c:ptCount val="1"/>
                <c:pt idx="0">
                  <c:v>Dias Equipe a Bordo (Serviços Grandes)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Saída!$F$24:$J$24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Saída!$F$27:$J$27</c:f>
              <c:numCache>
                <c:formatCode>_-* #,##0_-;\-* #,##0_-;_-* "-"??_-;_-@_-</c:formatCode>
                <c:ptCount val="5"/>
                <c:pt idx="0">
                  <c:v>296.3514185484832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29-47F5-BF41-051E36862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775120"/>
        <c:axId val="2136788848"/>
      </c:barChart>
      <c:catAx>
        <c:axId val="213677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6788848"/>
        <c:crosses val="autoZero"/>
        <c:auto val="1"/>
        <c:lblAlgn val="ctr"/>
        <c:lblOffset val="100"/>
        <c:noMultiLvlLbl val="0"/>
      </c:catAx>
      <c:valAx>
        <c:axId val="21367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67751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baseline="0"/>
              <a:t>Evolução do IREVEST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Saída!$E$44</c:f>
              <c:strCache>
                <c:ptCount val="1"/>
                <c:pt idx="0">
                  <c:v>IREVEST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Saída!$F$43:$J$43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Saída!$F$44:$J$44</c:f>
              <c:numCache>
                <c:formatCode>0%</c:formatCode>
                <c:ptCount val="5"/>
                <c:pt idx="0" formatCode="0.00%">
                  <c:v>0.97159151738877725</c:v>
                </c:pt>
                <c:pt idx="1">
                  <c:v>1</c:v>
                </c:pt>
                <c:pt idx="2" formatCode="0.00%">
                  <c:v>1</c:v>
                </c:pt>
                <c:pt idx="3" formatCode="0.00%">
                  <c:v>1</c:v>
                </c:pt>
                <c:pt idx="4" formatCode="0.0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B-45E7-A9C9-178E34345260}"/>
            </c:ext>
          </c:extLst>
        </c:ser>
        <c:ser>
          <c:idx val="1"/>
          <c:order val="1"/>
          <c:tx>
            <c:strRef>
              <c:f>Saída!$E$45</c:f>
              <c:strCache>
                <c:ptCount val="1"/>
                <c:pt idx="0">
                  <c:v>IREVEST - Tipo L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Saída!$F$43:$J$43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Saída!$F$45:$J$45</c:f>
              <c:numCache>
                <c:formatCode>0%</c:formatCode>
                <c:ptCount val="5"/>
                <c:pt idx="0">
                  <c:v>0.98844342105762872</c:v>
                </c:pt>
                <c:pt idx="1">
                  <c:v>1</c:v>
                </c:pt>
                <c:pt idx="2" formatCode="0.00%">
                  <c:v>1</c:v>
                </c:pt>
                <c:pt idx="3" formatCode="0.00%">
                  <c:v>1</c:v>
                </c:pt>
                <c:pt idx="4" formatCode="0.0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B-45E7-A9C9-178E34345260}"/>
            </c:ext>
          </c:extLst>
        </c:ser>
        <c:ser>
          <c:idx val="2"/>
          <c:order val="2"/>
          <c:tx>
            <c:strRef>
              <c:f>Saída!$E$46</c:f>
              <c:strCache>
                <c:ptCount val="1"/>
                <c:pt idx="0">
                  <c:v>IREVEST - Tipo ML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Saída!$F$43:$J$43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Saída!$F$46:$J$46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 formatCode="0.00%">
                  <c:v>1</c:v>
                </c:pt>
                <c:pt idx="3" formatCode="0.00%">
                  <c:v>1</c:v>
                </c:pt>
                <c:pt idx="4" formatCode="0.0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B-45E7-A9C9-178E34345260}"/>
            </c:ext>
          </c:extLst>
        </c:ser>
        <c:ser>
          <c:idx val="3"/>
          <c:order val="3"/>
          <c:tx>
            <c:strRef>
              <c:f>Saída!$E$47</c:f>
              <c:strCache>
                <c:ptCount val="1"/>
                <c:pt idx="0">
                  <c:v>IREVEST - Tipo 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Saída!$F$43:$J$43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Saída!$F$47:$J$47</c:f>
              <c:numCache>
                <c:formatCode>0.00%</c:formatCode>
                <c:ptCount val="5"/>
                <c:pt idx="0">
                  <c:v>0.98314809633114852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BB-45E7-A9C9-178E34345260}"/>
            </c:ext>
          </c:extLst>
        </c:ser>
        <c:ser>
          <c:idx val="4"/>
          <c:order val="4"/>
          <c:tx>
            <c:strRef>
              <c:f>Saída!$E$48</c:f>
              <c:strCache>
                <c:ptCount val="1"/>
                <c:pt idx="0">
                  <c:v>IREVEST - TIPO 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Saída!$F$43:$J$43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Saída!$F$48:$J$48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BB-45E7-A9C9-178E34345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775120"/>
        <c:axId val="2136788848"/>
      </c:lineChart>
      <c:catAx>
        <c:axId val="213677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6788848"/>
        <c:crosses val="autoZero"/>
        <c:auto val="1"/>
        <c:lblAlgn val="ctr"/>
        <c:lblOffset val="100"/>
        <c:noMultiLvlLbl val="0"/>
      </c:catAx>
      <c:valAx>
        <c:axId val="21367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67751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baseline="0"/>
              <a:t>Área Pintada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Saída!$F$60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Saída!$E$61:$E$63</c:f>
              <c:strCache>
                <c:ptCount val="3"/>
                <c:pt idx="0">
                  <c:v>Equipe UMS</c:v>
                </c:pt>
                <c:pt idx="1">
                  <c:v>Equipe Serviços Pequenos</c:v>
                </c:pt>
                <c:pt idx="2">
                  <c:v>Equipe Serviços Grandes</c:v>
                </c:pt>
              </c:strCache>
            </c:strRef>
          </c:cat>
          <c:val>
            <c:numRef>
              <c:f>Saída!$F$61:$F$63</c:f>
              <c:numCache>
                <c:formatCode>0</c:formatCode>
                <c:ptCount val="3"/>
                <c:pt idx="0">
                  <c:v>20534.644230883034</c:v>
                </c:pt>
                <c:pt idx="1">
                  <c:v>6488.8071033807346</c:v>
                </c:pt>
                <c:pt idx="2">
                  <c:v>592.70283709696639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3-466E-B779-126E8028048F}"/>
            </c:ext>
          </c:extLst>
        </c:ser>
        <c:ser>
          <c:idx val="1"/>
          <c:order val="1"/>
          <c:tx>
            <c:strRef>
              <c:f>Saída!$G$60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Saída!$E$61:$E$63</c:f>
              <c:strCache>
                <c:ptCount val="3"/>
                <c:pt idx="0">
                  <c:v>Equipe UMS</c:v>
                </c:pt>
                <c:pt idx="1">
                  <c:v>Equipe Serviços Pequenos</c:v>
                </c:pt>
                <c:pt idx="2">
                  <c:v>Equipe Serviços Grandes</c:v>
                </c:pt>
              </c:strCache>
            </c:strRef>
          </c:cat>
          <c:val>
            <c:numRef>
              <c:f>Saída!$G$61:$G$63</c:f>
              <c:numCache>
                <c:formatCode>0</c:formatCode>
                <c:ptCount val="3"/>
                <c:pt idx="0">
                  <c:v>0.85643815730350559</c:v>
                </c:pt>
                <c:pt idx="1">
                  <c:v>2569.4115512829644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83-466E-B779-126E8028048F}"/>
            </c:ext>
          </c:extLst>
        </c:ser>
        <c:ser>
          <c:idx val="2"/>
          <c:order val="2"/>
          <c:tx>
            <c:strRef>
              <c:f>Saída!$H$60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Saída!$E$61:$E$63</c:f>
              <c:strCache>
                <c:ptCount val="3"/>
                <c:pt idx="0">
                  <c:v>Equipe UMS</c:v>
                </c:pt>
                <c:pt idx="1">
                  <c:v>Equipe Serviços Pequenos</c:v>
                </c:pt>
                <c:pt idx="2">
                  <c:v>Equipe Serviços Grandes</c:v>
                </c:pt>
              </c:strCache>
            </c:strRef>
          </c:cat>
          <c:val>
            <c:numRef>
              <c:f>Saída!$H$61:$H$63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83-466E-B779-126E8028048F}"/>
            </c:ext>
          </c:extLst>
        </c:ser>
        <c:ser>
          <c:idx val="3"/>
          <c:order val="3"/>
          <c:tx>
            <c:strRef>
              <c:f>Saída!$I$60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Saída!$E$61:$E$63</c:f>
              <c:strCache>
                <c:ptCount val="3"/>
                <c:pt idx="0">
                  <c:v>Equipe UMS</c:v>
                </c:pt>
                <c:pt idx="1">
                  <c:v>Equipe Serviços Pequenos</c:v>
                </c:pt>
                <c:pt idx="2">
                  <c:v>Equipe Serviços Grandes</c:v>
                </c:pt>
              </c:strCache>
            </c:strRef>
          </c:cat>
          <c:val>
            <c:numRef>
              <c:f>Saída!$I$61:$I$63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83-466E-B779-126E8028048F}"/>
            </c:ext>
          </c:extLst>
        </c:ser>
        <c:ser>
          <c:idx val="4"/>
          <c:order val="4"/>
          <c:tx>
            <c:strRef>
              <c:f>Saída!$J$60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Saída!$E$61:$E$63</c:f>
              <c:strCache>
                <c:ptCount val="3"/>
                <c:pt idx="0">
                  <c:v>Equipe UMS</c:v>
                </c:pt>
                <c:pt idx="1">
                  <c:v>Equipe Serviços Pequenos</c:v>
                </c:pt>
                <c:pt idx="2">
                  <c:v>Equipe Serviços Grandes</c:v>
                </c:pt>
              </c:strCache>
            </c:strRef>
          </c:cat>
          <c:val>
            <c:numRef>
              <c:f>Saída!$J$61:$J$63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83-466E-B779-126E80280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775120"/>
        <c:axId val="2136788848"/>
      </c:barChart>
      <c:catAx>
        <c:axId val="213677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6788848"/>
        <c:crosses val="autoZero"/>
        <c:auto val="1"/>
        <c:lblAlgn val="ctr"/>
        <c:lblOffset val="100"/>
        <c:noMultiLvlLbl val="0"/>
      </c:catAx>
      <c:valAx>
        <c:axId val="21367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/>
                  <a:t>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67751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171449</xdr:colOff>
      <xdr:row>2</xdr:row>
      <xdr:rowOff>190499</xdr:rowOff>
    </xdr:from>
    <xdr:to>
      <xdr:col>20</xdr:col>
      <xdr:colOff>504824</xdr:colOff>
      <xdr:row>21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22</xdr:row>
      <xdr:rowOff>0</xdr:rowOff>
    </xdr:from>
    <xdr:to>
      <xdr:col>20</xdr:col>
      <xdr:colOff>457200</xdr:colOff>
      <xdr:row>40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123825</xdr:colOff>
      <xdr:row>40</xdr:row>
      <xdr:rowOff>28575</xdr:rowOff>
    </xdr:from>
    <xdr:to>
      <xdr:col>20</xdr:col>
      <xdr:colOff>457200</xdr:colOff>
      <xdr:row>58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123825</xdr:colOff>
      <xdr:row>58</xdr:row>
      <xdr:rowOff>66675</xdr:rowOff>
    </xdr:from>
    <xdr:to>
      <xdr:col>20</xdr:col>
      <xdr:colOff>457200</xdr:colOff>
      <xdr:row>76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400050</xdr:colOff>
      <xdr:row>1</xdr:row>
      <xdr:rowOff>38100</xdr:rowOff>
    </xdr:from>
    <xdr:to>
      <xdr:col>27</xdr:col>
      <xdr:colOff>351449</xdr:colOff>
      <xdr:row>21</xdr:row>
      <xdr:rowOff>102761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1010" y="220980"/>
          <a:ext cx="9552599" cy="37222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59"/>
  <sheetViews>
    <sheetView showGridLines="0" zoomScale="90" zoomScaleNormal="90" workbookViewId="0">
      <selection activeCell="L4" sqref="L4"/>
    </sheetView>
  </sheetViews>
  <sheetFormatPr defaultRowHeight="15" x14ac:dyDescent="0.25"/>
  <cols>
    <col min="2" max="2" width="29.140625" bestFit="1" customWidth="1"/>
    <col min="3" max="3" width="19.5703125" customWidth="1"/>
    <col min="4" max="5" width="18.28515625" customWidth="1"/>
    <col min="6" max="6" width="25.7109375" customWidth="1"/>
    <col min="7" max="7" width="27.85546875" bestFit="1" customWidth="1"/>
    <col min="8" max="8" width="22.140625" bestFit="1" customWidth="1"/>
    <col min="9" max="9" width="34.42578125" bestFit="1" customWidth="1"/>
    <col min="10" max="10" width="21.42578125" bestFit="1" customWidth="1"/>
    <col min="11" max="11" width="23.140625" customWidth="1"/>
    <col min="12" max="12" width="18.42578125" customWidth="1"/>
    <col min="13" max="13" width="41.7109375" bestFit="1" customWidth="1"/>
  </cols>
  <sheetData>
    <row r="1" spans="2:12" ht="15.75" thickBot="1" x14ac:dyDescent="0.3"/>
    <row r="2" spans="2:12" ht="15.75" thickBot="1" x14ac:dyDescent="0.3">
      <c r="B2" s="184" t="s">
        <v>0</v>
      </c>
      <c r="C2" s="185"/>
      <c r="D2" s="206"/>
      <c r="F2" s="192" t="s">
        <v>1</v>
      </c>
      <c r="G2" s="193"/>
      <c r="H2" s="194"/>
      <c r="J2" s="198" t="s">
        <v>2</v>
      </c>
      <c r="K2" s="199"/>
      <c r="L2" s="200"/>
    </row>
    <row r="3" spans="2:12" ht="15.75" thickBot="1" x14ac:dyDescent="0.3">
      <c r="B3" s="62" t="s">
        <v>3</v>
      </c>
      <c r="C3" s="69" t="s">
        <v>4</v>
      </c>
      <c r="D3" s="69" t="s">
        <v>5</v>
      </c>
      <c r="F3" s="195" t="s">
        <v>6</v>
      </c>
      <c r="G3" s="196"/>
      <c r="H3" s="197"/>
      <c r="J3" s="201" t="s">
        <v>1542</v>
      </c>
      <c r="K3" s="202"/>
      <c r="L3" s="203"/>
    </row>
    <row r="4" spans="2:12" ht="15.75" thickBot="1" x14ac:dyDescent="0.3">
      <c r="B4" s="104" t="s">
        <v>7</v>
      </c>
      <c r="C4" s="105">
        <v>3</v>
      </c>
      <c r="D4" s="106" t="s">
        <v>8</v>
      </c>
      <c r="E4" s="34"/>
      <c r="F4" s="99" t="s">
        <v>9</v>
      </c>
      <c r="G4" s="34" t="s">
        <v>10</v>
      </c>
      <c r="H4" s="93">
        <v>0</v>
      </c>
      <c r="J4" s="204" t="s">
        <v>1543</v>
      </c>
      <c r="K4" s="205"/>
      <c r="L4" s="94">
        <f>ROUNDUP(MAX(L9),0)</f>
        <v>13</v>
      </c>
    </row>
    <row r="5" spans="2:12" ht="15.75" thickBot="1" x14ac:dyDescent="0.3">
      <c r="B5" s="103" t="s">
        <v>11</v>
      </c>
      <c r="C5" s="209" t="s">
        <v>12</v>
      </c>
      <c r="D5" s="210"/>
      <c r="F5" s="99" t="s">
        <v>9</v>
      </c>
      <c r="G5" s="34" t="s">
        <v>13</v>
      </c>
      <c r="H5" s="93">
        <v>1</v>
      </c>
    </row>
    <row r="6" spans="2:12" ht="15.75" thickBot="1" x14ac:dyDescent="0.3">
      <c r="B6" s="63" t="s">
        <v>14</v>
      </c>
      <c r="C6" s="64">
        <v>200</v>
      </c>
      <c r="D6" s="65" t="s">
        <v>15</v>
      </c>
      <c r="E6" s="61"/>
      <c r="F6" s="100" t="s">
        <v>9</v>
      </c>
      <c r="G6" s="96" t="s">
        <v>16</v>
      </c>
      <c r="H6" s="97"/>
    </row>
    <row r="7" spans="2:12" ht="15.75" thickBot="1" x14ac:dyDescent="0.3">
      <c r="B7" s="181" t="s">
        <v>17</v>
      </c>
      <c r="C7" s="64" t="s">
        <v>18</v>
      </c>
      <c r="D7" s="65">
        <v>1</v>
      </c>
      <c r="E7" s="34"/>
      <c r="F7" s="195" t="s">
        <v>19</v>
      </c>
      <c r="G7" s="196"/>
      <c r="H7" s="197"/>
      <c r="J7" s="184" t="s">
        <v>20</v>
      </c>
      <c r="K7" s="185"/>
      <c r="L7" s="206"/>
    </row>
    <row r="8" spans="2:12" ht="15.75" thickBot="1" x14ac:dyDescent="0.3">
      <c r="B8" s="182"/>
      <c r="C8" s="5" t="s">
        <v>21</v>
      </c>
      <c r="D8" s="66">
        <v>2</v>
      </c>
      <c r="E8" s="34"/>
      <c r="F8" s="101">
        <f>K56</f>
        <v>4.7573268047428466E-2</v>
      </c>
      <c r="G8" s="98" t="s">
        <v>13</v>
      </c>
      <c r="H8" s="95">
        <f>C10/100</f>
        <v>0.05</v>
      </c>
      <c r="J8" s="107" t="s">
        <v>22</v>
      </c>
      <c r="K8" s="108" t="s">
        <v>23</v>
      </c>
      <c r="L8" s="109" t="s">
        <v>24</v>
      </c>
    </row>
    <row r="9" spans="2:12" ht="14.45" customHeight="1" thickBot="1" x14ac:dyDescent="0.3">
      <c r="B9" s="183"/>
      <c r="C9" s="67" t="s">
        <v>25</v>
      </c>
      <c r="D9" s="68">
        <v>5</v>
      </c>
      <c r="E9" s="34"/>
      <c r="F9" s="186" t="s">
        <v>26</v>
      </c>
      <c r="G9" s="187"/>
      <c r="H9" s="188"/>
      <c r="J9" s="110" t="s">
        <v>1544</v>
      </c>
      <c r="K9" s="110">
        <f>L56</f>
        <v>2544.8215769642702</v>
      </c>
      <c r="L9" s="68">
        <f>K9/C6</f>
        <v>12.72410788482135</v>
      </c>
    </row>
    <row r="10" spans="2:12" ht="15.75" thickBot="1" x14ac:dyDescent="0.3">
      <c r="B10" s="114" t="s">
        <v>28</v>
      </c>
      <c r="C10" s="64">
        <v>5</v>
      </c>
      <c r="D10" s="65" t="s">
        <v>29</v>
      </c>
      <c r="E10" s="34"/>
      <c r="F10" s="189"/>
      <c r="G10" s="190"/>
      <c r="H10" s="191"/>
      <c r="J10" s="123" t="s">
        <v>1545</v>
      </c>
      <c r="K10" s="122"/>
      <c r="L10" s="122"/>
    </row>
    <row r="11" spans="2:12" ht="15.75" thickBot="1" x14ac:dyDescent="0.3">
      <c r="B11" s="115" t="s">
        <v>30</v>
      </c>
      <c r="C11" s="105">
        <v>20</v>
      </c>
      <c r="D11" s="106" t="s">
        <v>29</v>
      </c>
      <c r="F11" s="101">
        <f>MAX(K20:K55)</f>
        <v>0.16506526053533924</v>
      </c>
      <c r="G11" s="98" t="s">
        <v>13</v>
      </c>
      <c r="H11" s="95">
        <f>C11/100</f>
        <v>0.2</v>
      </c>
      <c r="I11" s="2"/>
    </row>
    <row r="12" spans="2:12" ht="15" customHeight="1" thickBot="1" x14ac:dyDescent="0.3">
      <c r="B12" s="119" t="s">
        <v>1534</v>
      </c>
      <c r="C12" s="120">
        <v>500</v>
      </c>
      <c r="D12" s="121" t="s">
        <v>1535</v>
      </c>
      <c r="F12" s="116"/>
      <c r="G12" s="117"/>
      <c r="H12" s="118"/>
      <c r="I12" s="2"/>
    </row>
    <row r="13" spans="2:12" ht="15.75" thickBot="1" x14ac:dyDescent="0.3">
      <c r="B13" s="63" t="s">
        <v>1536</v>
      </c>
      <c r="C13" s="64">
        <v>3</v>
      </c>
      <c r="D13" s="65" t="s">
        <v>1535</v>
      </c>
    </row>
    <row r="14" spans="2:12" ht="15.75" thickBot="1" x14ac:dyDescent="0.3">
      <c r="B14" s="63" t="s">
        <v>1537</v>
      </c>
      <c r="C14" s="64" t="s">
        <v>1540</v>
      </c>
      <c r="D14" s="65" t="s">
        <v>1541</v>
      </c>
    </row>
    <row r="15" spans="2:12" ht="15.75" thickBot="1" x14ac:dyDescent="0.3">
      <c r="B15" s="63" t="s">
        <v>1538</v>
      </c>
      <c r="C15" s="64">
        <v>150</v>
      </c>
      <c r="D15" s="65"/>
    </row>
    <row r="16" spans="2:12" x14ac:dyDescent="0.25">
      <c r="B16" s="63" t="s">
        <v>1539</v>
      </c>
      <c r="C16" s="64">
        <v>1</v>
      </c>
      <c r="D16" s="65"/>
    </row>
    <row r="17" spans="2:12" ht="15.75" thickBot="1" x14ac:dyDescent="0.3">
      <c r="B17" s="59"/>
      <c r="C17" s="34"/>
      <c r="D17" s="34"/>
      <c r="E17" s="34"/>
    </row>
    <row r="18" spans="2:12" ht="15.75" thickBot="1" x14ac:dyDescent="0.3">
      <c r="B18" s="184" t="s">
        <v>0</v>
      </c>
      <c r="C18" s="185"/>
      <c r="D18" s="207"/>
      <c r="E18" s="208"/>
      <c r="F18" s="184" t="s">
        <v>31</v>
      </c>
      <c r="G18" s="185"/>
      <c r="H18" s="206"/>
      <c r="I18" s="92" t="s">
        <v>9</v>
      </c>
      <c r="J18" s="184" t="s">
        <v>20</v>
      </c>
      <c r="K18" s="185"/>
      <c r="L18" s="185"/>
    </row>
    <row r="19" spans="2:12" ht="15.75" thickBot="1" x14ac:dyDescent="0.3">
      <c r="B19" s="69" t="s">
        <v>32</v>
      </c>
      <c r="C19" s="69" t="s">
        <v>33</v>
      </c>
      <c r="D19" s="69" t="s">
        <v>34</v>
      </c>
      <c r="E19" s="69" t="s">
        <v>35</v>
      </c>
      <c r="F19" s="69" t="s">
        <v>36</v>
      </c>
      <c r="G19" s="69" t="s">
        <v>37</v>
      </c>
      <c r="H19" s="69" t="s">
        <v>38</v>
      </c>
      <c r="I19" s="91" t="s">
        <v>39</v>
      </c>
      <c r="J19" s="69" t="s">
        <v>40</v>
      </c>
      <c r="K19" s="69" t="s">
        <v>34</v>
      </c>
      <c r="L19" s="102" t="s">
        <v>41</v>
      </c>
    </row>
    <row r="20" spans="2:12" x14ac:dyDescent="0.25">
      <c r="B20" s="72" t="s">
        <v>42</v>
      </c>
      <c r="C20" s="22">
        <v>378.56597057165999</v>
      </c>
      <c r="D20" s="71">
        <v>0.11056249140527454</v>
      </c>
      <c r="E20" s="73" t="s">
        <v>43</v>
      </c>
      <c r="F20" s="70">
        <f t="shared" ref="F20:F55" si="0">C20*D20</f>
        <v>41.85519686765857</v>
      </c>
      <c r="G20" s="75">
        <f t="shared" ref="G20:G55" si="1">IF(E20="L",$D$7,IF(E20="M",$D$8,IF(E20="C",$D$9,0)))</f>
        <v>2</v>
      </c>
      <c r="H20" s="76">
        <f>F20*G20</f>
        <v>83.71039373531714</v>
      </c>
      <c r="I20" s="86">
        <v>1</v>
      </c>
      <c r="J20" s="89">
        <f t="shared" ref="J20:J55" si="2">IF(I20=0,0,H20)</f>
        <v>83.71039373531714</v>
      </c>
      <c r="K20" s="111">
        <f t="shared" ref="K20:K55" si="3">IF(I20=0,D20,0)</f>
        <v>0</v>
      </c>
      <c r="L20" s="22">
        <f>IF(I20=1,J20,0)</f>
        <v>83.71039373531714</v>
      </c>
    </row>
    <row r="21" spans="2:12" x14ac:dyDescent="0.25">
      <c r="B21" s="74" t="s">
        <v>44</v>
      </c>
      <c r="C21" s="22">
        <v>21.458483869594101</v>
      </c>
      <c r="D21" s="60">
        <v>0.27510876755889874</v>
      </c>
      <c r="E21" s="66" t="s">
        <v>43</v>
      </c>
      <c r="F21" s="70">
        <f t="shared" si="0"/>
        <v>5.9034170510465414</v>
      </c>
      <c r="G21" s="75">
        <f t="shared" si="1"/>
        <v>2</v>
      </c>
      <c r="H21" s="76">
        <f t="shared" ref="H21:H55" si="4">F21*G21</f>
        <v>11.806834102093083</v>
      </c>
      <c r="I21" s="86">
        <v>1</v>
      </c>
      <c r="J21" s="89">
        <f t="shared" si="2"/>
        <v>11.806834102093083</v>
      </c>
      <c r="K21" s="111">
        <f t="shared" si="3"/>
        <v>0</v>
      </c>
      <c r="L21" s="22">
        <f t="shared" ref="L21:L55" si="5">IF(I21=1,J21,0)</f>
        <v>11.806834102093083</v>
      </c>
    </row>
    <row r="22" spans="2:12" x14ac:dyDescent="0.25">
      <c r="B22" s="74" t="s">
        <v>45</v>
      </c>
      <c r="C22" s="22">
        <v>1775.12265583101</v>
      </c>
      <c r="D22" s="60">
        <v>0.10172039744604951</v>
      </c>
      <c r="E22" s="66" t="s">
        <v>46</v>
      </c>
      <c r="F22" s="70">
        <f t="shared" si="0"/>
        <v>180.56618206661727</v>
      </c>
      <c r="G22" s="75">
        <f t="shared" si="1"/>
        <v>5</v>
      </c>
      <c r="H22" s="76">
        <f t="shared" si="4"/>
        <v>902.83091033308642</v>
      </c>
      <c r="I22" s="86">
        <v>0</v>
      </c>
      <c r="J22" s="89">
        <f t="shared" si="2"/>
        <v>0</v>
      </c>
      <c r="K22" s="111">
        <f t="shared" si="3"/>
        <v>0.10172039744604951</v>
      </c>
      <c r="L22" s="22">
        <f t="shared" si="5"/>
        <v>0</v>
      </c>
    </row>
    <row r="23" spans="2:12" x14ac:dyDescent="0.25">
      <c r="B23" s="74" t="s">
        <v>47</v>
      </c>
      <c r="C23" s="22">
        <v>629.19865723052499</v>
      </c>
      <c r="D23" s="60">
        <v>0.10855739427717823</v>
      </c>
      <c r="E23" s="66" t="s">
        <v>48</v>
      </c>
      <c r="F23" s="70">
        <f t="shared" si="0"/>
        <v>68.304166711645223</v>
      </c>
      <c r="G23" s="75">
        <f t="shared" si="1"/>
        <v>1</v>
      </c>
      <c r="H23" s="76">
        <f t="shared" si="4"/>
        <v>68.304166711645223</v>
      </c>
      <c r="I23" s="86">
        <v>0</v>
      </c>
      <c r="J23" s="89">
        <f t="shared" si="2"/>
        <v>0</v>
      </c>
      <c r="K23" s="111">
        <f t="shared" si="3"/>
        <v>0.10855739427717823</v>
      </c>
      <c r="L23" s="22">
        <f t="shared" si="5"/>
        <v>0</v>
      </c>
    </row>
    <row r="24" spans="2:12" x14ac:dyDescent="0.25">
      <c r="B24" s="74" t="s">
        <v>49</v>
      </c>
      <c r="C24" s="22">
        <v>103.46396404371001</v>
      </c>
      <c r="D24" s="60">
        <v>0.34836351529868687</v>
      </c>
      <c r="E24" s="66" t="s">
        <v>43</v>
      </c>
      <c r="F24" s="70">
        <f t="shared" si="0"/>
        <v>36.043070221003759</v>
      </c>
      <c r="G24" s="75">
        <f t="shared" si="1"/>
        <v>2</v>
      </c>
      <c r="H24" s="76">
        <f t="shared" si="4"/>
        <v>72.086140442007519</v>
      </c>
      <c r="I24" s="86">
        <v>1</v>
      </c>
      <c r="J24" s="89">
        <f t="shared" si="2"/>
        <v>72.086140442007519</v>
      </c>
      <c r="K24" s="111">
        <f t="shared" si="3"/>
        <v>0</v>
      </c>
      <c r="L24" s="22">
        <f t="shared" si="5"/>
        <v>72.086140442007519</v>
      </c>
    </row>
    <row r="25" spans="2:12" x14ac:dyDescent="0.25">
      <c r="B25" s="74" t="s">
        <v>50</v>
      </c>
      <c r="C25" s="22">
        <v>872.99700210653896</v>
      </c>
      <c r="D25" s="60">
        <v>0.10135806363712284</v>
      </c>
      <c r="E25" s="66" t="s">
        <v>48</v>
      </c>
      <c r="F25" s="70">
        <f t="shared" si="0"/>
        <v>88.485285694532038</v>
      </c>
      <c r="G25" s="75">
        <f t="shared" si="1"/>
        <v>1</v>
      </c>
      <c r="H25" s="76">
        <f t="shared" si="4"/>
        <v>88.485285694532038</v>
      </c>
      <c r="I25" s="86">
        <v>0</v>
      </c>
      <c r="J25" s="89">
        <f t="shared" si="2"/>
        <v>0</v>
      </c>
      <c r="K25" s="111">
        <f t="shared" si="3"/>
        <v>0.10135806363712284</v>
      </c>
      <c r="L25" s="22">
        <f t="shared" si="5"/>
        <v>0</v>
      </c>
    </row>
    <row r="26" spans="2:12" x14ac:dyDescent="0.25">
      <c r="B26" s="74" t="s">
        <v>51</v>
      </c>
      <c r="C26" s="22">
        <v>428.16042689294198</v>
      </c>
      <c r="D26" s="60">
        <v>0.45500576715509244</v>
      </c>
      <c r="E26" s="66" t="s">
        <v>43</v>
      </c>
      <c r="F26" s="70">
        <f t="shared" si="0"/>
        <v>194.81546350387495</v>
      </c>
      <c r="G26" s="75">
        <f t="shared" si="1"/>
        <v>2</v>
      </c>
      <c r="H26" s="76">
        <f t="shared" si="4"/>
        <v>389.6309270077499</v>
      </c>
      <c r="I26" s="86">
        <v>1</v>
      </c>
      <c r="J26" s="89">
        <f t="shared" si="2"/>
        <v>389.6309270077499</v>
      </c>
      <c r="K26" s="111">
        <f t="shared" si="3"/>
        <v>0</v>
      </c>
      <c r="L26" s="22">
        <f t="shared" si="5"/>
        <v>389.6309270077499</v>
      </c>
    </row>
    <row r="27" spans="2:12" x14ac:dyDescent="0.25">
      <c r="B27" s="74" t="s">
        <v>52</v>
      </c>
      <c r="C27" s="22">
        <v>378.56597057165999</v>
      </c>
      <c r="D27" s="60">
        <v>0.1070605120394966</v>
      </c>
      <c r="E27" s="66" t="s">
        <v>43</v>
      </c>
      <c r="F27" s="70">
        <f t="shared" si="0"/>
        <v>40.529466650130921</v>
      </c>
      <c r="G27" s="75">
        <f t="shared" si="1"/>
        <v>2</v>
      </c>
      <c r="H27" s="76">
        <f t="shared" si="4"/>
        <v>81.058933300261842</v>
      </c>
      <c r="I27" s="86">
        <v>1</v>
      </c>
      <c r="J27" s="89">
        <f t="shared" si="2"/>
        <v>81.058933300261842</v>
      </c>
      <c r="K27" s="111">
        <f t="shared" si="3"/>
        <v>0</v>
      </c>
      <c r="L27" s="22">
        <f t="shared" si="5"/>
        <v>81.058933300261842</v>
      </c>
    </row>
    <row r="28" spans="2:12" x14ac:dyDescent="0.25">
      <c r="B28" s="74" t="s">
        <v>53</v>
      </c>
      <c r="C28" s="22">
        <v>21.458483869594101</v>
      </c>
      <c r="D28" s="60">
        <v>0.14901724909440348</v>
      </c>
      <c r="E28" s="66" t="s">
        <v>46</v>
      </c>
      <c r="F28" s="70">
        <f t="shared" si="0"/>
        <v>3.1976842359835431</v>
      </c>
      <c r="G28" s="75">
        <f t="shared" si="1"/>
        <v>5</v>
      </c>
      <c r="H28" s="76">
        <f t="shared" si="4"/>
        <v>15.988421179917715</v>
      </c>
      <c r="I28" s="86">
        <v>0</v>
      </c>
      <c r="J28" s="89">
        <f t="shared" si="2"/>
        <v>0</v>
      </c>
      <c r="K28" s="111">
        <f t="shared" si="3"/>
        <v>0.14901724909440348</v>
      </c>
      <c r="L28" s="22">
        <f t="shared" si="5"/>
        <v>0</v>
      </c>
    </row>
    <row r="29" spans="2:12" x14ac:dyDescent="0.25">
      <c r="B29" s="74" t="s">
        <v>54</v>
      </c>
      <c r="C29" s="22">
        <v>1775.12265583101</v>
      </c>
      <c r="D29" s="60">
        <v>0.126821651484676</v>
      </c>
      <c r="E29" s="66" t="s">
        <v>46</v>
      </c>
      <c r="F29" s="70">
        <f t="shared" si="0"/>
        <v>225.12398680035281</v>
      </c>
      <c r="G29" s="75">
        <f t="shared" si="1"/>
        <v>5</v>
      </c>
      <c r="H29" s="76">
        <f t="shared" si="4"/>
        <v>1125.619934001764</v>
      </c>
      <c r="I29" s="86">
        <v>0</v>
      </c>
      <c r="J29" s="89">
        <f t="shared" si="2"/>
        <v>0</v>
      </c>
      <c r="K29" s="111">
        <f t="shared" si="3"/>
        <v>0.126821651484676</v>
      </c>
      <c r="L29" s="22">
        <f t="shared" si="5"/>
        <v>0</v>
      </c>
    </row>
    <row r="30" spans="2:12" x14ac:dyDescent="0.25">
      <c r="B30" s="74" t="s">
        <v>55</v>
      </c>
      <c r="C30" s="22">
        <v>629.19865723052499</v>
      </c>
      <c r="D30" s="60">
        <v>0.11964226226098593</v>
      </c>
      <c r="E30" s="66" t="s">
        <v>48</v>
      </c>
      <c r="F30" s="70">
        <f t="shared" si="0"/>
        <v>75.278750762634658</v>
      </c>
      <c r="G30" s="75">
        <f t="shared" si="1"/>
        <v>1</v>
      </c>
      <c r="H30" s="76">
        <f t="shared" si="4"/>
        <v>75.278750762634658</v>
      </c>
      <c r="I30" s="86">
        <v>1</v>
      </c>
      <c r="J30" s="89">
        <f t="shared" si="2"/>
        <v>75.278750762634658</v>
      </c>
      <c r="K30" s="111">
        <f t="shared" si="3"/>
        <v>0</v>
      </c>
      <c r="L30" s="22">
        <f t="shared" si="5"/>
        <v>75.278750762634658</v>
      </c>
    </row>
    <row r="31" spans="2:12" x14ac:dyDescent="0.25">
      <c r="B31" s="74" t="s">
        <v>56</v>
      </c>
      <c r="C31" s="22">
        <v>103.46396404371001</v>
      </c>
      <c r="D31" s="60">
        <v>0.14310368470775933</v>
      </c>
      <c r="E31" s="66" t="s">
        <v>46</v>
      </c>
      <c r="F31" s="70">
        <f t="shared" si="0"/>
        <v>14.806074489126026</v>
      </c>
      <c r="G31" s="75">
        <f t="shared" si="1"/>
        <v>5</v>
      </c>
      <c r="H31" s="76">
        <f t="shared" si="4"/>
        <v>74.030372445630121</v>
      </c>
      <c r="I31" s="86">
        <v>1</v>
      </c>
      <c r="J31" s="89">
        <f t="shared" si="2"/>
        <v>74.030372445630121</v>
      </c>
      <c r="K31" s="111">
        <f t="shared" si="3"/>
        <v>0</v>
      </c>
      <c r="L31" s="22">
        <f t="shared" si="5"/>
        <v>74.030372445630121</v>
      </c>
    </row>
    <row r="32" spans="2:12" x14ac:dyDescent="0.25">
      <c r="B32" s="74" t="s">
        <v>57</v>
      </c>
      <c r="C32" s="22">
        <v>872.99700210653896</v>
      </c>
      <c r="D32" s="60">
        <v>0.28197577587420508</v>
      </c>
      <c r="E32" s="66" t="s">
        <v>48</v>
      </c>
      <c r="F32" s="70">
        <f t="shared" si="0"/>
        <v>246.16400700484638</v>
      </c>
      <c r="G32" s="75">
        <f t="shared" si="1"/>
        <v>1</v>
      </c>
      <c r="H32" s="76">
        <f t="shared" si="4"/>
        <v>246.16400700484638</v>
      </c>
      <c r="I32" s="86">
        <v>1</v>
      </c>
      <c r="J32" s="89">
        <f t="shared" si="2"/>
        <v>246.16400700484638</v>
      </c>
      <c r="K32" s="111">
        <f t="shared" si="3"/>
        <v>0</v>
      </c>
      <c r="L32" s="22">
        <f t="shared" si="5"/>
        <v>246.16400700484638</v>
      </c>
    </row>
    <row r="33" spans="2:12" x14ac:dyDescent="0.25">
      <c r="B33" s="74" t="s">
        <v>58</v>
      </c>
      <c r="C33" s="22">
        <v>428.16042689294198</v>
      </c>
      <c r="D33" s="60">
        <v>0.16816984559817047</v>
      </c>
      <c r="E33" s="66" t="s">
        <v>43</v>
      </c>
      <c r="F33" s="70">
        <f t="shared" si="0"/>
        <v>72.003672881832813</v>
      </c>
      <c r="G33" s="75">
        <f t="shared" si="1"/>
        <v>2</v>
      </c>
      <c r="H33" s="76">
        <f t="shared" si="4"/>
        <v>144.00734576366563</v>
      </c>
      <c r="I33" s="86">
        <v>1</v>
      </c>
      <c r="J33" s="89">
        <f t="shared" si="2"/>
        <v>144.00734576366563</v>
      </c>
      <c r="K33" s="111">
        <f t="shared" si="3"/>
        <v>0</v>
      </c>
      <c r="L33" s="22">
        <f t="shared" si="5"/>
        <v>144.00734576366563</v>
      </c>
    </row>
    <row r="34" spans="2:12" x14ac:dyDescent="0.25">
      <c r="B34" s="74" t="s">
        <v>59</v>
      </c>
      <c r="C34" s="22">
        <v>21.458483869594101</v>
      </c>
      <c r="D34" s="60">
        <v>0.22352587364160523</v>
      </c>
      <c r="E34" s="66" t="s">
        <v>43</v>
      </c>
      <c r="F34" s="70">
        <f t="shared" si="0"/>
        <v>4.7965263539753149</v>
      </c>
      <c r="G34" s="75">
        <f t="shared" si="1"/>
        <v>2</v>
      </c>
      <c r="H34" s="76">
        <f t="shared" si="4"/>
        <v>9.5930527079506298</v>
      </c>
      <c r="I34" s="86">
        <v>1</v>
      </c>
      <c r="J34" s="89">
        <f t="shared" si="2"/>
        <v>9.5930527079506298</v>
      </c>
      <c r="K34" s="111">
        <f t="shared" si="3"/>
        <v>0</v>
      </c>
      <c r="L34" s="22">
        <f t="shared" si="5"/>
        <v>9.5930527079506298</v>
      </c>
    </row>
    <row r="35" spans="2:12" x14ac:dyDescent="0.25">
      <c r="B35" s="74" t="s">
        <v>60</v>
      </c>
      <c r="C35" s="22">
        <v>1775.12265583101</v>
      </c>
      <c r="D35" s="60">
        <v>0.13681099466905663</v>
      </c>
      <c r="E35" s="66" t="s">
        <v>46</v>
      </c>
      <c r="F35" s="70">
        <f t="shared" si="0"/>
        <v>242.85629620381795</v>
      </c>
      <c r="G35" s="75">
        <f t="shared" si="1"/>
        <v>5</v>
      </c>
      <c r="H35" s="76">
        <f t="shared" si="4"/>
        <v>1214.2814810190898</v>
      </c>
      <c r="I35" s="86">
        <v>0</v>
      </c>
      <c r="J35" s="89">
        <f t="shared" si="2"/>
        <v>0</v>
      </c>
      <c r="K35" s="111">
        <f t="shared" si="3"/>
        <v>0.13681099466905663</v>
      </c>
      <c r="L35" s="22">
        <f t="shared" si="5"/>
        <v>0</v>
      </c>
    </row>
    <row r="36" spans="2:12" x14ac:dyDescent="0.25">
      <c r="B36" s="74" t="s">
        <v>61</v>
      </c>
      <c r="C36" s="22">
        <v>48.189327328686097</v>
      </c>
      <c r="D36" s="60">
        <v>0.30890594441465447</v>
      </c>
      <c r="E36" s="66" t="s">
        <v>46</v>
      </c>
      <c r="F36" s="70">
        <f t="shared" si="0"/>
        <v>14.885969669174697</v>
      </c>
      <c r="G36" s="75">
        <f t="shared" si="1"/>
        <v>5</v>
      </c>
      <c r="H36" s="76">
        <f t="shared" si="4"/>
        <v>74.429848345873481</v>
      </c>
      <c r="I36" s="86">
        <v>1</v>
      </c>
      <c r="J36" s="89">
        <f t="shared" si="2"/>
        <v>74.429848345873481</v>
      </c>
      <c r="K36" s="111">
        <f t="shared" si="3"/>
        <v>0</v>
      </c>
      <c r="L36" s="22">
        <f t="shared" si="5"/>
        <v>74.429848345873481</v>
      </c>
    </row>
    <row r="37" spans="2:12" x14ac:dyDescent="0.25">
      <c r="B37" s="74" t="s">
        <v>62</v>
      </c>
      <c r="C37" s="22">
        <v>629.19865723052499</v>
      </c>
      <c r="D37" s="60">
        <v>0.1703299017949445</v>
      </c>
      <c r="E37" s="66" t="s">
        <v>48</v>
      </c>
      <c r="F37" s="70">
        <f t="shared" si="0"/>
        <v>107.17134549558627</v>
      </c>
      <c r="G37" s="75">
        <f t="shared" si="1"/>
        <v>1</v>
      </c>
      <c r="H37" s="76">
        <f t="shared" si="4"/>
        <v>107.17134549558627</v>
      </c>
      <c r="I37" s="86">
        <v>1</v>
      </c>
      <c r="J37" s="89">
        <f t="shared" si="2"/>
        <v>107.17134549558627</v>
      </c>
      <c r="K37" s="111">
        <f t="shared" si="3"/>
        <v>0</v>
      </c>
      <c r="L37" s="22">
        <f t="shared" si="5"/>
        <v>107.17134549558627</v>
      </c>
    </row>
    <row r="38" spans="2:12" x14ac:dyDescent="0.25">
      <c r="B38" s="74" t="s">
        <v>63</v>
      </c>
      <c r="C38" s="22">
        <v>103.46396404371001</v>
      </c>
      <c r="D38" s="60">
        <v>0.18608626626566549</v>
      </c>
      <c r="E38" s="66" t="s">
        <v>43</v>
      </c>
      <c r="F38" s="70">
        <f t="shared" si="0"/>
        <v>19.25322276193906</v>
      </c>
      <c r="G38" s="75">
        <f t="shared" si="1"/>
        <v>2</v>
      </c>
      <c r="H38" s="76">
        <f t="shared" si="4"/>
        <v>38.506445523878121</v>
      </c>
      <c r="I38" s="86">
        <v>1</v>
      </c>
      <c r="J38" s="89">
        <f t="shared" si="2"/>
        <v>38.506445523878121</v>
      </c>
      <c r="K38" s="111">
        <f t="shared" si="3"/>
        <v>0</v>
      </c>
      <c r="L38" s="22">
        <f t="shared" si="5"/>
        <v>38.506445523878121</v>
      </c>
    </row>
    <row r="39" spans="2:12" x14ac:dyDescent="0.25">
      <c r="B39" s="74" t="s">
        <v>64</v>
      </c>
      <c r="C39" s="22">
        <v>872.99700210653896</v>
      </c>
      <c r="D39" s="60">
        <v>0.36866427453823436</v>
      </c>
      <c r="E39" s="66" t="s">
        <v>48</v>
      </c>
      <c r="F39" s="70">
        <f t="shared" si="0"/>
        <v>321.84280645566065</v>
      </c>
      <c r="G39" s="75">
        <f t="shared" si="1"/>
        <v>1</v>
      </c>
      <c r="H39" s="76">
        <f t="shared" si="4"/>
        <v>321.84280645566065</v>
      </c>
      <c r="I39" s="86">
        <v>1</v>
      </c>
      <c r="J39" s="89">
        <f t="shared" si="2"/>
        <v>321.84280645566065</v>
      </c>
      <c r="K39" s="111">
        <f t="shared" si="3"/>
        <v>0</v>
      </c>
      <c r="L39" s="22">
        <f t="shared" si="5"/>
        <v>321.84280645566065</v>
      </c>
    </row>
    <row r="40" spans="2:12" x14ac:dyDescent="0.25">
      <c r="B40" s="74" t="s">
        <v>65</v>
      </c>
      <c r="C40" s="22">
        <v>428.16042689294198</v>
      </c>
      <c r="D40" s="60">
        <v>0.33581209952387608</v>
      </c>
      <c r="E40" s="66" t="s">
        <v>43</v>
      </c>
      <c r="F40" s="70">
        <f t="shared" si="0"/>
        <v>143.7814518879579</v>
      </c>
      <c r="G40" s="75">
        <f t="shared" si="1"/>
        <v>2</v>
      </c>
      <c r="H40" s="76">
        <f t="shared" si="4"/>
        <v>287.5629037759158</v>
      </c>
      <c r="I40" s="86">
        <v>1</v>
      </c>
      <c r="J40" s="89">
        <f t="shared" si="2"/>
        <v>287.5629037759158</v>
      </c>
      <c r="K40" s="111">
        <f t="shared" si="3"/>
        <v>0</v>
      </c>
      <c r="L40" s="22">
        <f t="shared" si="5"/>
        <v>287.5629037759158</v>
      </c>
    </row>
    <row r="41" spans="2:12" x14ac:dyDescent="0.25">
      <c r="B41" s="74" t="s">
        <v>66</v>
      </c>
      <c r="C41" s="22">
        <v>647.76787311189901</v>
      </c>
      <c r="D41" s="60">
        <v>0.11088118334678175</v>
      </c>
      <c r="E41" s="66" t="s">
        <v>48</v>
      </c>
      <c r="F41" s="70">
        <f t="shared" si="0"/>
        <v>71.825268304675333</v>
      </c>
      <c r="G41" s="75">
        <f t="shared" si="1"/>
        <v>1</v>
      </c>
      <c r="H41" s="76">
        <f t="shared" si="4"/>
        <v>71.825268304675333</v>
      </c>
      <c r="I41" s="86">
        <v>1</v>
      </c>
      <c r="J41" s="89">
        <f t="shared" si="2"/>
        <v>71.825268304675333</v>
      </c>
      <c r="K41" s="111">
        <f t="shared" si="3"/>
        <v>0</v>
      </c>
      <c r="L41" s="22">
        <f t="shared" si="5"/>
        <v>71.825268304675333</v>
      </c>
    </row>
    <row r="42" spans="2:12" x14ac:dyDescent="0.25">
      <c r="B42" s="74" t="s">
        <v>67</v>
      </c>
      <c r="C42" s="22">
        <v>21.458483869594101</v>
      </c>
      <c r="D42" s="60">
        <v>0.16506526053533924</v>
      </c>
      <c r="E42" s="66" t="s">
        <v>48</v>
      </c>
      <c r="F42" s="70">
        <f t="shared" si="0"/>
        <v>3.5420502306279249</v>
      </c>
      <c r="G42" s="75">
        <f t="shared" si="1"/>
        <v>1</v>
      </c>
      <c r="H42" s="76">
        <f t="shared" si="4"/>
        <v>3.5420502306279249</v>
      </c>
      <c r="I42" s="86">
        <v>0</v>
      </c>
      <c r="J42" s="89">
        <f t="shared" si="2"/>
        <v>0</v>
      </c>
      <c r="K42" s="111">
        <f t="shared" si="3"/>
        <v>0.16506526053533924</v>
      </c>
      <c r="L42" s="22">
        <f t="shared" si="5"/>
        <v>0</v>
      </c>
    </row>
    <row r="43" spans="2:12" x14ac:dyDescent="0.25">
      <c r="B43" s="74" t="s">
        <v>68</v>
      </c>
      <c r="C43" s="22">
        <v>1775.12265583101</v>
      </c>
      <c r="D43" s="60">
        <v>0.11005100160142653</v>
      </c>
      <c r="E43" s="66" t="s">
        <v>48</v>
      </c>
      <c r="F43" s="70">
        <f t="shared" si="0"/>
        <v>195.354026239587</v>
      </c>
      <c r="G43" s="75">
        <f t="shared" si="1"/>
        <v>1</v>
      </c>
      <c r="H43" s="76">
        <f t="shared" si="4"/>
        <v>195.354026239587</v>
      </c>
      <c r="I43" s="86">
        <v>0</v>
      </c>
      <c r="J43" s="89">
        <f t="shared" si="2"/>
        <v>0</v>
      </c>
      <c r="K43" s="111">
        <f t="shared" si="3"/>
        <v>0.11005100160142653</v>
      </c>
      <c r="L43" s="22">
        <f t="shared" si="5"/>
        <v>0</v>
      </c>
    </row>
    <row r="44" spans="2:12" x14ac:dyDescent="0.25">
      <c r="B44" s="74" t="s">
        <v>69</v>
      </c>
      <c r="C44" s="22">
        <v>48.189327328686097</v>
      </c>
      <c r="D44" s="60">
        <v>0.11528547207819641</v>
      </c>
      <c r="E44" s="66" t="s">
        <v>48</v>
      </c>
      <c r="F44" s="70">
        <f t="shared" si="0"/>
        <v>5.5555293502183085</v>
      </c>
      <c r="G44" s="75">
        <f t="shared" si="1"/>
        <v>1</v>
      </c>
      <c r="H44" s="76">
        <f t="shared" si="4"/>
        <v>5.5555293502183085</v>
      </c>
      <c r="I44" s="86">
        <v>0</v>
      </c>
      <c r="J44" s="89">
        <f t="shared" si="2"/>
        <v>0</v>
      </c>
      <c r="K44" s="111">
        <f t="shared" si="3"/>
        <v>0.11528547207819641</v>
      </c>
      <c r="L44" s="22">
        <f t="shared" si="5"/>
        <v>0</v>
      </c>
    </row>
    <row r="45" spans="2:12" x14ac:dyDescent="0.25">
      <c r="B45" s="74" t="s">
        <v>70</v>
      </c>
      <c r="C45" s="22">
        <v>629.19865723052499</v>
      </c>
      <c r="D45" s="60">
        <v>0.11903114968417045</v>
      </c>
      <c r="E45" s="66" t="s">
        <v>48</v>
      </c>
      <c r="F45" s="70">
        <f t="shared" si="0"/>
        <v>74.894239549885668</v>
      </c>
      <c r="G45" s="75">
        <f t="shared" si="1"/>
        <v>1</v>
      </c>
      <c r="H45" s="76">
        <f t="shared" si="4"/>
        <v>74.894239549885668</v>
      </c>
      <c r="I45" s="86">
        <v>0</v>
      </c>
      <c r="J45" s="89">
        <f t="shared" si="2"/>
        <v>0</v>
      </c>
      <c r="K45" s="111">
        <f t="shared" si="3"/>
        <v>0.11903114968417045</v>
      </c>
      <c r="L45" s="22">
        <f t="shared" si="5"/>
        <v>0</v>
      </c>
    </row>
    <row r="46" spans="2:12" x14ac:dyDescent="0.25">
      <c r="B46" s="74" t="s">
        <v>71</v>
      </c>
      <c r="C46" s="22">
        <v>103.46396404371001</v>
      </c>
      <c r="D46" s="60">
        <v>0.10346396404371001</v>
      </c>
      <c r="E46" s="66" t="s">
        <v>48</v>
      </c>
      <c r="F46" s="70">
        <f t="shared" si="0"/>
        <v>10.704791855638117</v>
      </c>
      <c r="G46" s="75">
        <f t="shared" si="1"/>
        <v>1</v>
      </c>
      <c r="H46" s="76">
        <f t="shared" si="4"/>
        <v>10.704791855638117</v>
      </c>
      <c r="I46" s="86">
        <v>1</v>
      </c>
      <c r="J46" s="89">
        <f t="shared" si="2"/>
        <v>10.704791855638117</v>
      </c>
      <c r="K46" s="111">
        <f t="shared" si="3"/>
        <v>0</v>
      </c>
      <c r="L46" s="22">
        <f t="shared" si="5"/>
        <v>10.704791855638117</v>
      </c>
    </row>
    <row r="47" spans="2:12" x14ac:dyDescent="0.25">
      <c r="B47" s="74" t="s">
        <v>72</v>
      </c>
      <c r="C47" s="22">
        <v>428.16042689294198</v>
      </c>
      <c r="D47" s="60">
        <v>0.12236651240152671</v>
      </c>
      <c r="E47" s="66" t="s">
        <v>48</v>
      </c>
      <c r="F47" s="70">
        <f t="shared" si="0"/>
        <v>52.392498187238154</v>
      </c>
      <c r="G47" s="75">
        <f t="shared" si="1"/>
        <v>1</v>
      </c>
      <c r="H47" s="76">
        <f t="shared" si="4"/>
        <v>52.392498187238154</v>
      </c>
      <c r="I47" s="86">
        <v>1</v>
      </c>
      <c r="J47" s="89">
        <f t="shared" si="2"/>
        <v>52.392498187238154</v>
      </c>
      <c r="K47" s="111">
        <f t="shared" si="3"/>
        <v>0</v>
      </c>
      <c r="L47" s="22">
        <f t="shared" si="5"/>
        <v>52.392498187238154</v>
      </c>
    </row>
    <row r="48" spans="2:12" x14ac:dyDescent="0.25">
      <c r="B48" s="74" t="s">
        <v>73</v>
      </c>
      <c r="C48" s="22">
        <v>647.76787311189901</v>
      </c>
      <c r="D48" s="60">
        <v>0.34219116382033754</v>
      </c>
      <c r="E48" s="66" t="s">
        <v>48</v>
      </c>
      <c r="F48" s="70">
        <f t="shared" si="0"/>
        <v>221.66044238558544</v>
      </c>
      <c r="G48" s="75">
        <f t="shared" si="1"/>
        <v>1</v>
      </c>
      <c r="H48" s="76">
        <f t="shared" si="4"/>
        <v>221.66044238558544</v>
      </c>
      <c r="I48" s="86">
        <v>1</v>
      </c>
      <c r="J48" s="89">
        <f t="shared" si="2"/>
        <v>221.66044238558544</v>
      </c>
      <c r="K48" s="111">
        <f t="shared" si="3"/>
        <v>0</v>
      </c>
      <c r="L48" s="22">
        <f t="shared" si="5"/>
        <v>221.66044238558544</v>
      </c>
    </row>
    <row r="49" spans="2:12" x14ac:dyDescent="0.25">
      <c r="B49" s="74" t="s">
        <v>74</v>
      </c>
      <c r="C49" s="22">
        <v>21.458483869594101</v>
      </c>
      <c r="D49" s="60">
        <v>0.12192320380451194</v>
      </c>
      <c r="E49" s="66" t="s">
        <v>48</v>
      </c>
      <c r="F49" s="70">
        <f t="shared" si="0"/>
        <v>2.6162871021683536</v>
      </c>
      <c r="G49" s="75">
        <f t="shared" si="1"/>
        <v>1</v>
      </c>
      <c r="H49" s="76">
        <f t="shared" si="4"/>
        <v>2.6162871021683536</v>
      </c>
      <c r="I49" s="86">
        <v>1</v>
      </c>
      <c r="J49" s="89">
        <f t="shared" si="2"/>
        <v>2.6162871021683536</v>
      </c>
      <c r="K49" s="111">
        <f t="shared" si="3"/>
        <v>0</v>
      </c>
      <c r="L49" s="22">
        <f t="shared" si="5"/>
        <v>2.6162871021683536</v>
      </c>
    </row>
    <row r="50" spans="2:12" x14ac:dyDescent="0.25">
      <c r="B50" s="74" t="s">
        <v>75</v>
      </c>
      <c r="C50" s="22">
        <v>1775.12265583101</v>
      </c>
      <c r="D50" s="60">
        <v>0.10603444572194075</v>
      </c>
      <c r="E50" s="66" t="s">
        <v>46</v>
      </c>
      <c r="F50" s="70">
        <f t="shared" si="0"/>
        <v>188.22414689950054</v>
      </c>
      <c r="G50" s="75">
        <f t="shared" si="1"/>
        <v>5</v>
      </c>
      <c r="H50" s="76">
        <f t="shared" si="4"/>
        <v>941.12073449750267</v>
      </c>
      <c r="I50" s="86">
        <v>0</v>
      </c>
      <c r="J50" s="89">
        <f t="shared" si="2"/>
        <v>0</v>
      </c>
      <c r="K50" s="111">
        <f t="shared" si="3"/>
        <v>0.10603444572194075</v>
      </c>
      <c r="L50" s="22">
        <f t="shared" si="5"/>
        <v>0</v>
      </c>
    </row>
    <row r="51" spans="2:12" x14ac:dyDescent="0.25">
      <c r="B51" s="74" t="s">
        <v>76</v>
      </c>
      <c r="C51" s="22">
        <v>48.189327328686097</v>
      </c>
      <c r="D51" s="60">
        <v>0.10829062321053055</v>
      </c>
      <c r="E51" s="66" t="s">
        <v>48</v>
      </c>
      <c r="F51" s="70">
        <f t="shared" si="0"/>
        <v>5.2184522885196687</v>
      </c>
      <c r="G51" s="75">
        <f t="shared" si="1"/>
        <v>1</v>
      </c>
      <c r="H51" s="76">
        <f t="shared" si="4"/>
        <v>5.2184522885196687</v>
      </c>
      <c r="I51" s="86">
        <v>1</v>
      </c>
      <c r="J51" s="89">
        <f t="shared" si="2"/>
        <v>5.2184522885196687</v>
      </c>
      <c r="K51" s="111">
        <f t="shared" si="3"/>
        <v>0</v>
      </c>
      <c r="L51" s="22">
        <f t="shared" si="5"/>
        <v>5.2184522885196687</v>
      </c>
    </row>
    <row r="52" spans="2:12" x14ac:dyDescent="0.25">
      <c r="B52" s="74" t="s">
        <v>77</v>
      </c>
      <c r="C52" s="22">
        <v>629.19865723052499</v>
      </c>
      <c r="D52" s="60">
        <v>0.2598920517267761</v>
      </c>
      <c r="E52" s="66" t="s">
        <v>48</v>
      </c>
      <c r="F52" s="70">
        <f t="shared" si="0"/>
        <v>163.52372997137365</v>
      </c>
      <c r="G52" s="75">
        <f t="shared" si="1"/>
        <v>1</v>
      </c>
      <c r="H52" s="76">
        <f t="shared" si="4"/>
        <v>163.52372997137365</v>
      </c>
      <c r="I52" s="86">
        <v>1</v>
      </c>
      <c r="J52" s="89">
        <f t="shared" si="2"/>
        <v>163.52372997137365</v>
      </c>
      <c r="K52" s="111">
        <f t="shared" si="3"/>
        <v>0</v>
      </c>
      <c r="L52" s="22">
        <f t="shared" si="5"/>
        <v>163.52372997137365</v>
      </c>
    </row>
    <row r="53" spans="2:12" x14ac:dyDescent="0.25">
      <c r="B53" s="74" t="s">
        <v>78</v>
      </c>
      <c r="C53" s="22">
        <v>103.46396404371001</v>
      </c>
      <c r="D53" s="60">
        <v>0.10799996246733821</v>
      </c>
      <c r="E53" s="66" t="s">
        <v>43</v>
      </c>
      <c r="F53" s="70">
        <f t="shared" si="0"/>
        <v>11.174104233442712</v>
      </c>
      <c r="G53" s="75">
        <f t="shared" si="1"/>
        <v>2</v>
      </c>
      <c r="H53" s="76">
        <f t="shared" si="4"/>
        <v>22.348208466885424</v>
      </c>
      <c r="I53" s="86">
        <v>0</v>
      </c>
      <c r="J53" s="89">
        <f t="shared" si="2"/>
        <v>0</v>
      </c>
      <c r="K53" s="111">
        <f t="shared" si="3"/>
        <v>0.10799996246733821</v>
      </c>
      <c r="L53" s="22">
        <f t="shared" si="5"/>
        <v>0</v>
      </c>
    </row>
    <row r="54" spans="2:12" x14ac:dyDescent="0.25">
      <c r="B54" s="74" t="s">
        <v>79</v>
      </c>
      <c r="C54" s="22">
        <v>872.99700210653896</v>
      </c>
      <c r="D54" s="60">
        <v>0.13261385418601535</v>
      </c>
      <c r="E54" s="66" t="s">
        <v>48</v>
      </c>
      <c r="F54" s="70">
        <f t="shared" si="0"/>
        <v>115.77149714218508</v>
      </c>
      <c r="G54" s="75">
        <f t="shared" si="1"/>
        <v>1</v>
      </c>
      <c r="H54" s="76">
        <f t="shared" si="4"/>
        <v>115.77149714218508</v>
      </c>
      <c r="I54" s="86">
        <v>0</v>
      </c>
      <c r="J54" s="89">
        <f t="shared" si="2"/>
        <v>0</v>
      </c>
      <c r="K54" s="111">
        <f t="shared" si="3"/>
        <v>0.13261385418601535</v>
      </c>
      <c r="L54" s="22">
        <f t="shared" si="5"/>
        <v>0</v>
      </c>
    </row>
    <row r="55" spans="2:12" ht="15.75" thickBot="1" x14ac:dyDescent="0.3">
      <c r="B55" s="77" t="s">
        <v>80</v>
      </c>
      <c r="C55" s="22">
        <v>428.16042689294198</v>
      </c>
      <c r="D55" s="78">
        <v>0.13227075282451095</v>
      </c>
      <c r="E55" s="79" t="s">
        <v>43</v>
      </c>
      <c r="F55" s="80">
        <f t="shared" si="0"/>
        <v>56.633101994793421</v>
      </c>
      <c r="G55" s="75">
        <f t="shared" si="1"/>
        <v>2</v>
      </c>
      <c r="H55" s="81">
        <f t="shared" si="4"/>
        <v>113.26620398958684</v>
      </c>
      <c r="I55" s="87">
        <v>0</v>
      </c>
      <c r="J55" s="89">
        <f t="shared" si="2"/>
        <v>0</v>
      </c>
      <c r="K55" s="111">
        <f t="shared" si="3"/>
        <v>0.13227075282451095</v>
      </c>
      <c r="L55" s="22">
        <f t="shared" si="5"/>
        <v>0</v>
      </c>
    </row>
    <row r="56" spans="2:12" ht="15.75" thickBot="1" x14ac:dyDescent="0.3">
      <c r="B56" s="82" t="s">
        <v>81</v>
      </c>
      <c r="C56" s="83">
        <f>SUM(C20:C55)</f>
        <v>20476.244617118238</v>
      </c>
      <c r="D56" s="84">
        <f>AVERAGE(D20:D55)</f>
        <v>0.18011009261497637</v>
      </c>
      <c r="E56" s="85" t="s">
        <v>82</v>
      </c>
      <c r="F56" s="83">
        <f>SUM(F20:F55)</f>
        <v>3326.754209504837</v>
      </c>
      <c r="G56" s="85" t="s">
        <v>82</v>
      </c>
      <c r="H56" s="83">
        <f>SUM(H20:H55)</f>
        <v>7432.1842653707836</v>
      </c>
      <c r="I56" s="88">
        <f>SUM(I20:I55)</f>
        <v>22</v>
      </c>
      <c r="J56" s="90">
        <f>SUM(J20:J55)</f>
        <v>2544.8215769642702</v>
      </c>
      <c r="K56" s="112">
        <f>AVERAGE(K20:K55)</f>
        <v>4.7573268047428466E-2</v>
      </c>
      <c r="L56" s="113">
        <f>SUM(L20:L55)</f>
        <v>2544.8215769642702</v>
      </c>
    </row>
    <row r="57" spans="2:12" x14ac:dyDescent="0.25">
      <c r="D57" s="2"/>
      <c r="E57" s="2"/>
      <c r="J57" s="34"/>
      <c r="K57" s="34"/>
    </row>
    <row r="58" spans="2:12" x14ac:dyDescent="0.25">
      <c r="D58" s="2"/>
      <c r="E58" s="2"/>
      <c r="J58" s="34"/>
      <c r="K58" s="34"/>
    </row>
    <row r="59" spans="2:12" x14ac:dyDescent="0.25">
      <c r="J59" s="34"/>
      <c r="K59" s="34"/>
    </row>
  </sheetData>
  <mergeCells count="14">
    <mergeCell ref="B7:B9"/>
    <mergeCell ref="J18:L18"/>
    <mergeCell ref="F9:H10"/>
    <mergeCell ref="F2:H2"/>
    <mergeCell ref="F3:H3"/>
    <mergeCell ref="F7:H7"/>
    <mergeCell ref="J2:L2"/>
    <mergeCell ref="J3:L3"/>
    <mergeCell ref="J4:K4"/>
    <mergeCell ref="J7:L7"/>
    <mergeCell ref="B18:E18"/>
    <mergeCell ref="F18:H18"/>
    <mergeCell ref="B2:D2"/>
    <mergeCell ref="C5:D5"/>
  </mergeCells>
  <pageMargins left="0.511811024" right="0.511811024" top="0.78740157499999996" bottom="0.78740157499999996" header="0.31496062000000002" footer="0.31496062000000002"/>
  <pageSetup paperSize="9" orientation="landscape" r:id="rId1"/>
  <ignoredErrors>
    <ignoredError sqref="D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45"/>
  <sheetViews>
    <sheetView workbookViewId="0">
      <selection activeCell="F2" sqref="F2:F46"/>
    </sheetView>
  </sheetViews>
  <sheetFormatPr defaultRowHeight="15" x14ac:dyDescent="0.25"/>
  <cols>
    <col min="1" max="1" width="23.42578125" customWidth="1"/>
    <col min="2" max="2" width="20.5703125" customWidth="1"/>
    <col min="3" max="3" width="18.140625" customWidth="1"/>
    <col min="4" max="4" width="19.42578125" bestFit="1" customWidth="1"/>
    <col min="5" max="5" width="19.42578125" customWidth="1"/>
    <col min="7" max="7" width="40.7109375" bestFit="1" customWidth="1"/>
    <col min="10" max="10" width="41.7109375" bestFit="1" customWidth="1"/>
  </cols>
  <sheetData>
    <row r="2" spans="1:9" x14ac:dyDescent="0.25">
      <c r="A2" s="248" t="s">
        <v>0</v>
      </c>
      <c r="B2" s="249"/>
      <c r="C2" s="250"/>
    </row>
    <row r="3" spans="1:9" x14ac:dyDescent="0.25">
      <c r="A3" s="21" t="s">
        <v>1463</v>
      </c>
      <c r="B3" s="5">
        <v>100</v>
      </c>
      <c r="C3" s="5" t="s">
        <v>15</v>
      </c>
      <c r="G3" s="26" t="s">
        <v>1</v>
      </c>
    </row>
    <row r="4" spans="1:9" x14ac:dyDescent="0.25">
      <c r="A4" s="21" t="s">
        <v>7</v>
      </c>
      <c r="B4" s="5">
        <v>5</v>
      </c>
      <c r="C4" s="5" t="s">
        <v>1465</v>
      </c>
      <c r="G4" s="27" t="s">
        <v>1511</v>
      </c>
      <c r="H4" s="2"/>
    </row>
    <row r="5" spans="1:9" x14ac:dyDescent="0.25">
      <c r="A5" s="21" t="s">
        <v>11</v>
      </c>
      <c r="B5" s="251" t="s">
        <v>12</v>
      </c>
      <c r="C5" s="252"/>
      <c r="G5" s="35" t="s">
        <v>1512</v>
      </c>
    </row>
    <row r="6" spans="1:9" x14ac:dyDescent="0.25">
      <c r="A6" s="21" t="s">
        <v>1470</v>
      </c>
      <c r="B6" s="5">
        <v>5</v>
      </c>
      <c r="C6" s="5" t="s">
        <v>1471</v>
      </c>
      <c r="G6" t="s">
        <v>1513</v>
      </c>
      <c r="H6" s="2" t="s">
        <v>1514</v>
      </c>
      <c r="I6">
        <v>20</v>
      </c>
    </row>
    <row r="7" spans="1:9" x14ac:dyDescent="0.25">
      <c r="A7" s="21" t="s">
        <v>17</v>
      </c>
      <c r="B7" s="5">
        <v>1</v>
      </c>
      <c r="C7" s="5" t="s">
        <v>1473</v>
      </c>
      <c r="I7" s="2"/>
    </row>
    <row r="10" spans="1:9" x14ac:dyDescent="0.25">
      <c r="G10" s="25" t="s">
        <v>1475</v>
      </c>
    </row>
    <row r="11" spans="1:9" x14ac:dyDescent="0.25">
      <c r="B11" s="28" t="s">
        <v>1515</v>
      </c>
      <c r="C11" s="28" t="s">
        <v>1516</v>
      </c>
      <c r="D11" s="28" t="s">
        <v>1517</v>
      </c>
      <c r="G11" s="19" t="s">
        <v>1518</v>
      </c>
    </row>
    <row r="12" spans="1:9" x14ac:dyDescent="0.25">
      <c r="A12">
        <v>1</v>
      </c>
      <c r="B12" s="5" t="s">
        <v>1519</v>
      </c>
      <c r="C12" s="5">
        <v>3.7856597057166002</v>
      </c>
      <c r="D12" s="5">
        <f t="shared" ref="D12:D21" si="0">C12/$B$3/$B$6*1000</f>
        <v>7.5713194114332003</v>
      </c>
      <c r="G12" s="19" t="s">
        <v>1520</v>
      </c>
    </row>
    <row r="13" spans="1:9" x14ac:dyDescent="0.25">
      <c r="A13">
        <v>2</v>
      </c>
      <c r="B13" s="5" t="s">
        <v>1521</v>
      </c>
      <c r="C13" s="5">
        <v>21.458483869594101</v>
      </c>
      <c r="D13" s="5">
        <f t="shared" si="0"/>
        <v>42.916967739188195</v>
      </c>
    </row>
    <row r="14" spans="1:9" x14ac:dyDescent="0.25">
      <c r="A14">
        <v>3</v>
      </c>
      <c r="B14" s="5" t="s">
        <v>1522</v>
      </c>
      <c r="C14" s="5">
        <v>17.751226558310101</v>
      </c>
      <c r="D14" s="5">
        <f t="shared" si="0"/>
        <v>35.502453116620202</v>
      </c>
    </row>
    <row r="15" spans="1:9" x14ac:dyDescent="0.25">
      <c r="A15">
        <v>4</v>
      </c>
      <c r="B15" s="5" t="s">
        <v>1523</v>
      </c>
      <c r="C15" s="5">
        <v>6.2919865723052499</v>
      </c>
      <c r="D15" s="5">
        <f t="shared" si="0"/>
        <v>12.583973144610498</v>
      </c>
    </row>
    <row r="16" spans="1:9" x14ac:dyDescent="0.25">
      <c r="A16">
        <v>5</v>
      </c>
      <c r="B16" s="5" t="s">
        <v>1524</v>
      </c>
      <c r="C16" s="5">
        <v>10.346396404370999</v>
      </c>
      <c r="D16" s="5">
        <f t="shared" si="0"/>
        <v>20.692792808741999</v>
      </c>
    </row>
    <row r="17" spans="1:4" x14ac:dyDescent="0.25">
      <c r="A17">
        <v>6</v>
      </c>
      <c r="B17" s="5" t="s">
        <v>1525</v>
      </c>
      <c r="C17" s="5">
        <v>8.7299700210653892</v>
      </c>
      <c r="D17" s="5">
        <f t="shared" si="0"/>
        <v>17.459940042130778</v>
      </c>
    </row>
    <row r="18" spans="1:4" x14ac:dyDescent="0.25">
      <c r="A18">
        <v>7</v>
      </c>
      <c r="B18" s="5" t="s">
        <v>1526</v>
      </c>
      <c r="C18" s="5">
        <v>4.2816042689294198</v>
      </c>
      <c r="D18" s="5">
        <f t="shared" si="0"/>
        <v>8.5632085378588396</v>
      </c>
    </row>
    <row r="19" spans="1:4" x14ac:dyDescent="0.25">
      <c r="A19">
        <v>8</v>
      </c>
      <c r="B19" s="5" t="s">
        <v>1527</v>
      </c>
      <c r="C19" s="5">
        <v>3.7856597057166002</v>
      </c>
      <c r="D19" s="5">
        <f t="shared" si="0"/>
        <v>7.5713194114332003</v>
      </c>
    </row>
    <row r="20" spans="1:4" x14ac:dyDescent="0.25">
      <c r="A20">
        <v>9</v>
      </c>
      <c r="B20" s="5" t="s">
        <v>1528</v>
      </c>
      <c r="C20" s="5">
        <v>21.458483869594101</v>
      </c>
      <c r="D20" s="5">
        <f t="shared" si="0"/>
        <v>42.916967739188195</v>
      </c>
    </row>
    <row r="21" spans="1:4" x14ac:dyDescent="0.25">
      <c r="A21">
        <v>10</v>
      </c>
      <c r="B21" s="5" t="s">
        <v>1529</v>
      </c>
      <c r="C21" s="5">
        <v>17.751226558310101</v>
      </c>
      <c r="D21" s="5">
        <f t="shared" si="0"/>
        <v>35.502453116620202</v>
      </c>
    </row>
    <row r="24" spans="1:4" x14ac:dyDescent="0.25">
      <c r="A24" s="30" t="s">
        <v>9</v>
      </c>
      <c r="B24" s="30"/>
    </row>
    <row r="25" spans="1:4" x14ac:dyDescent="0.25">
      <c r="A25" s="30" t="s">
        <v>1530</v>
      </c>
      <c r="B25" s="30" t="s">
        <v>1531</v>
      </c>
      <c r="C25" s="19" t="s">
        <v>1532</v>
      </c>
    </row>
    <row r="26" spans="1:4" x14ac:dyDescent="0.25">
      <c r="A26" s="33"/>
      <c r="B26" s="36"/>
    </row>
    <row r="27" spans="1:4" x14ac:dyDescent="0.25">
      <c r="A27" s="33"/>
      <c r="B27" s="36"/>
    </row>
    <row r="28" spans="1:4" x14ac:dyDescent="0.25">
      <c r="A28" s="33"/>
      <c r="B28" s="36"/>
    </row>
    <row r="29" spans="1:4" x14ac:dyDescent="0.25">
      <c r="A29" s="33"/>
      <c r="B29" s="36"/>
    </row>
    <row r="30" spans="1:4" x14ac:dyDescent="0.25">
      <c r="A30" s="33"/>
      <c r="B30" s="36"/>
    </row>
    <row r="31" spans="1:4" x14ac:dyDescent="0.25">
      <c r="A31" s="33"/>
      <c r="B31" s="36"/>
    </row>
    <row r="32" spans="1:4" x14ac:dyDescent="0.25">
      <c r="A32" s="33"/>
      <c r="B32" s="36"/>
    </row>
    <row r="33" spans="1:3" x14ac:dyDescent="0.25">
      <c r="A33" s="33"/>
      <c r="B33" s="36"/>
    </row>
    <row r="34" spans="1:3" x14ac:dyDescent="0.25">
      <c r="A34" s="33"/>
      <c r="B34" s="36"/>
    </row>
    <row r="35" spans="1:3" x14ac:dyDescent="0.25">
      <c r="A35" s="33"/>
      <c r="B35" s="36"/>
    </row>
    <row r="36" spans="1:3" x14ac:dyDescent="0.25">
      <c r="A36" s="34"/>
    </row>
    <row r="37" spans="1:3" x14ac:dyDescent="0.25">
      <c r="A37" s="34"/>
    </row>
    <row r="38" spans="1:3" x14ac:dyDescent="0.25">
      <c r="A38" s="34"/>
      <c r="C38" s="2"/>
    </row>
    <row r="39" spans="1:3" x14ac:dyDescent="0.25">
      <c r="A39" s="34"/>
      <c r="C39" s="2"/>
    </row>
    <row r="40" spans="1:3" x14ac:dyDescent="0.25">
      <c r="A40" s="34"/>
    </row>
    <row r="41" spans="1:3" x14ac:dyDescent="0.25">
      <c r="A41" s="34"/>
    </row>
    <row r="42" spans="1:3" x14ac:dyDescent="0.25">
      <c r="A42" s="34"/>
    </row>
    <row r="43" spans="1:3" x14ac:dyDescent="0.25">
      <c r="A43" s="34"/>
    </row>
    <row r="44" spans="1:3" x14ac:dyDescent="0.25">
      <c r="A44" s="34"/>
    </row>
    <row r="45" spans="1:3" x14ac:dyDescent="0.25">
      <c r="A45" s="34"/>
    </row>
  </sheetData>
  <mergeCells count="2">
    <mergeCell ref="A2:C2"/>
    <mergeCell ref="B5:C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3"/>
  <sheetViews>
    <sheetView topLeftCell="G1" workbookViewId="0">
      <selection activeCell="K17" sqref="K17"/>
    </sheetView>
  </sheetViews>
  <sheetFormatPr defaultRowHeight="15" x14ac:dyDescent="0.25"/>
  <sheetData>
    <row r="1" spans="1:12" x14ac:dyDescent="0.25">
      <c r="B1" s="19" t="s">
        <v>1533</v>
      </c>
    </row>
    <row r="2" spans="1:12" x14ac:dyDescent="0.25">
      <c r="B2" s="19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</row>
    <row r="3" spans="1:12" x14ac:dyDescent="0.25">
      <c r="C3" s="5" t="s">
        <v>1519</v>
      </c>
      <c r="D3" s="5" t="s">
        <v>1521</v>
      </c>
      <c r="E3" s="5" t="s">
        <v>1522</v>
      </c>
      <c r="F3" s="5" t="s">
        <v>1523</v>
      </c>
      <c r="G3" s="5" t="s">
        <v>1524</v>
      </c>
      <c r="H3" s="5" t="s">
        <v>1525</v>
      </c>
      <c r="I3" s="5" t="s">
        <v>1526</v>
      </c>
      <c r="J3" s="5" t="s">
        <v>1527</v>
      </c>
      <c r="K3" s="5" t="s">
        <v>1528</v>
      </c>
      <c r="L3" s="5" t="s">
        <v>1529</v>
      </c>
    </row>
    <row r="4" spans="1:12" x14ac:dyDescent="0.25">
      <c r="A4">
        <v>1</v>
      </c>
      <c r="B4" s="5" t="s">
        <v>1519</v>
      </c>
      <c r="C4" s="5">
        <v>0</v>
      </c>
      <c r="D4" s="5">
        <v>10</v>
      </c>
      <c r="E4" s="5">
        <v>45</v>
      </c>
      <c r="F4" s="5"/>
      <c r="G4" s="5"/>
      <c r="H4" s="5"/>
      <c r="I4" s="5"/>
      <c r="J4" s="5"/>
      <c r="K4" s="5"/>
      <c r="L4" s="5"/>
    </row>
    <row r="5" spans="1:12" x14ac:dyDescent="0.25">
      <c r="A5">
        <v>2</v>
      </c>
      <c r="B5" s="5" t="s">
        <v>1521</v>
      </c>
      <c r="C5" s="5">
        <v>50</v>
      </c>
      <c r="D5" s="5">
        <v>0</v>
      </c>
      <c r="E5" s="5">
        <v>38</v>
      </c>
      <c r="F5" s="5"/>
      <c r="G5" s="5"/>
      <c r="H5" s="5"/>
      <c r="I5" s="5"/>
      <c r="J5" s="5"/>
      <c r="K5" s="5"/>
      <c r="L5" s="5"/>
    </row>
    <row r="6" spans="1:12" x14ac:dyDescent="0.25">
      <c r="A6">
        <v>3</v>
      </c>
      <c r="B6" s="5" t="s">
        <v>1522</v>
      </c>
      <c r="C6" s="5">
        <v>30</v>
      </c>
      <c r="D6" s="5">
        <v>38</v>
      </c>
      <c r="E6" s="5">
        <v>0</v>
      </c>
      <c r="F6" s="5"/>
      <c r="G6" s="5"/>
      <c r="H6" s="5"/>
      <c r="I6" s="5"/>
      <c r="J6" s="5"/>
      <c r="K6" s="5"/>
      <c r="L6" s="5"/>
    </row>
    <row r="7" spans="1:12" x14ac:dyDescent="0.25">
      <c r="A7">
        <v>4</v>
      </c>
      <c r="B7" s="5" t="s">
        <v>1523</v>
      </c>
      <c r="C7" s="5">
        <v>15</v>
      </c>
      <c r="D7" s="5">
        <v>20</v>
      </c>
      <c r="E7" s="5">
        <v>2</v>
      </c>
      <c r="F7" s="5">
        <v>0</v>
      </c>
      <c r="G7" s="5"/>
      <c r="H7" s="5"/>
      <c r="I7" s="5"/>
      <c r="J7" s="5"/>
      <c r="K7" s="5"/>
      <c r="L7" s="5"/>
    </row>
    <row r="8" spans="1:12" x14ac:dyDescent="0.25">
      <c r="A8">
        <v>5</v>
      </c>
      <c r="B8" s="5" t="s">
        <v>1524</v>
      </c>
      <c r="C8" s="5">
        <v>42</v>
      </c>
      <c r="D8" s="5">
        <v>6</v>
      </c>
      <c r="E8" s="5">
        <v>4</v>
      </c>
      <c r="F8" s="5"/>
      <c r="G8" s="5">
        <v>0</v>
      </c>
      <c r="H8" s="5"/>
      <c r="I8" s="5"/>
      <c r="J8" s="5"/>
      <c r="K8" s="5"/>
      <c r="L8" s="5"/>
    </row>
    <row r="9" spans="1:12" x14ac:dyDescent="0.25">
      <c r="A9">
        <v>6</v>
      </c>
      <c r="B9" s="5" t="s">
        <v>1525</v>
      </c>
      <c r="C9" s="5">
        <v>75</v>
      </c>
      <c r="D9" s="5">
        <v>3</v>
      </c>
      <c r="E9" s="5">
        <v>12</v>
      </c>
      <c r="F9" s="5"/>
      <c r="G9" s="5"/>
      <c r="H9" s="5">
        <v>0</v>
      </c>
      <c r="I9" s="5"/>
      <c r="J9" s="5"/>
      <c r="K9" s="5"/>
      <c r="L9" s="5"/>
    </row>
    <row r="10" spans="1:12" x14ac:dyDescent="0.25">
      <c r="A10">
        <v>7</v>
      </c>
      <c r="B10" s="5" t="s">
        <v>1526</v>
      </c>
      <c r="C10" s="5">
        <v>36</v>
      </c>
      <c r="D10" s="5">
        <v>40</v>
      </c>
      <c r="E10" s="5">
        <v>7</v>
      </c>
      <c r="F10" s="5"/>
      <c r="G10" s="5"/>
      <c r="H10" s="5"/>
      <c r="I10" s="5">
        <v>0</v>
      </c>
      <c r="J10" s="5"/>
      <c r="K10" s="5"/>
      <c r="L10" s="5"/>
    </row>
    <row r="11" spans="1:12" x14ac:dyDescent="0.25">
      <c r="A11">
        <v>8</v>
      </c>
      <c r="B11" s="5" t="s">
        <v>1527</v>
      </c>
      <c r="C11" s="5">
        <v>18</v>
      </c>
      <c r="D11" s="5">
        <v>1</v>
      </c>
      <c r="E11" s="5">
        <v>12</v>
      </c>
      <c r="F11" s="5"/>
      <c r="G11" s="5"/>
      <c r="H11" s="5"/>
      <c r="I11" s="5"/>
      <c r="J11" s="5">
        <v>0</v>
      </c>
      <c r="K11" s="5"/>
      <c r="L11" s="5"/>
    </row>
    <row r="12" spans="1:12" x14ac:dyDescent="0.25">
      <c r="A12">
        <v>9</v>
      </c>
      <c r="B12" s="5" t="s">
        <v>1528</v>
      </c>
      <c r="C12" s="5">
        <v>2</v>
      </c>
      <c r="D12" s="5">
        <v>22</v>
      </c>
      <c r="E12" s="5">
        <v>11</v>
      </c>
      <c r="F12" s="5"/>
      <c r="G12" s="5"/>
      <c r="H12" s="5"/>
      <c r="I12" s="5"/>
      <c r="J12" s="5"/>
      <c r="K12" s="5">
        <v>0</v>
      </c>
      <c r="L12" s="5"/>
    </row>
    <row r="13" spans="1:12" x14ac:dyDescent="0.25">
      <c r="A13">
        <v>10</v>
      </c>
      <c r="B13" s="5" t="s">
        <v>1529</v>
      </c>
      <c r="C13" s="5">
        <v>7</v>
      </c>
      <c r="D13" s="5">
        <v>10</v>
      </c>
      <c r="E13" s="5">
        <v>9</v>
      </c>
      <c r="F13" s="5">
        <v>12</v>
      </c>
      <c r="G13" s="5">
        <v>30</v>
      </c>
      <c r="H13" s="5"/>
      <c r="I13" s="5"/>
      <c r="J13" s="5"/>
      <c r="K13" s="5"/>
      <c r="L13" s="5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K17" sqref="K1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Y121"/>
  <sheetViews>
    <sheetView showGridLines="0" tabSelected="1" zoomScale="80" zoomScaleNormal="80" workbookViewId="0">
      <selection activeCell="B5" sqref="B5:D5"/>
    </sheetView>
  </sheetViews>
  <sheetFormatPr defaultRowHeight="15" x14ac:dyDescent="0.25"/>
  <cols>
    <col min="1" max="1" width="26.140625" customWidth="1"/>
    <col min="2" max="2" width="62.7109375" customWidth="1"/>
    <col min="3" max="3" width="21.28515625" style="126" bestFit="1" customWidth="1"/>
    <col min="4" max="4" width="40" style="126" bestFit="1" customWidth="1"/>
    <col min="5" max="5" width="40" style="133" customWidth="1"/>
    <col min="6" max="6" width="18.28515625" customWidth="1"/>
    <col min="7" max="7" width="25.7109375" customWidth="1"/>
    <col min="8" max="8" width="33.28515625" style="132" bestFit="1" customWidth="1"/>
    <col min="9" max="9" width="20.85546875" style="132" customWidth="1"/>
    <col min="10" max="10" width="30.5703125" style="132" customWidth="1"/>
    <col min="11" max="11" width="11.5703125" style="166" customWidth="1"/>
    <col min="12" max="12" width="37.140625" bestFit="1" customWidth="1"/>
    <col min="13" max="13" width="42.85546875" customWidth="1"/>
    <col min="14" max="14" width="31.7109375" customWidth="1"/>
    <col min="15" max="15" width="26.140625" bestFit="1" customWidth="1"/>
    <col min="16" max="16" width="42.5703125" bestFit="1" customWidth="1"/>
    <col min="17" max="17" width="31.85546875" bestFit="1" customWidth="1"/>
    <col min="18" max="18" width="22.7109375" bestFit="1" customWidth="1"/>
    <col min="19" max="19" width="17.7109375" bestFit="1" customWidth="1"/>
    <col min="20" max="20" width="30.5703125" bestFit="1" customWidth="1"/>
    <col min="21" max="21" width="21.140625" customWidth="1"/>
    <col min="22" max="22" width="22.7109375" bestFit="1" customWidth="1"/>
    <col min="23" max="23" width="17.7109375" bestFit="1" customWidth="1"/>
    <col min="24" max="26" width="16" style="133" customWidth="1"/>
    <col min="27" max="27" width="16" style="155" customWidth="1"/>
    <col min="28" max="28" width="16" style="133" customWidth="1"/>
    <col min="29" max="29" width="17.42578125" style="133" customWidth="1"/>
    <col min="30" max="30" width="17.42578125" style="155" customWidth="1"/>
    <col min="31" max="31" width="16" customWidth="1"/>
    <col min="32" max="33" width="16.42578125" customWidth="1"/>
    <col min="34" max="34" width="16.28515625" customWidth="1"/>
    <col min="35" max="35" width="16.42578125" customWidth="1"/>
    <col min="36" max="36" width="43.28515625" customWidth="1"/>
    <col min="37" max="37" width="17.140625" customWidth="1"/>
    <col min="38" max="38" width="17.7109375" customWidth="1"/>
    <col min="39" max="39" width="18.140625" customWidth="1"/>
    <col min="40" max="46" width="18.5703125" customWidth="1"/>
    <col min="47" max="47" width="21.42578125" customWidth="1"/>
    <col min="48" max="48" width="19.85546875" customWidth="1"/>
    <col min="49" max="50" width="18" customWidth="1"/>
    <col min="51" max="51" width="19.140625" customWidth="1"/>
    <col min="52" max="52" width="18.85546875" customWidth="1"/>
    <col min="53" max="53" width="14.7109375" customWidth="1"/>
    <col min="54" max="54" width="18.42578125" customWidth="1"/>
    <col min="55" max="55" width="17.140625" customWidth="1"/>
    <col min="56" max="56" width="15.7109375" customWidth="1"/>
    <col min="57" max="57" width="16.42578125" customWidth="1"/>
    <col min="58" max="58" width="16.140625" customWidth="1"/>
    <col min="59" max="59" width="13.5703125" customWidth="1"/>
    <col min="60" max="60" width="14.5703125" customWidth="1"/>
    <col min="61" max="61" width="15" customWidth="1"/>
    <col min="62" max="62" width="14.7109375" customWidth="1"/>
    <col min="63" max="63" width="16.85546875" customWidth="1"/>
    <col min="64" max="64" width="17" customWidth="1"/>
    <col min="65" max="65" width="15.5703125" customWidth="1"/>
    <col min="66" max="66" width="15.7109375" customWidth="1"/>
    <col min="67" max="67" width="17.42578125" customWidth="1"/>
    <col min="68" max="69" width="17.85546875" customWidth="1"/>
    <col min="70" max="70" width="14.140625" customWidth="1"/>
    <col min="77" max="77" width="16.140625" customWidth="1"/>
    <col min="78" max="78" width="15.5703125" customWidth="1"/>
    <col min="79" max="79" width="14.5703125" customWidth="1"/>
    <col min="80" max="80" width="21.140625" customWidth="1"/>
    <col min="81" max="81" width="17.7109375" customWidth="1"/>
    <col min="82" max="83" width="15.7109375" customWidth="1"/>
    <col min="84" max="84" width="16.85546875" customWidth="1"/>
    <col min="85" max="85" width="13.28515625" customWidth="1"/>
    <col min="86" max="86" width="16" customWidth="1"/>
    <col min="87" max="88" width="16.7109375" customWidth="1"/>
    <col min="89" max="89" width="17.7109375" customWidth="1"/>
    <col min="90" max="90" width="18.42578125" customWidth="1"/>
    <col min="91" max="91" width="15.42578125" customWidth="1"/>
    <col min="92" max="92" width="18.5703125" customWidth="1"/>
    <col min="93" max="93" width="18.28515625" customWidth="1"/>
    <col min="94" max="95" width="18.140625" customWidth="1"/>
    <col min="96" max="96" width="18.42578125" customWidth="1"/>
    <col min="97" max="97" width="21.140625" customWidth="1"/>
    <col min="98" max="98" width="17" customWidth="1"/>
    <col min="99" max="99" width="26.28515625" customWidth="1"/>
    <col min="100" max="100" width="19.85546875" customWidth="1"/>
    <col min="101" max="101" width="17.42578125" customWidth="1"/>
    <col min="102" max="102" width="17.140625" customWidth="1"/>
    <col min="103" max="103" width="20.42578125" customWidth="1"/>
    <col min="104" max="104" width="18.85546875" customWidth="1"/>
    <col min="105" max="105" width="23.5703125" customWidth="1"/>
    <col min="106" max="106" width="18.140625" customWidth="1"/>
    <col min="107" max="107" width="16.42578125" customWidth="1"/>
    <col min="108" max="108" width="16.140625" customWidth="1"/>
    <col min="109" max="109" width="17.140625" customWidth="1"/>
    <col min="110" max="110" width="14.28515625" customWidth="1"/>
    <col min="111" max="111" width="14.42578125" customWidth="1"/>
    <col min="112" max="112" width="19.28515625" customWidth="1"/>
    <col min="113" max="113" width="17" customWidth="1"/>
    <col min="114" max="114" width="16.7109375" customWidth="1"/>
    <col min="115" max="115" width="17.42578125" customWidth="1"/>
    <col min="116" max="116" width="18.140625" customWidth="1"/>
    <col min="117" max="118" width="11.28515625" bestFit="1" customWidth="1"/>
    <col min="119" max="119" width="8.7109375" bestFit="1" customWidth="1"/>
    <col min="122" max="122" width="9.140625" customWidth="1"/>
    <col min="125" max="125" width="13.85546875" customWidth="1"/>
    <col min="126" max="126" width="15.42578125" customWidth="1"/>
    <col min="127" max="127" width="16.140625" customWidth="1"/>
    <col min="128" max="128" width="16" customWidth="1"/>
    <col min="129" max="129" width="15.28515625" customWidth="1"/>
  </cols>
  <sheetData>
    <row r="1" spans="2:30" x14ac:dyDescent="0.25">
      <c r="B1" s="302" t="s">
        <v>1805</v>
      </c>
      <c r="C1" s="302"/>
      <c r="D1" s="302"/>
      <c r="E1" s="180"/>
      <c r="H1" s="180"/>
      <c r="I1" s="180"/>
      <c r="J1" s="180"/>
      <c r="K1" s="180"/>
      <c r="X1" s="180"/>
      <c r="Y1" s="180"/>
      <c r="Z1" s="180"/>
      <c r="AA1" s="180"/>
      <c r="AB1" s="180"/>
      <c r="AC1" s="180"/>
      <c r="AD1" s="180"/>
    </row>
    <row r="2" spans="2:30" x14ac:dyDescent="0.25">
      <c r="B2" s="303" t="s">
        <v>1806</v>
      </c>
      <c r="C2" s="303"/>
      <c r="D2" s="303"/>
      <c r="E2" s="180"/>
      <c r="H2" s="180"/>
      <c r="I2" s="180"/>
      <c r="J2" s="180"/>
      <c r="K2" s="180"/>
      <c r="X2" s="180"/>
      <c r="Y2" s="180"/>
      <c r="Z2" s="180"/>
      <c r="AA2" s="180"/>
      <c r="AB2" s="180"/>
      <c r="AC2" s="180"/>
      <c r="AD2" s="180"/>
    </row>
    <row r="3" spans="2:30" x14ac:dyDescent="0.25">
      <c r="B3" s="304" t="s">
        <v>1807</v>
      </c>
      <c r="C3" s="304"/>
      <c r="D3" s="304"/>
      <c r="E3" s="180"/>
      <c r="H3" s="180"/>
      <c r="I3" s="180"/>
      <c r="J3" s="180"/>
      <c r="K3" s="180"/>
      <c r="X3" s="180"/>
      <c r="Y3" s="180"/>
      <c r="Z3" s="180"/>
      <c r="AA3" s="180"/>
      <c r="AB3" s="180"/>
      <c r="AC3" s="180"/>
      <c r="AD3" s="180"/>
    </row>
    <row r="4" spans="2:30" x14ac:dyDescent="0.25">
      <c r="B4" s="242"/>
      <c r="C4" s="242"/>
      <c r="D4" s="242"/>
      <c r="E4" s="180"/>
      <c r="H4" s="180"/>
      <c r="I4" s="180"/>
      <c r="J4" s="180"/>
      <c r="K4" s="180"/>
      <c r="X4" s="180"/>
      <c r="Y4" s="180"/>
      <c r="Z4" s="180"/>
      <c r="AA4" s="180"/>
      <c r="AB4" s="180"/>
      <c r="AC4" s="180"/>
      <c r="AD4" s="180"/>
    </row>
    <row r="5" spans="2:30" ht="18.75" x14ac:dyDescent="0.3">
      <c r="B5" s="305" t="s">
        <v>1808</v>
      </c>
      <c r="C5" s="305"/>
      <c r="D5" s="305"/>
      <c r="E5" s="180"/>
      <c r="H5" s="180"/>
      <c r="I5" s="180"/>
      <c r="J5" s="180"/>
      <c r="K5" s="180"/>
      <c r="X5" s="180"/>
      <c r="Y5" s="180"/>
      <c r="Z5" s="180"/>
      <c r="AA5" s="180"/>
      <c r="AB5" s="180"/>
      <c r="AC5" s="180"/>
      <c r="AD5" s="180"/>
    </row>
    <row r="6" spans="2:30" ht="15.75" thickBot="1" x14ac:dyDescent="0.3">
      <c r="H6" s="236"/>
      <c r="I6" s="236"/>
      <c r="J6" s="236"/>
      <c r="K6" s="237"/>
      <c r="L6" s="237"/>
      <c r="P6" s="138" t="s">
        <v>1576</v>
      </c>
      <c r="Q6" s="138" t="s">
        <v>1586</v>
      </c>
    </row>
    <row r="7" spans="2:30" ht="16.5" customHeight="1" thickBot="1" x14ac:dyDescent="0.3">
      <c r="B7" s="184" t="s">
        <v>1408</v>
      </c>
      <c r="C7" s="185"/>
      <c r="D7" s="206"/>
      <c r="E7"/>
      <c r="H7" s="192" t="s">
        <v>1</v>
      </c>
      <c r="I7" s="193"/>
      <c r="J7" s="194"/>
      <c r="K7" s="237"/>
      <c r="L7" s="237"/>
      <c r="Q7" s="138" t="s">
        <v>1587</v>
      </c>
    </row>
    <row r="8" spans="2:30" ht="15.75" thickBot="1" x14ac:dyDescent="0.3">
      <c r="B8" s="213" t="s">
        <v>1624</v>
      </c>
      <c r="C8" s="214"/>
      <c r="D8" s="215"/>
      <c r="E8"/>
      <c r="H8" s="129" t="s">
        <v>83</v>
      </c>
      <c r="I8" s="130"/>
      <c r="J8" s="131"/>
      <c r="Q8" s="138" t="s">
        <v>1588</v>
      </c>
    </row>
    <row r="9" spans="2:30" ht="19.5" customHeight="1" x14ac:dyDescent="0.25">
      <c r="B9" s="107" t="s">
        <v>3</v>
      </c>
      <c r="C9" s="108" t="s">
        <v>4</v>
      </c>
      <c r="D9" s="109" t="s">
        <v>5</v>
      </c>
      <c r="E9"/>
      <c r="H9" s="99" t="s">
        <v>9</v>
      </c>
      <c r="I9" s="34" t="s">
        <v>10</v>
      </c>
      <c r="J9" s="93">
        <v>0</v>
      </c>
    </row>
    <row r="10" spans="2:30" x14ac:dyDescent="0.25">
      <c r="B10" s="145" t="s">
        <v>1573</v>
      </c>
      <c r="C10" s="256">
        <f>ROUND(C26*C12,0)</f>
        <v>6</v>
      </c>
      <c r="D10" s="135" t="s">
        <v>1557</v>
      </c>
      <c r="E10"/>
      <c r="H10" s="99" t="s">
        <v>9</v>
      </c>
      <c r="I10" s="34" t="s">
        <v>13</v>
      </c>
      <c r="J10" s="93">
        <v>3</v>
      </c>
    </row>
    <row r="11" spans="2:30" ht="15.75" thickBot="1" x14ac:dyDescent="0.3">
      <c r="B11" s="146" t="s">
        <v>1574</v>
      </c>
      <c r="C11" s="256">
        <f>C12-C10</f>
        <v>6</v>
      </c>
      <c r="D11" s="135" t="s">
        <v>1557</v>
      </c>
      <c r="E11"/>
      <c r="H11" s="100" t="s">
        <v>9</v>
      </c>
      <c r="I11" s="96" t="s">
        <v>16</v>
      </c>
      <c r="J11" s="97"/>
    </row>
    <row r="12" spans="2:30" ht="15.75" thickBot="1" x14ac:dyDescent="0.3">
      <c r="B12" s="146" t="s">
        <v>1589</v>
      </c>
      <c r="C12" s="256">
        <v>12</v>
      </c>
      <c r="D12" s="135" t="s">
        <v>1557</v>
      </c>
      <c r="E12"/>
      <c r="H12" s="195" t="s">
        <v>1618</v>
      </c>
      <c r="I12" s="196"/>
      <c r="J12" s="197"/>
    </row>
    <row r="13" spans="2:30" ht="15.75" thickBot="1" x14ac:dyDescent="0.3">
      <c r="B13" s="145" t="s">
        <v>1556</v>
      </c>
      <c r="C13" s="257">
        <v>600</v>
      </c>
      <c r="D13" s="135" t="s">
        <v>1557</v>
      </c>
      <c r="E13"/>
      <c r="H13" s="101">
        <f>X121</f>
        <v>0.97159151738877725</v>
      </c>
      <c r="I13" s="98" t="s">
        <v>10</v>
      </c>
      <c r="J13" s="262">
        <v>0.7</v>
      </c>
      <c r="K13" s="166">
        <v>2021</v>
      </c>
      <c r="M13" s="212" t="s">
        <v>2</v>
      </c>
      <c r="N13" s="212"/>
      <c r="O13" s="212"/>
      <c r="P13" s="212"/>
      <c r="Q13" s="212"/>
    </row>
    <row r="14" spans="2:30" ht="30.75" customHeight="1" thickBot="1" x14ac:dyDescent="0.3">
      <c r="B14" s="145" t="s">
        <v>1555</v>
      </c>
      <c r="C14" s="256">
        <v>6</v>
      </c>
      <c r="D14" s="135" t="s">
        <v>1552</v>
      </c>
      <c r="E14" s="127"/>
      <c r="F14" s="127"/>
      <c r="G14" s="127"/>
      <c r="H14" s="101">
        <f>AU121</f>
        <v>1</v>
      </c>
      <c r="I14" s="98" t="s">
        <v>10</v>
      </c>
      <c r="J14" s="262">
        <v>0.7</v>
      </c>
      <c r="K14" s="166">
        <v>2022</v>
      </c>
      <c r="M14" s="211" t="s">
        <v>1549</v>
      </c>
      <c r="N14" s="211"/>
      <c r="O14" s="211"/>
      <c r="P14" s="144" t="s">
        <v>1635</v>
      </c>
      <c r="Q14" s="144" t="s">
        <v>1638</v>
      </c>
    </row>
    <row r="15" spans="2:30" ht="30" customHeight="1" thickBot="1" x14ac:dyDescent="0.3">
      <c r="B15" s="146" t="s">
        <v>1553</v>
      </c>
      <c r="C15" s="258">
        <f>6/12</f>
        <v>0.5</v>
      </c>
      <c r="D15" s="135" t="s">
        <v>1554</v>
      </c>
      <c r="E15"/>
      <c r="H15" s="101">
        <f ca="1">BS121</f>
        <v>1</v>
      </c>
      <c r="I15" s="98" t="s">
        <v>10</v>
      </c>
      <c r="J15" s="262">
        <v>0.7</v>
      </c>
      <c r="K15" s="166">
        <v>2023</v>
      </c>
      <c r="M15" s="296" t="s">
        <v>1636</v>
      </c>
      <c r="N15" s="296"/>
      <c r="O15" s="297">
        <f>(IF(C37="não",0,IF(C42="Grande",C21,IF(C42="Médio",C20,C19)))*O32+(C22*N32)+((O33*12*C24))+(N34*C25))</f>
        <v>6424374.0953521645</v>
      </c>
      <c r="P15" s="298">
        <f>1/(1+($C$29/100))^(N30-N30-(181/365))</f>
        <v>1.0483981252157033</v>
      </c>
      <c r="Q15" s="299">
        <f>O15*P15</f>
        <v>6735301.7572515393</v>
      </c>
    </row>
    <row r="16" spans="2:30" ht="15" customHeight="1" thickBot="1" x14ac:dyDescent="0.3">
      <c r="B16" s="145" t="s">
        <v>1546</v>
      </c>
      <c r="C16" s="256">
        <f>C13*C14*C15</f>
        <v>1800</v>
      </c>
      <c r="D16" s="135" t="s">
        <v>15</v>
      </c>
      <c r="E16"/>
      <c r="H16" s="101">
        <f ca="1">CQ121</f>
        <v>1</v>
      </c>
      <c r="I16" s="98" t="s">
        <v>10</v>
      </c>
      <c r="J16" s="262">
        <v>0.7</v>
      </c>
      <c r="K16" s="166">
        <v>2024</v>
      </c>
      <c r="M16" s="296" t="s">
        <v>1637</v>
      </c>
      <c r="N16" s="296"/>
      <c r="O16" s="297">
        <f ca="1">(IF(C38="não",0,IF(C43="Grande",C21,IF(C43="Médio",C20,C19)))*Q32+(C22*P32)+((Q33*12*C24))+(P34*C25))+P35*C30*C22</f>
        <v>34523.079435198619</v>
      </c>
      <c r="P16" s="294">
        <f>1/(1+($C$29/100))^(P30-N30-(181/365))</f>
        <v>0.95308920474154846</v>
      </c>
      <c r="Q16" s="300">
        <f ca="1">O16*P16</f>
        <v>32903.574324122761</v>
      </c>
    </row>
    <row r="17" spans="2:23" ht="15.75" thickBot="1" x14ac:dyDescent="0.3">
      <c r="B17" s="145" t="s">
        <v>1590</v>
      </c>
      <c r="C17" s="259">
        <f>C10*C14*C15</f>
        <v>18</v>
      </c>
      <c r="D17" s="135" t="s">
        <v>15</v>
      </c>
      <c r="E17"/>
      <c r="H17" s="101">
        <f>DO121</f>
        <v>1</v>
      </c>
      <c r="I17" s="98" t="s">
        <v>10</v>
      </c>
      <c r="J17" s="262">
        <v>0.7</v>
      </c>
      <c r="K17" s="166">
        <v>2025</v>
      </c>
      <c r="M17" s="296" t="s">
        <v>1775</v>
      </c>
      <c r="N17" s="296"/>
      <c r="O17" s="301">
        <f ca="1">(IF(C39="não",0,IF(C44="Grande",C21,IF(C44="Médio",C20,C19)))*S32+(C22*R32)+((S33*12*C24))+(R34*C25))+R35*C30*C22</f>
        <v>0</v>
      </c>
      <c r="P17" s="294">
        <f>1/(1+($C$29/100))^(R30-N30-(181/365))</f>
        <v>0.86644473158322588</v>
      </c>
      <c r="Q17" s="300">
        <f t="shared" ref="Q17:Q19" ca="1" si="0">O17*P17</f>
        <v>0</v>
      </c>
    </row>
    <row r="18" spans="2:23" ht="30" customHeight="1" thickBot="1" x14ac:dyDescent="0.3">
      <c r="B18" s="145" t="s">
        <v>1591</v>
      </c>
      <c r="C18" s="259">
        <v>2</v>
      </c>
      <c r="D18" s="135" t="s">
        <v>15</v>
      </c>
      <c r="E18"/>
      <c r="H18" s="186" t="s">
        <v>1619</v>
      </c>
      <c r="I18" s="187"/>
      <c r="J18" s="188"/>
      <c r="M18" s="296" t="s">
        <v>1776</v>
      </c>
      <c r="N18" s="296"/>
      <c r="O18" s="301">
        <f ca="1">(IF(C40="não",0,IF(C45="Grande",C21,IF(C44="Médio",C20,C19)))*U32+(C22*T32)+((U33*12*C24))+(T34*C25))+T35*C30*C22</f>
        <v>0</v>
      </c>
      <c r="P18" s="294">
        <f>1/(1+($C$29/100))^(T30-N30-(181/365))</f>
        <v>0.7876770287120235</v>
      </c>
      <c r="Q18" s="300">
        <f t="shared" ca="1" si="0"/>
        <v>0</v>
      </c>
    </row>
    <row r="19" spans="2:23" ht="15.75" thickBot="1" x14ac:dyDescent="0.3">
      <c r="B19" s="146" t="s">
        <v>1595</v>
      </c>
      <c r="C19" s="256">
        <v>375000</v>
      </c>
      <c r="D19" s="147" t="s">
        <v>1563</v>
      </c>
      <c r="E19"/>
      <c r="H19" s="189"/>
      <c r="I19" s="190"/>
      <c r="J19" s="191"/>
      <c r="M19" s="296" t="s">
        <v>1777</v>
      </c>
      <c r="N19" s="296"/>
      <c r="O19" s="301">
        <f ca="1">(IF(C41="não",0,IF(C46="Grande",C21,IF(C45="Médio",C20,C19)))*W32+(C22*V32)+((W33*12*C24))+(V34*C25))+V35*C30*C22</f>
        <v>0</v>
      </c>
      <c r="P19" s="294">
        <f>1/(1+($C$29/100))^(V30-N30-(181/365))</f>
        <v>0.71607002610183934</v>
      </c>
      <c r="Q19" s="300">
        <f t="shared" ca="1" si="0"/>
        <v>0</v>
      </c>
    </row>
    <row r="20" spans="2:23" ht="15.75" thickBot="1" x14ac:dyDescent="0.3">
      <c r="B20" s="146" t="s">
        <v>1596</v>
      </c>
      <c r="C20" s="256">
        <v>430000</v>
      </c>
      <c r="D20" s="147" t="s">
        <v>1563</v>
      </c>
      <c r="E20"/>
      <c r="H20" s="137">
        <f>Y121</f>
        <v>0.98844342105762872</v>
      </c>
      <c r="I20" s="123" t="s">
        <v>10</v>
      </c>
      <c r="J20" s="262">
        <v>0.7</v>
      </c>
      <c r="K20" s="166" t="s">
        <v>1778</v>
      </c>
      <c r="M20" s="296" t="s">
        <v>1566</v>
      </c>
      <c r="N20" s="296"/>
      <c r="O20" s="300">
        <f ca="1">O15+O16</f>
        <v>6458897.174787363</v>
      </c>
      <c r="P20" s="294"/>
      <c r="Q20" s="300">
        <f ca="1">Q15+Q16+Q17+Q18+Q19</f>
        <v>6768205.3315756619</v>
      </c>
    </row>
    <row r="21" spans="2:23" ht="15.75" thickBot="1" x14ac:dyDescent="0.3">
      <c r="B21" s="146" t="s">
        <v>1597</v>
      </c>
      <c r="C21" s="256">
        <v>550000</v>
      </c>
      <c r="D21" s="147" t="s">
        <v>1563</v>
      </c>
      <c r="E21" s="128"/>
      <c r="F21" s="128"/>
      <c r="G21" s="128"/>
      <c r="H21" s="137">
        <f>Z121</f>
        <v>1</v>
      </c>
      <c r="I21" s="123" t="s">
        <v>10</v>
      </c>
      <c r="J21" s="262">
        <v>0.7</v>
      </c>
      <c r="K21" s="166" t="s">
        <v>1780</v>
      </c>
    </row>
    <row r="22" spans="2:23" ht="15.75" thickBot="1" x14ac:dyDescent="0.3">
      <c r="B22" s="146" t="s">
        <v>1560</v>
      </c>
      <c r="C22" s="256">
        <v>3</v>
      </c>
      <c r="D22" s="147" t="s">
        <v>1562</v>
      </c>
      <c r="E22"/>
      <c r="H22" s="137">
        <f>AA121</f>
        <v>0.98314809633114852</v>
      </c>
      <c r="I22" s="123" t="s">
        <v>10</v>
      </c>
      <c r="J22" s="262">
        <v>0.7</v>
      </c>
      <c r="K22" s="166" t="s">
        <v>1779</v>
      </c>
    </row>
    <row r="23" spans="2:23" ht="15" customHeight="1" thickBot="1" x14ac:dyDescent="0.3">
      <c r="B23" s="148" t="s">
        <v>1550</v>
      </c>
      <c r="C23" s="260">
        <v>0.3</v>
      </c>
      <c r="D23" s="147" t="s">
        <v>29</v>
      </c>
      <c r="E23"/>
      <c r="H23" s="137">
        <f>AB121</f>
        <v>1</v>
      </c>
      <c r="I23" s="123" t="s">
        <v>10</v>
      </c>
      <c r="J23" s="262">
        <v>0.7</v>
      </c>
      <c r="K23" s="175" t="s">
        <v>1781</v>
      </c>
    </row>
    <row r="24" spans="2:23" ht="15.75" thickBot="1" x14ac:dyDescent="0.3">
      <c r="B24" s="145" t="s">
        <v>1559</v>
      </c>
      <c r="C24" s="256">
        <v>20</v>
      </c>
      <c r="D24" s="135" t="s">
        <v>1568</v>
      </c>
      <c r="E24"/>
      <c r="H24" s="137">
        <f ca="1">AV121</f>
        <v>1</v>
      </c>
      <c r="I24" s="123" t="s">
        <v>10</v>
      </c>
      <c r="J24" s="262">
        <v>0.7</v>
      </c>
      <c r="K24" s="166" t="s">
        <v>1782</v>
      </c>
    </row>
    <row r="25" spans="2:23" ht="15.75" customHeight="1" thickBot="1" x14ac:dyDescent="0.3">
      <c r="B25" s="145" t="s">
        <v>1561</v>
      </c>
      <c r="C25" s="256">
        <v>3</v>
      </c>
      <c r="D25" s="135" t="s">
        <v>1562</v>
      </c>
      <c r="E25"/>
      <c r="H25" s="137">
        <f ca="1">AW121</f>
        <v>1</v>
      </c>
      <c r="I25" s="123" t="s">
        <v>10</v>
      </c>
      <c r="J25" s="262">
        <v>0.7</v>
      </c>
      <c r="K25" s="166" t="s">
        <v>1783</v>
      </c>
      <c r="L25" s="136"/>
    </row>
    <row r="26" spans="2:23" ht="30.75" customHeight="1" thickBot="1" x14ac:dyDescent="0.3">
      <c r="B26" s="145" t="s">
        <v>1567</v>
      </c>
      <c r="C26" s="260">
        <v>0.5</v>
      </c>
      <c r="D26" s="135" t="s">
        <v>29</v>
      </c>
      <c r="E26"/>
      <c r="H26" s="137">
        <f>AA121</f>
        <v>0.98314809633114852</v>
      </c>
      <c r="I26" s="123" t="s">
        <v>10</v>
      </c>
      <c r="J26" s="262">
        <v>0.7</v>
      </c>
      <c r="K26" s="166" t="s">
        <v>1784</v>
      </c>
      <c r="L26" s="136"/>
    </row>
    <row r="27" spans="2:23" ht="30" customHeight="1" thickBot="1" x14ac:dyDescent="0.3">
      <c r="B27" s="145" t="s">
        <v>1538</v>
      </c>
      <c r="C27" s="256">
        <v>150</v>
      </c>
      <c r="D27" s="135" t="s">
        <v>1548</v>
      </c>
      <c r="E27"/>
      <c r="H27" s="137">
        <f ca="1">AY121</f>
        <v>1</v>
      </c>
      <c r="I27" s="123" t="s">
        <v>10</v>
      </c>
      <c r="J27" s="262">
        <v>0.7</v>
      </c>
      <c r="K27" s="175" t="s">
        <v>1785</v>
      </c>
      <c r="L27" s="136"/>
    </row>
    <row r="28" spans="2:23" ht="30" customHeight="1" thickBot="1" x14ac:dyDescent="0.3">
      <c r="B28" s="145" t="s">
        <v>1551</v>
      </c>
      <c r="C28" s="256">
        <v>15</v>
      </c>
      <c r="D28" s="135" t="s">
        <v>1433</v>
      </c>
      <c r="E28"/>
      <c r="H28" s="137">
        <f ca="1">BT121</f>
        <v>1</v>
      </c>
      <c r="I28" s="123" t="s">
        <v>10</v>
      </c>
      <c r="J28" s="262">
        <v>0.7</v>
      </c>
      <c r="K28" s="166" t="s">
        <v>1786</v>
      </c>
      <c r="L28" s="136"/>
    </row>
    <row r="29" spans="2:23" ht="15" customHeight="1" thickBot="1" x14ac:dyDescent="0.3">
      <c r="B29" s="145" t="s">
        <v>1564</v>
      </c>
      <c r="C29" s="256">
        <v>10</v>
      </c>
      <c r="D29" s="135" t="s">
        <v>1565</v>
      </c>
      <c r="E29"/>
      <c r="H29" s="137">
        <f ca="1">BU121</f>
        <v>1</v>
      </c>
      <c r="I29" s="123" t="s">
        <v>10</v>
      </c>
      <c r="J29" s="262">
        <v>0.7</v>
      </c>
      <c r="K29" s="166" t="s">
        <v>1787</v>
      </c>
      <c r="L29" s="136"/>
      <c r="M29" s="240" t="s">
        <v>20</v>
      </c>
      <c r="N29" s="240"/>
      <c r="O29" s="240"/>
      <c r="P29" s="240"/>
      <c r="Q29" s="240"/>
      <c r="R29" s="240"/>
      <c r="S29" s="240"/>
      <c r="T29" s="240"/>
      <c r="U29" s="240"/>
      <c r="V29" s="240"/>
      <c r="W29" s="240"/>
    </row>
    <row r="30" spans="2:23" ht="30" customHeight="1" thickBot="1" x14ac:dyDescent="0.3">
      <c r="B30" s="145" t="s">
        <v>1639</v>
      </c>
      <c r="C30" s="256">
        <v>16</v>
      </c>
      <c r="D30" s="135" t="s">
        <v>1598</v>
      </c>
      <c r="E30"/>
      <c r="H30" s="137">
        <f ca="1">BV121</f>
        <v>1</v>
      </c>
      <c r="I30" s="123" t="s">
        <v>10</v>
      </c>
      <c r="J30" s="262">
        <v>0.7</v>
      </c>
      <c r="K30" s="166" t="s">
        <v>1788</v>
      </c>
      <c r="L30" s="136"/>
      <c r="M30" s="69" t="s">
        <v>27</v>
      </c>
      <c r="N30" s="238">
        <f>C47</f>
        <v>2021</v>
      </c>
      <c r="O30" s="238"/>
      <c r="P30" s="239">
        <f>N30+1</f>
        <v>2022</v>
      </c>
      <c r="Q30" s="239"/>
      <c r="R30" s="238">
        <f>P30+1</f>
        <v>2023</v>
      </c>
      <c r="S30" s="238"/>
      <c r="T30" s="239">
        <f>R30+1</f>
        <v>2024</v>
      </c>
      <c r="U30" s="239"/>
      <c r="V30" s="238">
        <f>T30+1</f>
        <v>2025</v>
      </c>
      <c r="W30" s="238"/>
    </row>
    <row r="31" spans="2:23" ht="15.75" thickBot="1" x14ac:dyDescent="0.3">
      <c r="B31" s="145" t="s">
        <v>1599</v>
      </c>
      <c r="C31" s="256">
        <v>2</v>
      </c>
      <c r="D31" s="135" t="s">
        <v>1433</v>
      </c>
      <c r="E31"/>
      <c r="H31" s="137">
        <f ca="1">BW121</f>
        <v>1</v>
      </c>
      <c r="I31" s="123" t="s">
        <v>10</v>
      </c>
      <c r="J31" s="262">
        <v>0.7</v>
      </c>
      <c r="K31" s="175" t="s">
        <v>1789</v>
      </c>
      <c r="M31" s="69"/>
      <c r="N31" s="69" t="s">
        <v>23</v>
      </c>
      <c r="O31" s="69" t="s">
        <v>24</v>
      </c>
      <c r="P31" s="142" t="s">
        <v>1640</v>
      </c>
      <c r="Q31" s="142" t="s">
        <v>24</v>
      </c>
      <c r="R31" s="69" t="s">
        <v>23</v>
      </c>
      <c r="S31" s="69" t="s">
        <v>24</v>
      </c>
      <c r="T31" s="142" t="s">
        <v>1640</v>
      </c>
      <c r="U31" s="142" t="s">
        <v>24</v>
      </c>
      <c r="V31" s="69" t="s">
        <v>23</v>
      </c>
      <c r="W31" s="69" t="s">
        <v>24</v>
      </c>
    </row>
    <row r="32" spans="2:23" ht="15.75" thickBot="1" x14ac:dyDescent="0.3">
      <c r="B32" s="145" t="s">
        <v>1627</v>
      </c>
      <c r="C32" s="256">
        <v>4</v>
      </c>
      <c r="D32" s="135" t="s">
        <v>1433</v>
      </c>
      <c r="E32"/>
      <c r="H32" s="137">
        <f ca="1">CR121</f>
        <v>1</v>
      </c>
      <c r="I32" s="123" t="s">
        <v>10</v>
      </c>
      <c r="J32" s="262">
        <v>0.7</v>
      </c>
      <c r="K32" s="166" t="s">
        <v>1790</v>
      </c>
      <c r="M32" s="294" t="s">
        <v>1544</v>
      </c>
      <c r="N32" s="293">
        <f>AD121</f>
        <v>20534.644230883034</v>
      </c>
      <c r="O32" s="294">
        <f>N32/C16</f>
        <v>11.408135683823907</v>
      </c>
      <c r="P32" s="294">
        <f ca="1">BB121</f>
        <v>0.85643815730350559</v>
      </c>
      <c r="Q32" s="294">
        <f ca="1">P32/C16</f>
        <v>4.7579897627972534E-4</v>
      </c>
      <c r="R32" s="295">
        <f ca="1">BZ121</f>
        <v>0</v>
      </c>
      <c r="S32" s="294">
        <f ca="1">R32/C16</f>
        <v>0</v>
      </c>
      <c r="T32" s="295">
        <f ca="1">CX121</f>
        <v>0</v>
      </c>
      <c r="U32" s="294">
        <f ca="1">T32/C16</f>
        <v>0</v>
      </c>
      <c r="V32" s="295">
        <f ca="1">DV121</f>
        <v>0</v>
      </c>
      <c r="W32" s="294">
        <f ca="1">V32/C16</f>
        <v>0</v>
      </c>
    </row>
    <row r="33" spans="2:36" ht="15.75" thickBot="1" x14ac:dyDescent="0.3">
      <c r="B33" s="145" t="s">
        <v>1600</v>
      </c>
      <c r="C33" s="256">
        <v>5</v>
      </c>
      <c r="D33" s="135" t="s">
        <v>1433</v>
      </c>
      <c r="E33"/>
      <c r="H33" s="137">
        <f ca="1">CS121</f>
        <v>1</v>
      </c>
      <c r="I33" s="123" t="s">
        <v>10</v>
      </c>
      <c r="J33" s="262">
        <v>0.7</v>
      </c>
      <c r="K33" s="166" t="s">
        <v>1791</v>
      </c>
      <c r="M33" s="294" t="s">
        <v>1569</v>
      </c>
      <c r="N33" s="294">
        <f>AE121</f>
        <v>6488.8071033807346</v>
      </c>
      <c r="O33" s="294">
        <f>N33/C17</f>
        <v>360.48928352115195</v>
      </c>
      <c r="P33" s="294">
        <f ca="1">BC121</f>
        <v>2569.4115512829644</v>
      </c>
      <c r="Q33" s="294">
        <f ca="1">P33/C17</f>
        <v>142.7450861823869</v>
      </c>
      <c r="R33" s="295">
        <f ca="1">CA121</f>
        <v>0</v>
      </c>
      <c r="S33" s="294">
        <f ca="1">R33/C17</f>
        <v>0</v>
      </c>
      <c r="T33" s="295">
        <f ca="1">CY121</f>
        <v>0</v>
      </c>
      <c r="U33" s="294">
        <f ca="1">T33/C17</f>
        <v>0</v>
      </c>
      <c r="V33" s="295">
        <f>DW121</f>
        <v>0</v>
      </c>
      <c r="W33" s="294">
        <f>V33/C17</f>
        <v>0</v>
      </c>
    </row>
    <row r="34" spans="2:36" ht="15.75" thickBot="1" x14ac:dyDescent="0.3">
      <c r="B34" s="145" t="s">
        <v>1652</v>
      </c>
      <c r="C34" s="256">
        <v>1</v>
      </c>
      <c r="D34" s="135" t="s">
        <v>1433</v>
      </c>
      <c r="E34"/>
      <c r="H34" s="137">
        <f ca="1">CT121</f>
        <v>1</v>
      </c>
      <c r="I34" s="123" t="s">
        <v>10</v>
      </c>
      <c r="J34" s="262">
        <v>0.7</v>
      </c>
      <c r="K34" s="166" t="s">
        <v>1792</v>
      </c>
      <c r="M34" s="294" t="s">
        <v>1570</v>
      </c>
      <c r="N34" s="294">
        <f>AF121</f>
        <v>592.70283709696639</v>
      </c>
      <c r="O34" s="294">
        <f>N34/C18</f>
        <v>296.3514185484832</v>
      </c>
      <c r="P34" s="294">
        <f>BD121</f>
        <v>0</v>
      </c>
      <c r="Q34" s="294">
        <f>P34/C18</f>
        <v>0</v>
      </c>
      <c r="R34" s="295">
        <f>CB121</f>
        <v>0</v>
      </c>
      <c r="S34" s="294">
        <f>R34/C18</f>
        <v>0</v>
      </c>
      <c r="T34" s="295">
        <f>CZ121</f>
        <v>0</v>
      </c>
      <c r="U34" s="294">
        <f>T34/C18</f>
        <v>0</v>
      </c>
      <c r="V34" s="295">
        <f ca="1">DX121</f>
        <v>0</v>
      </c>
      <c r="W34" s="294">
        <f ca="1">V34/C18</f>
        <v>0</v>
      </c>
    </row>
    <row r="35" spans="2:36" ht="15.75" thickBot="1" x14ac:dyDescent="0.3">
      <c r="B35" s="145" t="s">
        <v>1653</v>
      </c>
      <c r="C35" s="256">
        <v>2</v>
      </c>
      <c r="D35" s="135" t="s">
        <v>1433</v>
      </c>
      <c r="E35"/>
      <c r="H35" s="137">
        <f ca="1">CU121</f>
        <v>1</v>
      </c>
      <c r="I35" s="123" t="s">
        <v>10</v>
      </c>
      <c r="J35" s="262">
        <v>0.7</v>
      </c>
      <c r="K35" s="175" t="s">
        <v>1793</v>
      </c>
      <c r="M35" s="294" t="s">
        <v>1634</v>
      </c>
      <c r="N35" s="295">
        <f ca="1">BA121</f>
        <v>0</v>
      </c>
      <c r="O35" s="294">
        <v>0</v>
      </c>
      <c r="P35" s="295">
        <f ca="1">BA121</f>
        <v>0</v>
      </c>
      <c r="Q35" s="294"/>
      <c r="R35" s="295">
        <f ca="1">BY121</f>
        <v>0</v>
      </c>
      <c r="S35" s="294">
        <v>0</v>
      </c>
      <c r="T35" s="295">
        <f ca="1">CW121</f>
        <v>0</v>
      </c>
      <c r="U35" s="294"/>
      <c r="V35" s="295">
        <f ca="1">DU121</f>
        <v>0</v>
      </c>
      <c r="W35" s="294">
        <v>0</v>
      </c>
    </row>
    <row r="36" spans="2:36" ht="15.75" thickBot="1" x14ac:dyDescent="0.3">
      <c r="B36" s="145" t="s">
        <v>1654</v>
      </c>
      <c r="C36" s="256">
        <v>3</v>
      </c>
      <c r="D36" s="135" t="s">
        <v>1433</v>
      </c>
      <c r="E36"/>
      <c r="H36" s="137">
        <f ca="1">DP121</f>
        <v>1</v>
      </c>
      <c r="I36" s="123" t="s">
        <v>10</v>
      </c>
      <c r="J36" s="262">
        <v>0.7</v>
      </c>
      <c r="K36" s="166" t="s">
        <v>1794</v>
      </c>
    </row>
    <row r="37" spans="2:36" ht="15.75" thickBot="1" x14ac:dyDescent="0.3">
      <c r="B37" s="145" t="s">
        <v>1575</v>
      </c>
      <c r="C37" s="256" t="s">
        <v>1576</v>
      </c>
      <c r="D37" s="135" t="s">
        <v>1625</v>
      </c>
      <c r="E37"/>
      <c r="H37" s="137">
        <f ca="1">DQ121</f>
        <v>1</v>
      </c>
      <c r="I37" s="123" t="s">
        <v>10</v>
      </c>
      <c r="J37" s="262">
        <v>0.7</v>
      </c>
      <c r="K37" s="166" t="s">
        <v>1795</v>
      </c>
    </row>
    <row r="38" spans="2:36" ht="15.75" thickBot="1" x14ac:dyDescent="0.3">
      <c r="B38" s="145" t="s">
        <v>1577</v>
      </c>
      <c r="C38" s="256" t="s">
        <v>1576</v>
      </c>
      <c r="D38" s="135" t="s">
        <v>1625</v>
      </c>
      <c r="E38"/>
      <c r="H38" s="137">
        <f ca="1">DR121</f>
        <v>1</v>
      </c>
      <c r="I38" s="123" t="s">
        <v>10</v>
      </c>
      <c r="J38" s="262">
        <v>0.7</v>
      </c>
      <c r="K38" s="166" t="s">
        <v>1796</v>
      </c>
    </row>
    <row r="39" spans="2:36" ht="15.75" thickBot="1" x14ac:dyDescent="0.3">
      <c r="B39" s="145" t="s">
        <v>1578</v>
      </c>
      <c r="C39" s="256" t="s">
        <v>1576</v>
      </c>
      <c r="D39" s="135" t="s">
        <v>1625</v>
      </c>
      <c r="E39"/>
      <c r="H39" s="137">
        <f ca="1">DS121</f>
        <v>1</v>
      </c>
      <c r="I39" s="123" t="s">
        <v>10</v>
      </c>
      <c r="J39" s="262">
        <v>0.7</v>
      </c>
      <c r="K39" s="175" t="s">
        <v>1797</v>
      </c>
    </row>
    <row r="40" spans="2:36" x14ac:dyDescent="0.25">
      <c r="B40" s="145" t="s">
        <v>1579</v>
      </c>
      <c r="C40" s="256" t="s">
        <v>1576</v>
      </c>
      <c r="D40" s="135" t="s">
        <v>1625</v>
      </c>
      <c r="E40"/>
      <c r="H40" s="186" t="s">
        <v>1592</v>
      </c>
      <c r="I40" s="187"/>
      <c r="J40" s="188"/>
    </row>
    <row r="41" spans="2:36" ht="15.75" thickBot="1" x14ac:dyDescent="0.3">
      <c r="B41" s="145" t="s">
        <v>1580</v>
      </c>
      <c r="C41" s="256" t="s">
        <v>1576</v>
      </c>
      <c r="D41" s="135" t="s">
        <v>1625</v>
      </c>
      <c r="E41"/>
      <c r="H41" s="189"/>
      <c r="I41" s="190"/>
      <c r="J41" s="191"/>
      <c r="K41" s="165"/>
      <c r="L41" s="160"/>
      <c r="M41" s="160"/>
      <c r="N41" s="160"/>
      <c r="O41" s="160"/>
      <c r="AJ41" s="54"/>
    </row>
    <row r="42" spans="2:36" ht="15.75" thickBot="1" x14ac:dyDescent="0.3">
      <c r="B42" s="145" t="s">
        <v>1581</v>
      </c>
      <c r="C42" s="256" t="s">
        <v>1588</v>
      </c>
      <c r="D42" s="135"/>
      <c r="E42"/>
      <c r="H42" s="263">
        <f>O32</f>
        <v>11.408135683823907</v>
      </c>
      <c r="I42" s="264" t="s">
        <v>13</v>
      </c>
      <c r="J42" s="264">
        <v>365</v>
      </c>
      <c r="K42" s="165">
        <v>2021</v>
      </c>
      <c r="L42" s="160" t="s">
        <v>1798</v>
      </c>
      <c r="M42" s="160"/>
      <c r="N42" s="160"/>
      <c r="O42" s="160"/>
      <c r="AJ42" s="54"/>
    </row>
    <row r="43" spans="2:36" ht="15.75" thickBot="1" x14ac:dyDescent="0.3">
      <c r="B43" s="145" t="s">
        <v>1582</v>
      </c>
      <c r="C43" s="256" t="s">
        <v>1588</v>
      </c>
      <c r="D43" s="135"/>
      <c r="E43"/>
      <c r="H43" s="263">
        <f>O33</f>
        <v>360.48928352115195</v>
      </c>
      <c r="I43" s="264" t="s">
        <v>13</v>
      </c>
      <c r="J43" s="264">
        <v>365</v>
      </c>
      <c r="K43" s="165">
        <v>2021</v>
      </c>
      <c r="L43" s="160" t="s">
        <v>1799</v>
      </c>
      <c r="M43" s="160"/>
      <c r="N43" s="160"/>
      <c r="O43" s="160"/>
      <c r="AJ43" s="54"/>
    </row>
    <row r="44" spans="2:36" ht="15.75" thickBot="1" x14ac:dyDescent="0.3">
      <c r="B44" s="145" t="s">
        <v>1583</v>
      </c>
      <c r="C44" s="256" t="s">
        <v>1588</v>
      </c>
      <c r="D44" s="135"/>
      <c r="E44"/>
      <c r="H44" s="263">
        <f>O34</f>
        <v>296.3514185484832</v>
      </c>
      <c r="I44" s="264" t="s">
        <v>13</v>
      </c>
      <c r="J44" s="264">
        <v>365</v>
      </c>
      <c r="K44" s="165">
        <v>2021</v>
      </c>
      <c r="L44" s="174" t="s">
        <v>1800</v>
      </c>
      <c r="M44" s="174"/>
      <c r="N44" s="174"/>
      <c r="O44" s="160"/>
      <c r="AJ44" s="54"/>
    </row>
    <row r="45" spans="2:36" ht="15.75" thickBot="1" x14ac:dyDescent="0.3">
      <c r="B45" s="145" t="s">
        <v>1584</v>
      </c>
      <c r="C45" s="256" t="s">
        <v>1588</v>
      </c>
      <c r="D45" s="135"/>
      <c r="E45"/>
      <c r="H45" s="263">
        <f ca="1">Q32</f>
        <v>4.7579897627972534E-4</v>
      </c>
      <c r="I45" s="264" t="s">
        <v>13</v>
      </c>
      <c r="J45" s="264">
        <v>365</v>
      </c>
      <c r="K45" s="176">
        <v>2022</v>
      </c>
      <c r="L45" s="160" t="s">
        <v>1798</v>
      </c>
      <c r="M45" s="161"/>
      <c r="N45" s="161"/>
      <c r="O45" s="161"/>
      <c r="AJ45" s="54"/>
    </row>
    <row r="46" spans="2:36" ht="15.75" thickBot="1" x14ac:dyDescent="0.3">
      <c r="B46" s="145" t="s">
        <v>1585</v>
      </c>
      <c r="C46" s="256" t="s">
        <v>1588</v>
      </c>
      <c r="D46" s="135"/>
      <c r="E46"/>
      <c r="H46" s="263">
        <f ca="1">Q33</f>
        <v>142.7450861823869</v>
      </c>
      <c r="I46" s="264" t="s">
        <v>13</v>
      </c>
      <c r="J46" s="264">
        <v>365</v>
      </c>
      <c r="K46" s="176">
        <v>2022</v>
      </c>
      <c r="L46" s="160" t="s">
        <v>1799</v>
      </c>
      <c r="M46" s="161"/>
      <c r="N46" s="161"/>
      <c r="O46" s="161"/>
      <c r="AJ46" s="54"/>
    </row>
    <row r="47" spans="2:36" ht="15.75" thickBot="1" x14ac:dyDescent="0.3">
      <c r="B47" s="149" t="s">
        <v>1593</v>
      </c>
      <c r="C47" s="261">
        <v>2021</v>
      </c>
      <c r="D47" s="68" t="s">
        <v>1626</v>
      </c>
      <c r="E47"/>
      <c r="H47" s="263">
        <f>Q34</f>
        <v>0</v>
      </c>
      <c r="I47" s="264" t="s">
        <v>13</v>
      </c>
      <c r="J47" s="264">
        <v>365</v>
      </c>
      <c r="K47" s="176">
        <v>2022</v>
      </c>
      <c r="L47" s="174" t="s">
        <v>1800</v>
      </c>
      <c r="M47" s="161"/>
      <c r="N47" s="161"/>
      <c r="O47" s="161"/>
      <c r="AJ47" s="54"/>
    </row>
    <row r="48" spans="2:36" ht="15.75" thickBot="1" x14ac:dyDescent="0.3">
      <c r="E48"/>
      <c r="H48" s="263">
        <f ca="1">U32</f>
        <v>0</v>
      </c>
      <c r="I48" s="264" t="s">
        <v>13</v>
      </c>
      <c r="J48" s="264">
        <v>365</v>
      </c>
      <c r="K48" s="176">
        <v>2023</v>
      </c>
      <c r="L48" s="160" t="s">
        <v>1798</v>
      </c>
      <c r="M48" s="161"/>
      <c r="N48" s="161"/>
      <c r="O48" s="161"/>
      <c r="AJ48" s="54"/>
    </row>
    <row r="49" spans="4:36" ht="15.75" thickBot="1" x14ac:dyDescent="0.3">
      <c r="E49"/>
      <c r="H49" s="263">
        <f t="shared" ref="H49:H50" ca="1" si="1">U33</f>
        <v>0</v>
      </c>
      <c r="I49" s="264" t="s">
        <v>13</v>
      </c>
      <c r="J49" s="264">
        <v>365</v>
      </c>
      <c r="K49" s="176">
        <v>2023</v>
      </c>
      <c r="L49" s="160" t="s">
        <v>1799</v>
      </c>
      <c r="M49" s="161"/>
      <c r="N49" s="161"/>
      <c r="O49" s="161"/>
      <c r="AJ49" s="54"/>
    </row>
    <row r="50" spans="4:36" ht="15.75" thickBot="1" x14ac:dyDescent="0.3">
      <c r="E50"/>
      <c r="H50" s="263">
        <f t="shared" si="1"/>
        <v>0</v>
      </c>
      <c r="I50" s="264" t="s">
        <v>13</v>
      </c>
      <c r="J50" s="264">
        <v>365</v>
      </c>
      <c r="K50" s="176">
        <v>2023</v>
      </c>
      <c r="L50" s="174" t="s">
        <v>1800</v>
      </c>
      <c r="M50" s="161"/>
      <c r="N50" s="161"/>
      <c r="O50" s="161"/>
      <c r="AJ50" s="54"/>
    </row>
    <row r="51" spans="4:36" ht="15.75" thickBot="1" x14ac:dyDescent="0.3">
      <c r="D51" s="34"/>
      <c r="E51"/>
      <c r="H51" s="264">
        <f ca="1">U32</f>
        <v>0</v>
      </c>
      <c r="I51" s="264" t="s">
        <v>13</v>
      </c>
      <c r="J51" s="264">
        <v>365</v>
      </c>
      <c r="K51" s="176">
        <v>2024</v>
      </c>
      <c r="L51" s="160" t="s">
        <v>1798</v>
      </c>
      <c r="M51" s="161"/>
      <c r="N51" s="161"/>
      <c r="O51" s="161"/>
      <c r="AJ51" s="54"/>
    </row>
    <row r="52" spans="4:36" ht="15.75" thickBot="1" x14ac:dyDescent="0.3">
      <c r="D52" s="34"/>
      <c r="E52"/>
      <c r="H52" s="264">
        <f t="shared" ref="H52:H53" ca="1" si="2">U33</f>
        <v>0</v>
      </c>
      <c r="I52" s="264" t="s">
        <v>13</v>
      </c>
      <c r="J52" s="264">
        <v>365</v>
      </c>
      <c r="K52" s="176">
        <v>2024</v>
      </c>
      <c r="L52" s="160" t="s">
        <v>1799</v>
      </c>
      <c r="M52" s="160"/>
      <c r="N52" s="160"/>
      <c r="O52" s="160"/>
      <c r="AJ52" s="54"/>
    </row>
    <row r="53" spans="4:36" ht="15.75" thickBot="1" x14ac:dyDescent="0.3">
      <c r="E53"/>
      <c r="H53" s="264">
        <f t="shared" si="2"/>
        <v>0</v>
      </c>
      <c r="I53" s="264" t="s">
        <v>13</v>
      </c>
      <c r="J53" s="264">
        <v>365</v>
      </c>
      <c r="K53" s="176">
        <v>2024</v>
      </c>
      <c r="L53" s="174" t="s">
        <v>1800</v>
      </c>
      <c r="M53" s="160"/>
      <c r="N53" s="160"/>
      <c r="O53" s="160"/>
    </row>
    <row r="54" spans="4:36" ht="15.75" thickBot="1" x14ac:dyDescent="0.3">
      <c r="E54"/>
      <c r="H54" s="264">
        <f ca="1">W32</f>
        <v>0</v>
      </c>
      <c r="I54" s="264" t="s">
        <v>13</v>
      </c>
      <c r="J54" s="264">
        <v>365</v>
      </c>
      <c r="K54" s="165">
        <v>2025</v>
      </c>
      <c r="L54" s="160" t="s">
        <v>1798</v>
      </c>
      <c r="M54" s="160"/>
      <c r="N54" s="160"/>
      <c r="O54" s="160"/>
    </row>
    <row r="55" spans="4:36" ht="15.75" thickBot="1" x14ac:dyDescent="0.3">
      <c r="E55"/>
      <c r="H55" s="264">
        <f t="shared" ref="H55:H56" si="3">W33</f>
        <v>0</v>
      </c>
      <c r="I55" s="264" t="s">
        <v>13</v>
      </c>
      <c r="J55" s="264">
        <v>365</v>
      </c>
      <c r="K55" s="165">
        <v>2025</v>
      </c>
      <c r="L55" s="160" t="s">
        <v>1799</v>
      </c>
    </row>
    <row r="56" spans="4:36" ht="15.75" thickBot="1" x14ac:dyDescent="0.3">
      <c r="E56"/>
      <c r="H56" s="264">
        <f t="shared" ca="1" si="3"/>
        <v>0</v>
      </c>
      <c r="I56" s="264" t="s">
        <v>13</v>
      </c>
      <c r="J56" s="264">
        <v>365</v>
      </c>
      <c r="K56" s="165">
        <v>2025</v>
      </c>
      <c r="L56" s="174" t="s">
        <v>1800</v>
      </c>
    </row>
    <row r="57" spans="4:36" x14ac:dyDescent="0.25">
      <c r="E57"/>
    </row>
    <row r="58" spans="4:36" x14ac:dyDescent="0.25">
      <c r="E58"/>
    </row>
    <row r="78" spans="1:129" ht="15.75" thickBot="1" x14ac:dyDescent="0.3"/>
    <row r="79" spans="1:129" ht="15.75" thickBot="1" x14ac:dyDescent="0.3">
      <c r="A79" s="218" t="s">
        <v>1664</v>
      </c>
      <c r="B79" s="218"/>
      <c r="C79" s="218"/>
      <c r="D79" s="218"/>
      <c r="E79" s="218"/>
      <c r="F79" s="218"/>
      <c r="G79" s="218"/>
      <c r="H79" s="218"/>
      <c r="I79" s="218"/>
      <c r="J79" s="218"/>
      <c r="K79" s="218"/>
      <c r="L79" s="219"/>
      <c r="M79" s="154">
        <f>C47</f>
        <v>2021</v>
      </c>
      <c r="N79" s="154">
        <f>M79+1</f>
        <v>2022</v>
      </c>
      <c r="O79" s="154">
        <v>2023</v>
      </c>
      <c r="P79" s="154">
        <v>2024</v>
      </c>
      <c r="Q79" s="154">
        <f t="shared" ref="Q79" si="4">P79+1</f>
        <v>2025</v>
      </c>
      <c r="R79" s="226">
        <f>M79</f>
        <v>2021</v>
      </c>
      <c r="S79" s="227"/>
      <c r="T79" s="227"/>
      <c r="U79" s="227"/>
      <c r="V79" s="227"/>
      <c r="W79" s="227"/>
      <c r="X79" s="227"/>
      <c r="Y79" s="227"/>
      <c r="Z79" s="227"/>
      <c r="AA79" s="227"/>
      <c r="AB79" s="227"/>
      <c r="AC79" s="227"/>
      <c r="AD79" s="227"/>
      <c r="AE79" s="227"/>
      <c r="AF79" s="227"/>
      <c r="AG79" s="228"/>
      <c r="AH79" s="217">
        <v>2022</v>
      </c>
      <c r="AI79" s="217"/>
      <c r="AJ79" s="217"/>
      <c r="AK79" s="217"/>
      <c r="AL79" s="217"/>
      <c r="AM79" s="217"/>
      <c r="AN79" s="217"/>
      <c r="AO79" s="217">
        <v>2022</v>
      </c>
      <c r="AP79" s="217"/>
      <c r="AQ79" s="217"/>
      <c r="AR79" s="217"/>
      <c r="AS79" s="217"/>
      <c r="AT79" s="217"/>
      <c r="AU79" s="217"/>
      <c r="AV79" s="217"/>
      <c r="AW79" s="217"/>
      <c r="AX79" s="217"/>
      <c r="AY79" s="217"/>
      <c r="AZ79" s="217"/>
      <c r="BA79" s="217"/>
      <c r="BB79" s="217"/>
      <c r="BC79" s="217"/>
      <c r="BD79" s="217"/>
      <c r="BE79" s="217"/>
      <c r="BF79" s="223">
        <v>2023</v>
      </c>
      <c r="BG79" s="223"/>
      <c r="BH79" s="223"/>
      <c r="BI79" s="223"/>
      <c r="BJ79" s="223"/>
      <c r="BK79" s="223"/>
      <c r="BL79" s="223"/>
      <c r="BM79" s="224">
        <v>2023</v>
      </c>
      <c r="BN79" s="224"/>
      <c r="BO79" s="224"/>
      <c r="BP79" s="224"/>
      <c r="BQ79" s="224"/>
      <c r="BR79" s="224"/>
      <c r="BS79" s="224"/>
      <c r="BT79" s="224"/>
      <c r="BU79" s="224"/>
      <c r="BV79" s="224"/>
      <c r="BW79" s="224"/>
      <c r="BX79" s="224"/>
      <c r="BY79" s="224"/>
      <c r="BZ79" s="224"/>
      <c r="CA79" s="224"/>
      <c r="CB79" s="224"/>
      <c r="CC79" s="224"/>
      <c r="CD79" s="222">
        <v>2024</v>
      </c>
      <c r="CE79" s="222"/>
      <c r="CF79" s="222"/>
      <c r="CG79" s="222"/>
      <c r="CH79" s="222"/>
      <c r="CI79" s="222"/>
      <c r="CJ79" s="222"/>
      <c r="CK79" s="231">
        <v>2024</v>
      </c>
      <c r="CL79" s="231"/>
      <c r="CM79" s="231"/>
      <c r="CN79" s="231"/>
      <c r="CO79" s="231"/>
      <c r="CP79" s="231"/>
      <c r="CQ79" s="231"/>
      <c r="CR79" s="231"/>
      <c r="CS79" s="231"/>
      <c r="CT79" s="231"/>
      <c r="CU79" s="231"/>
      <c r="CV79" s="231"/>
      <c r="CW79" s="231"/>
      <c r="CX79" s="231"/>
      <c r="CY79" s="231"/>
      <c r="CZ79" s="231"/>
      <c r="DA79" s="231"/>
      <c r="DB79" s="233">
        <v>2025</v>
      </c>
      <c r="DC79" s="233"/>
      <c r="DD79" s="233"/>
      <c r="DE79" s="233"/>
      <c r="DF79" s="233"/>
      <c r="DG79" s="233"/>
      <c r="DH79" s="233"/>
      <c r="DI79" s="234">
        <v>2025</v>
      </c>
      <c r="DJ79" s="234"/>
      <c r="DK79" s="234"/>
      <c r="DL79" s="234"/>
      <c r="DM79" s="234"/>
      <c r="DN79" s="234"/>
      <c r="DO79" s="234"/>
      <c r="DP79" s="234"/>
      <c r="DQ79" s="234"/>
      <c r="DR79" s="234"/>
      <c r="DS79" s="234"/>
      <c r="DT79" s="234"/>
      <c r="DU79" s="234"/>
      <c r="DV79" s="234"/>
      <c r="DW79" s="234"/>
      <c r="DX79" s="234"/>
      <c r="DY79" s="234"/>
    </row>
    <row r="80" spans="1:129" ht="15.75" thickBot="1" x14ac:dyDescent="0.3">
      <c r="A80" s="220" t="s">
        <v>1630</v>
      </c>
      <c r="B80" s="220"/>
      <c r="C80" s="220"/>
      <c r="D80" s="220"/>
      <c r="E80" s="220"/>
      <c r="F80" s="220"/>
      <c r="G80" s="220"/>
      <c r="H80" s="220"/>
      <c r="I80" s="220"/>
      <c r="J80" s="220"/>
      <c r="K80" s="220"/>
      <c r="L80" s="221"/>
      <c r="M80" s="216" t="s">
        <v>1594</v>
      </c>
      <c r="N80" s="216"/>
      <c r="O80" s="216"/>
      <c r="P80" s="216"/>
      <c r="Q80" s="216"/>
      <c r="R80" s="184" t="s">
        <v>1632</v>
      </c>
      <c r="S80" s="185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206"/>
      <c r="AH80" s="230" t="s">
        <v>1631</v>
      </c>
      <c r="AI80" s="230"/>
      <c r="AJ80" s="230"/>
      <c r="AK80" s="230"/>
      <c r="AL80" s="230"/>
      <c r="AM80" s="230"/>
      <c r="AN80" s="230"/>
      <c r="AO80" s="229" t="s">
        <v>1632</v>
      </c>
      <c r="AP80" s="229"/>
      <c r="AQ80" s="229"/>
      <c r="AR80" s="229"/>
      <c r="AS80" s="229"/>
      <c r="AT80" s="229"/>
      <c r="AU80" s="229"/>
      <c r="AV80" s="229"/>
      <c r="AW80" s="229"/>
      <c r="AX80" s="229"/>
      <c r="AY80" s="229"/>
      <c r="AZ80" s="229"/>
      <c r="BA80" s="229"/>
      <c r="BB80" s="229"/>
      <c r="BC80" s="229"/>
      <c r="BD80" s="229"/>
      <c r="BE80" s="229"/>
      <c r="BF80" s="225" t="s">
        <v>1631</v>
      </c>
      <c r="BG80" s="225"/>
      <c r="BH80" s="225"/>
      <c r="BI80" s="225"/>
      <c r="BJ80" s="225"/>
      <c r="BK80" s="225"/>
      <c r="BL80" s="225"/>
      <c r="BM80" s="224" t="s">
        <v>1632</v>
      </c>
      <c r="BN80" s="224"/>
      <c r="BO80" s="224"/>
      <c r="BP80" s="224"/>
      <c r="BQ80" s="224"/>
      <c r="BR80" s="224"/>
      <c r="BS80" s="224"/>
      <c r="BT80" s="224"/>
      <c r="BU80" s="224"/>
      <c r="BV80" s="224"/>
      <c r="BW80" s="224"/>
      <c r="BX80" s="224"/>
      <c r="BY80" s="224"/>
      <c r="BZ80" s="224"/>
      <c r="CA80" s="224"/>
      <c r="CB80" s="224"/>
      <c r="CC80" s="224"/>
      <c r="CD80" s="232" t="s">
        <v>1631</v>
      </c>
      <c r="CE80" s="232"/>
      <c r="CF80" s="232"/>
      <c r="CG80" s="232"/>
      <c r="CH80" s="232"/>
      <c r="CI80" s="232"/>
      <c r="CJ80" s="232"/>
      <c r="CK80" s="231" t="s">
        <v>1632</v>
      </c>
      <c r="CL80" s="231"/>
      <c r="CM80" s="231"/>
      <c r="CN80" s="231"/>
      <c r="CO80" s="231"/>
      <c r="CP80" s="231"/>
      <c r="CQ80" s="231"/>
      <c r="CR80" s="231"/>
      <c r="CS80" s="231"/>
      <c r="CT80" s="231"/>
      <c r="CU80" s="231"/>
      <c r="CV80" s="231"/>
      <c r="CW80" s="231"/>
      <c r="CX80" s="231"/>
      <c r="CY80" s="231"/>
      <c r="CZ80" s="231"/>
      <c r="DA80" s="231"/>
      <c r="DB80" s="235" t="s">
        <v>1631</v>
      </c>
      <c r="DC80" s="235"/>
      <c r="DD80" s="235"/>
      <c r="DE80" s="235"/>
      <c r="DF80" s="235"/>
      <c r="DG80" s="235"/>
      <c r="DH80" s="235"/>
      <c r="DI80" s="234" t="s">
        <v>1632</v>
      </c>
      <c r="DJ80" s="234"/>
      <c r="DK80" s="234"/>
      <c r="DL80" s="234"/>
      <c r="DM80" s="234"/>
      <c r="DN80" s="234"/>
      <c r="DO80" s="234"/>
      <c r="DP80" s="234"/>
      <c r="DQ80" s="234"/>
      <c r="DR80" s="234"/>
      <c r="DS80" s="234"/>
      <c r="DT80" s="234"/>
      <c r="DU80" s="234"/>
      <c r="DV80" s="234"/>
      <c r="DW80" s="234"/>
      <c r="DX80" s="234"/>
      <c r="DY80" s="234"/>
    </row>
    <row r="81" spans="1:129" ht="60.75" thickBot="1" x14ac:dyDescent="0.3">
      <c r="A81" s="124" t="s">
        <v>1623</v>
      </c>
      <c r="B81" s="124" t="s">
        <v>1666</v>
      </c>
      <c r="C81" s="124" t="s">
        <v>1667</v>
      </c>
      <c r="D81" s="124" t="s">
        <v>1707</v>
      </c>
      <c r="E81" s="124" t="s">
        <v>1607</v>
      </c>
      <c r="F81" s="124" t="s">
        <v>1608</v>
      </c>
      <c r="G81" s="124" t="s">
        <v>1601</v>
      </c>
      <c r="H81" s="124" t="s">
        <v>1606</v>
      </c>
      <c r="I81" s="124" t="s">
        <v>35</v>
      </c>
      <c r="J81" s="124" t="s">
        <v>36</v>
      </c>
      <c r="K81" s="124" t="s">
        <v>1558</v>
      </c>
      <c r="L81" s="124" t="s">
        <v>38</v>
      </c>
      <c r="M81" s="125" t="s">
        <v>39</v>
      </c>
      <c r="N81" s="125" t="s">
        <v>39</v>
      </c>
      <c r="O81" s="125" t="s">
        <v>39</v>
      </c>
      <c r="P81" s="125" t="s">
        <v>39</v>
      </c>
      <c r="Q81" s="125" t="s">
        <v>39</v>
      </c>
      <c r="R81" s="124" t="s">
        <v>1621</v>
      </c>
      <c r="S81" s="124" t="s">
        <v>1656</v>
      </c>
      <c r="T81" s="124" t="s">
        <v>1657</v>
      </c>
      <c r="U81" s="124" t="s">
        <v>1715</v>
      </c>
      <c r="V81" s="124" t="s">
        <v>1658</v>
      </c>
      <c r="W81" s="124" t="s">
        <v>1659</v>
      </c>
      <c r="X81" s="124" t="s">
        <v>1651</v>
      </c>
      <c r="Y81" s="124" t="s">
        <v>1660</v>
      </c>
      <c r="Z81" s="124" t="s">
        <v>1714</v>
      </c>
      <c r="AA81" s="124" t="s">
        <v>1661</v>
      </c>
      <c r="AB81" s="124" t="s">
        <v>1662</v>
      </c>
      <c r="AC81" s="124" t="s">
        <v>1663</v>
      </c>
      <c r="AD81" s="124" t="s">
        <v>1547</v>
      </c>
      <c r="AE81" s="124" t="s">
        <v>1571</v>
      </c>
      <c r="AF81" s="124" t="s">
        <v>1572</v>
      </c>
      <c r="AG81" s="124" t="s">
        <v>1628</v>
      </c>
      <c r="AH81" s="139" t="s">
        <v>1628</v>
      </c>
      <c r="AI81" s="139" t="s">
        <v>1655</v>
      </c>
      <c r="AJ81" s="139" t="s">
        <v>1629</v>
      </c>
      <c r="AK81" s="139" t="s">
        <v>36</v>
      </c>
      <c r="AL81" s="139" t="s">
        <v>1558</v>
      </c>
      <c r="AM81" s="139" t="s">
        <v>38</v>
      </c>
      <c r="AN81" s="139" t="s">
        <v>1606</v>
      </c>
      <c r="AO81" s="139" t="s">
        <v>23</v>
      </c>
      <c r="AP81" s="139" t="s">
        <v>1656</v>
      </c>
      <c r="AQ81" s="139" t="s">
        <v>1657</v>
      </c>
      <c r="AR81" s="139" t="s">
        <v>1715</v>
      </c>
      <c r="AS81" s="139" t="s">
        <v>1658</v>
      </c>
      <c r="AT81" s="139" t="s">
        <v>1659</v>
      </c>
      <c r="AU81" s="139" t="s">
        <v>1604</v>
      </c>
      <c r="AV81" s="139" t="s">
        <v>1603</v>
      </c>
      <c r="AW81" s="139" t="s">
        <v>1774</v>
      </c>
      <c r="AX81" s="139" t="s">
        <v>1605</v>
      </c>
      <c r="AY81" s="139" t="s">
        <v>1622</v>
      </c>
      <c r="AZ81" s="139" t="s">
        <v>1620</v>
      </c>
      <c r="BA81" s="139" t="s">
        <v>1633</v>
      </c>
      <c r="BB81" s="139" t="s">
        <v>1547</v>
      </c>
      <c r="BC81" s="139" t="s">
        <v>1571</v>
      </c>
      <c r="BD81" s="139" t="s">
        <v>1572</v>
      </c>
      <c r="BE81" s="139" t="s">
        <v>1628</v>
      </c>
      <c r="BF81" s="169" t="s">
        <v>1628</v>
      </c>
      <c r="BG81" s="169" t="s">
        <v>1655</v>
      </c>
      <c r="BH81" s="169" t="s">
        <v>1629</v>
      </c>
      <c r="BI81" s="169" t="s">
        <v>36</v>
      </c>
      <c r="BJ81" s="169" t="s">
        <v>1558</v>
      </c>
      <c r="BK81" s="169" t="s">
        <v>38</v>
      </c>
      <c r="BL81" s="169" t="s">
        <v>1606</v>
      </c>
      <c r="BM81" s="168" t="s">
        <v>23</v>
      </c>
      <c r="BN81" s="168" t="s">
        <v>1656</v>
      </c>
      <c r="BO81" s="168" t="s">
        <v>1657</v>
      </c>
      <c r="BP81" s="168" t="s">
        <v>1715</v>
      </c>
      <c r="BQ81" s="168" t="s">
        <v>1658</v>
      </c>
      <c r="BR81" s="168" t="s">
        <v>1659</v>
      </c>
      <c r="BS81" s="168" t="s">
        <v>1604</v>
      </c>
      <c r="BT81" s="168" t="s">
        <v>1603</v>
      </c>
      <c r="BU81" s="168" t="s">
        <v>1774</v>
      </c>
      <c r="BV81" s="168" t="s">
        <v>1605</v>
      </c>
      <c r="BW81" s="168" t="s">
        <v>1622</v>
      </c>
      <c r="BX81" s="168" t="s">
        <v>1620</v>
      </c>
      <c r="BY81" s="168" t="s">
        <v>1633</v>
      </c>
      <c r="BZ81" s="168" t="s">
        <v>1547</v>
      </c>
      <c r="CA81" s="168" t="s">
        <v>1571</v>
      </c>
      <c r="CB81" s="168" t="s">
        <v>1572</v>
      </c>
      <c r="CC81" s="168" t="s">
        <v>1628</v>
      </c>
      <c r="CD81" s="171" t="s">
        <v>1628</v>
      </c>
      <c r="CE81" s="171" t="s">
        <v>1655</v>
      </c>
      <c r="CF81" s="171" t="s">
        <v>1629</v>
      </c>
      <c r="CG81" s="171" t="s">
        <v>36</v>
      </c>
      <c r="CH81" s="171" t="s">
        <v>1558</v>
      </c>
      <c r="CI81" s="171" t="s">
        <v>38</v>
      </c>
      <c r="CJ81" s="171" t="s">
        <v>1606</v>
      </c>
      <c r="CK81" s="170" t="s">
        <v>23</v>
      </c>
      <c r="CL81" s="170" t="s">
        <v>1656</v>
      </c>
      <c r="CM81" s="170" t="s">
        <v>1657</v>
      </c>
      <c r="CN81" s="170" t="s">
        <v>1715</v>
      </c>
      <c r="CO81" s="170" t="s">
        <v>1658</v>
      </c>
      <c r="CP81" s="170" t="s">
        <v>1659</v>
      </c>
      <c r="CQ81" s="170" t="s">
        <v>1604</v>
      </c>
      <c r="CR81" s="170" t="s">
        <v>1603</v>
      </c>
      <c r="CS81" s="170" t="s">
        <v>1774</v>
      </c>
      <c r="CT81" s="170" t="s">
        <v>1605</v>
      </c>
      <c r="CU81" s="170" t="s">
        <v>1622</v>
      </c>
      <c r="CV81" s="170" t="s">
        <v>1620</v>
      </c>
      <c r="CW81" s="170" t="s">
        <v>1633</v>
      </c>
      <c r="CX81" s="170" t="s">
        <v>1547</v>
      </c>
      <c r="CY81" s="170" t="s">
        <v>1571</v>
      </c>
      <c r="CZ81" s="170" t="s">
        <v>1572</v>
      </c>
      <c r="DA81" s="170" t="s">
        <v>1628</v>
      </c>
      <c r="DB81" s="172" t="s">
        <v>1628</v>
      </c>
      <c r="DC81" s="172" t="s">
        <v>1655</v>
      </c>
      <c r="DD81" s="172" t="s">
        <v>1629</v>
      </c>
      <c r="DE81" s="172" t="s">
        <v>36</v>
      </c>
      <c r="DF81" s="172" t="s">
        <v>1558</v>
      </c>
      <c r="DG81" s="172" t="s">
        <v>38</v>
      </c>
      <c r="DH81" s="172" t="s">
        <v>1606</v>
      </c>
      <c r="DI81" s="173" t="s">
        <v>23</v>
      </c>
      <c r="DJ81" s="173" t="s">
        <v>1656</v>
      </c>
      <c r="DK81" s="173" t="s">
        <v>1657</v>
      </c>
      <c r="DL81" s="173" t="s">
        <v>1715</v>
      </c>
      <c r="DM81" s="173" t="s">
        <v>1658</v>
      </c>
      <c r="DN81" s="173" t="s">
        <v>1659</v>
      </c>
      <c r="DO81" s="173" t="s">
        <v>1604</v>
      </c>
      <c r="DP81" s="173" t="s">
        <v>1603</v>
      </c>
      <c r="DQ81" s="173" t="s">
        <v>1774</v>
      </c>
      <c r="DR81" s="173" t="s">
        <v>1605</v>
      </c>
      <c r="DS81" s="173" t="s">
        <v>1622</v>
      </c>
      <c r="DT81" s="173" t="s">
        <v>1620</v>
      </c>
      <c r="DU81" s="173" t="s">
        <v>1633</v>
      </c>
      <c r="DV81" s="173" t="s">
        <v>1547</v>
      </c>
      <c r="DW81" s="173" t="s">
        <v>1571</v>
      </c>
      <c r="DX81" s="173" t="s">
        <v>1572</v>
      </c>
      <c r="DY81" s="173" t="s">
        <v>1628</v>
      </c>
    </row>
    <row r="82" spans="1:129" x14ac:dyDescent="0.25">
      <c r="A82" s="266" t="str">
        <f>$B$8</f>
        <v>PLATAFORMA P-XXX</v>
      </c>
      <c r="B82" s="266" t="s">
        <v>1665</v>
      </c>
      <c r="C82" s="266" t="s">
        <v>1668</v>
      </c>
      <c r="D82" s="266" t="s">
        <v>1708</v>
      </c>
      <c r="E82" s="266" t="s">
        <v>1609</v>
      </c>
      <c r="F82" s="267">
        <v>378.56597057165999</v>
      </c>
      <c r="G82" s="266">
        <f>1-(J82/F82)</f>
        <v>0.3402908764965682</v>
      </c>
      <c r="H82" s="266">
        <v>1.0999999999999999E-2</v>
      </c>
      <c r="I82" s="266" t="s">
        <v>48</v>
      </c>
      <c r="J82" s="268">
        <v>249.74342463405577</v>
      </c>
      <c r="K82" s="265">
        <v>3</v>
      </c>
      <c r="L82" s="265">
        <f>J82*K82</f>
        <v>749.23027390216726</v>
      </c>
      <c r="M82" s="272">
        <v>1</v>
      </c>
      <c r="N82" s="272">
        <v>1</v>
      </c>
      <c r="O82" s="272">
        <v>1</v>
      </c>
      <c r="P82" s="272">
        <v>2</v>
      </c>
      <c r="Q82" s="272">
        <v>1</v>
      </c>
      <c r="R82" s="274">
        <f t="shared" ref="R82:R120" si="5">IF(M82&gt;0,L82,0)</f>
        <v>749.23027390216726</v>
      </c>
      <c r="S82" s="274">
        <f t="shared" ref="S82:S120" si="6">IF(M82&gt;0,0,J82*(1+H82))</f>
        <v>0</v>
      </c>
      <c r="T82" s="274">
        <f t="shared" ref="T82:T120" si="7">IF(I82="L",S82,0)</f>
        <v>0</v>
      </c>
      <c r="U82" s="274">
        <f>IF(I82="ML",S82,0)</f>
        <v>0</v>
      </c>
      <c r="V82" s="274">
        <f>IF(I82="M",S82,0)</f>
        <v>0</v>
      </c>
      <c r="W82" s="274">
        <f t="shared" ref="W82:W120" si="8">IF(OR(I82="C",I82="CALD"),S82,0)</f>
        <v>0</v>
      </c>
      <c r="X82" s="275"/>
      <c r="Y82" s="275"/>
      <c r="Z82" s="275"/>
      <c r="AA82" s="275"/>
      <c r="AB82" s="275"/>
      <c r="AC82" s="275"/>
      <c r="AD82" s="276">
        <f>IF($C$37="SIM",IF(M82=1,R82,0),0)</f>
        <v>749.23027390216726</v>
      </c>
      <c r="AE82" s="276">
        <f t="shared" ref="AE82:AE120" si="9">IF(M82=2,R82,0)</f>
        <v>0</v>
      </c>
      <c r="AF82" s="276">
        <f t="shared" ref="AF82:AF120" si="10">IF(M82=3,R82,0)</f>
        <v>0</v>
      </c>
      <c r="AG82" s="276">
        <f t="shared" ref="AG82:AG120" ca="1" si="11">IF(M82&gt;0,ROUND($C$33+($C$31+RAND()*($C$32-$C$31)-$C$33)*SQRT(RAND()),0),0)</f>
        <v>4</v>
      </c>
      <c r="AH82" s="277">
        <f ca="1">IF(N82&gt;0,ROUND($C$33+($C$31+RAND()*($C$32-$C$31)-$C$33)*SQRT(RAND()),0),IF(AG82-1&lt;0,0,AG82-1))</f>
        <v>4</v>
      </c>
      <c r="AI82" s="277">
        <f t="shared" ref="AI82:AI120" ca="1" si="12">ROUND($C$36+($C$34+RAND()*($C$35-$C$296)-$C$36)*SQRT(RAND()),0)</f>
        <v>3</v>
      </c>
      <c r="AJ82" s="278" t="str">
        <f>IF(M82&gt;0,"I",IF(AND(I82="I",AH82&gt;=1),"I",IF(AND(I82="I",AH82&lt;1),"L",IF(AND(I82="L",AI82&gt;=1),"L",IF(AND(I82="L",AI82&lt;1),"ML",IF(AND(I82="ML",AI82&gt;=1),"ML",IF(AND(I82="ML",AI82&lt;1),"M",IF(AND(I82="M",AI82&gt;=1),"M",IF(AND(I82="M",AI82&lt;1),"C",IF(AND(I82="C",AI82&gt;=1),"C",IF(AND(I82="C",AI82&lt;1),"CALD","I")))))))))))</f>
        <v>I</v>
      </c>
      <c r="AK82" s="277">
        <f t="shared" ref="AK82:AK120" si="13">IF(AJ82="I",0,J82*(1+H82))</f>
        <v>0</v>
      </c>
      <c r="AL82" s="272">
        <v>3</v>
      </c>
      <c r="AM82" s="277">
        <f>AK82*AL82</f>
        <v>0</v>
      </c>
      <c r="AN82" s="279">
        <v>1.0999999999999999E-2</v>
      </c>
      <c r="AO82" s="272">
        <f t="shared" ref="AO82:AO120" si="14">IF(N82&gt;0,AM82,0)</f>
        <v>0</v>
      </c>
      <c r="AP82" s="280">
        <f t="shared" ref="AP82:AP120" si="15">IF(N82&gt;0,0,IF(AND(AJ82="L",I82="I"),F82*AN82,AK82*(1+AN82)))</f>
        <v>0</v>
      </c>
      <c r="AQ82" s="281">
        <f t="shared" ref="AQ82:AQ120" si="16">IF(AJ82="L",AP82,0)</f>
        <v>0</v>
      </c>
      <c r="AR82" s="281">
        <f t="shared" ref="AR82:AR120" si="17">IF(AJ82="ML",AP82,0)</f>
        <v>0</v>
      </c>
      <c r="AS82" s="281">
        <f t="shared" ref="AS82:AS120" si="18">IF(AJ82="M",AP82,0)</f>
        <v>0</v>
      </c>
      <c r="AT82" s="281">
        <f t="shared" ref="AT82:AT120" si="19">IF(OR(AJ82="C",AJ82="CALD"),AP82,0)</f>
        <v>0</v>
      </c>
      <c r="AU82" s="282">
        <f t="shared" ref="AU82:AU120" si="20">IF(N82=0,1-(AK82/F82),1)</f>
        <v>1</v>
      </c>
      <c r="AV82" s="282"/>
      <c r="AW82" s="282"/>
      <c r="AX82" s="282"/>
      <c r="AY82" s="282"/>
      <c r="AZ82" s="282"/>
      <c r="BA82" s="283">
        <f t="shared" ref="BA82:BA120" si="21">IF(AJ82="CALD",AK82,0)</f>
        <v>0</v>
      </c>
      <c r="BB82" s="272">
        <f>IF($C$38="SIM",IF(N82=1,AO82,0),0)</f>
        <v>0</v>
      </c>
      <c r="BC82" s="272">
        <f t="shared" ref="BC82:BC120" si="22">IF(N82=2,AO82,0)</f>
        <v>0</v>
      </c>
      <c r="BD82" s="272">
        <f>IF(N82=3,AO82,0)</f>
        <v>0</v>
      </c>
      <c r="BE82" s="284">
        <f t="shared" ref="BE82:BE120" ca="1" si="23">IF(N82&gt;0,(ROUND($C$33+($C$31+RAND()*($C$32-$C$31)-$C$33)*SQRT(RAND()),0)),AH82)</f>
        <v>4</v>
      </c>
      <c r="BF82" s="277">
        <f t="shared" ref="BF82:BF120" ca="1" si="24">IF(N82&gt;0,ROUND($C$33+($C$31+RAND()*($C$32-$C$31)-$C$33)*SQRT(RAND()),0),IF(BE82-1&lt;0,0,BE82-1))</f>
        <v>4</v>
      </c>
      <c r="BG82" s="277">
        <f ca="1">AI82</f>
        <v>3</v>
      </c>
      <c r="BH82" s="278" t="str">
        <f t="shared" ref="BH82:BH120" si="25">IF(N82&gt;0,"I",IF(AND(I82="I",BF82&gt;=1),"I",IF(AND(I82="I",BF82&lt;1),"L",IF(AND(I82="L",BG82&gt;=1),"L",IF(AND(I82="L",BG82&lt;1),"ML",IF(AND(I82="ML",BG82&gt;=1),"ML",IF(AND(I82="ML",BG82&lt;1),"M",IF(AND(I82="M",BG82&gt;=1),"M",IF(AND(I82="M",BG82&lt;1),"C",IF(AND(I82="C",BG82&gt;=1),"C",IF(AND(I82="C",BG82&lt;1),"CALD","I")))))))))))</f>
        <v>I</v>
      </c>
      <c r="BI82" s="277">
        <f t="shared" ref="BI82:BI120" si="26">IF(BH82="I",0,AP82*(1+AN82))</f>
        <v>0</v>
      </c>
      <c r="BJ82" s="272">
        <v>3</v>
      </c>
      <c r="BK82" s="277">
        <f>BI82*BJ82</f>
        <v>0</v>
      </c>
      <c r="BL82" s="279">
        <v>1.0999999999999999E-2</v>
      </c>
      <c r="BM82" s="272">
        <f t="shared" ref="BM82:BM120" si="27">IF(O82&gt;0,BK82,0)</f>
        <v>0</v>
      </c>
      <c r="BN82" s="281">
        <f t="shared" ref="BN82:BN120" si="28">IF(O82&gt;0,0,IF(AND(BH82="L",AJ82="I"),F82*AN82,BI82*(1+AN82)))</f>
        <v>0</v>
      </c>
      <c r="BO82" s="281">
        <f t="shared" ref="BO82:BO120" si="29">IF(BH82="L",BN82,0)</f>
        <v>0</v>
      </c>
      <c r="BP82" s="281">
        <f t="shared" ref="BP82:BP120" si="30">IF(BH82="ML",BN82,0)</f>
        <v>0</v>
      </c>
      <c r="BQ82" s="281">
        <f t="shared" ref="BQ82:BQ120" si="31">IF(BH82="M",BN82,0)</f>
        <v>0</v>
      </c>
      <c r="BR82" s="281">
        <f t="shared" ref="BR82:BR120" si="32">IF(OR(BH82="C",BH82="CALD"),BN82,0)</f>
        <v>0</v>
      </c>
      <c r="BS82" s="282"/>
      <c r="BT82" s="282"/>
      <c r="BU82" s="282"/>
      <c r="BV82" s="282"/>
      <c r="BW82" s="282"/>
      <c r="BX82" s="282"/>
      <c r="BY82" s="283">
        <f t="shared" ref="BY82:BY120" si="33">IF(BH82="CALD",BI82,0)</f>
        <v>0</v>
      </c>
      <c r="BZ82" s="272">
        <f>IF($C$39="SIM",IF(O82=1,BM82,0),0)</f>
        <v>0</v>
      </c>
      <c r="CA82" s="272">
        <f t="shared" ref="CA82:CA120" si="34">IF(O82=2,BM82,0)</f>
        <v>0</v>
      </c>
      <c r="CB82" s="272">
        <f>IF(O82=3,BM82,0)</f>
        <v>0</v>
      </c>
      <c r="CC82" s="284">
        <f t="shared" ref="CC82:CC120" ca="1" si="35">IF(O82&gt;0,(ROUND($C$33+($C$31+RAND()*($C$32-$C$31)-$C$33)*SQRT(RAND()),0)),BF82)</f>
        <v>4</v>
      </c>
      <c r="CD82" s="277">
        <f t="shared" ref="CD82:CD120" ca="1" si="36">IF(O82&gt;0,ROUND($C$33+($C$31+RAND()*($C$32-$C$31)-$C$33)*SQRT(RAND()),0),IF(CC82-1&lt;0,0,CC82-1))</f>
        <v>3</v>
      </c>
      <c r="CE82" s="277">
        <f ca="1">BG82</f>
        <v>3</v>
      </c>
      <c r="CF82" s="278" t="str">
        <f t="shared" ref="CF82:CF120" si="37">IF(O82&gt;0,"I",IF(AND(BH82="I",CD82&gt;=1),"I",IF(AND(BH82="I",CD82&lt;1),"L",IF(AND(BH82="L",CE82&gt;=1),"L",IF(AND(BH82="L",CE82&lt;1),"ML",IF(AND(BH82="ML",CE82&gt;=1),"ML",IF(AND(BH82="ML",CE82&lt;1),"M",IF(AND(BH82="M",CE82&gt;=1),"M",IF(AND(BH82="M",CE82&lt;1),"C",IF(AND(BH82="C",CE82&gt;=1),"C",IF(AND(BH82="C",CE82&lt;1),"CALD","I")))))))))))</f>
        <v>I</v>
      </c>
      <c r="CG82" s="277">
        <f t="shared" ref="CG82:CG120" si="38">IF(CF82="I",0,BN82*(1+BL82))</f>
        <v>0</v>
      </c>
      <c r="CH82" s="272">
        <v>3</v>
      </c>
      <c r="CI82" s="277">
        <f>CG82*CH82</f>
        <v>0</v>
      </c>
      <c r="CJ82" s="279">
        <v>1.0999999999999999E-2</v>
      </c>
      <c r="CK82" s="272">
        <f>IF(P82&gt;0,CI82,0)</f>
        <v>0</v>
      </c>
      <c r="CL82" s="281">
        <f>IF(P82&gt;0,0,IF(AND(BH82="I",CF82="L"),F82*BL82,CG82*(1+BL82)))</f>
        <v>0</v>
      </c>
      <c r="CM82" s="281">
        <f t="shared" ref="CM82:CM120" si="39">IF(CF82="L",CL82,0)</f>
        <v>0</v>
      </c>
      <c r="CN82" s="281">
        <f t="shared" ref="CN82:CN120" si="40">IF(CF82="ML",CL82,0)</f>
        <v>0</v>
      </c>
      <c r="CO82" s="281">
        <f t="shared" ref="CO82:CO120" si="41">IF(CF82="M",CL82,0)</f>
        <v>0</v>
      </c>
      <c r="CP82" s="281">
        <f t="shared" ref="CP82:CP120" si="42">IF(OR(CF82="C",CF82="CALD"),CL82,0)</f>
        <v>0</v>
      </c>
      <c r="CQ82" s="282"/>
      <c r="CR82" s="282"/>
      <c r="CS82" s="282"/>
      <c r="CT82" s="282"/>
      <c r="CU82" s="282"/>
      <c r="CV82" s="282"/>
      <c r="CW82" s="283">
        <f t="shared" ref="CW82:CW120" si="43">IF(CF82="CALD",CG82,0)</f>
        <v>0</v>
      </c>
      <c r="CX82" s="272">
        <f>IF($C$40="SIM",IF(P82=1,CK82,0),0)</f>
        <v>0</v>
      </c>
      <c r="CY82" s="272">
        <f>IF(P82=2,CK82,0)</f>
        <v>0</v>
      </c>
      <c r="CZ82" s="272">
        <f>IF(P82=3,CK82,0)</f>
        <v>0</v>
      </c>
      <c r="DA82" s="284">
        <f t="shared" ref="DA82:DA120" ca="1" si="44">IF(BI82&gt;0,(ROUND($C$33+($C$31+RAND()*($C$32-$C$31)-$C$33)*SQRT(RAND()),0)),CD82)</f>
        <v>3</v>
      </c>
      <c r="DB82" s="277">
        <f ca="1">IF(P82&gt;0,ROUND($C$33+($C$31+RAND()*($C$32-$C$31)-$C$33)*SQRT(RAND()),0),IF(DA82-1&lt;0,0,DA82-1))</f>
        <v>4</v>
      </c>
      <c r="DC82" s="277">
        <f ca="1">CE82</f>
        <v>3</v>
      </c>
      <c r="DD82" s="278" t="str">
        <f>IF(P82&gt;0,"I",IF(AND(CF82="I",DB82&gt;=1),"I",IF(AND(CF82="I",DB82&lt;1),"L",IF(AND(CF82="L",DC82&gt;=1),"L",IF(AND(CF82="L",DC82&lt;1),"ML",IF(AND(CF82="ML",DC82&gt;=1),"ML",IF(AND(CF82="ML",DC82&lt;1),"M",IF(AND(CF82="M",DC82&gt;=1),"M",IF(AND(CF82="M",DC82&lt;1),"C",IF(AND(CF82="C",DC82&gt;=1),"C",IF(AND(CF82="C",DC82&lt;1),"CALD","I")))))))))))</f>
        <v>I</v>
      </c>
      <c r="DE82" s="277">
        <f>IF(DD82="I",0,CL82*(1+CJ82))</f>
        <v>0</v>
      </c>
      <c r="DF82" s="272">
        <v>3</v>
      </c>
      <c r="DG82" s="277">
        <f>DE82*DF82</f>
        <v>0</v>
      </c>
      <c r="DH82" s="279">
        <v>1.0999999999999999E-2</v>
      </c>
      <c r="DI82" s="272">
        <f>IF(Q82&gt;0,DG82,0)</f>
        <v>0</v>
      </c>
      <c r="DJ82" s="281">
        <f>IF(Q82&gt;0,0,IF(AND(BH82="I",CF82="L"),F82*CJ82,CG82*(1+CG82)))</f>
        <v>0</v>
      </c>
      <c r="DK82" s="281">
        <f t="shared" ref="DK82:DK120" si="45">IF(DD82="L",DJ82,0)</f>
        <v>0</v>
      </c>
      <c r="DL82" s="281">
        <f t="shared" ref="DL82:DL120" si="46">IF(DD82="ML",DJ82,0)</f>
        <v>0</v>
      </c>
      <c r="DM82" s="281">
        <f t="shared" ref="DM82:DM120" si="47">IF(DD82="M",DJ82,0)</f>
        <v>0</v>
      </c>
      <c r="DN82" s="281">
        <f t="shared" ref="DN82:DN120" si="48">IF(OR(DD82="C",DD82="CALD"),DJ82,0)</f>
        <v>0</v>
      </c>
      <c r="DO82" s="282"/>
      <c r="DP82" s="282"/>
      <c r="DQ82" s="282"/>
      <c r="DR82" s="282"/>
      <c r="DS82" s="282"/>
      <c r="DT82" s="282"/>
      <c r="DU82" s="283">
        <f t="shared" ref="DU82:DU120" si="49">IF(DD82="CALD",DE82,0)</f>
        <v>0</v>
      </c>
      <c r="DV82" s="272">
        <f>IF($C$41="SIM",IF(Q82=1,DI82,0),0)</f>
        <v>0</v>
      </c>
      <c r="DW82" s="272">
        <f>IF(Q82=2,DI82,0)</f>
        <v>0</v>
      </c>
      <c r="DX82" s="272">
        <f>IF(Q82=3,DI82,0)</f>
        <v>0</v>
      </c>
      <c r="DY82" s="284">
        <f t="shared" ref="DY82:DY120" ca="1" si="50">IF(CG82&gt;0,(ROUND($C$33+($C$31+RAND()*($C$32-$C$31)-$C$33)*SQRT(RAND()),0)),DB82)</f>
        <v>4</v>
      </c>
    </row>
    <row r="83" spans="1:129" x14ac:dyDescent="0.25">
      <c r="A83" s="269" t="str">
        <f t="shared" ref="A83:A120" si="51">$B$8</f>
        <v>PLATAFORMA P-XXX</v>
      </c>
      <c r="B83" s="269" t="s">
        <v>1665</v>
      </c>
      <c r="C83" s="266" t="s">
        <v>1669</v>
      </c>
      <c r="D83" s="269" t="s">
        <v>1709</v>
      </c>
      <c r="E83" s="269" t="s">
        <v>1610</v>
      </c>
      <c r="F83" s="270">
        <v>21.458483869594101</v>
      </c>
      <c r="G83" s="269">
        <f t="shared" ref="G83:G120" si="52">1-(J83/F83)</f>
        <v>0.67241241385563733</v>
      </c>
      <c r="H83" s="269">
        <v>1.0999999999999999E-2</v>
      </c>
      <c r="I83" s="269" t="s">
        <v>48</v>
      </c>
      <c r="J83" s="271">
        <v>7.029532933158074</v>
      </c>
      <c r="K83" s="256">
        <v>3</v>
      </c>
      <c r="L83" s="256">
        <f t="shared" ref="L83:L120" si="53">J83*K83</f>
        <v>21.088598799474223</v>
      </c>
      <c r="M83" s="273">
        <v>2</v>
      </c>
      <c r="N83" s="273">
        <v>3</v>
      </c>
      <c r="O83" s="273">
        <v>3</v>
      </c>
      <c r="P83" s="273">
        <v>2</v>
      </c>
      <c r="Q83" s="273">
        <v>1</v>
      </c>
      <c r="R83" s="285">
        <f t="shared" si="5"/>
        <v>21.088598799474223</v>
      </c>
      <c r="S83" s="285">
        <f t="shared" si="6"/>
        <v>0</v>
      </c>
      <c r="T83" s="285">
        <f t="shared" si="7"/>
        <v>0</v>
      </c>
      <c r="U83" s="274">
        <f t="shared" ref="U83:U120" si="54">IF(I83="ML",S83,0)</f>
        <v>0</v>
      </c>
      <c r="V83" s="274">
        <f t="shared" ref="V83:V120" si="55">IF(I83="M",S83,0)</f>
        <v>0</v>
      </c>
      <c r="W83" s="285">
        <f t="shared" si="8"/>
        <v>0</v>
      </c>
      <c r="X83" s="286"/>
      <c r="Y83" s="286"/>
      <c r="Z83" s="286"/>
      <c r="AA83" s="286"/>
      <c r="AB83" s="286"/>
      <c r="AC83" s="286"/>
      <c r="AD83" s="276">
        <f t="shared" ref="AD83:AD120" si="56">IF($C$37="SIM",IF(M83=1,R83,0),0)</f>
        <v>0</v>
      </c>
      <c r="AE83" s="287">
        <f t="shared" si="9"/>
        <v>21.088598799474223</v>
      </c>
      <c r="AF83" s="287">
        <f t="shared" si="10"/>
        <v>0</v>
      </c>
      <c r="AG83" s="276">
        <f t="shared" ca="1" si="11"/>
        <v>4</v>
      </c>
      <c r="AH83" s="277">
        <f t="shared" ref="AH83:AH120" ca="1" si="57">IF(N83&gt;0,ROUND($C$33+($C$31+RAND()*($C$32-$C$31)-$C$33)*SQRT(RAND()),0),IF(AG83-1&lt;0,0,AG83-1))</f>
        <v>3</v>
      </c>
      <c r="AI83" s="288">
        <f t="shared" ca="1" si="12"/>
        <v>2</v>
      </c>
      <c r="AJ83" s="278" t="str">
        <f t="shared" ref="AJ83:AJ120" si="58">IF(M83&gt;0,"I",IF(AND(I83="I",AH83&gt;=1),"I",IF(AND(I83="I",AH83&lt;1),"L",IF(AND(I83="L",AI83&gt;=1),"L",IF(AND(I83="L",AI83&lt;1),"ML",IF(AND(I83="ML",AI83&gt;=1),"ML",IF(AND(I83="ML",AI83&lt;1),"M",IF(AND(I83="M",AI83&gt;=1),"M",IF(AND(I83="M",AI83&lt;1),"C",IF(AND(I83="C",AI83&gt;=1),"C",IF(AND(I83="C",AI83&lt;1),"CALD","I")))))))))))</f>
        <v>I</v>
      </c>
      <c r="AK83" s="288">
        <f t="shared" si="13"/>
        <v>0</v>
      </c>
      <c r="AL83" s="273">
        <v>3</v>
      </c>
      <c r="AM83" s="288">
        <f t="shared" ref="AM83:AM120" si="59">AK83*AL83</f>
        <v>0</v>
      </c>
      <c r="AN83" s="289">
        <v>1.0999999999999999E-2</v>
      </c>
      <c r="AO83" s="273">
        <f t="shared" si="14"/>
        <v>0</v>
      </c>
      <c r="AP83" s="280">
        <f t="shared" si="15"/>
        <v>0</v>
      </c>
      <c r="AQ83" s="280">
        <f t="shared" si="16"/>
        <v>0</v>
      </c>
      <c r="AR83" s="281">
        <f t="shared" si="17"/>
        <v>0</v>
      </c>
      <c r="AS83" s="281">
        <f t="shared" si="18"/>
        <v>0</v>
      </c>
      <c r="AT83" s="280">
        <f t="shared" si="19"/>
        <v>0</v>
      </c>
      <c r="AU83" s="290">
        <f t="shared" si="20"/>
        <v>1</v>
      </c>
      <c r="AV83" s="290"/>
      <c r="AW83" s="290"/>
      <c r="AX83" s="290"/>
      <c r="AY83" s="290"/>
      <c r="AZ83" s="290"/>
      <c r="BA83" s="291">
        <f t="shared" si="21"/>
        <v>0</v>
      </c>
      <c r="BB83" s="272">
        <f t="shared" ref="BB83:BB120" si="60">IF($C$38="SIM",IF(N83=1,AO83,0),0)</f>
        <v>0</v>
      </c>
      <c r="BC83" s="273">
        <f t="shared" si="22"/>
        <v>0</v>
      </c>
      <c r="BD83" s="272">
        <f t="shared" ref="BD83:BD120" si="61">IF(N83=3,AO83,0)</f>
        <v>0</v>
      </c>
      <c r="BE83" s="292">
        <f t="shared" ca="1" si="23"/>
        <v>4</v>
      </c>
      <c r="BF83" s="277">
        <f t="shared" ca="1" si="24"/>
        <v>3</v>
      </c>
      <c r="BG83" s="277">
        <f t="shared" ref="BG83:BG120" ca="1" si="62">AI83</f>
        <v>2</v>
      </c>
      <c r="BH83" s="278" t="str">
        <f t="shared" si="25"/>
        <v>I</v>
      </c>
      <c r="BI83" s="277">
        <f t="shared" si="26"/>
        <v>0</v>
      </c>
      <c r="BJ83" s="273">
        <v>3</v>
      </c>
      <c r="BK83" s="288">
        <f t="shared" ref="BK83:BK120" si="63">BI83*BJ83</f>
        <v>0</v>
      </c>
      <c r="BL83" s="289">
        <v>1.0999999999999999E-2</v>
      </c>
      <c r="BM83" s="272">
        <f t="shared" si="27"/>
        <v>0</v>
      </c>
      <c r="BN83" s="281">
        <f t="shared" si="28"/>
        <v>0</v>
      </c>
      <c r="BO83" s="280">
        <f t="shared" si="29"/>
        <v>0</v>
      </c>
      <c r="BP83" s="281">
        <f t="shared" si="30"/>
        <v>0</v>
      </c>
      <c r="BQ83" s="281">
        <f t="shared" si="31"/>
        <v>0</v>
      </c>
      <c r="BR83" s="280">
        <f t="shared" si="32"/>
        <v>0</v>
      </c>
      <c r="BS83" s="290"/>
      <c r="BT83" s="290"/>
      <c r="BU83" s="290"/>
      <c r="BV83" s="290"/>
      <c r="BW83" s="290"/>
      <c r="BX83" s="290"/>
      <c r="BY83" s="291">
        <f t="shared" si="33"/>
        <v>0</v>
      </c>
      <c r="BZ83" s="272">
        <f t="shared" ref="BZ83:BZ120" si="64">IF($C$39="SIM",IF(O83=1,BM83,0),0)</f>
        <v>0</v>
      </c>
      <c r="CA83" s="272">
        <f t="shared" si="34"/>
        <v>0</v>
      </c>
      <c r="CB83" s="272">
        <f t="shared" ref="CB83:CB120" si="65">IF(O83=3,BM83,0)</f>
        <v>0</v>
      </c>
      <c r="CC83" s="284">
        <f t="shared" ca="1" si="35"/>
        <v>4</v>
      </c>
      <c r="CD83" s="277">
        <f t="shared" ca="1" si="36"/>
        <v>4</v>
      </c>
      <c r="CE83" s="277">
        <f t="shared" ref="CE83:CE120" ca="1" si="66">BG83</f>
        <v>2</v>
      </c>
      <c r="CF83" s="278" t="str">
        <f t="shared" si="37"/>
        <v>I</v>
      </c>
      <c r="CG83" s="277">
        <f t="shared" si="38"/>
        <v>0</v>
      </c>
      <c r="CH83" s="273">
        <v>3</v>
      </c>
      <c r="CI83" s="288">
        <f t="shared" ref="CI83:CI120" si="67">CG83*CH83</f>
        <v>0</v>
      </c>
      <c r="CJ83" s="289">
        <v>1.0999999999999999E-2</v>
      </c>
      <c r="CK83" s="272">
        <f t="shared" ref="CK83:CK120" si="68">IF(P83&gt;0,CI83,0)</f>
        <v>0</v>
      </c>
      <c r="CL83" s="281">
        <f t="shared" ref="CL83:CL120" si="69">IF(P83&gt;0,0,IF(AND(BH83="I",CF83="L"),F83*BL83,CG83*(1+BL83)))</f>
        <v>0</v>
      </c>
      <c r="CM83" s="280">
        <f t="shared" si="39"/>
        <v>0</v>
      </c>
      <c r="CN83" s="281">
        <f t="shared" si="40"/>
        <v>0</v>
      </c>
      <c r="CO83" s="281">
        <f t="shared" si="41"/>
        <v>0</v>
      </c>
      <c r="CP83" s="280">
        <f t="shared" si="42"/>
        <v>0</v>
      </c>
      <c r="CQ83" s="290"/>
      <c r="CR83" s="290"/>
      <c r="CS83" s="290"/>
      <c r="CT83" s="290"/>
      <c r="CU83" s="290"/>
      <c r="CV83" s="290"/>
      <c r="CW83" s="291">
        <f t="shared" si="43"/>
        <v>0</v>
      </c>
      <c r="CX83" s="272">
        <f t="shared" ref="CX83:CX120" si="70">IF($C$40="SIM",IF(P83=1,CK83,0),0)</f>
        <v>0</v>
      </c>
      <c r="CY83" s="272">
        <f t="shared" ref="CY83:CY120" si="71">IF(P83=2,CK83,0)</f>
        <v>0</v>
      </c>
      <c r="CZ83" s="272">
        <f t="shared" ref="CZ83:CZ120" si="72">IF(P83=3,CK83,0)</f>
        <v>0</v>
      </c>
      <c r="DA83" s="292">
        <f t="shared" ca="1" si="44"/>
        <v>4</v>
      </c>
      <c r="DB83" s="277">
        <f t="shared" ref="DB83:DB120" ca="1" si="73">IF(P83&gt;0,ROUND($C$33+($C$31+RAND()*($C$32-$C$31)-$C$33)*SQRT(RAND()),0),IF(DA83-1&lt;0,0,DA83-1))</f>
        <v>3</v>
      </c>
      <c r="DC83" s="277">
        <f t="shared" ref="DC83:DC120" ca="1" si="74">CE83</f>
        <v>2</v>
      </c>
      <c r="DD83" s="278" t="str">
        <f t="shared" ref="DD83:DD120" ca="1" si="75">IF(AM83&gt;0,"I",IF(AND(CF83="I",DB83&gt;=1),"I",IF(AND(CF83="I",DB83&lt;1),"L",IF(AND(CF83="L",DC83&gt;=1),"L",IF(AND(CF83="L",DC83&lt;1),"ML",IF(AND(CF83="ML",DC83&gt;=1),"ML",IF(AND(CF83="ML",DC83&lt;1),"M",IF(AND(CF83="M",DC83&gt;=1),"M",IF(AND(CF83="M",DC83&lt;1),"C",IF(AND(CF83="C",DC83&gt;=1),"C",IF(AND(CF83="C",DC83&lt;1),"CALD","I")))))))))))</f>
        <v>I</v>
      </c>
      <c r="DE83" s="277">
        <f t="shared" ref="DE83:DE120" ca="1" si="76">IF(DD83="I",0,CL83*(1+CJ83))</f>
        <v>0</v>
      </c>
      <c r="DF83" s="273">
        <v>3</v>
      </c>
      <c r="DG83" s="288">
        <f t="shared" ref="DG83:DG120" ca="1" si="77">DE83*DF83</f>
        <v>0</v>
      </c>
      <c r="DH83" s="289">
        <v>1.0999999999999999E-2</v>
      </c>
      <c r="DI83" s="272">
        <f t="shared" ref="DI83:DI120" ca="1" si="78">IF(Q83&gt;0,DG83,0)</f>
        <v>0</v>
      </c>
      <c r="DJ83" s="281">
        <f t="shared" ref="DJ83:DJ120" si="79">IF(Q83&gt;0,0,IF(AND(BH83="I",CF83="L"),F83*CJ83,CG83*(1+CG83)))</f>
        <v>0</v>
      </c>
      <c r="DK83" s="280">
        <f t="shared" ca="1" si="45"/>
        <v>0</v>
      </c>
      <c r="DL83" s="281">
        <f t="shared" ca="1" si="46"/>
        <v>0</v>
      </c>
      <c r="DM83" s="281">
        <f t="shared" ca="1" si="47"/>
        <v>0</v>
      </c>
      <c r="DN83" s="280">
        <f t="shared" ca="1" si="48"/>
        <v>0</v>
      </c>
      <c r="DO83" s="290"/>
      <c r="DP83" s="290"/>
      <c r="DQ83" s="290"/>
      <c r="DR83" s="290"/>
      <c r="DS83" s="290"/>
      <c r="DT83" s="290"/>
      <c r="DU83" s="291">
        <f t="shared" ca="1" si="49"/>
        <v>0</v>
      </c>
      <c r="DV83" s="272">
        <f t="shared" ref="DV83:DV120" ca="1" si="80">IF($C$41="SIM",IF(Q83=1,DI83,0),0)</f>
        <v>0</v>
      </c>
      <c r="DW83" s="272">
        <f t="shared" ref="DW83:DW120" si="81">IF(AN83=2,DI83,0)</f>
        <v>0</v>
      </c>
      <c r="DX83" s="272">
        <f t="shared" ref="DX83:DX120" si="82">IF(Q83=3,DI83,0)</f>
        <v>0</v>
      </c>
      <c r="DY83" s="292">
        <f t="shared" ca="1" si="50"/>
        <v>3</v>
      </c>
    </row>
    <row r="84" spans="1:129" x14ac:dyDescent="0.25">
      <c r="A84" s="269" t="str">
        <f t="shared" si="51"/>
        <v>PLATAFORMA P-XXX</v>
      </c>
      <c r="B84" s="269" t="s">
        <v>1665</v>
      </c>
      <c r="C84" s="266" t="s">
        <v>1670</v>
      </c>
      <c r="D84" s="269" t="s">
        <v>1710</v>
      </c>
      <c r="E84" s="269" t="s">
        <v>1611</v>
      </c>
      <c r="F84" s="270">
        <v>1775.12265583101</v>
      </c>
      <c r="G84" s="269">
        <f t="shared" si="52"/>
        <v>1.6614686242520382E-2</v>
      </c>
      <c r="H84" s="269">
        <v>1.0999999999999999E-2</v>
      </c>
      <c r="I84" s="269" t="s">
        <v>46</v>
      </c>
      <c r="J84" s="271">
        <v>1745.6295498623883</v>
      </c>
      <c r="K84" s="256">
        <v>3</v>
      </c>
      <c r="L84" s="256">
        <f t="shared" si="53"/>
        <v>5236.8886495871648</v>
      </c>
      <c r="M84" s="273">
        <v>1</v>
      </c>
      <c r="N84" s="273">
        <v>2</v>
      </c>
      <c r="O84" s="273">
        <v>2</v>
      </c>
      <c r="P84" s="273">
        <v>1</v>
      </c>
      <c r="Q84" s="273">
        <v>1</v>
      </c>
      <c r="R84" s="285">
        <f t="shared" si="5"/>
        <v>5236.8886495871648</v>
      </c>
      <c r="S84" s="285">
        <f t="shared" si="6"/>
        <v>0</v>
      </c>
      <c r="T84" s="285">
        <f t="shared" si="7"/>
        <v>0</v>
      </c>
      <c r="U84" s="274">
        <f t="shared" si="54"/>
        <v>0</v>
      </c>
      <c r="V84" s="274">
        <f t="shared" si="55"/>
        <v>0</v>
      </c>
      <c r="W84" s="285">
        <f t="shared" si="8"/>
        <v>0</v>
      </c>
      <c r="X84" s="286"/>
      <c r="Y84" s="286"/>
      <c r="Z84" s="286"/>
      <c r="AA84" s="286"/>
      <c r="AB84" s="286"/>
      <c r="AC84" s="286"/>
      <c r="AD84" s="276">
        <f t="shared" si="56"/>
        <v>5236.8886495871648</v>
      </c>
      <c r="AE84" s="287">
        <f t="shared" si="9"/>
        <v>0</v>
      </c>
      <c r="AF84" s="287">
        <f t="shared" si="10"/>
        <v>0</v>
      </c>
      <c r="AG84" s="276">
        <f t="shared" ca="1" si="11"/>
        <v>3</v>
      </c>
      <c r="AH84" s="277">
        <f t="shared" ca="1" si="57"/>
        <v>4</v>
      </c>
      <c r="AI84" s="288">
        <f t="shared" ca="1" si="12"/>
        <v>2</v>
      </c>
      <c r="AJ84" s="278" t="str">
        <f t="shared" si="58"/>
        <v>I</v>
      </c>
      <c r="AK84" s="288">
        <f t="shared" si="13"/>
        <v>0</v>
      </c>
      <c r="AL84" s="273">
        <v>3</v>
      </c>
      <c r="AM84" s="288">
        <f t="shared" si="59"/>
        <v>0</v>
      </c>
      <c r="AN84" s="289">
        <v>1.0999999999999999E-2</v>
      </c>
      <c r="AO84" s="273">
        <f t="shared" si="14"/>
        <v>0</v>
      </c>
      <c r="AP84" s="280">
        <f t="shared" si="15"/>
        <v>0</v>
      </c>
      <c r="AQ84" s="280">
        <f t="shared" si="16"/>
        <v>0</v>
      </c>
      <c r="AR84" s="281">
        <f t="shared" si="17"/>
        <v>0</v>
      </c>
      <c r="AS84" s="281">
        <f t="shared" si="18"/>
        <v>0</v>
      </c>
      <c r="AT84" s="280">
        <f t="shared" si="19"/>
        <v>0</v>
      </c>
      <c r="AU84" s="290">
        <f t="shared" si="20"/>
        <v>1</v>
      </c>
      <c r="AV84" s="290"/>
      <c r="AW84" s="290"/>
      <c r="AX84" s="290"/>
      <c r="AY84" s="290"/>
      <c r="AZ84" s="290"/>
      <c r="BA84" s="291">
        <f t="shared" si="21"/>
        <v>0</v>
      </c>
      <c r="BB84" s="272">
        <f t="shared" si="60"/>
        <v>0</v>
      </c>
      <c r="BC84" s="273">
        <f t="shared" si="22"/>
        <v>0</v>
      </c>
      <c r="BD84" s="272">
        <f t="shared" si="61"/>
        <v>0</v>
      </c>
      <c r="BE84" s="292">
        <f t="shared" ca="1" si="23"/>
        <v>4</v>
      </c>
      <c r="BF84" s="277">
        <f t="shared" ca="1" si="24"/>
        <v>3</v>
      </c>
      <c r="BG84" s="277">
        <f t="shared" ca="1" si="62"/>
        <v>2</v>
      </c>
      <c r="BH84" s="278" t="str">
        <f t="shared" si="25"/>
        <v>I</v>
      </c>
      <c r="BI84" s="277">
        <f t="shared" si="26"/>
        <v>0</v>
      </c>
      <c r="BJ84" s="273">
        <v>3</v>
      </c>
      <c r="BK84" s="288">
        <f t="shared" si="63"/>
        <v>0</v>
      </c>
      <c r="BL84" s="289">
        <v>1.0999999999999999E-2</v>
      </c>
      <c r="BM84" s="272">
        <f t="shared" si="27"/>
        <v>0</v>
      </c>
      <c r="BN84" s="281">
        <f t="shared" si="28"/>
        <v>0</v>
      </c>
      <c r="BO84" s="280">
        <f t="shared" si="29"/>
        <v>0</v>
      </c>
      <c r="BP84" s="281">
        <f t="shared" si="30"/>
        <v>0</v>
      </c>
      <c r="BQ84" s="281">
        <f t="shared" si="31"/>
        <v>0</v>
      </c>
      <c r="BR84" s="280">
        <f t="shared" si="32"/>
        <v>0</v>
      </c>
      <c r="BS84" s="290"/>
      <c r="BT84" s="290"/>
      <c r="BU84" s="290"/>
      <c r="BV84" s="290"/>
      <c r="BW84" s="290"/>
      <c r="BX84" s="290"/>
      <c r="BY84" s="291">
        <f t="shared" si="33"/>
        <v>0</v>
      </c>
      <c r="BZ84" s="272">
        <f t="shared" si="64"/>
        <v>0</v>
      </c>
      <c r="CA84" s="272">
        <f t="shared" si="34"/>
        <v>0</v>
      </c>
      <c r="CB84" s="272">
        <f t="shared" si="65"/>
        <v>0</v>
      </c>
      <c r="CC84" s="284">
        <f t="shared" ca="1" si="35"/>
        <v>5</v>
      </c>
      <c r="CD84" s="277">
        <f t="shared" ca="1" si="36"/>
        <v>3</v>
      </c>
      <c r="CE84" s="277">
        <f t="shared" ca="1" si="66"/>
        <v>2</v>
      </c>
      <c r="CF84" s="278" t="str">
        <f t="shared" si="37"/>
        <v>I</v>
      </c>
      <c r="CG84" s="277">
        <f t="shared" si="38"/>
        <v>0</v>
      </c>
      <c r="CH84" s="273">
        <v>3</v>
      </c>
      <c r="CI84" s="288">
        <f t="shared" si="67"/>
        <v>0</v>
      </c>
      <c r="CJ84" s="289">
        <v>1.0999999999999999E-2</v>
      </c>
      <c r="CK84" s="272">
        <f t="shared" si="68"/>
        <v>0</v>
      </c>
      <c r="CL84" s="281">
        <f t="shared" si="69"/>
        <v>0</v>
      </c>
      <c r="CM84" s="280">
        <f t="shared" si="39"/>
        <v>0</v>
      </c>
      <c r="CN84" s="281">
        <f t="shared" si="40"/>
        <v>0</v>
      </c>
      <c r="CO84" s="281">
        <f t="shared" si="41"/>
        <v>0</v>
      </c>
      <c r="CP84" s="280">
        <f t="shared" si="42"/>
        <v>0</v>
      </c>
      <c r="CQ84" s="290"/>
      <c r="CR84" s="290"/>
      <c r="CS84" s="290"/>
      <c r="CT84" s="290"/>
      <c r="CU84" s="290"/>
      <c r="CV84" s="290"/>
      <c r="CW84" s="291">
        <f t="shared" si="43"/>
        <v>0</v>
      </c>
      <c r="CX84" s="272">
        <f t="shared" si="70"/>
        <v>0</v>
      </c>
      <c r="CY84" s="272">
        <f t="shared" si="71"/>
        <v>0</v>
      </c>
      <c r="CZ84" s="272">
        <f t="shared" si="72"/>
        <v>0</v>
      </c>
      <c r="DA84" s="292">
        <f t="shared" ca="1" si="44"/>
        <v>3</v>
      </c>
      <c r="DB84" s="277">
        <f t="shared" ca="1" si="73"/>
        <v>4</v>
      </c>
      <c r="DC84" s="277">
        <f t="shared" ca="1" si="74"/>
        <v>2</v>
      </c>
      <c r="DD84" s="278" t="str">
        <f t="shared" ca="1" si="75"/>
        <v>I</v>
      </c>
      <c r="DE84" s="277">
        <f t="shared" ca="1" si="76"/>
        <v>0</v>
      </c>
      <c r="DF84" s="273">
        <v>3</v>
      </c>
      <c r="DG84" s="288">
        <f t="shared" ca="1" si="77"/>
        <v>0</v>
      </c>
      <c r="DH84" s="289">
        <v>1.0999999999999999E-2</v>
      </c>
      <c r="DI84" s="272">
        <f t="shared" ca="1" si="78"/>
        <v>0</v>
      </c>
      <c r="DJ84" s="281">
        <f t="shared" si="79"/>
        <v>0</v>
      </c>
      <c r="DK84" s="280">
        <f t="shared" ca="1" si="45"/>
        <v>0</v>
      </c>
      <c r="DL84" s="281">
        <f t="shared" ca="1" si="46"/>
        <v>0</v>
      </c>
      <c r="DM84" s="281">
        <f t="shared" ca="1" si="47"/>
        <v>0</v>
      </c>
      <c r="DN84" s="280">
        <f t="shared" ca="1" si="48"/>
        <v>0</v>
      </c>
      <c r="DO84" s="290"/>
      <c r="DP84" s="290"/>
      <c r="DQ84" s="290"/>
      <c r="DR84" s="290"/>
      <c r="DS84" s="290"/>
      <c r="DT84" s="290"/>
      <c r="DU84" s="291">
        <f t="shared" ca="1" si="49"/>
        <v>0</v>
      </c>
      <c r="DV84" s="272">
        <f t="shared" ca="1" si="80"/>
        <v>0</v>
      </c>
      <c r="DW84" s="272">
        <f t="shared" si="81"/>
        <v>0</v>
      </c>
      <c r="DX84" s="272">
        <f t="shared" si="82"/>
        <v>0</v>
      </c>
      <c r="DY84" s="292">
        <f t="shared" ca="1" si="50"/>
        <v>4</v>
      </c>
    </row>
    <row r="85" spans="1:129" x14ac:dyDescent="0.25">
      <c r="A85" s="269" t="str">
        <f t="shared" si="51"/>
        <v>PLATAFORMA P-XXX</v>
      </c>
      <c r="B85" s="269" t="s">
        <v>1665</v>
      </c>
      <c r="C85" s="266" t="s">
        <v>1671</v>
      </c>
      <c r="D85" s="269" t="s">
        <v>1709</v>
      </c>
      <c r="E85" s="269" t="s">
        <v>1612</v>
      </c>
      <c r="F85" s="270">
        <v>629.19865723052499</v>
      </c>
      <c r="G85" s="269">
        <f t="shared" si="52"/>
        <v>0.7362173614726033</v>
      </c>
      <c r="H85" s="269">
        <v>1.0999999999999999E-2</v>
      </c>
      <c r="I85" s="269" t="s">
        <v>43</v>
      </c>
      <c r="J85" s="271">
        <v>165.97168196216296</v>
      </c>
      <c r="K85" s="256">
        <v>3</v>
      </c>
      <c r="L85" s="256">
        <f t="shared" si="53"/>
        <v>497.91504588648888</v>
      </c>
      <c r="M85" s="273">
        <v>1</v>
      </c>
      <c r="N85" s="273">
        <v>3</v>
      </c>
      <c r="O85" s="273">
        <v>2</v>
      </c>
      <c r="P85" s="273">
        <v>2</v>
      </c>
      <c r="Q85" s="273">
        <v>1</v>
      </c>
      <c r="R85" s="285">
        <f t="shared" si="5"/>
        <v>497.91504588648888</v>
      </c>
      <c r="S85" s="285">
        <f t="shared" si="6"/>
        <v>0</v>
      </c>
      <c r="T85" s="285">
        <f t="shared" si="7"/>
        <v>0</v>
      </c>
      <c r="U85" s="274">
        <f t="shared" si="54"/>
        <v>0</v>
      </c>
      <c r="V85" s="274">
        <f t="shared" si="55"/>
        <v>0</v>
      </c>
      <c r="W85" s="285">
        <f t="shared" si="8"/>
        <v>0</v>
      </c>
      <c r="X85" s="286"/>
      <c r="Y85" s="286"/>
      <c r="Z85" s="286"/>
      <c r="AA85" s="286"/>
      <c r="AB85" s="286"/>
      <c r="AC85" s="286"/>
      <c r="AD85" s="276">
        <f t="shared" si="56"/>
        <v>497.91504588648888</v>
      </c>
      <c r="AE85" s="287">
        <f t="shared" si="9"/>
        <v>0</v>
      </c>
      <c r="AF85" s="287">
        <f t="shared" si="10"/>
        <v>0</v>
      </c>
      <c r="AG85" s="276">
        <f t="shared" ca="1" si="11"/>
        <v>4</v>
      </c>
      <c r="AH85" s="277">
        <f t="shared" ca="1" si="57"/>
        <v>3</v>
      </c>
      <c r="AI85" s="288">
        <f t="shared" ca="1" si="12"/>
        <v>3</v>
      </c>
      <c r="AJ85" s="278" t="str">
        <f t="shared" si="58"/>
        <v>I</v>
      </c>
      <c r="AK85" s="288">
        <f t="shared" si="13"/>
        <v>0</v>
      </c>
      <c r="AL85" s="273">
        <v>3</v>
      </c>
      <c r="AM85" s="288">
        <f t="shared" si="59"/>
        <v>0</v>
      </c>
      <c r="AN85" s="289">
        <v>1.0999999999999999E-2</v>
      </c>
      <c r="AO85" s="273">
        <f t="shared" si="14"/>
        <v>0</v>
      </c>
      <c r="AP85" s="280">
        <f t="shared" si="15"/>
        <v>0</v>
      </c>
      <c r="AQ85" s="280">
        <f t="shared" si="16"/>
        <v>0</v>
      </c>
      <c r="AR85" s="281">
        <f t="shared" si="17"/>
        <v>0</v>
      </c>
      <c r="AS85" s="281">
        <f t="shared" si="18"/>
        <v>0</v>
      </c>
      <c r="AT85" s="280">
        <f t="shared" si="19"/>
        <v>0</v>
      </c>
      <c r="AU85" s="290">
        <f t="shared" si="20"/>
        <v>1</v>
      </c>
      <c r="AV85" s="290"/>
      <c r="AW85" s="290"/>
      <c r="AX85" s="290"/>
      <c r="AY85" s="290"/>
      <c r="AZ85" s="290"/>
      <c r="BA85" s="291">
        <f t="shared" si="21"/>
        <v>0</v>
      </c>
      <c r="BB85" s="272">
        <f t="shared" si="60"/>
        <v>0</v>
      </c>
      <c r="BC85" s="273">
        <f t="shared" si="22"/>
        <v>0</v>
      </c>
      <c r="BD85" s="272">
        <f t="shared" si="61"/>
        <v>0</v>
      </c>
      <c r="BE85" s="292">
        <f t="shared" ca="1" si="23"/>
        <v>4</v>
      </c>
      <c r="BF85" s="277">
        <f t="shared" ca="1" si="24"/>
        <v>5</v>
      </c>
      <c r="BG85" s="277">
        <f t="shared" ca="1" si="62"/>
        <v>3</v>
      </c>
      <c r="BH85" s="278" t="str">
        <f t="shared" si="25"/>
        <v>I</v>
      </c>
      <c r="BI85" s="277">
        <f t="shared" si="26"/>
        <v>0</v>
      </c>
      <c r="BJ85" s="273">
        <v>3</v>
      </c>
      <c r="BK85" s="288">
        <f t="shared" si="63"/>
        <v>0</v>
      </c>
      <c r="BL85" s="289">
        <v>1.0999999999999999E-2</v>
      </c>
      <c r="BM85" s="272">
        <f t="shared" si="27"/>
        <v>0</v>
      </c>
      <c r="BN85" s="281">
        <f t="shared" si="28"/>
        <v>0</v>
      </c>
      <c r="BO85" s="280">
        <f t="shared" si="29"/>
        <v>0</v>
      </c>
      <c r="BP85" s="281">
        <f t="shared" si="30"/>
        <v>0</v>
      </c>
      <c r="BQ85" s="281">
        <f t="shared" si="31"/>
        <v>0</v>
      </c>
      <c r="BR85" s="280">
        <f t="shared" si="32"/>
        <v>0</v>
      </c>
      <c r="BS85" s="290"/>
      <c r="BT85" s="290"/>
      <c r="BU85" s="290"/>
      <c r="BV85" s="290"/>
      <c r="BW85" s="290"/>
      <c r="BX85" s="290"/>
      <c r="BY85" s="291">
        <f t="shared" si="33"/>
        <v>0</v>
      </c>
      <c r="BZ85" s="272">
        <f t="shared" si="64"/>
        <v>0</v>
      </c>
      <c r="CA85" s="272">
        <f t="shared" si="34"/>
        <v>0</v>
      </c>
      <c r="CB85" s="272">
        <f t="shared" si="65"/>
        <v>0</v>
      </c>
      <c r="CC85" s="284">
        <f t="shared" ca="1" si="35"/>
        <v>3</v>
      </c>
      <c r="CD85" s="277">
        <f t="shared" ca="1" si="36"/>
        <v>4</v>
      </c>
      <c r="CE85" s="277">
        <f t="shared" ca="1" si="66"/>
        <v>3</v>
      </c>
      <c r="CF85" s="278" t="str">
        <f t="shared" si="37"/>
        <v>I</v>
      </c>
      <c r="CG85" s="277">
        <f t="shared" si="38"/>
        <v>0</v>
      </c>
      <c r="CH85" s="273">
        <v>3</v>
      </c>
      <c r="CI85" s="288">
        <f t="shared" si="67"/>
        <v>0</v>
      </c>
      <c r="CJ85" s="289">
        <v>1.0999999999999999E-2</v>
      </c>
      <c r="CK85" s="272">
        <f t="shared" si="68"/>
        <v>0</v>
      </c>
      <c r="CL85" s="281">
        <f t="shared" si="69"/>
        <v>0</v>
      </c>
      <c r="CM85" s="280">
        <f t="shared" si="39"/>
        <v>0</v>
      </c>
      <c r="CN85" s="281">
        <f t="shared" si="40"/>
        <v>0</v>
      </c>
      <c r="CO85" s="281">
        <f t="shared" si="41"/>
        <v>0</v>
      </c>
      <c r="CP85" s="280">
        <f t="shared" si="42"/>
        <v>0</v>
      </c>
      <c r="CQ85" s="290"/>
      <c r="CR85" s="290"/>
      <c r="CS85" s="290"/>
      <c r="CT85" s="290"/>
      <c r="CU85" s="290"/>
      <c r="CV85" s="290"/>
      <c r="CW85" s="291">
        <f t="shared" si="43"/>
        <v>0</v>
      </c>
      <c r="CX85" s="272">
        <f t="shared" si="70"/>
        <v>0</v>
      </c>
      <c r="CY85" s="272">
        <f t="shared" si="71"/>
        <v>0</v>
      </c>
      <c r="CZ85" s="272">
        <f t="shared" si="72"/>
        <v>0</v>
      </c>
      <c r="DA85" s="292">
        <f t="shared" ca="1" si="44"/>
        <v>4</v>
      </c>
      <c r="DB85" s="277">
        <f t="shared" ca="1" si="73"/>
        <v>4</v>
      </c>
      <c r="DC85" s="277">
        <f t="shared" ca="1" si="74"/>
        <v>3</v>
      </c>
      <c r="DD85" s="278" t="str">
        <f t="shared" ca="1" si="75"/>
        <v>I</v>
      </c>
      <c r="DE85" s="277">
        <f t="shared" ca="1" si="76"/>
        <v>0</v>
      </c>
      <c r="DF85" s="273">
        <v>3</v>
      </c>
      <c r="DG85" s="288">
        <f t="shared" ca="1" si="77"/>
        <v>0</v>
      </c>
      <c r="DH85" s="289">
        <v>1.0999999999999999E-2</v>
      </c>
      <c r="DI85" s="272">
        <f t="shared" ca="1" si="78"/>
        <v>0</v>
      </c>
      <c r="DJ85" s="281">
        <f t="shared" si="79"/>
        <v>0</v>
      </c>
      <c r="DK85" s="280">
        <f t="shared" ca="1" si="45"/>
        <v>0</v>
      </c>
      <c r="DL85" s="281">
        <f t="shared" ca="1" si="46"/>
        <v>0</v>
      </c>
      <c r="DM85" s="281">
        <f t="shared" ca="1" si="47"/>
        <v>0</v>
      </c>
      <c r="DN85" s="280">
        <f t="shared" ca="1" si="48"/>
        <v>0</v>
      </c>
      <c r="DO85" s="290"/>
      <c r="DP85" s="290"/>
      <c r="DQ85" s="290"/>
      <c r="DR85" s="290"/>
      <c r="DS85" s="290"/>
      <c r="DT85" s="290"/>
      <c r="DU85" s="291">
        <f t="shared" ca="1" si="49"/>
        <v>0</v>
      </c>
      <c r="DV85" s="272">
        <f t="shared" ca="1" si="80"/>
        <v>0</v>
      </c>
      <c r="DW85" s="272">
        <f t="shared" si="81"/>
        <v>0</v>
      </c>
      <c r="DX85" s="272">
        <f t="shared" si="82"/>
        <v>0</v>
      </c>
      <c r="DY85" s="292">
        <f t="shared" ca="1" si="50"/>
        <v>4</v>
      </c>
    </row>
    <row r="86" spans="1:129" x14ac:dyDescent="0.25">
      <c r="A86" s="269" t="str">
        <f t="shared" si="51"/>
        <v>PLATAFORMA P-XXX</v>
      </c>
      <c r="B86" s="269" t="s">
        <v>1665</v>
      </c>
      <c r="C86" s="266" t="s">
        <v>1672</v>
      </c>
      <c r="D86" s="269" t="s">
        <v>1709</v>
      </c>
      <c r="E86" s="269" t="s">
        <v>1613</v>
      </c>
      <c r="F86" s="270">
        <v>103.46396404371001</v>
      </c>
      <c r="G86" s="269">
        <f t="shared" si="52"/>
        <v>0.44598488999952945</v>
      </c>
      <c r="H86" s="269">
        <v>1.0999999999999999E-2</v>
      </c>
      <c r="I86" s="269" t="s">
        <v>48</v>
      </c>
      <c r="J86" s="271">
        <v>57.320599420760729</v>
      </c>
      <c r="K86" s="256">
        <v>3</v>
      </c>
      <c r="L86" s="256">
        <f t="shared" si="53"/>
        <v>171.96179826228217</v>
      </c>
      <c r="M86" s="273">
        <v>1</v>
      </c>
      <c r="N86" s="273">
        <v>3</v>
      </c>
      <c r="O86" s="273">
        <v>1</v>
      </c>
      <c r="P86" s="273">
        <v>2</v>
      </c>
      <c r="Q86" s="273">
        <v>1</v>
      </c>
      <c r="R86" s="285">
        <f t="shared" si="5"/>
        <v>171.96179826228217</v>
      </c>
      <c r="S86" s="285">
        <f t="shared" si="6"/>
        <v>0</v>
      </c>
      <c r="T86" s="285">
        <f t="shared" si="7"/>
        <v>0</v>
      </c>
      <c r="U86" s="274">
        <f t="shared" si="54"/>
        <v>0</v>
      </c>
      <c r="V86" s="274">
        <f t="shared" si="55"/>
        <v>0</v>
      </c>
      <c r="W86" s="285">
        <f t="shared" si="8"/>
        <v>0</v>
      </c>
      <c r="X86" s="286"/>
      <c r="Y86" s="286"/>
      <c r="Z86" s="286"/>
      <c r="AA86" s="286"/>
      <c r="AB86" s="286"/>
      <c r="AC86" s="286"/>
      <c r="AD86" s="276">
        <f t="shared" si="56"/>
        <v>171.96179826228217</v>
      </c>
      <c r="AE86" s="287">
        <f t="shared" si="9"/>
        <v>0</v>
      </c>
      <c r="AF86" s="287">
        <f t="shared" si="10"/>
        <v>0</v>
      </c>
      <c r="AG86" s="276">
        <f t="shared" ca="1" si="11"/>
        <v>3</v>
      </c>
      <c r="AH86" s="277">
        <f t="shared" ca="1" si="57"/>
        <v>4</v>
      </c>
      <c r="AI86" s="288">
        <f t="shared" ca="1" si="12"/>
        <v>2</v>
      </c>
      <c r="AJ86" s="278" t="str">
        <f t="shared" si="58"/>
        <v>I</v>
      </c>
      <c r="AK86" s="288">
        <f t="shared" si="13"/>
        <v>0</v>
      </c>
      <c r="AL86" s="273">
        <v>3</v>
      </c>
      <c r="AM86" s="288">
        <f t="shared" si="59"/>
        <v>0</v>
      </c>
      <c r="AN86" s="289">
        <v>1.0999999999999999E-2</v>
      </c>
      <c r="AO86" s="273">
        <f t="shared" si="14"/>
        <v>0</v>
      </c>
      <c r="AP86" s="280">
        <f t="shared" si="15"/>
        <v>0</v>
      </c>
      <c r="AQ86" s="280">
        <f t="shared" si="16"/>
        <v>0</v>
      </c>
      <c r="AR86" s="281">
        <f t="shared" si="17"/>
        <v>0</v>
      </c>
      <c r="AS86" s="281">
        <f t="shared" si="18"/>
        <v>0</v>
      </c>
      <c r="AT86" s="280">
        <f t="shared" si="19"/>
        <v>0</v>
      </c>
      <c r="AU86" s="290">
        <f t="shared" si="20"/>
        <v>1</v>
      </c>
      <c r="AV86" s="290"/>
      <c r="AW86" s="290"/>
      <c r="AX86" s="290"/>
      <c r="AY86" s="290"/>
      <c r="AZ86" s="290"/>
      <c r="BA86" s="291">
        <f t="shared" si="21"/>
        <v>0</v>
      </c>
      <c r="BB86" s="272">
        <f t="shared" si="60"/>
        <v>0</v>
      </c>
      <c r="BC86" s="273">
        <f t="shared" si="22"/>
        <v>0</v>
      </c>
      <c r="BD86" s="272">
        <f t="shared" si="61"/>
        <v>0</v>
      </c>
      <c r="BE86" s="292">
        <f t="shared" ca="1" si="23"/>
        <v>4</v>
      </c>
      <c r="BF86" s="277">
        <f t="shared" ca="1" si="24"/>
        <v>3</v>
      </c>
      <c r="BG86" s="277">
        <f t="shared" ca="1" si="62"/>
        <v>2</v>
      </c>
      <c r="BH86" s="278" t="str">
        <f t="shared" si="25"/>
        <v>I</v>
      </c>
      <c r="BI86" s="277">
        <f t="shared" si="26"/>
        <v>0</v>
      </c>
      <c r="BJ86" s="273">
        <v>3</v>
      </c>
      <c r="BK86" s="288">
        <f t="shared" si="63"/>
        <v>0</v>
      </c>
      <c r="BL86" s="289">
        <v>1.0999999999999999E-2</v>
      </c>
      <c r="BM86" s="272">
        <f t="shared" si="27"/>
        <v>0</v>
      </c>
      <c r="BN86" s="281">
        <f t="shared" si="28"/>
        <v>0</v>
      </c>
      <c r="BO86" s="280">
        <f t="shared" si="29"/>
        <v>0</v>
      </c>
      <c r="BP86" s="281">
        <f t="shared" si="30"/>
        <v>0</v>
      </c>
      <c r="BQ86" s="281">
        <f t="shared" si="31"/>
        <v>0</v>
      </c>
      <c r="BR86" s="280">
        <f t="shared" si="32"/>
        <v>0</v>
      </c>
      <c r="BS86" s="290"/>
      <c r="BT86" s="290"/>
      <c r="BU86" s="290"/>
      <c r="BV86" s="290"/>
      <c r="BW86" s="290"/>
      <c r="BX86" s="290"/>
      <c r="BY86" s="291">
        <f t="shared" si="33"/>
        <v>0</v>
      </c>
      <c r="BZ86" s="272">
        <f t="shared" si="64"/>
        <v>0</v>
      </c>
      <c r="CA86" s="272">
        <f t="shared" si="34"/>
        <v>0</v>
      </c>
      <c r="CB86" s="272">
        <f t="shared" si="65"/>
        <v>0</v>
      </c>
      <c r="CC86" s="284">
        <f t="shared" ca="1" si="35"/>
        <v>3</v>
      </c>
      <c r="CD86" s="277">
        <f t="shared" ca="1" si="36"/>
        <v>3</v>
      </c>
      <c r="CE86" s="277">
        <f t="shared" ca="1" si="66"/>
        <v>2</v>
      </c>
      <c r="CF86" s="278" t="str">
        <f t="shared" si="37"/>
        <v>I</v>
      </c>
      <c r="CG86" s="277">
        <f t="shared" si="38"/>
        <v>0</v>
      </c>
      <c r="CH86" s="273">
        <v>3</v>
      </c>
      <c r="CI86" s="288">
        <f t="shared" si="67"/>
        <v>0</v>
      </c>
      <c r="CJ86" s="289">
        <v>1.0999999999999999E-2</v>
      </c>
      <c r="CK86" s="272">
        <f t="shared" si="68"/>
        <v>0</v>
      </c>
      <c r="CL86" s="281">
        <f t="shared" si="69"/>
        <v>0</v>
      </c>
      <c r="CM86" s="280">
        <f t="shared" si="39"/>
        <v>0</v>
      </c>
      <c r="CN86" s="281">
        <f t="shared" si="40"/>
        <v>0</v>
      </c>
      <c r="CO86" s="281">
        <f t="shared" si="41"/>
        <v>0</v>
      </c>
      <c r="CP86" s="280">
        <f t="shared" si="42"/>
        <v>0</v>
      </c>
      <c r="CQ86" s="290"/>
      <c r="CR86" s="290"/>
      <c r="CS86" s="290"/>
      <c r="CT86" s="290"/>
      <c r="CU86" s="290"/>
      <c r="CV86" s="290"/>
      <c r="CW86" s="291">
        <f t="shared" si="43"/>
        <v>0</v>
      </c>
      <c r="CX86" s="272">
        <f t="shared" si="70"/>
        <v>0</v>
      </c>
      <c r="CY86" s="272">
        <f t="shared" si="71"/>
        <v>0</v>
      </c>
      <c r="CZ86" s="272">
        <f t="shared" si="72"/>
        <v>0</v>
      </c>
      <c r="DA86" s="292">
        <f t="shared" ca="1" si="44"/>
        <v>3</v>
      </c>
      <c r="DB86" s="277">
        <f t="shared" ca="1" si="73"/>
        <v>4</v>
      </c>
      <c r="DC86" s="277">
        <f t="shared" ca="1" si="74"/>
        <v>2</v>
      </c>
      <c r="DD86" s="278" t="str">
        <f t="shared" ca="1" si="75"/>
        <v>I</v>
      </c>
      <c r="DE86" s="277">
        <f t="shared" ca="1" si="76"/>
        <v>0</v>
      </c>
      <c r="DF86" s="273">
        <v>3</v>
      </c>
      <c r="DG86" s="288">
        <f t="shared" ca="1" si="77"/>
        <v>0</v>
      </c>
      <c r="DH86" s="289">
        <v>1.0999999999999999E-2</v>
      </c>
      <c r="DI86" s="272">
        <f t="shared" ca="1" si="78"/>
        <v>0</v>
      </c>
      <c r="DJ86" s="281">
        <f t="shared" si="79"/>
        <v>0</v>
      </c>
      <c r="DK86" s="280">
        <f t="shared" ca="1" si="45"/>
        <v>0</v>
      </c>
      <c r="DL86" s="281">
        <f t="shared" ca="1" si="46"/>
        <v>0</v>
      </c>
      <c r="DM86" s="281">
        <f t="shared" ca="1" si="47"/>
        <v>0</v>
      </c>
      <c r="DN86" s="280">
        <f t="shared" ca="1" si="48"/>
        <v>0</v>
      </c>
      <c r="DO86" s="290"/>
      <c r="DP86" s="290"/>
      <c r="DQ86" s="290"/>
      <c r="DR86" s="290"/>
      <c r="DS86" s="290"/>
      <c r="DT86" s="290"/>
      <c r="DU86" s="291">
        <f t="shared" ca="1" si="49"/>
        <v>0</v>
      </c>
      <c r="DV86" s="272">
        <f t="shared" ca="1" si="80"/>
        <v>0</v>
      </c>
      <c r="DW86" s="272">
        <f t="shared" si="81"/>
        <v>0</v>
      </c>
      <c r="DX86" s="272">
        <f t="shared" si="82"/>
        <v>0</v>
      </c>
      <c r="DY86" s="292">
        <f t="shared" ca="1" si="50"/>
        <v>4</v>
      </c>
    </row>
    <row r="87" spans="1:129" x14ac:dyDescent="0.25">
      <c r="A87" s="269" t="str">
        <f t="shared" si="51"/>
        <v>PLATAFORMA P-XXX</v>
      </c>
      <c r="B87" s="269" t="s">
        <v>1665</v>
      </c>
      <c r="C87" s="266" t="s">
        <v>1673</v>
      </c>
      <c r="D87" s="269" t="s">
        <v>1710</v>
      </c>
      <c r="E87" s="269" t="s">
        <v>1614</v>
      </c>
      <c r="F87" s="270">
        <v>872.99700210653896</v>
      </c>
      <c r="G87" s="269">
        <f t="shared" si="52"/>
        <v>0.69494067079223509</v>
      </c>
      <c r="H87" s="269">
        <v>1.0999999999999999E-2</v>
      </c>
      <c r="I87" s="269" t="s">
        <v>43</v>
      </c>
      <c r="J87" s="271">
        <v>266.31587986301048</v>
      </c>
      <c r="K87" s="256">
        <v>3</v>
      </c>
      <c r="L87" s="256">
        <f t="shared" si="53"/>
        <v>798.9476395890315</v>
      </c>
      <c r="M87" s="273">
        <v>1</v>
      </c>
      <c r="N87" s="273">
        <v>2</v>
      </c>
      <c r="O87" s="273">
        <v>2</v>
      </c>
      <c r="P87" s="273">
        <v>1</v>
      </c>
      <c r="Q87" s="273">
        <v>1</v>
      </c>
      <c r="R87" s="285">
        <f t="shared" si="5"/>
        <v>798.9476395890315</v>
      </c>
      <c r="S87" s="285">
        <f t="shared" si="6"/>
        <v>0</v>
      </c>
      <c r="T87" s="285">
        <f t="shared" si="7"/>
        <v>0</v>
      </c>
      <c r="U87" s="274">
        <f t="shared" si="54"/>
        <v>0</v>
      </c>
      <c r="V87" s="274">
        <f t="shared" si="55"/>
        <v>0</v>
      </c>
      <c r="W87" s="285">
        <f t="shared" si="8"/>
        <v>0</v>
      </c>
      <c r="X87" s="286"/>
      <c r="Y87" s="286"/>
      <c r="Z87" s="286"/>
      <c r="AA87" s="286"/>
      <c r="AB87" s="286"/>
      <c r="AC87" s="286"/>
      <c r="AD87" s="276">
        <f t="shared" si="56"/>
        <v>798.9476395890315</v>
      </c>
      <c r="AE87" s="287">
        <f t="shared" si="9"/>
        <v>0</v>
      </c>
      <c r="AF87" s="287">
        <f t="shared" si="10"/>
        <v>0</v>
      </c>
      <c r="AG87" s="276">
        <f t="shared" ca="1" si="11"/>
        <v>3</v>
      </c>
      <c r="AH87" s="277">
        <f t="shared" ca="1" si="57"/>
        <v>4</v>
      </c>
      <c r="AI87" s="288">
        <f t="shared" ca="1" si="12"/>
        <v>2</v>
      </c>
      <c r="AJ87" s="278" t="str">
        <f t="shared" si="58"/>
        <v>I</v>
      </c>
      <c r="AK87" s="288">
        <f t="shared" si="13"/>
        <v>0</v>
      </c>
      <c r="AL87" s="273">
        <v>3</v>
      </c>
      <c r="AM87" s="288">
        <f t="shared" si="59"/>
        <v>0</v>
      </c>
      <c r="AN87" s="289">
        <v>1.0999999999999999E-2</v>
      </c>
      <c r="AO87" s="273">
        <f t="shared" si="14"/>
        <v>0</v>
      </c>
      <c r="AP87" s="280">
        <f t="shared" si="15"/>
        <v>0</v>
      </c>
      <c r="AQ87" s="280">
        <f t="shared" si="16"/>
        <v>0</v>
      </c>
      <c r="AR87" s="281">
        <f t="shared" si="17"/>
        <v>0</v>
      </c>
      <c r="AS87" s="281">
        <f t="shared" si="18"/>
        <v>0</v>
      </c>
      <c r="AT87" s="280">
        <f t="shared" si="19"/>
        <v>0</v>
      </c>
      <c r="AU87" s="290">
        <f t="shared" si="20"/>
        <v>1</v>
      </c>
      <c r="AV87" s="290"/>
      <c r="AW87" s="290"/>
      <c r="AX87" s="290"/>
      <c r="AY87" s="290"/>
      <c r="AZ87" s="290"/>
      <c r="BA87" s="291">
        <f t="shared" si="21"/>
        <v>0</v>
      </c>
      <c r="BB87" s="272">
        <f t="shared" si="60"/>
        <v>0</v>
      </c>
      <c r="BC87" s="273">
        <f t="shared" si="22"/>
        <v>0</v>
      </c>
      <c r="BD87" s="272">
        <f t="shared" si="61"/>
        <v>0</v>
      </c>
      <c r="BE87" s="292">
        <f t="shared" ca="1" si="23"/>
        <v>4</v>
      </c>
      <c r="BF87" s="277">
        <f t="shared" ca="1" si="24"/>
        <v>2</v>
      </c>
      <c r="BG87" s="277">
        <f t="shared" ca="1" si="62"/>
        <v>2</v>
      </c>
      <c r="BH87" s="278" t="str">
        <f t="shared" si="25"/>
        <v>I</v>
      </c>
      <c r="BI87" s="277">
        <f t="shared" si="26"/>
        <v>0</v>
      </c>
      <c r="BJ87" s="273">
        <v>3</v>
      </c>
      <c r="BK87" s="288">
        <f t="shared" si="63"/>
        <v>0</v>
      </c>
      <c r="BL87" s="289">
        <v>1.0999999999999999E-2</v>
      </c>
      <c r="BM87" s="272">
        <f t="shared" si="27"/>
        <v>0</v>
      </c>
      <c r="BN87" s="281">
        <f t="shared" si="28"/>
        <v>0</v>
      </c>
      <c r="BO87" s="280">
        <f t="shared" si="29"/>
        <v>0</v>
      </c>
      <c r="BP87" s="281">
        <f t="shared" si="30"/>
        <v>0</v>
      </c>
      <c r="BQ87" s="281">
        <f t="shared" si="31"/>
        <v>0</v>
      </c>
      <c r="BR87" s="280">
        <f t="shared" si="32"/>
        <v>0</v>
      </c>
      <c r="BS87" s="290"/>
      <c r="BT87" s="290"/>
      <c r="BU87" s="290"/>
      <c r="BV87" s="290"/>
      <c r="BW87" s="290"/>
      <c r="BX87" s="290"/>
      <c r="BY87" s="291">
        <f t="shared" si="33"/>
        <v>0</v>
      </c>
      <c r="BZ87" s="272">
        <f t="shared" si="64"/>
        <v>0</v>
      </c>
      <c r="CA87" s="272">
        <f t="shared" si="34"/>
        <v>0</v>
      </c>
      <c r="CB87" s="272">
        <f t="shared" si="65"/>
        <v>0</v>
      </c>
      <c r="CC87" s="284">
        <f t="shared" ca="1" si="35"/>
        <v>5</v>
      </c>
      <c r="CD87" s="277">
        <f t="shared" ca="1" si="36"/>
        <v>3</v>
      </c>
      <c r="CE87" s="277">
        <f t="shared" ca="1" si="66"/>
        <v>2</v>
      </c>
      <c r="CF87" s="278" t="str">
        <f t="shared" si="37"/>
        <v>I</v>
      </c>
      <c r="CG87" s="277">
        <f t="shared" si="38"/>
        <v>0</v>
      </c>
      <c r="CH87" s="273">
        <v>3</v>
      </c>
      <c r="CI87" s="288">
        <f t="shared" si="67"/>
        <v>0</v>
      </c>
      <c r="CJ87" s="289">
        <v>1.0999999999999999E-2</v>
      </c>
      <c r="CK87" s="272">
        <f t="shared" si="68"/>
        <v>0</v>
      </c>
      <c r="CL87" s="281">
        <f t="shared" si="69"/>
        <v>0</v>
      </c>
      <c r="CM87" s="280">
        <f t="shared" si="39"/>
        <v>0</v>
      </c>
      <c r="CN87" s="281">
        <f t="shared" si="40"/>
        <v>0</v>
      </c>
      <c r="CO87" s="281">
        <f t="shared" si="41"/>
        <v>0</v>
      </c>
      <c r="CP87" s="280">
        <f t="shared" si="42"/>
        <v>0</v>
      </c>
      <c r="CQ87" s="290"/>
      <c r="CR87" s="290"/>
      <c r="CS87" s="290"/>
      <c r="CT87" s="290"/>
      <c r="CU87" s="290"/>
      <c r="CV87" s="290"/>
      <c r="CW87" s="291">
        <f t="shared" si="43"/>
        <v>0</v>
      </c>
      <c r="CX87" s="272">
        <f t="shared" si="70"/>
        <v>0</v>
      </c>
      <c r="CY87" s="272">
        <f t="shared" si="71"/>
        <v>0</v>
      </c>
      <c r="CZ87" s="272">
        <f t="shared" si="72"/>
        <v>0</v>
      </c>
      <c r="DA87" s="292">
        <f t="shared" ca="1" si="44"/>
        <v>3</v>
      </c>
      <c r="DB87" s="277">
        <f t="shared" ca="1" si="73"/>
        <v>4</v>
      </c>
      <c r="DC87" s="277">
        <f t="shared" ca="1" si="74"/>
        <v>2</v>
      </c>
      <c r="DD87" s="278" t="str">
        <f t="shared" ca="1" si="75"/>
        <v>I</v>
      </c>
      <c r="DE87" s="277">
        <f t="shared" ca="1" si="76"/>
        <v>0</v>
      </c>
      <c r="DF87" s="273">
        <v>3</v>
      </c>
      <c r="DG87" s="288">
        <f t="shared" ca="1" si="77"/>
        <v>0</v>
      </c>
      <c r="DH87" s="289">
        <v>1.0999999999999999E-2</v>
      </c>
      <c r="DI87" s="272">
        <f t="shared" ca="1" si="78"/>
        <v>0</v>
      </c>
      <c r="DJ87" s="281">
        <f t="shared" si="79"/>
        <v>0</v>
      </c>
      <c r="DK87" s="280">
        <f t="shared" ca="1" si="45"/>
        <v>0</v>
      </c>
      <c r="DL87" s="281">
        <f t="shared" ca="1" si="46"/>
        <v>0</v>
      </c>
      <c r="DM87" s="281">
        <f t="shared" ca="1" si="47"/>
        <v>0</v>
      </c>
      <c r="DN87" s="280">
        <f t="shared" ca="1" si="48"/>
        <v>0</v>
      </c>
      <c r="DO87" s="290"/>
      <c r="DP87" s="290"/>
      <c r="DQ87" s="290"/>
      <c r="DR87" s="290"/>
      <c r="DS87" s="290"/>
      <c r="DT87" s="290"/>
      <c r="DU87" s="291">
        <f t="shared" ca="1" si="49"/>
        <v>0</v>
      </c>
      <c r="DV87" s="272">
        <f t="shared" ca="1" si="80"/>
        <v>0</v>
      </c>
      <c r="DW87" s="272">
        <f t="shared" si="81"/>
        <v>0</v>
      </c>
      <c r="DX87" s="272">
        <f t="shared" si="82"/>
        <v>0</v>
      </c>
      <c r="DY87" s="292">
        <f t="shared" ca="1" si="50"/>
        <v>4</v>
      </c>
    </row>
    <row r="88" spans="1:129" x14ac:dyDescent="0.25">
      <c r="A88" s="269" t="str">
        <f t="shared" si="51"/>
        <v>PLATAFORMA P-XXX</v>
      </c>
      <c r="B88" s="269" t="s">
        <v>1665</v>
      </c>
      <c r="C88" s="266" t="s">
        <v>1674</v>
      </c>
      <c r="D88" s="269" t="s">
        <v>1710</v>
      </c>
      <c r="E88" s="269" t="s">
        <v>1609</v>
      </c>
      <c r="F88" s="270">
        <v>428.16042689294198</v>
      </c>
      <c r="G88" s="269">
        <f t="shared" si="52"/>
        <v>0.92896404562490598</v>
      </c>
      <c r="H88" s="269">
        <v>1.0999999999999999E-2</v>
      </c>
      <c r="I88" s="269" t="s">
        <v>48</v>
      </c>
      <c r="J88" s="271">
        <v>30.414784549987807</v>
      </c>
      <c r="K88" s="256">
        <v>3</v>
      </c>
      <c r="L88" s="256">
        <f t="shared" si="53"/>
        <v>91.244353649963415</v>
      </c>
      <c r="M88" s="273">
        <v>2</v>
      </c>
      <c r="N88" s="273">
        <v>2</v>
      </c>
      <c r="O88" s="273">
        <v>2</v>
      </c>
      <c r="P88" s="273">
        <v>1</v>
      </c>
      <c r="Q88" s="273">
        <v>2</v>
      </c>
      <c r="R88" s="285">
        <f t="shared" si="5"/>
        <v>91.244353649963415</v>
      </c>
      <c r="S88" s="285">
        <f t="shared" si="6"/>
        <v>0</v>
      </c>
      <c r="T88" s="285">
        <f t="shared" si="7"/>
        <v>0</v>
      </c>
      <c r="U88" s="274">
        <f t="shared" si="54"/>
        <v>0</v>
      </c>
      <c r="V88" s="274">
        <f t="shared" si="55"/>
        <v>0</v>
      </c>
      <c r="W88" s="285">
        <f t="shared" si="8"/>
        <v>0</v>
      </c>
      <c r="X88" s="286"/>
      <c r="Y88" s="286"/>
      <c r="Z88" s="286"/>
      <c r="AA88" s="286"/>
      <c r="AB88" s="286"/>
      <c r="AC88" s="286"/>
      <c r="AD88" s="276">
        <f t="shared" si="56"/>
        <v>0</v>
      </c>
      <c r="AE88" s="287">
        <f t="shared" si="9"/>
        <v>91.244353649963415</v>
      </c>
      <c r="AF88" s="287">
        <f t="shared" si="10"/>
        <v>0</v>
      </c>
      <c r="AG88" s="276">
        <f t="shared" ca="1" si="11"/>
        <v>3</v>
      </c>
      <c r="AH88" s="277">
        <f t="shared" ca="1" si="57"/>
        <v>4</v>
      </c>
      <c r="AI88" s="288">
        <f t="shared" ca="1" si="12"/>
        <v>2</v>
      </c>
      <c r="AJ88" s="278" t="str">
        <f t="shared" si="58"/>
        <v>I</v>
      </c>
      <c r="AK88" s="288">
        <f t="shared" si="13"/>
        <v>0</v>
      </c>
      <c r="AL88" s="273">
        <v>3</v>
      </c>
      <c r="AM88" s="288">
        <f t="shared" si="59"/>
        <v>0</v>
      </c>
      <c r="AN88" s="289">
        <v>1.0999999999999999E-2</v>
      </c>
      <c r="AO88" s="273">
        <f t="shared" si="14"/>
        <v>0</v>
      </c>
      <c r="AP88" s="280">
        <f t="shared" si="15"/>
        <v>0</v>
      </c>
      <c r="AQ88" s="280">
        <f t="shared" si="16"/>
        <v>0</v>
      </c>
      <c r="AR88" s="281">
        <f t="shared" si="17"/>
        <v>0</v>
      </c>
      <c r="AS88" s="281">
        <f t="shared" si="18"/>
        <v>0</v>
      </c>
      <c r="AT88" s="280">
        <f t="shared" si="19"/>
        <v>0</v>
      </c>
      <c r="AU88" s="290">
        <f t="shared" si="20"/>
        <v>1</v>
      </c>
      <c r="AV88" s="290"/>
      <c r="AW88" s="290"/>
      <c r="AX88" s="290"/>
      <c r="AY88" s="290"/>
      <c r="AZ88" s="290"/>
      <c r="BA88" s="291">
        <f t="shared" si="21"/>
        <v>0</v>
      </c>
      <c r="BB88" s="272">
        <f t="shared" si="60"/>
        <v>0</v>
      </c>
      <c r="BC88" s="273">
        <f t="shared" si="22"/>
        <v>0</v>
      </c>
      <c r="BD88" s="272">
        <f t="shared" si="61"/>
        <v>0</v>
      </c>
      <c r="BE88" s="292">
        <f t="shared" ca="1" si="23"/>
        <v>4</v>
      </c>
      <c r="BF88" s="277">
        <f t="shared" ca="1" si="24"/>
        <v>4</v>
      </c>
      <c r="BG88" s="277">
        <f t="shared" ca="1" si="62"/>
        <v>2</v>
      </c>
      <c r="BH88" s="278" t="str">
        <f t="shared" si="25"/>
        <v>I</v>
      </c>
      <c r="BI88" s="277">
        <f t="shared" si="26"/>
        <v>0</v>
      </c>
      <c r="BJ88" s="273">
        <v>3</v>
      </c>
      <c r="BK88" s="288">
        <f t="shared" si="63"/>
        <v>0</v>
      </c>
      <c r="BL88" s="289">
        <v>1.0999999999999999E-2</v>
      </c>
      <c r="BM88" s="272">
        <f t="shared" si="27"/>
        <v>0</v>
      </c>
      <c r="BN88" s="281">
        <f t="shared" si="28"/>
        <v>0</v>
      </c>
      <c r="BO88" s="280">
        <f t="shared" si="29"/>
        <v>0</v>
      </c>
      <c r="BP88" s="281">
        <f t="shared" si="30"/>
        <v>0</v>
      </c>
      <c r="BQ88" s="281">
        <f t="shared" si="31"/>
        <v>0</v>
      </c>
      <c r="BR88" s="280">
        <f t="shared" si="32"/>
        <v>0</v>
      </c>
      <c r="BS88" s="290"/>
      <c r="BT88" s="290"/>
      <c r="BU88" s="290"/>
      <c r="BV88" s="290"/>
      <c r="BW88" s="290"/>
      <c r="BX88" s="290"/>
      <c r="BY88" s="291">
        <f t="shared" si="33"/>
        <v>0</v>
      </c>
      <c r="BZ88" s="272">
        <f t="shared" si="64"/>
        <v>0</v>
      </c>
      <c r="CA88" s="272">
        <f t="shared" si="34"/>
        <v>0</v>
      </c>
      <c r="CB88" s="272">
        <f t="shared" si="65"/>
        <v>0</v>
      </c>
      <c r="CC88" s="284">
        <f t="shared" ca="1" si="35"/>
        <v>2</v>
      </c>
      <c r="CD88" s="277">
        <f t="shared" ca="1" si="36"/>
        <v>4</v>
      </c>
      <c r="CE88" s="277">
        <f t="shared" ca="1" si="66"/>
        <v>2</v>
      </c>
      <c r="CF88" s="278" t="str">
        <f t="shared" si="37"/>
        <v>I</v>
      </c>
      <c r="CG88" s="277">
        <f t="shared" si="38"/>
        <v>0</v>
      </c>
      <c r="CH88" s="273">
        <v>3</v>
      </c>
      <c r="CI88" s="288">
        <f t="shared" si="67"/>
        <v>0</v>
      </c>
      <c r="CJ88" s="289">
        <v>1.0999999999999999E-2</v>
      </c>
      <c r="CK88" s="272">
        <f t="shared" si="68"/>
        <v>0</v>
      </c>
      <c r="CL88" s="281">
        <f t="shared" si="69"/>
        <v>0</v>
      </c>
      <c r="CM88" s="280">
        <f t="shared" si="39"/>
        <v>0</v>
      </c>
      <c r="CN88" s="281">
        <f t="shared" si="40"/>
        <v>0</v>
      </c>
      <c r="CO88" s="281">
        <f t="shared" si="41"/>
        <v>0</v>
      </c>
      <c r="CP88" s="280">
        <f t="shared" si="42"/>
        <v>0</v>
      </c>
      <c r="CQ88" s="290"/>
      <c r="CR88" s="290"/>
      <c r="CS88" s="290"/>
      <c r="CT88" s="290"/>
      <c r="CU88" s="290"/>
      <c r="CV88" s="290"/>
      <c r="CW88" s="291">
        <f t="shared" si="43"/>
        <v>0</v>
      </c>
      <c r="CX88" s="272">
        <f t="shared" si="70"/>
        <v>0</v>
      </c>
      <c r="CY88" s="272">
        <f t="shared" si="71"/>
        <v>0</v>
      </c>
      <c r="CZ88" s="272">
        <f t="shared" si="72"/>
        <v>0</v>
      </c>
      <c r="DA88" s="292">
        <f t="shared" ca="1" si="44"/>
        <v>4</v>
      </c>
      <c r="DB88" s="277">
        <f t="shared" ca="1" si="73"/>
        <v>4</v>
      </c>
      <c r="DC88" s="277">
        <f t="shared" ca="1" si="74"/>
        <v>2</v>
      </c>
      <c r="DD88" s="278" t="str">
        <f t="shared" ca="1" si="75"/>
        <v>I</v>
      </c>
      <c r="DE88" s="277">
        <f t="shared" ca="1" si="76"/>
        <v>0</v>
      </c>
      <c r="DF88" s="273">
        <v>3</v>
      </c>
      <c r="DG88" s="288">
        <f t="shared" ca="1" si="77"/>
        <v>0</v>
      </c>
      <c r="DH88" s="289">
        <v>1.0999999999999999E-2</v>
      </c>
      <c r="DI88" s="272">
        <f t="shared" ca="1" si="78"/>
        <v>0</v>
      </c>
      <c r="DJ88" s="281">
        <f t="shared" si="79"/>
        <v>0</v>
      </c>
      <c r="DK88" s="280">
        <f t="shared" ca="1" si="45"/>
        <v>0</v>
      </c>
      <c r="DL88" s="281">
        <f t="shared" ca="1" si="46"/>
        <v>0</v>
      </c>
      <c r="DM88" s="281">
        <f t="shared" ca="1" si="47"/>
        <v>0</v>
      </c>
      <c r="DN88" s="280">
        <f t="shared" ca="1" si="48"/>
        <v>0</v>
      </c>
      <c r="DO88" s="290"/>
      <c r="DP88" s="290"/>
      <c r="DQ88" s="290"/>
      <c r="DR88" s="290"/>
      <c r="DS88" s="290"/>
      <c r="DT88" s="290"/>
      <c r="DU88" s="291">
        <f t="shared" ca="1" si="49"/>
        <v>0</v>
      </c>
      <c r="DV88" s="272">
        <f t="shared" si="80"/>
        <v>0</v>
      </c>
      <c r="DW88" s="272">
        <f t="shared" si="81"/>
        <v>0</v>
      </c>
      <c r="DX88" s="272">
        <f t="shared" si="82"/>
        <v>0</v>
      </c>
      <c r="DY88" s="292">
        <f t="shared" ca="1" si="50"/>
        <v>4</v>
      </c>
    </row>
    <row r="89" spans="1:129" x14ac:dyDescent="0.25">
      <c r="A89" s="269" t="str">
        <f t="shared" si="51"/>
        <v>PLATAFORMA P-XXX</v>
      </c>
      <c r="B89" s="269" t="s">
        <v>1665</v>
      </c>
      <c r="C89" s="266" t="s">
        <v>1675</v>
      </c>
      <c r="D89" s="269" t="s">
        <v>1709</v>
      </c>
      <c r="E89" s="269" t="s">
        <v>1610</v>
      </c>
      <c r="F89" s="270">
        <v>378.56597057165999</v>
      </c>
      <c r="G89" s="269">
        <f t="shared" si="52"/>
        <v>0.27842331234971684</v>
      </c>
      <c r="H89" s="269">
        <v>1.0999999999999999E-2</v>
      </c>
      <c r="I89" s="269" t="s">
        <v>48</v>
      </c>
      <c r="J89" s="271">
        <v>273.16437910221299</v>
      </c>
      <c r="K89" s="256">
        <v>3</v>
      </c>
      <c r="L89" s="256">
        <f t="shared" si="53"/>
        <v>819.49313730663903</v>
      </c>
      <c r="M89" s="273">
        <v>1</v>
      </c>
      <c r="N89" s="273">
        <v>1</v>
      </c>
      <c r="O89" s="273">
        <v>2</v>
      </c>
      <c r="P89" s="273">
        <v>1</v>
      </c>
      <c r="Q89" s="273">
        <v>1</v>
      </c>
      <c r="R89" s="285">
        <f t="shared" si="5"/>
        <v>819.49313730663903</v>
      </c>
      <c r="S89" s="285">
        <f t="shared" si="6"/>
        <v>0</v>
      </c>
      <c r="T89" s="285">
        <f t="shared" si="7"/>
        <v>0</v>
      </c>
      <c r="U89" s="274">
        <f t="shared" si="54"/>
        <v>0</v>
      </c>
      <c r="V89" s="274">
        <f t="shared" si="55"/>
        <v>0</v>
      </c>
      <c r="W89" s="285">
        <f t="shared" si="8"/>
        <v>0</v>
      </c>
      <c r="X89" s="286"/>
      <c r="Y89" s="286"/>
      <c r="Z89" s="286"/>
      <c r="AA89" s="286"/>
      <c r="AB89" s="286"/>
      <c r="AC89" s="286"/>
      <c r="AD89" s="276">
        <f t="shared" si="56"/>
        <v>819.49313730663903</v>
      </c>
      <c r="AE89" s="287">
        <f t="shared" si="9"/>
        <v>0</v>
      </c>
      <c r="AF89" s="287">
        <f t="shared" si="10"/>
        <v>0</v>
      </c>
      <c r="AG89" s="276">
        <f t="shared" ca="1" si="11"/>
        <v>4</v>
      </c>
      <c r="AH89" s="277">
        <f t="shared" ca="1" si="57"/>
        <v>3</v>
      </c>
      <c r="AI89" s="288">
        <f t="shared" ca="1" si="12"/>
        <v>2</v>
      </c>
      <c r="AJ89" s="278" t="str">
        <f t="shared" si="58"/>
        <v>I</v>
      </c>
      <c r="AK89" s="288">
        <f t="shared" si="13"/>
        <v>0</v>
      </c>
      <c r="AL89" s="273">
        <v>3</v>
      </c>
      <c r="AM89" s="288">
        <f t="shared" si="59"/>
        <v>0</v>
      </c>
      <c r="AN89" s="289">
        <v>1.0999999999999999E-2</v>
      </c>
      <c r="AO89" s="273">
        <f t="shared" si="14"/>
        <v>0</v>
      </c>
      <c r="AP89" s="280">
        <f t="shared" si="15"/>
        <v>0</v>
      </c>
      <c r="AQ89" s="280">
        <f t="shared" si="16"/>
        <v>0</v>
      </c>
      <c r="AR89" s="281">
        <f t="shared" si="17"/>
        <v>0</v>
      </c>
      <c r="AS89" s="281">
        <f t="shared" si="18"/>
        <v>0</v>
      </c>
      <c r="AT89" s="280">
        <f t="shared" si="19"/>
        <v>0</v>
      </c>
      <c r="AU89" s="290">
        <f t="shared" si="20"/>
        <v>1</v>
      </c>
      <c r="AV89" s="290"/>
      <c r="AW89" s="290"/>
      <c r="AX89" s="290"/>
      <c r="AY89" s="290"/>
      <c r="AZ89" s="290"/>
      <c r="BA89" s="291">
        <f t="shared" si="21"/>
        <v>0</v>
      </c>
      <c r="BB89" s="272">
        <f t="shared" si="60"/>
        <v>0</v>
      </c>
      <c r="BC89" s="273">
        <f t="shared" si="22"/>
        <v>0</v>
      </c>
      <c r="BD89" s="272">
        <f t="shared" si="61"/>
        <v>0</v>
      </c>
      <c r="BE89" s="292">
        <f t="shared" ca="1" si="23"/>
        <v>5</v>
      </c>
      <c r="BF89" s="277">
        <f t="shared" ca="1" si="24"/>
        <v>4</v>
      </c>
      <c r="BG89" s="277">
        <f t="shared" ca="1" si="62"/>
        <v>2</v>
      </c>
      <c r="BH89" s="278" t="str">
        <f t="shared" si="25"/>
        <v>I</v>
      </c>
      <c r="BI89" s="277">
        <f t="shared" si="26"/>
        <v>0</v>
      </c>
      <c r="BJ89" s="273">
        <v>3</v>
      </c>
      <c r="BK89" s="288">
        <f t="shared" si="63"/>
        <v>0</v>
      </c>
      <c r="BL89" s="289">
        <v>1.0999999999999999E-2</v>
      </c>
      <c r="BM89" s="272">
        <f t="shared" si="27"/>
        <v>0</v>
      </c>
      <c r="BN89" s="281">
        <f t="shared" si="28"/>
        <v>0</v>
      </c>
      <c r="BO89" s="280">
        <f t="shared" si="29"/>
        <v>0</v>
      </c>
      <c r="BP89" s="281">
        <f t="shared" si="30"/>
        <v>0</v>
      </c>
      <c r="BQ89" s="281">
        <f t="shared" si="31"/>
        <v>0</v>
      </c>
      <c r="BR89" s="280">
        <f t="shared" si="32"/>
        <v>0</v>
      </c>
      <c r="BS89" s="290"/>
      <c r="BT89" s="290"/>
      <c r="BU89" s="290"/>
      <c r="BV89" s="290"/>
      <c r="BW89" s="290"/>
      <c r="BX89" s="290"/>
      <c r="BY89" s="291">
        <f t="shared" si="33"/>
        <v>0</v>
      </c>
      <c r="BZ89" s="272">
        <f t="shared" si="64"/>
        <v>0</v>
      </c>
      <c r="CA89" s="272">
        <f t="shared" si="34"/>
        <v>0</v>
      </c>
      <c r="CB89" s="272">
        <f t="shared" si="65"/>
        <v>0</v>
      </c>
      <c r="CC89" s="284">
        <f t="shared" ca="1" si="35"/>
        <v>3</v>
      </c>
      <c r="CD89" s="277">
        <f t="shared" ca="1" si="36"/>
        <v>3</v>
      </c>
      <c r="CE89" s="277">
        <f t="shared" ca="1" si="66"/>
        <v>2</v>
      </c>
      <c r="CF89" s="278" t="str">
        <f t="shared" si="37"/>
        <v>I</v>
      </c>
      <c r="CG89" s="277">
        <f t="shared" si="38"/>
        <v>0</v>
      </c>
      <c r="CH89" s="273">
        <v>3</v>
      </c>
      <c r="CI89" s="288">
        <f t="shared" si="67"/>
        <v>0</v>
      </c>
      <c r="CJ89" s="289">
        <v>1.0999999999999999E-2</v>
      </c>
      <c r="CK89" s="272">
        <f t="shared" si="68"/>
        <v>0</v>
      </c>
      <c r="CL89" s="281">
        <f t="shared" si="69"/>
        <v>0</v>
      </c>
      <c r="CM89" s="280">
        <f t="shared" si="39"/>
        <v>0</v>
      </c>
      <c r="CN89" s="281">
        <f t="shared" si="40"/>
        <v>0</v>
      </c>
      <c r="CO89" s="281">
        <f t="shared" si="41"/>
        <v>0</v>
      </c>
      <c r="CP89" s="280">
        <f t="shared" si="42"/>
        <v>0</v>
      </c>
      <c r="CQ89" s="290"/>
      <c r="CR89" s="290"/>
      <c r="CS89" s="290"/>
      <c r="CT89" s="290"/>
      <c r="CU89" s="290"/>
      <c r="CV89" s="290"/>
      <c r="CW89" s="291">
        <f t="shared" si="43"/>
        <v>0</v>
      </c>
      <c r="CX89" s="272">
        <f t="shared" si="70"/>
        <v>0</v>
      </c>
      <c r="CY89" s="272">
        <f t="shared" si="71"/>
        <v>0</v>
      </c>
      <c r="CZ89" s="272">
        <f t="shared" si="72"/>
        <v>0</v>
      </c>
      <c r="DA89" s="292">
        <f t="shared" ca="1" si="44"/>
        <v>3</v>
      </c>
      <c r="DB89" s="277">
        <f t="shared" ca="1" si="73"/>
        <v>3</v>
      </c>
      <c r="DC89" s="277">
        <f t="shared" ca="1" si="74"/>
        <v>2</v>
      </c>
      <c r="DD89" s="278" t="str">
        <f t="shared" ca="1" si="75"/>
        <v>I</v>
      </c>
      <c r="DE89" s="277">
        <f t="shared" ca="1" si="76"/>
        <v>0</v>
      </c>
      <c r="DF89" s="273">
        <v>3</v>
      </c>
      <c r="DG89" s="288">
        <f t="shared" ca="1" si="77"/>
        <v>0</v>
      </c>
      <c r="DH89" s="289">
        <v>1.0999999999999999E-2</v>
      </c>
      <c r="DI89" s="272">
        <f t="shared" ca="1" si="78"/>
        <v>0</v>
      </c>
      <c r="DJ89" s="281">
        <f t="shared" si="79"/>
        <v>0</v>
      </c>
      <c r="DK89" s="280">
        <f t="shared" ca="1" si="45"/>
        <v>0</v>
      </c>
      <c r="DL89" s="281">
        <f t="shared" ca="1" si="46"/>
        <v>0</v>
      </c>
      <c r="DM89" s="281">
        <f t="shared" ca="1" si="47"/>
        <v>0</v>
      </c>
      <c r="DN89" s="280">
        <f t="shared" ca="1" si="48"/>
        <v>0</v>
      </c>
      <c r="DO89" s="290"/>
      <c r="DP89" s="290"/>
      <c r="DQ89" s="290"/>
      <c r="DR89" s="290"/>
      <c r="DS89" s="290"/>
      <c r="DT89" s="290"/>
      <c r="DU89" s="291">
        <f t="shared" ca="1" si="49"/>
        <v>0</v>
      </c>
      <c r="DV89" s="272">
        <f t="shared" ca="1" si="80"/>
        <v>0</v>
      </c>
      <c r="DW89" s="272">
        <f t="shared" si="81"/>
        <v>0</v>
      </c>
      <c r="DX89" s="272">
        <f t="shared" si="82"/>
        <v>0</v>
      </c>
      <c r="DY89" s="292">
        <f t="shared" ca="1" si="50"/>
        <v>3</v>
      </c>
    </row>
    <row r="90" spans="1:129" x14ac:dyDescent="0.25">
      <c r="A90" s="269" t="str">
        <f t="shared" si="51"/>
        <v>PLATAFORMA P-XXX</v>
      </c>
      <c r="B90" s="269" t="s">
        <v>1665</v>
      </c>
      <c r="C90" s="266" t="s">
        <v>1676</v>
      </c>
      <c r="D90" s="269" t="s">
        <v>1710</v>
      </c>
      <c r="E90" s="269" t="s">
        <v>1611</v>
      </c>
      <c r="F90" s="270">
        <v>21.458483869594101</v>
      </c>
      <c r="G90" s="269">
        <f t="shared" si="52"/>
        <v>0.24678066160545953</v>
      </c>
      <c r="H90" s="269">
        <v>1.0999999999999999E-2</v>
      </c>
      <c r="I90" s="269" t="s">
        <v>46</v>
      </c>
      <c r="J90" s="271">
        <v>16.162945023205587</v>
      </c>
      <c r="K90" s="256">
        <v>3</v>
      </c>
      <c r="L90" s="256">
        <f t="shared" si="53"/>
        <v>48.488835069616762</v>
      </c>
      <c r="M90" s="273">
        <v>2</v>
      </c>
      <c r="N90" s="273">
        <v>3</v>
      </c>
      <c r="O90" s="273">
        <v>1</v>
      </c>
      <c r="P90" s="273">
        <v>1</v>
      </c>
      <c r="Q90" s="273">
        <v>2</v>
      </c>
      <c r="R90" s="285">
        <f t="shared" si="5"/>
        <v>48.488835069616762</v>
      </c>
      <c r="S90" s="285">
        <f t="shared" si="6"/>
        <v>0</v>
      </c>
      <c r="T90" s="285">
        <f t="shared" si="7"/>
        <v>0</v>
      </c>
      <c r="U90" s="274">
        <f t="shared" si="54"/>
        <v>0</v>
      </c>
      <c r="V90" s="274">
        <f t="shared" si="55"/>
        <v>0</v>
      </c>
      <c r="W90" s="285">
        <f t="shared" si="8"/>
        <v>0</v>
      </c>
      <c r="X90" s="286"/>
      <c r="Y90" s="286"/>
      <c r="Z90" s="286"/>
      <c r="AA90" s="286"/>
      <c r="AB90" s="286"/>
      <c r="AC90" s="286"/>
      <c r="AD90" s="276">
        <f t="shared" si="56"/>
        <v>0</v>
      </c>
      <c r="AE90" s="287">
        <f t="shared" si="9"/>
        <v>48.488835069616762</v>
      </c>
      <c r="AF90" s="287">
        <f t="shared" si="10"/>
        <v>0</v>
      </c>
      <c r="AG90" s="276">
        <f t="shared" ca="1" si="11"/>
        <v>3</v>
      </c>
      <c r="AH90" s="277">
        <f t="shared" ca="1" si="57"/>
        <v>3</v>
      </c>
      <c r="AI90" s="288">
        <f t="shared" ca="1" si="12"/>
        <v>2</v>
      </c>
      <c r="AJ90" s="278" t="str">
        <f t="shared" si="58"/>
        <v>I</v>
      </c>
      <c r="AK90" s="288">
        <f t="shared" si="13"/>
        <v>0</v>
      </c>
      <c r="AL90" s="273">
        <v>3</v>
      </c>
      <c r="AM90" s="288">
        <f t="shared" si="59"/>
        <v>0</v>
      </c>
      <c r="AN90" s="289">
        <v>1.0999999999999999E-2</v>
      </c>
      <c r="AO90" s="273">
        <f t="shared" si="14"/>
        <v>0</v>
      </c>
      <c r="AP90" s="280">
        <f t="shared" si="15"/>
        <v>0</v>
      </c>
      <c r="AQ90" s="280">
        <f t="shared" si="16"/>
        <v>0</v>
      </c>
      <c r="AR90" s="281">
        <f t="shared" si="17"/>
        <v>0</v>
      </c>
      <c r="AS90" s="281">
        <f t="shared" si="18"/>
        <v>0</v>
      </c>
      <c r="AT90" s="280">
        <f t="shared" si="19"/>
        <v>0</v>
      </c>
      <c r="AU90" s="290">
        <f t="shared" si="20"/>
        <v>1</v>
      </c>
      <c r="AV90" s="290"/>
      <c r="AW90" s="290"/>
      <c r="AX90" s="290"/>
      <c r="AY90" s="290"/>
      <c r="AZ90" s="290"/>
      <c r="BA90" s="291">
        <f t="shared" si="21"/>
        <v>0</v>
      </c>
      <c r="BB90" s="272">
        <f t="shared" si="60"/>
        <v>0</v>
      </c>
      <c r="BC90" s="273">
        <f t="shared" si="22"/>
        <v>0</v>
      </c>
      <c r="BD90" s="272">
        <f t="shared" si="61"/>
        <v>0</v>
      </c>
      <c r="BE90" s="292">
        <f t="shared" ca="1" si="23"/>
        <v>3</v>
      </c>
      <c r="BF90" s="277">
        <f t="shared" ca="1" si="24"/>
        <v>3</v>
      </c>
      <c r="BG90" s="277">
        <f t="shared" ca="1" si="62"/>
        <v>2</v>
      </c>
      <c r="BH90" s="278" t="str">
        <f t="shared" si="25"/>
        <v>I</v>
      </c>
      <c r="BI90" s="277">
        <f t="shared" si="26"/>
        <v>0</v>
      </c>
      <c r="BJ90" s="273">
        <v>3</v>
      </c>
      <c r="BK90" s="288">
        <f t="shared" si="63"/>
        <v>0</v>
      </c>
      <c r="BL90" s="289">
        <v>1.0999999999999999E-2</v>
      </c>
      <c r="BM90" s="272">
        <f t="shared" si="27"/>
        <v>0</v>
      </c>
      <c r="BN90" s="281">
        <f t="shared" si="28"/>
        <v>0</v>
      </c>
      <c r="BO90" s="280">
        <f t="shared" si="29"/>
        <v>0</v>
      </c>
      <c r="BP90" s="281">
        <f t="shared" si="30"/>
        <v>0</v>
      </c>
      <c r="BQ90" s="281">
        <f t="shared" si="31"/>
        <v>0</v>
      </c>
      <c r="BR90" s="280">
        <f t="shared" si="32"/>
        <v>0</v>
      </c>
      <c r="BS90" s="290"/>
      <c r="BT90" s="290"/>
      <c r="BU90" s="290"/>
      <c r="BV90" s="290"/>
      <c r="BW90" s="290"/>
      <c r="BX90" s="290"/>
      <c r="BY90" s="291">
        <f t="shared" si="33"/>
        <v>0</v>
      </c>
      <c r="BZ90" s="272">
        <f t="shared" si="64"/>
        <v>0</v>
      </c>
      <c r="CA90" s="272">
        <f t="shared" si="34"/>
        <v>0</v>
      </c>
      <c r="CB90" s="272">
        <f t="shared" si="65"/>
        <v>0</v>
      </c>
      <c r="CC90" s="284">
        <f t="shared" ca="1" si="35"/>
        <v>4</v>
      </c>
      <c r="CD90" s="277">
        <f t="shared" ca="1" si="36"/>
        <v>5</v>
      </c>
      <c r="CE90" s="277">
        <f t="shared" ca="1" si="66"/>
        <v>2</v>
      </c>
      <c r="CF90" s="278" t="str">
        <f t="shared" si="37"/>
        <v>I</v>
      </c>
      <c r="CG90" s="277">
        <f t="shared" si="38"/>
        <v>0</v>
      </c>
      <c r="CH90" s="273">
        <v>3</v>
      </c>
      <c r="CI90" s="288">
        <f t="shared" si="67"/>
        <v>0</v>
      </c>
      <c r="CJ90" s="289">
        <v>1.0999999999999999E-2</v>
      </c>
      <c r="CK90" s="272">
        <f t="shared" si="68"/>
        <v>0</v>
      </c>
      <c r="CL90" s="281">
        <f t="shared" si="69"/>
        <v>0</v>
      </c>
      <c r="CM90" s="280">
        <f t="shared" si="39"/>
        <v>0</v>
      </c>
      <c r="CN90" s="281">
        <f t="shared" si="40"/>
        <v>0</v>
      </c>
      <c r="CO90" s="281">
        <f t="shared" si="41"/>
        <v>0</v>
      </c>
      <c r="CP90" s="280">
        <f t="shared" si="42"/>
        <v>0</v>
      </c>
      <c r="CQ90" s="290"/>
      <c r="CR90" s="290"/>
      <c r="CS90" s="290"/>
      <c r="CT90" s="290"/>
      <c r="CU90" s="290"/>
      <c r="CV90" s="290"/>
      <c r="CW90" s="291">
        <f t="shared" si="43"/>
        <v>0</v>
      </c>
      <c r="CX90" s="272">
        <f t="shared" si="70"/>
        <v>0</v>
      </c>
      <c r="CY90" s="272">
        <f t="shared" si="71"/>
        <v>0</v>
      </c>
      <c r="CZ90" s="272">
        <f t="shared" si="72"/>
        <v>0</v>
      </c>
      <c r="DA90" s="292">
        <f t="shared" ca="1" si="44"/>
        <v>5</v>
      </c>
      <c r="DB90" s="277">
        <f t="shared" ca="1" si="73"/>
        <v>4</v>
      </c>
      <c r="DC90" s="277">
        <f t="shared" ca="1" si="74"/>
        <v>2</v>
      </c>
      <c r="DD90" s="278" t="str">
        <f t="shared" ca="1" si="75"/>
        <v>I</v>
      </c>
      <c r="DE90" s="277">
        <f t="shared" ca="1" si="76"/>
        <v>0</v>
      </c>
      <c r="DF90" s="273">
        <v>3</v>
      </c>
      <c r="DG90" s="288">
        <f t="shared" ca="1" si="77"/>
        <v>0</v>
      </c>
      <c r="DH90" s="289">
        <v>1.0999999999999999E-2</v>
      </c>
      <c r="DI90" s="272">
        <f t="shared" ca="1" si="78"/>
        <v>0</v>
      </c>
      <c r="DJ90" s="281">
        <f t="shared" si="79"/>
        <v>0</v>
      </c>
      <c r="DK90" s="280">
        <f t="shared" ca="1" si="45"/>
        <v>0</v>
      </c>
      <c r="DL90" s="281">
        <f t="shared" ca="1" si="46"/>
        <v>0</v>
      </c>
      <c r="DM90" s="281">
        <f t="shared" ca="1" si="47"/>
        <v>0</v>
      </c>
      <c r="DN90" s="280">
        <f t="shared" ca="1" si="48"/>
        <v>0</v>
      </c>
      <c r="DO90" s="290"/>
      <c r="DP90" s="290"/>
      <c r="DQ90" s="290"/>
      <c r="DR90" s="290"/>
      <c r="DS90" s="290"/>
      <c r="DT90" s="290"/>
      <c r="DU90" s="291">
        <f t="shared" ca="1" si="49"/>
        <v>0</v>
      </c>
      <c r="DV90" s="272">
        <f t="shared" si="80"/>
        <v>0</v>
      </c>
      <c r="DW90" s="272">
        <f t="shared" si="81"/>
        <v>0</v>
      </c>
      <c r="DX90" s="272">
        <f t="shared" si="82"/>
        <v>0</v>
      </c>
      <c r="DY90" s="292">
        <f t="shared" ca="1" si="50"/>
        <v>4</v>
      </c>
    </row>
    <row r="91" spans="1:129" x14ac:dyDescent="0.25">
      <c r="A91" s="269" t="str">
        <f t="shared" si="51"/>
        <v>PLATAFORMA P-XXX</v>
      </c>
      <c r="B91" s="269" t="s">
        <v>1665</v>
      </c>
      <c r="C91" s="266" t="s">
        <v>1677</v>
      </c>
      <c r="D91" s="269" t="s">
        <v>1709</v>
      </c>
      <c r="E91" s="269" t="s">
        <v>1612</v>
      </c>
      <c r="F91" s="270">
        <v>1775.12265583101</v>
      </c>
      <c r="G91" s="269">
        <f t="shared" si="52"/>
        <v>0.72368157892337881</v>
      </c>
      <c r="H91" s="269">
        <v>1.0999999999999999E-2</v>
      </c>
      <c r="I91" s="269" t="s">
        <v>46</v>
      </c>
      <c r="J91" s="271">
        <v>490.49908947656314</v>
      </c>
      <c r="K91" s="256">
        <v>3</v>
      </c>
      <c r="L91" s="256">
        <f t="shared" si="53"/>
        <v>1471.4972684296895</v>
      </c>
      <c r="M91" s="273">
        <v>1</v>
      </c>
      <c r="N91" s="273">
        <v>1</v>
      </c>
      <c r="O91" s="273">
        <v>1</v>
      </c>
      <c r="P91" s="273">
        <v>1</v>
      </c>
      <c r="Q91" s="273">
        <v>1</v>
      </c>
      <c r="R91" s="285">
        <f t="shared" si="5"/>
        <v>1471.4972684296895</v>
      </c>
      <c r="S91" s="285">
        <f t="shared" si="6"/>
        <v>0</v>
      </c>
      <c r="T91" s="285">
        <f t="shared" si="7"/>
        <v>0</v>
      </c>
      <c r="U91" s="274">
        <f t="shared" si="54"/>
        <v>0</v>
      </c>
      <c r="V91" s="274">
        <f t="shared" si="55"/>
        <v>0</v>
      </c>
      <c r="W91" s="285">
        <f t="shared" si="8"/>
        <v>0</v>
      </c>
      <c r="X91" s="286"/>
      <c r="Y91" s="286"/>
      <c r="Z91" s="286"/>
      <c r="AA91" s="286"/>
      <c r="AB91" s="286"/>
      <c r="AC91" s="286"/>
      <c r="AD91" s="276">
        <f t="shared" si="56"/>
        <v>1471.4972684296895</v>
      </c>
      <c r="AE91" s="287">
        <f t="shared" si="9"/>
        <v>0</v>
      </c>
      <c r="AF91" s="287">
        <f t="shared" si="10"/>
        <v>0</v>
      </c>
      <c r="AG91" s="276">
        <f t="shared" ca="1" si="11"/>
        <v>4</v>
      </c>
      <c r="AH91" s="277">
        <f t="shared" ca="1" si="57"/>
        <v>4</v>
      </c>
      <c r="AI91" s="288">
        <f t="shared" ca="1" si="12"/>
        <v>3</v>
      </c>
      <c r="AJ91" s="278" t="str">
        <f t="shared" si="58"/>
        <v>I</v>
      </c>
      <c r="AK91" s="288">
        <f t="shared" si="13"/>
        <v>0</v>
      </c>
      <c r="AL91" s="273">
        <v>3</v>
      </c>
      <c r="AM91" s="288">
        <f t="shared" si="59"/>
        <v>0</v>
      </c>
      <c r="AN91" s="289">
        <v>1.0999999999999999E-2</v>
      </c>
      <c r="AO91" s="273">
        <f t="shared" si="14"/>
        <v>0</v>
      </c>
      <c r="AP91" s="280">
        <f t="shared" si="15"/>
        <v>0</v>
      </c>
      <c r="AQ91" s="280">
        <f t="shared" si="16"/>
        <v>0</v>
      </c>
      <c r="AR91" s="281">
        <f t="shared" si="17"/>
        <v>0</v>
      </c>
      <c r="AS91" s="281">
        <f t="shared" si="18"/>
        <v>0</v>
      </c>
      <c r="AT91" s="280">
        <f t="shared" si="19"/>
        <v>0</v>
      </c>
      <c r="AU91" s="290">
        <f t="shared" si="20"/>
        <v>1</v>
      </c>
      <c r="AV91" s="290"/>
      <c r="AW91" s="290"/>
      <c r="AX91" s="290"/>
      <c r="AY91" s="290"/>
      <c r="AZ91" s="290"/>
      <c r="BA91" s="291">
        <f t="shared" si="21"/>
        <v>0</v>
      </c>
      <c r="BB91" s="272">
        <f t="shared" si="60"/>
        <v>0</v>
      </c>
      <c r="BC91" s="273">
        <f t="shared" si="22"/>
        <v>0</v>
      </c>
      <c r="BD91" s="272">
        <f t="shared" si="61"/>
        <v>0</v>
      </c>
      <c r="BE91" s="292">
        <f t="shared" ca="1" si="23"/>
        <v>4</v>
      </c>
      <c r="BF91" s="277">
        <f t="shared" ca="1" si="24"/>
        <v>3</v>
      </c>
      <c r="BG91" s="277">
        <f t="shared" ca="1" si="62"/>
        <v>3</v>
      </c>
      <c r="BH91" s="278" t="str">
        <f t="shared" si="25"/>
        <v>I</v>
      </c>
      <c r="BI91" s="277">
        <f t="shared" si="26"/>
        <v>0</v>
      </c>
      <c r="BJ91" s="273">
        <v>3</v>
      </c>
      <c r="BK91" s="288">
        <f t="shared" si="63"/>
        <v>0</v>
      </c>
      <c r="BL91" s="289">
        <v>1.0999999999999999E-2</v>
      </c>
      <c r="BM91" s="272">
        <f t="shared" si="27"/>
        <v>0</v>
      </c>
      <c r="BN91" s="281">
        <f t="shared" si="28"/>
        <v>0</v>
      </c>
      <c r="BO91" s="280">
        <f t="shared" si="29"/>
        <v>0</v>
      </c>
      <c r="BP91" s="281">
        <f t="shared" si="30"/>
        <v>0</v>
      </c>
      <c r="BQ91" s="281">
        <f t="shared" si="31"/>
        <v>0</v>
      </c>
      <c r="BR91" s="280">
        <f t="shared" si="32"/>
        <v>0</v>
      </c>
      <c r="BS91" s="290"/>
      <c r="BT91" s="290"/>
      <c r="BU91" s="290"/>
      <c r="BV91" s="290"/>
      <c r="BW91" s="290"/>
      <c r="BX91" s="290"/>
      <c r="BY91" s="291">
        <f t="shared" si="33"/>
        <v>0</v>
      </c>
      <c r="BZ91" s="272">
        <f t="shared" si="64"/>
        <v>0</v>
      </c>
      <c r="CA91" s="272">
        <f t="shared" si="34"/>
        <v>0</v>
      </c>
      <c r="CB91" s="272">
        <f t="shared" si="65"/>
        <v>0</v>
      </c>
      <c r="CC91" s="284">
        <f t="shared" ca="1" si="35"/>
        <v>3</v>
      </c>
      <c r="CD91" s="277">
        <f t="shared" ca="1" si="36"/>
        <v>4</v>
      </c>
      <c r="CE91" s="277">
        <f t="shared" ca="1" si="66"/>
        <v>3</v>
      </c>
      <c r="CF91" s="278" t="str">
        <f t="shared" si="37"/>
        <v>I</v>
      </c>
      <c r="CG91" s="277">
        <f t="shared" si="38"/>
        <v>0</v>
      </c>
      <c r="CH91" s="273">
        <v>3</v>
      </c>
      <c r="CI91" s="288">
        <f t="shared" si="67"/>
        <v>0</v>
      </c>
      <c r="CJ91" s="289">
        <v>1.0999999999999999E-2</v>
      </c>
      <c r="CK91" s="272">
        <f t="shared" si="68"/>
        <v>0</v>
      </c>
      <c r="CL91" s="281">
        <f t="shared" si="69"/>
        <v>0</v>
      </c>
      <c r="CM91" s="280">
        <f t="shared" si="39"/>
        <v>0</v>
      </c>
      <c r="CN91" s="281">
        <f t="shared" si="40"/>
        <v>0</v>
      </c>
      <c r="CO91" s="281">
        <f t="shared" si="41"/>
        <v>0</v>
      </c>
      <c r="CP91" s="280">
        <f t="shared" si="42"/>
        <v>0</v>
      </c>
      <c r="CQ91" s="290"/>
      <c r="CR91" s="290"/>
      <c r="CS91" s="290"/>
      <c r="CT91" s="290"/>
      <c r="CU91" s="290"/>
      <c r="CV91" s="290"/>
      <c r="CW91" s="291">
        <f t="shared" si="43"/>
        <v>0</v>
      </c>
      <c r="CX91" s="272">
        <f t="shared" si="70"/>
        <v>0</v>
      </c>
      <c r="CY91" s="272">
        <f t="shared" si="71"/>
        <v>0</v>
      </c>
      <c r="CZ91" s="272">
        <f t="shared" si="72"/>
        <v>0</v>
      </c>
      <c r="DA91" s="292">
        <f t="shared" ca="1" si="44"/>
        <v>4</v>
      </c>
      <c r="DB91" s="277">
        <f t="shared" ca="1" si="73"/>
        <v>4</v>
      </c>
      <c r="DC91" s="277">
        <f t="shared" ca="1" si="74"/>
        <v>3</v>
      </c>
      <c r="DD91" s="278" t="str">
        <f t="shared" ca="1" si="75"/>
        <v>I</v>
      </c>
      <c r="DE91" s="277">
        <f t="shared" ca="1" si="76"/>
        <v>0</v>
      </c>
      <c r="DF91" s="273">
        <v>3</v>
      </c>
      <c r="DG91" s="288">
        <f t="shared" ca="1" si="77"/>
        <v>0</v>
      </c>
      <c r="DH91" s="289">
        <v>1.0999999999999999E-2</v>
      </c>
      <c r="DI91" s="272">
        <f t="shared" ca="1" si="78"/>
        <v>0</v>
      </c>
      <c r="DJ91" s="281">
        <f t="shared" si="79"/>
        <v>0</v>
      </c>
      <c r="DK91" s="280">
        <f t="shared" ca="1" si="45"/>
        <v>0</v>
      </c>
      <c r="DL91" s="281">
        <f t="shared" ca="1" si="46"/>
        <v>0</v>
      </c>
      <c r="DM91" s="281">
        <f t="shared" ca="1" si="47"/>
        <v>0</v>
      </c>
      <c r="DN91" s="280">
        <f t="shared" ca="1" si="48"/>
        <v>0</v>
      </c>
      <c r="DO91" s="290"/>
      <c r="DP91" s="290"/>
      <c r="DQ91" s="290"/>
      <c r="DR91" s="290"/>
      <c r="DS91" s="290"/>
      <c r="DT91" s="290"/>
      <c r="DU91" s="291">
        <f t="shared" ca="1" si="49"/>
        <v>0</v>
      </c>
      <c r="DV91" s="272">
        <f t="shared" ca="1" si="80"/>
        <v>0</v>
      </c>
      <c r="DW91" s="272">
        <f t="shared" si="81"/>
        <v>0</v>
      </c>
      <c r="DX91" s="272">
        <f t="shared" si="82"/>
        <v>0</v>
      </c>
      <c r="DY91" s="292">
        <f t="shared" ca="1" si="50"/>
        <v>4</v>
      </c>
    </row>
    <row r="92" spans="1:129" x14ac:dyDescent="0.25">
      <c r="A92" s="269" t="str">
        <f t="shared" si="51"/>
        <v>PLATAFORMA P-XXX</v>
      </c>
      <c r="B92" s="269" t="s">
        <v>1665</v>
      </c>
      <c r="C92" s="266" t="s">
        <v>1678</v>
      </c>
      <c r="D92" s="269" t="s">
        <v>1710</v>
      </c>
      <c r="E92" s="269" t="s">
        <v>1609</v>
      </c>
      <c r="F92" s="270">
        <v>629.19865723052499</v>
      </c>
      <c r="G92" s="269">
        <f t="shared" si="52"/>
        <v>0.25799075269178373</v>
      </c>
      <c r="H92" s="269">
        <v>1.0999999999999999E-2</v>
      </c>
      <c r="I92" s="269" t="s">
        <v>43</v>
      </c>
      <c r="J92" s="271">
        <v>466.87122205896219</v>
      </c>
      <c r="K92" s="256">
        <v>3</v>
      </c>
      <c r="L92" s="256">
        <f t="shared" si="53"/>
        <v>1400.6136661768865</v>
      </c>
      <c r="M92" s="273">
        <v>1</v>
      </c>
      <c r="N92" s="273">
        <v>1</v>
      </c>
      <c r="O92" s="273">
        <v>1</v>
      </c>
      <c r="P92" s="273">
        <v>2</v>
      </c>
      <c r="Q92" s="273">
        <v>2</v>
      </c>
      <c r="R92" s="285">
        <f t="shared" si="5"/>
        <v>1400.6136661768865</v>
      </c>
      <c r="S92" s="285">
        <f t="shared" si="6"/>
        <v>0</v>
      </c>
      <c r="T92" s="285">
        <f t="shared" si="7"/>
        <v>0</v>
      </c>
      <c r="U92" s="274">
        <f t="shared" si="54"/>
        <v>0</v>
      </c>
      <c r="V92" s="274">
        <f t="shared" si="55"/>
        <v>0</v>
      </c>
      <c r="W92" s="285">
        <f t="shared" si="8"/>
        <v>0</v>
      </c>
      <c r="X92" s="286"/>
      <c r="Y92" s="286"/>
      <c r="Z92" s="286"/>
      <c r="AA92" s="286"/>
      <c r="AB92" s="286"/>
      <c r="AC92" s="286"/>
      <c r="AD92" s="276">
        <f t="shared" si="56"/>
        <v>1400.6136661768865</v>
      </c>
      <c r="AE92" s="287">
        <f t="shared" si="9"/>
        <v>0</v>
      </c>
      <c r="AF92" s="287">
        <f t="shared" si="10"/>
        <v>0</v>
      </c>
      <c r="AG92" s="276">
        <f t="shared" ca="1" si="11"/>
        <v>4</v>
      </c>
      <c r="AH92" s="277">
        <f t="shared" ca="1" si="57"/>
        <v>5</v>
      </c>
      <c r="AI92" s="288">
        <f t="shared" ca="1" si="12"/>
        <v>3</v>
      </c>
      <c r="AJ92" s="278" t="str">
        <f t="shared" si="58"/>
        <v>I</v>
      </c>
      <c r="AK92" s="288">
        <f t="shared" si="13"/>
        <v>0</v>
      </c>
      <c r="AL92" s="273">
        <v>3</v>
      </c>
      <c r="AM92" s="288">
        <f t="shared" si="59"/>
        <v>0</v>
      </c>
      <c r="AN92" s="289">
        <v>1.0999999999999999E-2</v>
      </c>
      <c r="AO92" s="273">
        <f t="shared" si="14"/>
        <v>0</v>
      </c>
      <c r="AP92" s="280">
        <f t="shared" si="15"/>
        <v>0</v>
      </c>
      <c r="AQ92" s="280">
        <f t="shared" si="16"/>
        <v>0</v>
      </c>
      <c r="AR92" s="281">
        <f t="shared" si="17"/>
        <v>0</v>
      </c>
      <c r="AS92" s="281">
        <f t="shared" si="18"/>
        <v>0</v>
      </c>
      <c r="AT92" s="280">
        <f t="shared" si="19"/>
        <v>0</v>
      </c>
      <c r="AU92" s="290">
        <f t="shared" si="20"/>
        <v>1</v>
      </c>
      <c r="AV92" s="290"/>
      <c r="AW92" s="290"/>
      <c r="AX92" s="290"/>
      <c r="AY92" s="290"/>
      <c r="AZ92" s="290"/>
      <c r="BA92" s="291">
        <f t="shared" si="21"/>
        <v>0</v>
      </c>
      <c r="BB92" s="272">
        <f t="shared" si="60"/>
        <v>0</v>
      </c>
      <c r="BC92" s="273">
        <f t="shared" si="22"/>
        <v>0</v>
      </c>
      <c r="BD92" s="272">
        <f t="shared" si="61"/>
        <v>0</v>
      </c>
      <c r="BE92" s="292">
        <f t="shared" ca="1" si="23"/>
        <v>3</v>
      </c>
      <c r="BF92" s="277">
        <f t="shared" ca="1" si="24"/>
        <v>4</v>
      </c>
      <c r="BG92" s="277">
        <f t="shared" ca="1" si="62"/>
        <v>3</v>
      </c>
      <c r="BH92" s="278" t="str">
        <f t="shared" si="25"/>
        <v>I</v>
      </c>
      <c r="BI92" s="277">
        <f t="shared" si="26"/>
        <v>0</v>
      </c>
      <c r="BJ92" s="273">
        <v>3</v>
      </c>
      <c r="BK92" s="288">
        <f t="shared" si="63"/>
        <v>0</v>
      </c>
      <c r="BL92" s="289">
        <v>1.0999999999999999E-2</v>
      </c>
      <c r="BM92" s="272">
        <f t="shared" si="27"/>
        <v>0</v>
      </c>
      <c r="BN92" s="281">
        <f t="shared" si="28"/>
        <v>0</v>
      </c>
      <c r="BO92" s="280">
        <f t="shared" si="29"/>
        <v>0</v>
      </c>
      <c r="BP92" s="281">
        <f t="shared" si="30"/>
        <v>0</v>
      </c>
      <c r="BQ92" s="281">
        <f t="shared" si="31"/>
        <v>0</v>
      </c>
      <c r="BR92" s="280">
        <f t="shared" si="32"/>
        <v>0</v>
      </c>
      <c r="BS92" s="290"/>
      <c r="BT92" s="290"/>
      <c r="BU92" s="290"/>
      <c r="BV92" s="290"/>
      <c r="BW92" s="290"/>
      <c r="BX92" s="290"/>
      <c r="BY92" s="291">
        <f t="shared" si="33"/>
        <v>0</v>
      </c>
      <c r="BZ92" s="272">
        <f t="shared" si="64"/>
        <v>0</v>
      </c>
      <c r="CA92" s="272">
        <f t="shared" si="34"/>
        <v>0</v>
      </c>
      <c r="CB92" s="272">
        <f t="shared" si="65"/>
        <v>0</v>
      </c>
      <c r="CC92" s="284">
        <f t="shared" ca="1" si="35"/>
        <v>3</v>
      </c>
      <c r="CD92" s="277">
        <f t="shared" ca="1" si="36"/>
        <v>4</v>
      </c>
      <c r="CE92" s="277">
        <f t="shared" ca="1" si="66"/>
        <v>3</v>
      </c>
      <c r="CF92" s="278" t="str">
        <f t="shared" si="37"/>
        <v>I</v>
      </c>
      <c r="CG92" s="277">
        <f t="shared" si="38"/>
        <v>0</v>
      </c>
      <c r="CH92" s="273">
        <v>3</v>
      </c>
      <c r="CI92" s="288">
        <f t="shared" si="67"/>
        <v>0</v>
      </c>
      <c r="CJ92" s="289">
        <v>1.0999999999999999E-2</v>
      </c>
      <c r="CK92" s="272">
        <f t="shared" si="68"/>
        <v>0</v>
      </c>
      <c r="CL92" s="281">
        <f t="shared" si="69"/>
        <v>0</v>
      </c>
      <c r="CM92" s="280">
        <f t="shared" si="39"/>
        <v>0</v>
      </c>
      <c r="CN92" s="281">
        <f t="shared" si="40"/>
        <v>0</v>
      </c>
      <c r="CO92" s="281">
        <f t="shared" si="41"/>
        <v>0</v>
      </c>
      <c r="CP92" s="280">
        <f t="shared" si="42"/>
        <v>0</v>
      </c>
      <c r="CQ92" s="290"/>
      <c r="CR92" s="290"/>
      <c r="CS92" s="290"/>
      <c r="CT92" s="290"/>
      <c r="CU92" s="290"/>
      <c r="CV92" s="290"/>
      <c r="CW92" s="291">
        <f t="shared" si="43"/>
        <v>0</v>
      </c>
      <c r="CX92" s="272">
        <f t="shared" si="70"/>
        <v>0</v>
      </c>
      <c r="CY92" s="272">
        <f t="shared" si="71"/>
        <v>0</v>
      </c>
      <c r="CZ92" s="272">
        <f t="shared" si="72"/>
        <v>0</v>
      </c>
      <c r="DA92" s="292">
        <f t="shared" ca="1" si="44"/>
        <v>4</v>
      </c>
      <c r="DB92" s="277">
        <f t="shared" ca="1" si="73"/>
        <v>4</v>
      </c>
      <c r="DC92" s="277">
        <f t="shared" ca="1" si="74"/>
        <v>3</v>
      </c>
      <c r="DD92" s="278" t="str">
        <f t="shared" ca="1" si="75"/>
        <v>I</v>
      </c>
      <c r="DE92" s="277">
        <f t="shared" ca="1" si="76"/>
        <v>0</v>
      </c>
      <c r="DF92" s="273">
        <v>3</v>
      </c>
      <c r="DG92" s="288">
        <f t="shared" ca="1" si="77"/>
        <v>0</v>
      </c>
      <c r="DH92" s="289">
        <v>1.0999999999999999E-2</v>
      </c>
      <c r="DI92" s="272">
        <f t="shared" ca="1" si="78"/>
        <v>0</v>
      </c>
      <c r="DJ92" s="281">
        <f t="shared" si="79"/>
        <v>0</v>
      </c>
      <c r="DK92" s="280">
        <f t="shared" ca="1" si="45"/>
        <v>0</v>
      </c>
      <c r="DL92" s="281">
        <f t="shared" ca="1" si="46"/>
        <v>0</v>
      </c>
      <c r="DM92" s="281">
        <f t="shared" ca="1" si="47"/>
        <v>0</v>
      </c>
      <c r="DN92" s="280">
        <f t="shared" ca="1" si="48"/>
        <v>0</v>
      </c>
      <c r="DO92" s="290"/>
      <c r="DP92" s="290"/>
      <c r="DQ92" s="290"/>
      <c r="DR92" s="290"/>
      <c r="DS92" s="290"/>
      <c r="DT92" s="290"/>
      <c r="DU92" s="291">
        <f t="shared" ca="1" si="49"/>
        <v>0</v>
      </c>
      <c r="DV92" s="272">
        <f t="shared" si="80"/>
        <v>0</v>
      </c>
      <c r="DW92" s="272">
        <f t="shared" si="81"/>
        <v>0</v>
      </c>
      <c r="DX92" s="272">
        <f t="shared" si="82"/>
        <v>0</v>
      </c>
      <c r="DY92" s="292">
        <f t="shared" ca="1" si="50"/>
        <v>4</v>
      </c>
    </row>
    <row r="93" spans="1:129" x14ac:dyDescent="0.25">
      <c r="A93" s="269" t="str">
        <f t="shared" si="51"/>
        <v>PLATAFORMA P-XXX</v>
      </c>
      <c r="B93" s="269" t="s">
        <v>1665</v>
      </c>
      <c r="C93" s="266" t="s">
        <v>1679</v>
      </c>
      <c r="D93" s="269" t="s">
        <v>1709</v>
      </c>
      <c r="E93" s="269" t="s">
        <v>1610</v>
      </c>
      <c r="F93" s="270">
        <v>103.46396404371001</v>
      </c>
      <c r="G93" s="269">
        <f t="shared" si="52"/>
        <v>0.51274278539632312</v>
      </c>
      <c r="H93" s="269">
        <v>1.0999999999999999E-2</v>
      </c>
      <c r="I93" s="269" t="s">
        <v>46</v>
      </c>
      <c r="J93" s="271">
        <v>50.413562931793123</v>
      </c>
      <c r="K93" s="256">
        <v>3</v>
      </c>
      <c r="L93" s="256">
        <f t="shared" si="53"/>
        <v>151.24068879537936</v>
      </c>
      <c r="M93" s="273">
        <v>2</v>
      </c>
      <c r="N93" s="273">
        <v>1</v>
      </c>
      <c r="O93" s="273">
        <v>2</v>
      </c>
      <c r="P93" s="273">
        <v>0</v>
      </c>
      <c r="Q93" s="273">
        <v>1</v>
      </c>
      <c r="R93" s="285">
        <f t="shared" si="5"/>
        <v>151.24068879537936</v>
      </c>
      <c r="S93" s="285">
        <f t="shared" si="6"/>
        <v>0</v>
      </c>
      <c r="T93" s="285">
        <f t="shared" si="7"/>
        <v>0</v>
      </c>
      <c r="U93" s="274">
        <f t="shared" si="54"/>
        <v>0</v>
      </c>
      <c r="V93" s="274">
        <f t="shared" si="55"/>
        <v>0</v>
      </c>
      <c r="W93" s="285">
        <f t="shared" si="8"/>
        <v>0</v>
      </c>
      <c r="X93" s="286"/>
      <c r="Y93" s="286"/>
      <c r="Z93" s="286"/>
      <c r="AA93" s="286"/>
      <c r="AB93" s="286"/>
      <c r="AC93" s="286"/>
      <c r="AD93" s="276">
        <f t="shared" si="56"/>
        <v>0</v>
      </c>
      <c r="AE93" s="287">
        <f t="shared" si="9"/>
        <v>151.24068879537936</v>
      </c>
      <c r="AF93" s="287">
        <f t="shared" si="10"/>
        <v>0</v>
      </c>
      <c r="AG93" s="276">
        <f t="shared" ca="1" si="11"/>
        <v>4</v>
      </c>
      <c r="AH93" s="277">
        <f t="shared" ca="1" si="57"/>
        <v>4</v>
      </c>
      <c r="AI93" s="288">
        <f t="shared" ca="1" si="12"/>
        <v>2</v>
      </c>
      <c r="AJ93" s="278" t="str">
        <f t="shared" si="58"/>
        <v>I</v>
      </c>
      <c r="AK93" s="288">
        <f t="shared" si="13"/>
        <v>0</v>
      </c>
      <c r="AL93" s="273">
        <v>3</v>
      </c>
      <c r="AM93" s="288">
        <f t="shared" si="59"/>
        <v>0</v>
      </c>
      <c r="AN93" s="289">
        <v>1.0999999999999999E-2</v>
      </c>
      <c r="AO93" s="273">
        <f t="shared" si="14"/>
        <v>0</v>
      </c>
      <c r="AP93" s="280">
        <f t="shared" si="15"/>
        <v>0</v>
      </c>
      <c r="AQ93" s="280">
        <f t="shared" si="16"/>
        <v>0</v>
      </c>
      <c r="AR93" s="281">
        <f t="shared" si="17"/>
        <v>0</v>
      </c>
      <c r="AS93" s="281">
        <f t="shared" si="18"/>
        <v>0</v>
      </c>
      <c r="AT93" s="280">
        <f t="shared" si="19"/>
        <v>0</v>
      </c>
      <c r="AU93" s="290">
        <f t="shared" si="20"/>
        <v>1</v>
      </c>
      <c r="AV93" s="290"/>
      <c r="AW93" s="290"/>
      <c r="AX93" s="290"/>
      <c r="AY93" s="290"/>
      <c r="AZ93" s="290"/>
      <c r="BA93" s="291">
        <f t="shared" si="21"/>
        <v>0</v>
      </c>
      <c r="BB93" s="272">
        <f t="shared" si="60"/>
        <v>0</v>
      </c>
      <c r="BC93" s="273">
        <f t="shared" si="22"/>
        <v>0</v>
      </c>
      <c r="BD93" s="272">
        <f t="shared" si="61"/>
        <v>0</v>
      </c>
      <c r="BE93" s="292">
        <f t="shared" ca="1" si="23"/>
        <v>2</v>
      </c>
      <c r="BF93" s="277">
        <f t="shared" ca="1" si="24"/>
        <v>4</v>
      </c>
      <c r="BG93" s="277">
        <f t="shared" ca="1" si="62"/>
        <v>2</v>
      </c>
      <c r="BH93" s="278" t="str">
        <f t="shared" si="25"/>
        <v>I</v>
      </c>
      <c r="BI93" s="277">
        <f t="shared" si="26"/>
        <v>0</v>
      </c>
      <c r="BJ93" s="273">
        <v>3</v>
      </c>
      <c r="BK93" s="288">
        <f t="shared" si="63"/>
        <v>0</v>
      </c>
      <c r="BL93" s="289">
        <v>1.0999999999999999E-2</v>
      </c>
      <c r="BM93" s="272">
        <f t="shared" si="27"/>
        <v>0</v>
      </c>
      <c r="BN93" s="281">
        <f t="shared" si="28"/>
        <v>0</v>
      </c>
      <c r="BO93" s="280">
        <f t="shared" si="29"/>
        <v>0</v>
      </c>
      <c r="BP93" s="281">
        <f t="shared" si="30"/>
        <v>0</v>
      </c>
      <c r="BQ93" s="281">
        <f t="shared" si="31"/>
        <v>0</v>
      </c>
      <c r="BR93" s="280">
        <f t="shared" si="32"/>
        <v>0</v>
      </c>
      <c r="BS93" s="290"/>
      <c r="BT93" s="290"/>
      <c r="BU93" s="290"/>
      <c r="BV93" s="290"/>
      <c r="BW93" s="290"/>
      <c r="BX93" s="290"/>
      <c r="BY93" s="291">
        <f t="shared" si="33"/>
        <v>0</v>
      </c>
      <c r="BZ93" s="272">
        <f t="shared" si="64"/>
        <v>0</v>
      </c>
      <c r="CA93" s="272">
        <f t="shared" si="34"/>
        <v>0</v>
      </c>
      <c r="CB93" s="272">
        <f t="shared" si="65"/>
        <v>0</v>
      </c>
      <c r="CC93" s="284">
        <f t="shared" ca="1" si="35"/>
        <v>2</v>
      </c>
      <c r="CD93" s="277">
        <f t="shared" ca="1" si="36"/>
        <v>3</v>
      </c>
      <c r="CE93" s="277">
        <f t="shared" ca="1" si="66"/>
        <v>2</v>
      </c>
      <c r="CF93" s="278" t="str">
        <f t="shared" si="37"/>
        <v>I</v>
      </c>
      <c r="CG93" s="277">
        <f t="shared" si="38"/>
        <v>0</v>
      </c>
      <c r="CH93" s="273">
        <v>3</v>
      </c>
      <c r="CI93" s="288">
        <f t="shared" si="67"/>
        <v>0</v>
      </c>
      <c r="CJ93" s="289">
        <v>1.0999999999999999E-2</v>
      </c>
      <c r="CK93" s="272">
        <f t="shared" si="68"/>
        <v>0</v>
      </c>
      <c r="CL93" s="281">
        <f t="shared" si="69"/>
        <v>0</v>
      </c>
      <c r="CM93" s="280">
        <f t="shared" si="39"/>
        <v>0</v>
      </c>
      <c r="CN93" s="281">
        <f t="shared" si="40"/>
        <v>0</v>
      </c>
      <c r="CO93" s="281">
        <f t="shared" si="41"/>
        <v>0</v>
      </c>
      <c r="CP93" s="280">
        <f t="shared" si="42"/>
        <v>0</v>
      </c>
      <c r="CQ93" s="290"/>
      <c r="CR93" s="290"/>
      <c r="CS93" s="290"/>
      <c r="CT93" s="290"/>
      <c r="CU93" s="290"/>
      <c r="CV93" s="290"/>
      <c r="CW93" s="291">
        <f t="shared" si="43"/>
        <v>0</v>
      </c>
      <c r="CX93" s="272">
        <f t="shared" si="70"/>
        <v>0</v>
      </c>
      <c r="CY93" s="272">
        <f t="shared" si="71"/>
        <v>0</v>
      </c>
      <c r="CZ93" s="272">
        <f t="shared" si="72"/>
        <v>0</v>
      </c>
      <c r="DA93" s="292">
        <f t="shared" ca="1" si="44"/>
        <v>3</v>
      </c>
      <c r="DB93" s="277">
        <f t="shared" ca="1" si="73"/>
        <v>2</v>
      </c>
      <c r="DC93" s="277">
        <f t="shared" ca="1" si="74"/>
        <v>2</v>
      </c>
      <c r="DD93" s="278" t="str">
        <f t="shared" ca="1" si="75"/>
        <v>I</v>
      </c>
      <c r="DE93" s="277">
        <f t="shared" ca="1" si="76"/>
        <v>0</v>
      </c>
      <c r="DF93" s="273">
        <v>3</v>
      </c>
      <c r="DG93" s="288">
        <f t="shared" ca="1" si="77"/>
        <v>0</v>
      </c>
      <c r="DH93" s="289">
        <v>1.0999999999999999E-2</v>
      </c>
      <c r="DI93" s="272">
        <f t="shared" ca="1" si="78"/>
        <v>0</v>
      </c>
      <c r="DJ93" s="281">
        <f t="shared" si="79"/>
        <v>0</v>
      </c>
      <c r="DK93" s="280">
        <f t="shared" ca="1" si="45"/>
        <v>0</v>
      </c>
      <c r="DL93" s="281">
        <f t="shared" ca="1" si="46"/>
        <v>0</v>
      </c>
      <c r="DM93" s="281">
        <f t="shared" ca="1" si="47"/>
        <v>0</v>
      </c>
      <c r="DN93" s="280">
        <f t="shared" ca="1" si="48"/>
        <v>0</v>
      </c>
      <c r="DO93" s="290"/>
      <c r="DP93" s="290"/>
      <c r="DQ93" s="290"/>
      <c r="DR93" s="290"/>
      <c r="DS93" s="290"/>
      <c r="DT93" s="290"/>
      <c r="DU93" s="291">
        <f t="shared" ca="1" si="49"/>
        <v>0</v>
      </c>
      <c r="DV93" s="272">
        <f t="shared" ca="1" si="80"/>
        <v>0</v>
      </c>
      <c r="DW93" s="272">
        <f t="shared" si="81"/>
        <v>0</v>
      </c>
      <c r="DX93" s="272">
        <f t="shared" si="82"/>
        <v>0</v>
      </c>
      <c r="DY93" s="292">
        <f t="shared" ca="1" si="50"/>
        <v>2</v>
      </c>
    </row>
    <row r="94" spans="1:129" x14ac:dyDescent="0.25">
      <c r="A94" s="269" t="str">
        <f t="shared" si="51"/>
        <v>PLATAFORMA P-XXX</v>
      </c>
      <c r="B94" s="269" t="s">
        <v>1665</v>
      </c>
      <c r="C94" s="266" t="s">
        <v>1680</v>
      </c>
      <c r="D94" s="269" t="s">
        <v>1709</v>
      </c>
      <c r="E94" s="269" t="s">
        <v>1611</v>
      </c>
      <c r="F94" s="270">
        <v>872.99700210653896</v>
      </c>
      <c r="G94" s="269">
        <f t="shared" si="52"/>
        <v>8.7319562904254355E-2</v>
      </c>
      <c r="H94" s="269">
        <v>1.0999999999999999E-2</v>
      </c>
      <c r="I94" s="269" t="s">
        <v>43</v>
      </c>
      <c r="J94" s="271">
        <v>796.76728546587151</v>
      </c>
      <c r="K94" s="256">
        <v>3</v>
      </c>
      <c r="L94" s="256">
        <f t="shared" si="53"/>
        <v>2390.3018563976148</v>
      </c>
      <c r="M94" s="273">
        <v>1</v>
      </c>
      <c r="N94" s="273">
        <v>0</v>
      </c>
      <c r="O94" s="273">
        <v>2</v>
      </c>
      <c r="P94" s="273">
        <v>2</v>
      </c>
      <c r="Q94" s="273">
        <v>2</v>
      </c>
      <c r="R94" s="285">
        <f t="shared" si="5"/>
        <v>2390.3018563976148</v>
      </c>
      <c r="S94" s="285">
        <f t="shared" si="6"/>
        <v>0</v>
      </c>
      <c r="T94" s="285">
        <f t="shared" si="7"/>
        <v>0</v>
      </c>
      <c r="U94" s="274">
        <f t="shared" si="54"/>
        <v>0</v>
      </c>
      <c r="V94" s="274">
        <f t="shared" si="55"/>
        <v>0</v>
      </c>
      <c r="W94" s="285">
        <f t="shared" si="8"/>
        <v>0</v>
      </c>
      <c r="X94" s="286"/>
      <c r="Y94" s="286"/>
      <c r="Z94" s="286"/>
      <c r="AA94" s="286"/>
      <c r="AB94" s="286"/>
      <c r="AC94" s="286"/>
      <c r="AD94" s="276">
        <f t="shared" si="56"/>
        <v>2390.3018563976148</v>
      </c>
      <c r="AE94" s="287">
        <f t="shared" si="9"/>
        <v>0</v>
      </c>
      <c r="AF94" s="287">
        <f t="shared" si="10"/>
        <v>0</v>
      </c>
      <c r="AG94" s="276">
        <f t="shared" ca="1" si="11"/>
        <v>3</v>
      </c>
      <c r="AH94" s="277">
        <f t="shared" ca="1" si="57"/>
        <v>2</v>
      </c>
      <c r="AI94" s="288">
        <f t="shared" ca="1" si="12"/>
        <v>3</v>
      </c>
      <c r="AJ94" s="278" t="str">
        <f t="shared" si="58"/>
        <v>I</v>
      </c>
      <c r="AK94" s="288">
        <f t="shared" si="13"/>
        <v>0</v>
      </c>
      <c r="AL94" s="273">
        <v>3</v>
      </c>
      <c r="AM94" s="288">
        <f t="shared" si="59"/>
        <v>0</v>
      </c>
      <c r="AN94" s="289">
        <v>1.0999999999999999E-2</v>
      </c>
      <c r="AO94" s="273">
        <f t="shared" si="14"/>
        <v>0</v>
      </c>
      <c r="AP94" s="280">
        <f t="shared" si="15"/>
        <v>0</v>
      </c>
      <c r="AQ94" s="280">
        <f t="shared" si="16"/>
        <v>0</v>
      </c>
      <c r="AR94" s="281">
        <f t="shared" si="17"/>
        <v>0</v>
      </c>
      <c r="AS94" s="281">
        <f t="shared" si="18"/>
        <v>0</v>
      </c>
      <c r="AT94" s="280">
        <f t="shared" si="19"/>
        <v>0</v>
      </c>
      <c r="AU94" s="290">
        <f t="shared" si="20"/>
        <v>1</v>
      </c>
      <c r="AV94" s="290"/>
      <c r="AW94" s="290"/>
      <c r="AX94" s="290"/>
      <c r="AY94" s="290"/>
      <c r="AZ94" s="290"/>
      <c r="BA94" s="291">
        <f t="shared" si="21"/>
        <v>0</v>
      </c>
      <c r="BB94" s="272">
        <f t="shared" si="60"/>
        <v>0</v>
      </c>
      <c r="BC94" s="273">
        <f t="shared" si="22"/>
        <v>0</v>
      </c>
      <c r="BD94" s="272">
        <f t="shared" si="61"/>
        <v>0</v>
      </c>
      <c r="BE94" s="292">
        <f t="shared" ca="1" si="23"/>
        <v>2</v>
      </c>
      <c r="BF94" s="277">
        <f t="shared" ca="1" si="24"/>
        <v>1</v>
      </c>
      <c r="BG94" s="277">
        <f t="shared" ca="1" si="62"/>
        <v>3</v>
      </c>
      <c r="BH94" s="278" t="str">
        <f t="shared" ca="1" si="25"/>
        <v>M</v>
      </c>
      <c r="BI94" s="277">
        <f t="shared" ca="1" si="26"/>
        <v>0</v>
      </c>
      <c r="BJ94" s="273">
        <v>3</v>
      </c>
      <c r="BK94" s="288">
        <f t="shared" ca="1" si="63"/>
        <v>0</v>
      </c>
      <c r="BL94" s="289">
        <v>1.0999999999999999E-2</v>
      </c>
      <c r="BM94" s="272">
        <f t="shared" ca="1" si="27"/>
        <v>0</v>
      </c>
      <c r="BN94" s="281">
        <f t="shared" si="28"/>
        <v>0</v>
      </c>
      <c r="BO94" s="280">
        <f t="shared" ca="1" si="29"/>
        <v>0</v>
      </c>
      <c r="BP94" s="281">
        <f t="shared" ca="1" si="30"/>
        <v>0</v>
      </c>
      <c r="BQ94" s="281">
        <f t="shared" ca="1" si="31"/>
        <v>0</v>
      </c>
      <c r="BR94" s="280">
        <f t="shared" ca="1" si="32"/>
        <v>0</v>
      </c>
      <c r="BS94" s="290"/>
      <c r="BT94" s="290"/>
      <c r="BU94" s="290"/>
      <c r="BV94" s="290"/>
      <c r="BW94" s="290"/>
      <c r="BX94" s="290"/>
      <c r="BY94" s="291">
        <f t="shared" ca="1" si="33"/>
        <v>0</v>
      </c>
      <c r="BZ94" s="272">
        <f t="shared" si="64"/>
        <v>0</v>
      </c>
      <c r="CA94" s="272">
        <f t="shared" ca="1" si="34"/>
        <v>0</v>
      </c>
      <c r="CB94" s="272">
        <f t="shared" si="65"/>
        <v>0</v>
      </c>
      <c r="CC94" s="284">
        <f t="shared" ca="1" si="35"/>
        <v>4</v>
      </c>
      <c r="CD94" s="277">
        <f t="shared" ca="1" si="36"/>
        <v>4</v>
      </c>
      <c r="CE94" s="277">
        <f t="shared" ca="1" si="66"/>
        <v>3</v>
      </c>
      <c r="CF94" s="278" t="str">
        <f t="shared" si="37"/>
        <v>I</v>
      </c>
      <c r="CG94" s="277">
        <f t="shared" si="38"/>
        <v>0</v>
      </c>
      <c r="CH94" s="273">
        <v>3</v>
      </c>
      <c r="CI94" s="288">
        <f t="shared" si="67"/>
        <v>0</v>
      </c>
      <c r="CJ94" s="289">
        <v>1.0999999999999999E-2</v>
      </c>
      <c r="CK94" s="272">
        <f t="shared" si="68"/>
        <v>0</v>
      </c>
      <c r="CL94" s="281">
        <f t="shared" si="69"/>
        <v>0</v>
      </c>
      <c r="CM94" s="280">
        <f t="shared" si="39"/>
        <v>0</v>
      </c>
      <c r="CN94" s="281">
        <f t="shared" si="40"/>
        <v>0</v>
      </c>
      <c r="CO94" s="281">
        <f t="shared" si="41"/>
        <v>0</v>
      </c>
      <c r="CP94" s="280">
        <f t="shared" si="42"/>
        <v>0</v>
      </c>
      <c r="CQ94" s="290"/>
      <c r="CR94" s="290"/>
      <c r="CS94" s="290"/>
      <c r="CT94" s="290"/>
      <c r="CU94" s="290"/>
      <c r="CV94" s="290"/>
      <c r="CW94" s="291">
        <f t="shared" si="43"/>
        <v>0</v>
      </c>
      <c r="CX94" s="272">
        <f t="shared" si="70"/>
        <v>0</v>
      </c>
      <c r="CY94" s="272">
        <f t="shared" si="71"/>
        <v>0</v>
      </c>
      <c r="CZ94" s="272">
        <f t="shared" si="72"/>
        <v>0</v>
      </c>
      <c r="DA94" s="292">
        <f t="shared" ca="1" si="44"/>
        <v>4</v>
      </c>
      <c r="DB94" s="277">
        <f t="shared" ca="1" si="73"/>
        <v>3</v>
      </c>
      <c r="DC94" s="277">
        <f t="shared" ca="1" si="74"/>
        <v>3</v>
      </c>
      <c r="DD94" s="278" t="str">
        <f t="shared" ca="1" si="75"/>
        <v>I</v>
      </c>
      <c r="DE94" s="277">
        <f t="shared" ca="1" si="76"/>
        <v>0</v>
      </c>
      <c r="DF94" s="273">
        <v>3</v>
      </c>
      <c r="DG94" s="288">
        <f t="shared" ca="1" si="77"/>
        <v>0</v>
      </c>
      <c r="DH94" s="289">
        <v>1.0999999999999999E-2</v>
      </c>
      <c r="DI94" s="272">
        <f t="shared" ca="1" si="78"/>
        <v>0</v>
      </c>
      <c r="DJ94" s="281">
        <f t="shared" si="79"/>
        <v>0</v>
      </c>
      <c r="DK94" s="280">
        <f t="shared" ca="1" si="45"/>
        <v>0</v>
      </c>
      <c r="DL94" s="281">
        <f t="shared" ca="1" si="46"/>
        <v>0</v>
      </c>
      <c r="DM94" s="281">
        <f t="shared" ca="1" si="47"/>
        <v>0</v>
      </c>
      <c r="DN94" s="280">
        <f t="shared" ca="1" si="48"/>
        <v>0</v>
      </c>
      <c r="DO94" s="290"/>
      <c r="DP94" s="290"/>
      <c r="DQ94" s="290"/>
      <c r="DR94" s="290"/>
      <c r="DS94" s="290"/>
      <c r="DT94" s="290"/>
      <c r="DU94" s="291">
        <f t="shared" ca="1" si="49"/>
        <v>0</v>
      </c>
      <c r="DV94" s="272">
        <f t="shared" si="80"/>
        <v>0</v>
      </c>
      <c r="DW94" s="272">
        <f t="shared" si="81"/>
        <v>0</v>
      </c>
      <c r="DX94" s="272">
        <f t="shared" si="82"/>
        <v>0</v>
      </c>
      <c r="DY94" s="292">
        <f t="shared" ca="1" si="50"/>
        <v>3</v>
      </c>
    </row>
    <row r="95" spans="1:129" x14ac:dyDescent="0.25">
      <c r="A95" s="269" t="str">
        <f t="shared" si="51"/>
        <v>PLATAFORMA P-XXX</v>
      </c>
      <c r="B95" s="269" t="s">
        <v>1665</v>
      </c>
      <c r="C95" s="266" t="s">
        <v>1681</v>
      </c>
      <c r="D95" s="269" t="s">
        <v>1710</v>
      </c>
      <c r="E95" s="269" t="s">
        <v>1612</v>
      </c>
      <c r="F95" s="270">
        <v>428.16042689294198</v>
      </c>
      <c r="G95" s="269">
        <f t="shared" si="52"/>
        <v>0.44756664804980506</v>
      </c>
      <c r="H95" s="269">
        <v>1.0999999999999999E-2</v>
      </c>
      <c r="I95" s="269" t="s">
        <v>48</v>
      </c>
      <c r="J95" s="271">
        <v>236.53009980089433</v>
      </c>
      <c r="K95" s="256">
        <v>3</v>
      </c>
      <c r="L95" s="256">
        <f t="shared" si="53"/>
        <v>709.59029940268306</v>
      </c>
      <c r="M95" s="273">
        <v>0</v>
      </c>
      <c r="N95" s="273">
        <v>2</v>
      </c>
      <c r="O95" s="273">
        <v>0</v>
      </c>
      <c r="P95" s="273">
        <v>0</v>
      </c>
      <c r="Q95" s="273">
        <v>2</v>
      </c>
      <c r="R95" s="285">
        <f t="shared" si="5"/>
        <v>0</v>
      </c>
      <c r="S95" s="285">
        <f t="shared" si="6"/>
        <v>239.13193089870416</v>
      </c>
      <c r="T95" s="285">
        <f t="shared" si="7"/>
        <v>239.13193089870416</v>
      </c>
      <c r="U95" s="274">
        <f t="shared" si="54"/>
        <v>0</v>
      </c>
      <c r="V95" s="274">
        <f t="shared" si="55"/>
        <v>0</v>
      </c>
      <c r="W95" s="285">
        <f t="shared" si="8"/>
        <v>0</v>
      </c>
      <c r="X95" s="286"/>
      <c r="Y95" s="286"/>
      <c r="Z95" s="286"/>
      <c r="AA95" s="286"/>
      <c r="AB95" s="286"/>
      <c r="AC95" s="286"/>
      <c r="AD95" s="276">
        <f t="shared" si="56"/>
        <v>0</v>
      </c>
      <c r="AE95" s="287">
        <f t="shared" si="9"/>
        <v>0</v>
      </c>
      <c r="AF95" s="287">
        <f t="shared" si="10"/>
        <v>0</v>
      </c>
      <c r="AG95" s="276">
        <f t="shared" ca="1" si="11"/>
        <v>0</v>
      </c>
      <c r="AH95" s="277">
        <f t="shared" ca="1" si="57"/>
        <v>4</v>
      </c>
      <c r="AI95" s="288">
        <f t="shared" ca="1" si="12"/>
        <v>3</v>
      </c>
      <c r="AJ95" s="278" t="str">
        <f t="shared" ca="1" si="58"/>
        <v>L</v>
      </c>
      <c r="AK95" s="288">
        <f t="shared" ca="1" si="13"/>
        <v>239.13193089870416</v>
      </c>
      <c r="AL95" s="273">
        <v>3</v>
      </c>
      <c r="AM95" s="288">
        <f t="shared" ca="1" si="59"/>
        <v>717.39579269611249</v>
      </c>
      <c r="AN95" s="289">
        <v>1.0999999999999999E-2</v>
      </c>
      <c r="AO95" s="273">
        <f t="shared" ca="1" si="14"/>
        <v>717.39579269611249</v>
      </c>
      <c r="AP95" s="280">
        <f t="shared" si="15"/>
        <v>0</v>
      </c>
      <c r="AQ95" s="280">
        <f t="shared" ca="1" si="16"/>
        <v>0</v>
      </c>
      <c r="AR95" s="281">
        <f t="shared" ca="1" si="17"/>
        <v>0</v>
      </c>
      <c r="AS95" s="281">
        <f t="shared" ca="1" si="18"/>
        <v>0</v>
      </c>
      <c r="AT95" s="280">
        <f t="shared" ca="1" si="19"/>
        <v>0</v>
      </c>
      <c r="AU95" s="290">
        <f t="shared" si="20"/>
        <v>1</v>
      </c>
      <c r="AV95" s="290"/>
      <c r="AW95" s="290"/>
      <c r="AX95" s="290"/>
      <c r="AY95" s="290"/>
      <c r="AZ95" s="290"/>
      <c r="BA95" s="291">
        <f t="shared" ca="1" si="21"/>
        <v>0</v>
      </c>
      <c r="BB95" s="272">
        <f t="shared" si="60"/>
        <v>0</v>
      </c>
      <c r="BC95" s="273">
        <f t="shared" ca="1" si="22"/>
        <v>717.39579269611249</v>
      </c>
      <c r="BD95" s="272">
        <f t="shared" si="61"/>
        <v>0</v>
      </c>
      <c r="BE95" s="292">
        <f t="shared" ca="1" si="23"/>
        <v>4</v>
      </c>
      <c r="BF95" s="277">
        <f t="shared" ca="1" si="24"/>
        <v>3</v>
      </c>
      <c r="BG95" s="277">
        <f t="shared" ca="1" si="62"/>
        <v>3</v>
      </c>
      <c r="BH95" s="278" t="str">
        <f t="shared" si="25"/>
        <v>I</v>
      </c>
      <c r="BI95" s="277">
        <f t="shared" si="26"/>
        <v>0</v>
      </c>
      <c r="BJ95" s="273">
        <v>3</v>
      </c>
      <c r="BK95" s="288">
        <f t="shared" si="63"/>
        <v>0</v>
      </c>
      <c r="BL95" s="289">
        <v>1.0999999999999999E-2</v>
      </c>
      <c r="BM95" s="272">
        <f t="shared" si="27"/>
        <v>0</v>
      </c>
      <c r="BN95" s="281">
        <f t="shared" ca="1" si="28"/>
        <v>0</v>
      </c>
      <c r="BO95" s="280">
        <f t="shared" si="29"/>
        <v>0</v>
      </c>
      <c r="BP95" s="281">
        <f t="shared" si="30"/>
        <v>0</v>
      </c>
      <c r="BQ95" s="281">
        <f t="shared" si="31"/>
        <v>0</v>
      </c>
      <c r="BR95" s="280">
        <f t="shared" si="32"/>
        <v>0</v>
      </c>
      <c r="BS95" s="290"/>
      <c r="BT95" s="290"/>
      <c r="BU95" s="290"/>
      <c r="BV95" s="290"/>
      <c r="BW95" s="290"/>
      <c r="BX95" s="290"/>
      <c r="BY95" s="291">
        <f t="shared" si="33"/>
        <v>0</v>
      </c>
      <c r="BZ95" s="272">
        <f t="shared" si="64"/>
        <v>0</v>
      </c>
      <c r="CA95" s="272">
        <f t="shared" si="34"/>
        <v>0</v>
      </c>
      <c r="CB95" s="272">
        <f t="shared" si="65"/>
        <v>0</v>
      </c>
      <c r="CC95" s="284">
        <f t="shared" ca="1" si="35"/>
        <v>3</v>
      </c>
      <c r="CD95" s="277">
        <f t="shared" ca="1" si="36"/>
        <v>2</v>
      </c>
      <c r="CE95" s="277">
        <f t="shared" ca="1" si="66"/>
        <v>3</v>
      </c>
      <c r="CF95" s="278" t="str">
        <f t="shared" ca="1" si="37"/>
        <v>I</v>
      </c>
      <c r="CG95" s="277">
        <f t="shared" ca="1" si="38"/>
        <v>0</v>
      </c>
      <c r="CH95" s="273">
        <v>3</v>
      </c>
      <c r="CI95" s="288">
        <f t="shared" ca="1" si="67"/>
        <v>0</v>
      </c>
      <c r="CJ95" s="289">
        <v>1.0999999999999999E-2</v>
      </c>
      <c r="CK95" s="272">
        <f t="shared" si="68"/>
        <v>0</v>
      </c>
      <c r="CL95" s="281">
        <f t="shared" ca="1" si="69"/>
        <v>0</v>
      </c>
      <c r="CM95" s="280">
        <f t="shared" ca="1" si="39"/>
        <v>0</v>
      </c>
      <c r="CN95" s="281">
        <f t="shared" ca="1" si="40"/>
        <v>0</v>
      </c>
      <c r="CO95" s="281">
        <f t="shared" ca="1" si="41"/>
        <v>0</v>
      </c>
      <c r="CP95" s="280">
        <f t="shared" ca="1" si="42"/>
        <v>0</v>
      </c>
      <c r="CQ95" s="290"/>
      <c r="CR95" s="290"/>
      <c r="CS95" s="290"/>
      <c r="CT95" s="290"/>
      <c r="CU95" s="290"/>
      <c r="CV95" s="290"/>
      <c r="CW95" s="291">
        <f t="shared" ca="1" si="43"/>
        <v>0</v>
      </c>
      <c r="CX95" s="272">
        <f t="shared" si="70"/>
        <v>0</v>
      </c>
      <c r="CY95" s="272">
        <f t="shared" si="71"/>
        <v>0</v>
      </c>
      <c r="CZ95" s="272">
        <f t="shared" si="72"/>
        <v>0</v>
      </c>
      <c r="DA95" s="292">
        <f t="shared" ca="1" si="44"/>
        <v>2</v>
      </c>
      <c r="DB95" s="277">
        <f t="shared" ca="1" si="73"/>
        <v>1</v>
      </c>
      <c r="DC95" s="277">
        <f t="shared" ca="1" si="74"/>
        <v>3</v>
      </c>
      <c r="DD95" s="278" t="str">
        <f t="shared" ca="1" si="75"/>
        <v>I</v>
      </c>
      <c r="DE95" s="277">
        <f t="shared" ca="1" si="76"/>
        <v>0</v>
      </c>
      <c r="DF95" s="273">
        <v>3</v>
      </c>
      <c r="DG95" s="288">
        <f t="shared" ca="1" si="77"/>
        <v>0</v>
      </c>
      <c r="DH95" s="289">
        <v>1.0999999999999999E-2</v>
      </c>
      <c r="DI95" s="272">
        <f t="shared" ca="1" si="78"/>
        <v>0</v>
      </c>
      <c r="DJ95" s="281">
        <f t="shared" si="79"/>
        <v>0</v>
      </c>
      <c r="DK95" s="280">
        <f t="shared" ca="1" si="45"/>
        <v>0</v>
      </c>
      <c r="DL95" s="281">
        <f t="shared" ca="1" si="46"/>
        <v>0</v>
      </c>
      <c r="DM95" s="281">
        <f t="shared" ca="1" si="47"/>
        <v>0</v>
      </c>
      <c r="DN95" s="280">
        <f t="shared" ca="1" si="48"/>
        <v>0</v>
      </c>
      <c r="DO95" s="290"/>
      <c r="DP95" s="290"/>
      <c r="DQ95" s="290"/>
      <c r="DR95" s="290"/>
      <c r="DS95" s="290"/>
      <c r="DT95" s="290"/>
      <c r="DU95" s="291">
        <f t="shared" ca="1" si="49"/>
        <v>0</v>
      </c>
      <c r="DV95" s="272">
        <f t="shared" si="80"/>
        <v>0</v>
      </c>
      <c r="DW95" s="272">
        <f t="shared" si="81"/>
        <v>0</v>
      </c>
      <c r="DX95" s="272">
        <f t="shared" si="82"/>
        <v>0</v>
      </c>
      <c r="DY95" s="292">
        <f t="shared" ca="1" si="50"/>
        <v>1</v>
      </c>
    </row>
    <row r="96" spans="1:129" x14ac:dyDescent="0.25">
      <c r="A96" s="269" t="str">
        <f t="shared" si="51"/>
        <v>PLATAFORMA P-XXX</v>
      </c>
      <c r="B96" s="269" t="s">
        <v>1665</v>
      </c>
      <c r="C96" s="266" t="s">
        <v>1682</v>
      </c>
      <c r="D96" s="269" t="s">
        <v>1709</v>
      </c>
      <c r="E96" s="269" t="s">
        <v>1609</v>
      </c>
      <c r="F96" s="270">
        <v>21.458483869594101</v>
      </c>
      <c r="G96" s="269">
        <f t="shared" si="52"/>
        <v>0.35946541019557809</v>
      </c>
      <c r="H96" s="269">
        <v>1.0999999999999999E-2</v>
      </c>
      <c r="I96" s="269" t="s">
        <v>48</v>
      </c>
      <c r="J96" s="271">
        <v>13.744901163235262</v>
      </c>
      <c r="K96" s="256">
        <v>3</v>
      </c>
      <c r="L96" s="256">
        <f t="shared" si="53"/>
        <v>41.234703489705787</v>
      </c>
      <c r="M96" s="273">
        <v>1</v>
      </c>
      <c r="N96" s="273">
        <v>1</v>
      </c>
      <c r="O96" s="273">
        <v>1</v>
      </c>
      <c r="P96" s="273">
        <v>1</v>
      </c>
      <c r="Q96" s="273">
        <v>0</v>
      </c>
      <c r="R96" s="285">
        <f t="shared" si="5"/>
        <v>41.234703489705787</v>
      </c>
      <c r="S96" s="285">
        <f t="shared" si="6"/>
        <v>0</v>
      </c>
      <c r="T96" s="285">
        <f t="shared" si="7"/>
        <v>0</v>
      </c>
      <c r="U96" s="274">
        <f t="shared" si="54"/>
        <v>0</v>
      </c>
      <c r="V96" s="274">
        <f t="shared" si="55"/>
        <v>0</v>
      </c>
      <c r="W96" s="285">
        <f t="shared" si="8"/>
        <v>0</v>
      </c>
      <c r="X96" s="286"/>
      <c r="Y96" s="286"/>
      <c r="Z96" s="286"/>
      <c r="AA96" s="286"/>
      <c r="AB96" s="286"/>
      <c r="AC96" s="286"/>
      <c r="AD96" s="276">
        <f t="shared" si="56"/>
        <v>41.234703489705787</v>
      </c>
      <c r="AE96" s="287">
        <f t="shared" si="9"/>
        <v>0</v>
      </c>
      <c r="AF96" s="287">
        <f t="shared" si="10"/>
        <v>0</v>
      </c>
      <c r="AG96" s="276">
        <f t="shared" ca="1" si="11"/>
        <v>4</v>
      </c>
      <c r="AH96" s="277">
        <f t="shared" ca="1" si="57"/>
        <v>4</v>
      </c>
      <c r="AI96" s="288">
        <f t="shared" ca="1" si="12"/>
        <v>2</v>
      </c>
      <c r="AJ96" s="278" t="str">
        <f t="shared" si="58"/>
        <v>I</v>
      </c>
      <c r="AK96" s="288">
        <f t="shared" si="13"/>
        <v>0</v>
      </c>
      <c r="AL96" s="273">
        <v>3</v>
      </c>
      <c r="AM96" s="288">
        <f t="shared" si="59"/>
        <v>0</v>
      </c>
      <c r="AN96" s="289">
        <v>1.0999999999999999E-2</v>
      </c>
      <c r="AO96" s="273">
        <f t="shared" si="14"/>
        <v>0</v>
      </c>
      <c r="AP96" s="280">
        <f t="shared" si="15"/>
        <v>0</v>
      </c>
      <c r="AQ96" s="280">
        <f t="shared" si="16"/>
        <v>0</v>
      </c>
      <c r="AR96" s="281">
        <f t="shared" si="17"/>
        <v>0</v>
      </c>
      <c r="AS96" s="281">
        <f t="shared" si="18"/>
        <v>0</v>
      </c>
      <c r="AT96" s="280">
        <f t="shared" si="19"/>
        <v>0</v>
      </c>
      <c r="AU96" s="290">
        <f t="shared" si="20"/>
        <v>1</v>
      </c>
      <c r="AV96" s="290"/>
      <c r="AW96" s="290"/>
      <c r="AX96" s="290"/>
      <c r="AY96" s="290"/>
      <c r="AZ96" s="290"/>
      <c r="BA96" s="291">
        <f t="shared" si="21"/>
        <v>0</v>
      </c>
      <c r="BB96" s="272">
        <f t="shared" si="60"/>
        <v>0</v>
      </c>
      <c r="BC96" s="273">
        <f t="shared" si="22"/>
        <v>0</v>
      </c>
      <c r="BD96" s="272">
        <f t="shared" si="61"/>
        <v>0</v>
      </c>
      <c r="BE96" s="292">
        <f t="shared" ca="1" si="23"/>
        <v>4</v>
      </c>
      <c r="BF96" s="277">
        <f t="shared" ca="1" si="24"/>
        <v>3</v>
      </c>
      <c r="BG96" s="277">
        <f t="shared" ca="1" si="62"/>
        <v>2</v>
      </c>
      <c r="BH96" s="278" t="str">
        <f t="shared" si="25"/>
        <v>I</v>
      </c>
      <c r="BI96" s="277">
        <f t="shared" si="26"/>
        <v>0</v>
      </c>
      <c r="BJ96" s="273">
        <v>3</v>
      </c>
      <c r="BK96" s="288">
        <f t="shared" si="63"/>
        <v>0</v>
      </c>
      <c r="BL96" s="289">
        <v>1.0999999999999999E-2</v>
      </c>
      <c r="BM96" s="272">
        <f t="shared" si="27"/>
        <v>0</v>
      </c>
      <c r="BN96" s="281">
        <f t="shared" si="28"/>
        <v>0</v>
      </c>
      <c r="BO96" s="280">
        <f t="shared" si="29"/>
        <v>0</v>
      </c>
      <c r="BP96" s="281">
        <f t="shared" si="30"/>
        <v>0</v>
      </c>
      <c r="BQ96" s="281">
        <f t="shared" si="31"/>
        <v>0</v>
      </c>
      <c r="BR96" s="280">
        <f t="shared" si="32"/>
        <v>0</v>
      </c>
      <c r="BS96" s="290"/>
      <c r="BT96" s="290"/>
      <c r="BU96" s="290"/>
      <c r="BV96" s="290"/>
      <c r="BW96" s="290"/>
      <c r="BX96" s="290"/>
      <c r="BY96" s="291">
        <f t="shared" si="33"/>
        <v>0</v>
      </c>
      <c r="BZ96" s="272">
        <f t="shared" si="64"/>
        <v>0</v>
      </c>
      <c r="CA96" s="272">
        <f t="shared" si="34"/>
        <v>0</v>
      </c>
      <c r="CB96" s="272">
        <f t="shared" si="65"/>
        <v>0</v>
      </c>
      <c r="CC96" s="284">
        <f t="shared" ca="1" si="35"/>
        <v>4</v>
      </c>
      <c r="CD96" s="277">
        <f t="shared" ca="1" si="36"/>
        <v>4</v>
      </c>
      <c r="CE96" s="277">
        <f t="shared" ca="1" si="66"/>
        <v>2</v>
      </c>
      <c r="CF96" s="278" t="str">
        <f t="shared" si="37"/>
        <v>I</v>
      </c>
      <c r="CG96" s="277">
        <f t="shared" si="38"/>
        <v>0</v>
      </c>
      <c r="CH96" s="273">
        <v>3</v>
      </c>
      <c r="CI96" s="288">
        <f t="shared" si="67"/>
        <v>0</v>
      </c>
      <c r="CJ96" s="289">
        <v>1.0999999999999999E-2</v>
      </c>
      <c r="CK96" s="272">
        <f t="shared" si="68"/>
        <v>0</v>
      </c>
      <c r="CL96" s="281">
        <f t="shared" si="69"/>
        <v>0</v>
      </c>
      <c r="CM96" s="280">
        <f t="shared" si="39"/>
        <v>0</v>
      </c>
      <c r="CN96" s="281">
        <f t="shared" si="40"/>
        <v>0</v>
      </c>
      <c r="CO96" s="281">
        <f t="shared" si="41"/>
        <v>0</v>
      </c>
      <c r="CP96" s="280">
        <f t="shared" si="42"/>
        <v>0</v>
      </c>
      <c r="CQ96" s="290"/>
      <c r="CR96" s="290"/>
      <c r="CS96" s="290"/>
      <c r="CT96" s="290"/>
      <c r="CU96" s="290"/>
      <c r="CV96" s="290"/>
      <c r="CW96" s="291">
        <f t="shared" si="43"/>
        <v>0</v>
      </c>
      <c r="CX96" s="272">
        <f t="shared" si="70"/>
        <v>0</v>
      </c>
      <c r="CY96" s="272">
        <f t="shared" si="71"/>
        <v>0</v>
      </c>
      <c r="CZ96" s="272">
        <f t="shared" si="72"/>
        <v>0</v>
      </c>
      <c r="DA96" s="292">
        <f t="shared" ca="1" si="44"/>
        <v>4</v>
      </c>
      <c r="DB96" s="277">
        <f t="shared" ca="1" si="73"/>
        <v>4</v>
      </c>
      <c r="DC96" s="277">
        <f t="shared" ca="1" si="74"/>
        <v>2</v>
      </c>
      <c r="DD96" s="278" t="str">
        <f t="shared" ca="1" si="75"/>
        <v>I</v>
      </c>
      <c r="DE96" s="277">
        <f t="shared" ca="1" si="76"/>
        <v>0</v>
      </c>
      <c r="DF96" s="273">
        <v>3</v>
      </c>
      <c r="DG96" s="288">
        <f t="shared" ca="1" si="77"/>
        <v>0</v>
      </c>
      <c r="DH96" s="289">
        <v>1.0999999999999999E-2</v>
      </c>
      <c r="DI96" s="272">
        <f t="shared" si="78"/>
        <v>0</v>
      </c>
      <c r="DJ96" s="281">
        <f t="shared" si="79"/>
        <v>0</v>
      </c>
      <c r="DK96" s="280">
        <f t="shared" ca="1" si="45"/>
        <v>0</v>
      </c>
      <c r="DL96" s="281">
        <f t="shared" ca="1" si="46"/>
        <v>0</v>
      </c>
      <c r="DM96" s="281">
        <f t="shared" ca="1" si="47"/>
        <v>0</v>
      </c>
      <c r="DN96" s="280">
        <f t="shared" ca="1" si="48"/>
        <v>0</v>
      </c>
      <c r="DO96" s="290"/>
      <c r="DP96" s="290"/>
      <c r="DQ96" s="290"/>
      <c r="DR96" s="290"/>
      <c r="DS96" s="290"/>
      <c r="DT96" s="290"/>
      <c r="DU96" s="291">
        <f t="shared" ca="1" si="49"/>
        <v>0</v>
      </c>
      <c r="DV96" s="272">
        <f t="shared" si="80"/>
        <v>0</v>
      </c>
      <c r="DW96" s="272">
        <f t="shared" si="81"/>
        <v>0</v>
      </c>
      <c r="DX96" s="272">
        <f t="shared" si="82"/>
        <v>0</v>
      </c>
      <c r="DY96" s="292">
        <f t="shared" ca="1" si="50"/>
        <v>4</v>
      </c>
    </row>
    <row r="97" spans="1:129" x14ac:dyDescent="0.25">
      <c r="A97" s="269" t="str">
        <f t="shared" si="51"/>
        <v>PLATAFORMA P-XXX</v>
      </c>
      <c r="B97" s="269" t="s">
        <v>1665</v>
      </c>
      <c r="C97" s="266" t="s">
        <v>1683</v>
      </c>
      <c r="D97" s="269" t="s">
        <v>1710</v>
      </c>
      <c r="E97" s="269" t="s">
        <v>1610</v>
      </c>
      <c r="F97" s="270">
        <v>1775.12265583101</v>
      </c>
      <c r="G97" s="269">
        <f t="shared" si="52"/>
        <v>0.81386261861627629</v>
      </c>
      <c r="H97" s="269">
        <v>1.0999999999999999E-2</v>
      </c>
      <c r="I97" s="269" t="s">
        <v>46</v>
      </c>
      <c r="J97" s="271">
        <v>330.41668279130522</v>
      </c>
      <c r="K97" s="256">
        <v>3</v>
      </c>
      <c r="L97" s="256">
        <f t="shared" si="53"/>
        <v>991.25004837391566</v>
      </c>
      <c r="M97" s="273">
        <v>1</v>
      </c>
      <c r="N97" s="273">
        <v>1</v>
      </c>
      <c r="O97" s="273">
        <v>2</v>
      </c>
      <c r="P97" s="273">
        <v>2</v>
      </c>
      <c r="Q97" s="273">
        <v>1</v>
      </c>
      <c r="R97" s="285">
        <f t="shared" si="5"/>
        <v>991.25004837391566</v>
      </c>
      <c r="S97" s="285">
        <f t="shared" si="6"/>
        <v>0</v>
      </c>
      <c r="T97" s="285">
        <f t="shared" si="7"/>
        <v>0</v>
      </c>
      <c r="U97" s="274">
        <f t="shared" si="54"/>
        <v>0</v>
      </c>
      <c r="V97" s="274">
        <f t="shared" si="55"/>
        <v>0</v>
      </c>
      <c r="W97" s="285">
        <f t="shared" si="8"/>
        <v>0</v>
      </c>
      <c r="X97" s="286"/>
      <c r="Y97" s="286"/>
      <c r="Z97" s="286"/>
      <c r="AA97" s="286"/>
      <c r="AB97" s="286"/>
      <c r="AC97" s="286"/>
      <c r="AD97" s="276">
        <f t="shared" si="56"/>
        <v>991.25004837391566</v>
      </c>
      <c r="AE97" s="287">
        <f t="shared" si="9"/>
        <v>0</v>
      </c>
      <c r="AF97" s="287">
        <f t="shared" si="10"/>
        <v>0</v>
      </c>
      <c r="AG97" s="276">
        <f t="shared" ca="1" si="11"/>
        <v>5</v>
      </c>
      <c r="AH97" s="277">
        <f t="shared" ca="1" si="57"/>
        <v>3</v>
      </c>
      <c r="AI97" s="288">
        <f t="shared" ca="1" si="12"/>
        <v>2</v>
      </c>
      <c r="AJ97" s="278" t="str">
        <f t="shared" si="58"/>
        <v>I</v>
      </c>
      <c r="AK97" s="288">
        <f t="shared" si="13"/>
        <v>0</v>
      </c>
      <c r="AL97" s="273">
        <v>3</v>
      </c>
      <c r="AM97" s="288">
        <f t="shared" si="59"/>
        <v>0</v>
      </c>
      <c r="AN97" s="289">
        <v>1.0999999999999999E-2</v>
      </c>
      <c r="AO97" s="273">
        <f t="shared" si="14"/>
        <v>0</v>
      </c>
      <c r="AP97" s="280">
        <f t="shared" si="15"/>
        <v>0</v>
      </c>
      <c r="AQ97" s="280">
        <f t="shared" si="16"/>
        <v>0</v>
      </c>
      <c r="AR97" s="281">
        <f t="shared" si="17"/>
        <v>0</v>
      </c>
      <c r="AS97" s="281">
        <f t="shared" si="18"/>
        <v>0</v>
      </c>
      <c r="AT97" s="280">
        <f t="shared" si="19"/>
        <v>0</v>
      </c>
      <c r="AU97" s="290">
        <f t="shared" si="20"/>
        <v>1</v>
      </c>
      <c r="AV97" s="290"/>
      <c r="AW97" s="290"/>
      <c r="AX97" s="290"/>
      <c r="AY97" s="290"/>
      <c r="AZ97" s="290"/>
      <c r="BA97" s="291">
        <f t="shared" si="21"/>
        <v>0</v>
      </c>
      <c r="BB97" s="272">
        <f t="shared" si="60"/>
        <v>0</v>
      </c>
      <c r="BC97" s="273">
        <f t="shared" si="22"/>
        <v>0</v>
      </c>
      <c r="BD97" s="272">
        <f t="shared" si="61"/>
        <v>0</v>
      </c>
      <c r="BE97" s="292">
        <f t="shared" ca="1" si="23"/>
        <v>4</v>
      </c>
      <c r="BF97" s="277">
        <f t="shared" ca="1" si="24"/>
        <v>4</v>
      </c>
      <c r="BG97" s="277">
        <f t="shared" ca="1" si="62"/>
        <v>2</v>
      </c>
      <c r="BH97" s="278" t="str">
        <f t="shared" si="25"/>
        <v>I</v>
      </c>
      <c r="BI97" s="277">
        <f t="shared" si="26"/>
        <v>0</v>
      </c>
      <c r="BJ97" s="273">
        <v>3</v>
      </c>
      <c r="BK97" s="288">
        <f t="shared" si="63"/>
        <v>0</v>
      </c>
      <c r="BL97" s="289">
        <v>1.0999999999999999E-2</v>
      </c>
      <c r="BM97" s="272">
        <f t="shared" si="27"/>
        <v>0</v>
      </c>
      <c r="BN97" s="281">
        <f t="shared" si="28"/>
        <v>0</v>
      </c>
      <c r="BO97" s="280">
        <f t="shared" si="29"/>
        <v>0</v>
      </c>
      <c r="BP97" s="281">
        <f t="shared" si="30"/>
        <v>0</v>
      </c>
      <c r="BQ97" s="281">
        <f t="shared" si="31"/>
        <v>0</v>
      </c>
      <c r="BR97" s="280">
        <f t="shared" si="32"/>
        <v>0</v>
      </c>
      <c r="BS97" s="290"/>
      <c r="BT97" s="290"/>
      <c r="BU97" s="290"/>
      <c r="BV97" s="290"/>
      <c r="BW97" s="290"/>
      <c r="BX97" s="290"/>
      <c r="BY97" s="291">
        <f t="shared" si="33"/>
        <v>0</v>
      </c>
      <c r="BZ97" s="272">
        <f t="shared" si="64"/>
        <v>0</v>
      </c>
      <c r="CA97" s="272">
        <f t="shared" si="34"/>
        <v>0</v>
      </c>
      <c r="CB97" s="272">
        <f t="shared" si="65"/>
        <v>0</v>
      </c>
      <c r="CC97" s="284">
        <f t="shared" ca="1" si="35"/>
        <v>4</v>
      </c>
      <c r="CD97" s="277">
        <f t="shared" ca="1" si="36"/>
        <v>4</v>
      </c>
      <c r="CE97" s="277">
        <f t="shared" ca="1" si="66"/>
        <v>2</v>
      </c>
      <c r="CF97" s="278" t="str">
        <f t="shared" si="37"/>
        <v>I</v>
      </c>
      <c r="CG97" s="277">
        <f t="shared" si="38"/>
        <v>0</v>
      </c>
      <c r="CH97" s="273">
        <v>3</v>
      </c>
      <c r="CI97" s="288">
        <f t="shared" si="67"/>
        <v>0</v>
      </c>
      <c r="CJ97" s="289">
        <v>1.0999999999999999E-2</v>
      </c>
      <c r="CK97" s="272">
        <f t="shared" si="68"/>
        <v>0</v>
      </c>
      <c r="CL97" s="281">
        <f t="shared" si="69"/>
        <v>0</v>
      </c>
      <c r="CM97" s="280">
        <f t="shared" si="39"/>
        <v>0</v>
      </c>
      <c r="CN97" s="281">
        <f t="shared" si="40"/>
        <v>0</v>
      </c>
      <c r="CO97" s="281">
        <f t="shared" si="41"/>
        <v>0</v>
      </c>
      <c r="CP97" s="280">
        <f t="shared" si="42"/>
        <v>0</v>
      </c>
      <c r="CQ97" s="290"/>
      <c r="CR97" s="290"/>
      <c r="CS97" s="290"/>
      <c r="CT97" s="290"/>
      <c r="CU97" s="290"/>
      <c r="CV97" s="290"/>
      <c r="CW97" s="291">
        <f t="shared" si="43"/>
        <v>0</v>
      </c>
      <c r="CX97" s="272">
        <f t="shared" si="70"/>
        <v>0</v>
      </c>
      <c r="CY97" s="272">
        <f t="shared" si="71"/>
        <v>0</v>
      </c>
      <c r="CZ97" s="272">
        <f t="shared" si="72"/>
        <v>0</v>
      </c>
      <c r="DA97" s="292">
        <f t="shared" ca="1" si="44"/>
        <v>4</v>
      </c>
      <c r="DB97" s="277">
        <f t="shared" ca="1" si="73"/>
        <v>3</v>
      </c>
      <c r="DC97" s="277">
        <f t="shared" ca="1" si="74"/>
        <v>2</v>
      </c>
      <c r="DD97" s="278" t="str">
        <f t="shared" ca="1" si="75"/>
        <v>I</v>
      </c>
      <c r="DE97" s="277">
        <f t="shared" ca="1" si="76"/>
        <v>0</v>
      </c>
      <c r="DF97" s="273">
        <v>3</v>
      </c>
      <c r="DG97" s="288">
        <f t="shared" ca="1" si="77"/>
        <v>0</v>
      </c>
      <c r="DH97" s="289">
        <v>1.0999999999999999E-2</v>
      </c>
      <c r="DI97" s="272">
        <f t="shared" ca="1" si="78"/>
        <v>0</v>
      </c>
      <c r="DJ97" s="281">
        <f t="shared" si="79"/>
        <v>0</v>
      </c>
      <c r="DK97" s="280">
        <f t="shared" ca="1" si="45"/>
        <v>0</v>
      </c>
      <c r="DL97" s="281">
        <f t="shared" ca="1" si="46"/>
        <v>0</v>
      </c>
      <c r="DM97" s="281">
        <f t="shared" ca="1" si="47"/>
        <v>0</v>
      </c>
      <c r="DN97" s="280">
        <f t="shared" ca="1" si="48"/>
        <v>0</v>
      </c>
      <c r="DO97" s="290"/>
      <c r="DP97" s="290"/>
      <c r="DQ97" s="290"/>
      <c r="DR97" s="290"/>
      <c r="DS97" s="290"/>
      <c r="DT97" s="290"/>
      <c r="DU97" s="291">
        <f t="shared" ca="1" si="49"/>
        <v>0</v>
      </c>
      <c r="DV97" s="272">
        <f t="shared" ca="1" si="80"/>
        <v>0</v>
      </c>
      <c r="DW97" s="272">
        <f t="shared" si="81"/>
        <v>0</v>
      </c>
      <c r="DX97" s="272">
        <f t="shared" si="82"/>
        <v>0</v>
      </c>
      <c r="DY97" s="292">
        <f t="shared" ca="1" si="50"/>
        <v>3</v>
      </c>
    </row>
    <row r="98" spans="1:129" x14ac:dyDescent="0.25">
      <c r="A98" s="269" t="str">
        <f t="shared" si="51"/>
        <v>PLATAFORMA P-XXX</v>
      </c>
      <c r="B98" s="269" t="s">
        <v>1665</v>
      </c>
      <c r="C98" s="266" t="s">
        <v>1684</v>
      </c>
      <c r="D98" s="269" t="s">
        <v>1709</v>
      </c>
      <c r="E98" s="269" t="s">
        <v>1611</v>
      </c>
      <c r="F98" s="270">
        <v>48.189327328686097</v>
      </c>
      <c r="G98" s="269">
        <f t="shared" si="52"/>
        <v>0.50343822534841032</v>
      </c>
      <c r="H98" s="269">
        <v>1.0999999999999999E-2</v>
      </c>
      <c r="I98" s="269" t="s">
        <v>46</v>
      </c>
      <c r="J98" s="271">
        <v>23.928977897598717</v>
      </c>
      <c r="K98" s="256">
        <v>3</v>
      </c>
      <c r="L98" s="256">
        <f t="shared" si="53"/>
        <v>71.786933692796154</v>
      </c>
      <c r="M98" s="273">
        <v>2</v>
      </c>
      <c r="N98" s="273">
        <v>2</v>
      </c>
      <c r="O98" s="273">
        <v>2</v>
      </c>
      <c r="P98" s="273">
        <v>1</v>
      </c>
      <c r="Q98" s="273">
        <v>1</v>
      </c>
      <c r="R98" s="285">
        <f t="shared" si="5"/>
        <v>71.786933692796154</v>
      </c>
      <c r="S98" s="285">
        <f t="shared" si="6"/>
        <v>0</v>
      </c>
      <c r="T98" s="285">
        <f t="shared" si="7"/>
        <v>0</v>
      </c>
      <c r="U98" s="274">
        <f t="shared" si="54"/>
        <v>0</v>
      </c>
      <c r="V98" s="274">
        <f t="shared" si="55"/>
        <v>0</v>
      </c>
      <c r="W98" s="285">
        <f t="shared" si="8"/>
        <v>0</v>
      </c>
      <c r="X98" s="286"/>
      <c r="Y98" s="286"/>
      <c r="Z98" s="286"/>
      <c r="AA98" s="286"/>
      <c r="AB98" s="286"/>
      <c r="AC98" s="286"/>
      <c r="AD98" s="276">
        <f t="shared" si="56"/>
        <v>0</v>
      </c>
      <c r="AE98" s="287">
        <f t="shared" si="9"/>
        <v>71.786933692796154</v>
      </c>
      <c r="AF98" s="287">
        <f t="shared" si="10"/>
        <v>0</v>
      </c>
      <c r="AG98" s="276">
        <f t="shared" ca="1" si="11"/>
        <v>3</v>
      </c>
      <c r="AH98" s="277">
        <f t="shared" ca="1" si="57"/>
        <v>3</v>
      </c>
      <c r="AI98" s="288">
        <f t="shared" ca="1" si="12"/>
        <v>2</v>
      </c>
      <c r="AJ98" s="278" t="str">
        <f t="shared" si="58"/>
        <v>I</v>
      </c>
      <c r="AK98" s="288">
        <f t="shared" si="13"/>
        <v>0</v>
      </c>
      <c r="AL98" s="273">
        <v>3</v>
      </c>
      <c r="AM98" s="288">
        <f t="shared" si="59"/>
        <v>0</v>
      </c>
      <c r="AN98" s="289">
        <v>1.0999999999999999E-2</v>
      </c>
      <c r="AO98" s="273">
        <f t="shared" si="14"/>
        <v>0</v>
      </c>
      <c r="AP98" s="280">
        <f t="shared" si="15"/>
        <v>0</v>
      </c>
      <c r="AQ98" s="280">
        <f t="shared" si="16"/>
        <v>0</v>
      </c>
      <c r="AR98" s="281">
        <f t="shared" si="17"/>
        <v>0</v>
      </c>
      <c r="AS98" s="281">
        <f t="shared" si="18"/>
        <v>0</v>
      </c>
      <c r="AT98" s="280">
        <f t="shared" si="19"/>
        <v>0</v>
      </c>
      <c r="AU98" s="290">
        <f t="shared" si="20"/>
        <v>1</v>
      </c>
      <c r="AV98" s="290"/>
      <c r="AW98" s="290"/>
      <c r="AX98" s="290"/>
      <c r="AY98" s="290"/>
      <c r="AZ98" s="290"/>
      <c r="BA98" s="291">
        <f t="shared" si="21"/>
        <v>0</v>
      </c>
      <c r="BB98" s="272">
        <f t="shared" si="60"/>
        <v>0</v>
      </c>
      <c r="BC98" s="273">
        <f t="shared" si="22"/>
        <v>0</v>
      </c>
      <c r="BD98" s="272">
        <f t="shared" si="61"/>
        <v>0</v>
      </c>
      <c r="BE98" s="292">
        <f t="shared" ca="1" si="23"/>
        <v>3</v>
      </c>
      <c r="BF98" s="277">
        <f t="shared" ca="1" si="24"/>
        <v>4</v>
      </c>
      <c r="BG98" s="277">
        <f t="shared" ca="1" si="62"/>
        <v>2</v>
      </c>
      <c r="BH98" s="278" t="str">
        <f t="shared" si="25"/>
        <v>I</v>
      </c>
      <c r="BI98" s="277">
        <f t="shared" si="26"/>
        <v>0</v>
      </c>
      <c r="BJ98" s="273">
        <v>3</v>
      </c>
      <c r="BK98" s="288">
        <f t="shared" si="63"/>
        <v>0</v>
      </c>
      <c r="BL98" s="289">
        <v>1.0999999999999999E-2</v>
      </c>
      <c r="BM98" s="272">
        <f t="shared" si="27"/>
        <v>0</v>
      </c>
      <c r="BN98" s="281">
        <f t="shared" si="28"/>
        <v>0</v>
      </c>
      <c r="BO98" s="280">
        <f t="shared" si="29"/>
        <v>0</v>
      </c>
      <c r="BP98" s="281">
        <f t="shared" si="30"/>
        <v>0</v>
      </c>
      <c r="BQ98" s="281">
        <f t="shared" si="31"/>
        <v>0</v>
      </c>
      <c r="BR98" s="280">
        <f t="shared" si="32"/>
        <v>0</v>
      </c>
      <c r="BS98" s="290"/>
      <c r="BT98" s="290"/>
      <c r="BU98" s="290"/>
      <c r="BV98" s="290"/>
      <c r="BW98" s="290"/>
      <c r="BX98" s="290"/>
      <c r="BY98" s="291">
        <f t="shared" si="33"/>
        <v>0</v>
      </c>
      <c r="BZ98" s="272">
        <f t="shared" si="64"/>
        <v>0</v>
      </c>
      <c r="CA98" s="272">
        <f t="shared" si="34"/>
        <v>0</v>
      </c>
      <c r="CB98" s="272">
        <f t="shared" si="65"/>
        <v>0</v>
      </c>
      <c r="CC98" s="284">
        <f t="shared" ca="1" si="35"/>
        <v>4</v>
      </c>
      <c r="CD98" s="277">
        <f t="shared" ca="1" si="36"/>
        <v>5</v>
      </c>
      <c r="CE98" s="277">
        <f t="shared" ca="1" si="66"/>
        <v>2</v>
      </c>
      <c r="CF98" s="278" t="str">
        <f t="shared" si="37"/>
        <v>I</v>
      </c>
      <c r="CG98" s="277">
        <f t="shared" si="38"/>
        <v>0</v>
      </c>
      <c r="CH98" s="273">
        <v>3</v>
      </c>
      <c r="CI98" s="288">
        <f t="shared" si="67"/>
        <v>0</v>
      </c>
      <c r="CJ98" s="289">
        <v>1.0999999999999999E-2</v>
      </c>
      <c r="CK98" s="272">
        <f t="shared" si="68"/>
        <v>0</v>
      </c>
      <c r="CL98" s="281">
        <f t="shared" si="69"/>
        <v>0</v>
      </c>
      <c r="CM98" s="280">
        <f t="shared" si="39"/>
        <v>0</v>
      </c>
      <c r="CN98" s="281">
        <f t="shared" si="40"/>
        <v>0</v>
      </c>
      <c r="CO98" s="281">
        <f t="shared" si="41"/>
        <v>0</v>
      </c>
      <c r="CP98" s="280">
        <f t="shared" si="42"/>
        <v>0</v>
      </c>
      <c r="CQ98" s="290"/>
      <c r="CR98" s="290"/>
      <c r="CS98" s="290"/>
      <c r="CT98" s="290"/>
      <c r="CU98" s="290"/>
      <c r="CV98" s="290"/>
      <c r="CW98" s="291">
        <f t="shared" si="43"/>
        <v>0</v>
      </c>
      <c r="CX98" s="272">
        <f t="shared" si="70"/>
        <v>0</v>
      </c>
      <c r="CY98" s="272">
        <f t="shared" si="71"/>
        <v>0</v>
      </c>
      <c r="CZ98" s="272">
        <f t="shared" si="72"/>
        <v>0</v>
      </c>
      <c r="DA98" s="292">
        <f t="shared" ca="1" si="44"/>
        <v>5</v>
      </c>
      <c r="DB98" s="277">
        <f t="shared" ca="1" si="73"/>
        <v>4</v>
      </c>
      <c r="DC98" s="277">
        <f t="shared" ca="1" si="74"/>
        <v>2</v>
      </c>
      <c r="DD98" s="278" t="str">
        <f t="shared" ca="1" si="75"/>
        <v>I</v>
      </c>
      <c r="DE98" s="277">
        <f t="shared" ca="1" si="76"/>
        <v>0</v>
      </c>
      <c r="DF98" s="273">
        <v>3</v>
      </c>
      <c r="DG98" s="288">
        <f t="shared" ca="1" si="77"/>
        <v>0</v>
      </c>
      <c r="DH98" s="289">
        <v>1.0999999999999999E-2</v>
      </c>
      <c r="DI98" s="272">
        <f t="shared" ca="1" si="78"/>
        <v>0</v>
      </c>
      <c r="DJ98" s="281">
        <f t="shared" si="79"/>
        <v>0</v>
      </c>
      <c r="DK98" s="280">
        <f t="shared" ca="1" si="45"/>
        <v>0</v>
      </c>
      <c r="DL98" s="281">
        <f t="shared" ca="1" si="46"/>
        <v>0</v>
      </c>
      <c r="DM98" s="281">
        <f t="shared" ca="1" si="47"/>
        <v>0</v>
      </c>
      <c r="DN98" s="280">
        <f t="shared" ca="1" si="48"/>
        <v>0</v>
      </c>
      <c r="DO98" s="290"/>
      <c r="DP98" s="290"/>
      <c r="DQ98" s="290"/>
      <c r="DR98" s="290"/>
      <c r="DS98" s="290"/>
      <c r="DT98" s="290"/>
      <c r="DU98" s="291">
        <f t="shared" ca="1" si="49"/>
        <v>0</v>
      </c>
      <c r="DV98" s="272">
        <f t="shared" ca="1" si="80"/>
        <v>0</v>
      </c>
      <c r="DW98" s="272">
        <f t="shared" si="81"/>
        <v>0</v>
      </c>
      <c r="DX98" s="272">
        <f t="shared" si="82"/>
        <v>0</v>
      </c>
      <c r="DY98" s="292">
        <f t="shared" ca="1" si="50"/>
        <v>4</v>
      </c>
    </row>
    <row r="99" spans="1:129" x14ac:dyDescent="0.25">
      <c r="A99" s="269" t="str">
        <f t="shared" si="51"/>
        <v>PLATAFORMA P-XXX</v>
      </c>
      <c r="B99" s="269" t="s">
        <v>1665</v>
      </c>
      <c r="C99" s="266" t="s">
        <v>1685</v>
      </c>
      <c r="D99" s="269" t="s">
        <v>1710</v>
      </c>
      <c r="E99" s="269" t="s">
        <v>1612</v>
      </c>
      <c r="F99" s="270">
        <v>629.19865723052499</v>
      </c>
      <c r="G99" s="269">
        <f t="shared" si="52"/>
        <v>0.20149962941544963</v>
      </c>
      <c r="H99" s="269">
        <v>1.0999999999999999E-2</v>
      </c>
      <c r="I99" s="269" t="s">
        <v>43</v>
      </c>
      <c r="J99" s="271">
        <v>502.41536096987568</v>
      </c>
      <c r="K99" s="256">
        <v>3</v>
      </c>
      <c r="L99" s="256">
        <f t="shared" si="53"/>
        <v>1507.2460829096271</v>
      </c>
      <c r="M99" s="273">
        <v>0</v>
      </c>
      <c r="N99" s="273">
        <v>2</v>
      </c>
      <c r="O99" s="273">
        <v>2</v>
      </c>
      <c r="P99" s="273">
        <v>2</v>
      </c>
      <c r="Q99" s="273">
        <v>2</v>
      </c>
      <c r="R99" s="285">
        <f t="shared" si="5"/>
        <v>0</v>
      </c>
      <c r="S99" s="285">
        <f t="shared" si="6"/>
        <v>507.94192994054424</v>
      </c>
      <c r="T99" s="285">
        <f t="shared" si="7"/>
        <v>0</v>
      </c>
      <c r="U99" s="274">
        <f t="shared" si="54"/>
        <v>0</v>
      </c>
      <c r="V99" s="274">
        <f t="shared" si="55"/>
        <v>507.94192994054424</v>
      </c>
      <c r="W99" s="285">
        <f t="shared" si="8"/>
        <v>0</v>
      </c>
      <c r="X99" s="286"/>
      <c r="Y99" s="286"/>
      <c r="Z99" s="286"/>
      <c r="AA99" s="286"/>
      <c r="AB99" s="286"/>
      <c r="AC99" s="286"/>
      <c r="AD99" s="276">
        <f t="shared" si="56"/>
        <v>0</v>
      </c>
      <c r="AE99" s="287">
        <f t="shared" si="9"/>
        <v>0</v>
      </c>
      <c r="AF99" s="287">
        <f t="shared" si="10"/>
        <v>0</v>
      </c>
      <c r="AG99" s="276">
        <f t="shared" ca="1" si="11"/>
        <v>0</v>
      </c>
      <c r="AH99" s="277">
        <f t="shared" ca="1" si="57"/>
        <v>3</v>
      </c>
      <c r="AI99" s="288">
        <f t="shared" ca="1" si="12"/>
        <v>3</v>
      </c>
      <c r="AJ99" s="278" t="str">
        <f t="shared" ca="1" si="58"/>
        <v>M</v>
      </c>
      <c r="AK99" s="288">
        <f t="shared" ca="1" si="13"/>
        <v>507.94192994054424</v>
      </c>
      <c r="AL99" s="273">
        <v>3</v>
      </c>
      <c r="AM99" s="288">
        <f t="shared" ca="1" si="59"/>
        <v>1523.8257898216327</v>
      </c>
      <c r="AN99" s="289">
        <v>1.0999999999999999E-2</v>
      </c>
      <c r="AO99" s="273">
        <f t="shared" ca="1" si="14"/>
        <v>1523.8257898216327</v>
      </c>
      <c r="AP99" s="280">
        <f t="shared" si="15"/>
        <v>0</v>
      </c>
      <c r="AQ99" s="280">
        <f t="shared" ca="1" si="16"/>
        <v>0</v>
      </c>
      <c r="AR99" s="281">
        <f t="shared" ca="1" si="17"/>
        <v>0</v>
      </c>
      <c r="AS99" s="281">
        <f t="shared" ca="1" si="18"/>
        <v>0</v>
      </c>
      <c r="AT99" s="280">
        <f t="shared" ca="1" si="19"/>
        <v>0</v>
      </c>
      <c r="AU99" s="290">
        <f t="shared" si="20"/>
        <v>1</v>
      </c>
      <c r="AV99" s="290"/>
      <c r="AW99" s="290"/>
      <c r="AX99" s="290"/>
      <c r="AY99" s="290"/>
      <c r="AZ99" s="290"/>
      <c r="BA99" s="291">
        <f t="shared" ca="1" si="21"/>
        <v>0</v>
      </c>
      <c r="BB99" s="272">
        <f t="shared" si="60"/>
        <v>0</v>
      </c>
      <c r="BC99" s="273">
        <f t="shared" ca="1" si="22"/>
        <v>1523.8257898216327</v>
      </c>
      <c r="BD99" s="272">
        <f t="shared" si="61"/>
        <v>0</v>
      </c>
      <c r="BE99" s="292">
        <f t="shared" ca="1" si="23"/>
        <v>4</v>
      </c>
      <c r="BF99" s="277">
        <f t="shared" ca="1" si="24"/>
        <v>3</v>
      </c>
      <c r="BG99" s="277">
        <f t="shared" ca="1" si="62"/>
        <v>3</v>
      </c>
      <c r="BH99" s="278" t="str">
        <f t="shared" si="25"/>
        <v>I</v>
      </c>
      <c r="BI99" s="277">
        <f t="shared" si="26"/>
        <v>0</v>
      </c>
      <c r="BJ99" s="273">
        <v>3</v>
      </c>
      <c r="BK99" s="288">
        <f t="shared" si="63"/>
        <v>0</v>
      </c>
      <c r="BL99" s="289">
        <v>1.0999999999999999E-2</v>
      </c>
      <c r="BM99" s="272">
        <f t="shared" si="27"/>
        <v>0</v>
      </c>
      <c r="BN99" s="281">
        <f t="shared" si="28"/>
        <v>0</v>
      </c>
      <c r="BO99" s="280">
        <f t="shared" si="29"/>
        <v>0</v>
      </c>
      <c r="BP99" s="281">
        <f t="shared" si="30"/>
        <v>0</v>
      </c>
      <c r="BQ99" s="281">
        <f t="shared" si="31"/>
        <v>0</v>
      </c>
      <c r="BR99" s="280">
        <f t="shared" si="32"/>
        <v>0</v>
      </c>
      <c r="BS99" s="290"/>
      <c r="BT99" s="290"/>
      <c r="BU99" s="290"/>
      <c r="BV99" s="290"/>
      <c r="BW99" s="290"/>
      <c r="BX99" s="290"/>
      <c r="BY99" s="291">
        <f t="shared" si="33"/>
        <v>0</v>
      </c>
      <c r="BZ99" s="272">
        <f t="shared" si="64"/>
        <v>0</v>
      </c>
      <c r="CA99" s="272">
        <f t="shared" si="34"/>
        <v>0</v>
      </c>
      <c r="CB99" s="272">
        <f t="shared" si="65"/>
        <v>0</v>
      </c>
      <c r="CC99" s="284">
        <f t="shared" ca="1" si="35"/>
        <v>3</v>
      </c>
      <c r="CD99" s="277">
        <f t="shared" ca="1" si="36"/>
        <v>5</v>
      </c>
      <c r="CE99" s="277">
        <f t="shared" ca="1" si="66"/>
        <v>3</v>
      </c>
      <c r="CF99" s="278" t="str">
        <f t="shared" si="37"/>
        <v>I</v>
      </c>
      <c r="CG99" s="277">
        <f t="shared" si="38"/>
        <v>0</v>
      </c>
      <c r="CH99" s="273">
        <v>3</v>
      </c>
      <c r="CI99" s="288">
        <f t="shared" si="67"/>
        <v>0</v>
      </c>
      <c r="CJ99" s="289">
        <v>1.0999999999999999E-2</v>
      </c>
      <c r="CK99" s="272">
        <f t="shared" si="68"/>
        <v>0</v>
      </c>
      <c r="CL99" s="281">
        <f t="shared" si="69"/>
        <v>0</v>
      </c>
      <c r="CM99" s="280">
        <f t="shared" si="39"/>
        <v>0</v>
      </c>
      <c r="CN99" s="281">
        <f t="shared" si="40"/>
        <v>0</v>
      </c>
      <c r="CO99" s="281">
        <f t="shared" si="41"/>
        <v>0</v>
      </c>
      <c r="CP99" s="280">
        <f t="shared" si="42"/>
        <v>0</v>
      </c>
      <c r="CQ99" s="290"/>
      <c r="CR99" s="290"/>
      <c r="CS99" s="290"/>
      <c r="CT99" s="290"/>
      <c r="CU99" s="290"/>
      <c r="CV99" s="290"/>
      <c r="CW99" s="291">
        <f t="shared" si="43"/>
        <v>0</v>
      </c>
      <c r="CX99" s="272">
        <f t="shared" si="70"/>
        <v>0</v>
      </c>
      <c r="CY99" s="272">
        <f t="shared" si="71"/>
        <v>0</v>
      </c>
      <c r="CZ99" s="272">
        <f t="shared" si="72"/>
        <v>0</v>
      </c>
      <c r="DA99" s="292">
        <f t="shared" ca="1" si="44"/>
        <v>5</v>
      </c>
      <c r="DB99" s="277">
        <f t="shared" ca="1" si="73"/>
        <v>4</v>
      </c>
      <c r="DC99" s="277">
        <f t="shared" ca="1" si="74"/>
        <v>3</v>
      </c>
      <c r="DD99" s="278" t="str">
        <f t="shared" ca="1" si="75"/>
        <v>I</v>
      </c>
      <c r="DE99" s="277">
        <f t="shared" ca="1" si="76"/>
        <v>0</v>
      </c>
      <c r="DF99" s="273">
        <v>3</v>
      </c>
      <c r="DG99" s="288">
        <f t="shared" ca="1" si="77"/>
        <v>0</v>
      </c>
      <c r="DH99" s="289">
        <v>1.0999999999999999E-2</v>
      </c>
      <c r="DI99" s="272">
        <f t="shared" ca="1" si="78"/>
        <v>0</v>
      </c>
      <c r="DJ99" s="281">
        <f t="shared" si="79"/>
        <v>0</v>
      </c>
      <c r="DK99" s="280">
        <f t="shared" ca="1" si="45"/>
        <v>0</v>
      </c>
      <c r="DL99" s="281">
        <f t="shared" ca="1" si="46"/>
        <v>0</v>
      </c>
      <c r="DM99" s="281">
        <f t="shared" ca="1" si="47"/>
        <v>0</v>
      </c>
      <c r="DN99" s="280">
        <f t="shared" ca="1" si="48"/>
        <v>0</v>
      </c>
      <c r="DO99" s="290"/>
      <c r="DP99" s="290"/>
      <c r="DQ99" s="290"/>
      <c r="DR99" s="290"/>
      <c r="DS99" s="290"/>
      <c r="DT99" s="290"/>
      <c r="DU99" s="291">
        <f t="shared" ca="1" si="49"/>
        <v>0</v>
      </c>
      <c r="DV99" s="272">
        <f t="shared" si="80"/>
        <v>0</v>
      </c>
      <c r="DW99" s="272">
        <f t="shared" si="81"/>
        <v>0</v>
      </c>
      <c r="DX99" s="272">
        <f t="shared" si="82"/>
        <v>0</v>
      </c>
      <c r="DY99" s="292">
        <f t="shared" ca="1" si="50"/>
        <v>4</v>
      </c>
    </row>
    <row r="100" spans="1:129" x14ac:dyDescent="0.25">
      <c r="A100" s="269" t="str">
        <f t="shared" si="51"/>
        <v>PLATAFORMA P-XXX</v>
      </c>
      <c r="B100" s="269" t="s">
        <v>1665</v>
      </c>
      <c r="C100" s="266" t="s">
        <v>1686</v>
      </c>
      <c r="D100" s="269" t="s">
        <v>1709</v>
      </c>
      <c r="E100" s="269" t="s">
        <v>1609</v>
      </c>
      <c r="F100" s="270">
        <v>103.46396404371001</v>
      </c>
      <c r="G100" s="269">
        <f t="shared" si="52"/>
        <v>0.9881244652760548</v>
      </c>
      <c r="H100" s="269">
        <v>1.0999999999999999E-2</v>
      </c>
      <c r="I100" s="269" t="s">
        <v>48</v>
      </c>
      <c r="J100" s="271">
        <v>1.228689897678096</v>
      </c>
      <c r="K100" s="256">
        <v>3</v>
      </c>
      <c r="L100" s="256">
        <f t="shared" si="53"/>
        <v>3.686069693034288</v>
      </c>
      <c r="M100" s="273">
        <v>1</v>
      </c>
      <c r="N100" s="273">
        <v>1</v>
      </c>
      <c r="O100" s="273">
        <v>1</v>
      </c>
      <c r="P100" s="273">
        <v>1</v>
      </c>
      <c r="Q100" s="273">
        <v>0</v>
      </c>
      <c r="R100" s="285">
        <f t="shared" si="5"/>
        <v>3.686069693034288</v>
      </c>
      <c r="S100" s="285">
        <f t="shared" si="6"/>
        <v>0</v>
      </c>
      <c r="T100" s="285">
        <f t="shared" si="7"/>
        <v>0</v>
      </c>
      <c r="U100" s="274">
        <f t="shared" si="54"/>
        <v>0</v>
      </c>
      <c r="V100" s="274">
        <f t="shared" si="55"/>
        <v>0</v>
      </c>
      <c r="W100" s="285">
        <f t="shared" si="8"/>
        <v>0</v>
      </c>
      <c r="X100" s="286"/>
      <c r="Y100" s="286"/>
      <c r="Z100" s="286"/>
      <c r="AA100" s="286"/>
      <c r="AB100" s="286"/>
      <c r="AC100" s="286"/>
      <c r="AD100" s="276">
        <f t="shared" si="56"/>
        <v>3.686069693034288</v>
      </c>
      <c r="AE100" s="287">
        <f t="shared" si="9"/>
        <v>0</v>
      </c>
      <c r="AF100" s="287">
        <f t="shared" si="10"/>
        <v>0</v>
      </c>
      <c r="AG100" s="276">
        <f t="shared" ca="1" si="11"/>
        <v>4</v>
      </c>
      <c r="AH100" s="277">
        <f t="shared" ca="1" si="57"/>
        <v>3</v>
      </c>
      <c r="AI100" s="288">
        <f t="shared" ca="1" si="12"/>
        <v>2</v>
      </c>
      <c r="AJ100" s="278" t="str">
        <f t="shared" si="58"/>
        <v>I</v>
      </c>
      <c r="AK100" s="288">
        <f t="shared" si="13"/>
        <v>0</v>
      </c>
      <c r="AL100" s="273">
        <v>3</v>
      </c>
      <c r="AM100" s="288">
        <f t="shared" si="59"/>
        <v>0</v>
      </c>
      <c r="AN100" s="289">
        <v>1.0999999999999999E-2</v>
      </c>
      <c r="AO100" s="273">
        <f t="shared" si="14"/>
        <v>0</v>
      </c>
      <c r="AP100" s="280">
        <f t="shared" si="15"/>
        <v>0</v>
      </c>
      <c r="AQ100" s="280">
        <f t="shared" si="16"/>
        <v>0</v>
      </c>
      <c r="AR100" s="281">
        <f t="shared" si="17"/>
        <v>0</v>
      </c>
      <c r="AS100" s="281">
        <f t="shared" si="18"/>
        <v>0</v>
      </c>
      <c r="AT100" s="280">
        <f t="shared" si="19"/>
        <v>0</v>
      </c>
      <c r="AU100" s="290">
        <f t="shared" si="20"/>
        <v>1</v>
      </c>
      <c r="AV100" s="290"/>
      <c r="AW100" s="290"/>
      <c r="AX100" s="290"/>
      <c r="AY100" s="290"/>
      <c r="AZ100" s="290"/>
      <c r="BA100" s="291">
        <f t="shared" si="21"/>
        <v>0</v>
      </c>
      <c r="BB100" s="272">
        <f t="shared" si="60"/>
        <v>0</v>
      </c>
      <c r="BC100" s="273">
        <f t="shared" si="22"/>
        <v>0</v>
      </c>
      <c r="BD100" s="272">
        <f t="shared" si="61"/>
        <v>0</v>
      </c>
      <c r="BE100" s="292">
        <f t="shared" ca="1" si="23"/>
        <v>4</v>
      </c>
      <c r="BF100" s="277">
        <f t="shared" ca="1" si="24"/>
        <v>4</v>
      </c>
      <c r="BG100" s="277">
        <f t="shared" ca="1" si="62"/>
        <v>2</v>
      </c>
      <c r="BH100" s="278" t="str">
        <f t="shared" si="25"/>
        <v>I</v>
      </c>
      <c r="BI100" s="277">
        <f t="shared" si="26"/>
        <v>0</v>
      </c>
      <c r="BJ100" s="273">
        <v>3</v>
      </c>
      <c r="BK100" s="288">
        <f t="shared" si="63"/>
        <v>0</v>
      </c>
      <c r="BL100" s="289">
        <v>1.0999999999999999E-2</v>
      </c>
      <c r="BM100" s="272">
        <f t="shared" si="27"/>
        <v>0</v>
      </c>
      <c r="BN100" s="281">
        <f t="shared" si="28"/>
        <v>0</v>
      </c>
      <c r="BO100" s="280">
        <f t="shared" si="29"/>
        <v>0</v>
      </c>
      <c r="BP100" s="281">
        <f t="shared" si="30"/>
        <v>0</v>
      </c>
      <c r="BQ100" s="281">
        <f t="shared" si="31"/>
        <v>0</v>
      </c>
      <c r="BR100" s="280">
        <f t="shared" si="32"/>
        <v>0</v>
      </c>
      <c r="BS100" s="290"/>
      <c r="BT100" s="290"/>
      <c r="BU100" s="290"/>
      <c r="BV100" s="290"/>
      <c r="BW100" s="290"/>
      <c r="BX100" s="290"/>
      <c r="BY100" s="291">
        <f t="shared" si="33"/>
        <v>0</v>
      </c>
      <c r="BZ100" s="272">
        <f t="shared" si="64"/>
        <v>0</v>
      </c>
      <c r="CA100" s="272">
        <f t="shared" si="34"/>
        <v>0</v>
      </c>
      <c r="CB100" s="272">
        <f t="shared" si="65"/>
        <v>0</v>
      </c>
      <c r="CC100" s="284">
        <f t="shared" ca="1" si="35"/>
        <v>4</v>
      </c>
      <c r="CD100" s="277">
        <f t="shared" ca="1" si="36"/>
        <v>4</v>
      </c>
      <c r="CE100" s="277">
        <f t="shared" ca="1" si="66"/>
        <v>2</v>
      </c>
      <c r="CF100" s="278" t="str">
        <f t="shared" si="37"/>
        <v>I</v>
      </c>
      <c r="CG100" s="277">
        <f t="shared" si="38"/>
        <v>0</v>
      </c>
      <c r="CH100" s="273">
        <v>3</v>
      </c>
      <c r="CI100" s="288">
        <f t="shared" si="67"/>
        <v>0</v>
      </c>
      <c r="CJ100" s="289">
        <v>1.0999999999999999E-2</v>
      </c>
      <c r="CK100" s="272">
        <f t="shared" si="68"/>
        <v>0</v>
      </c>
      <c r="CL100" s="281">
        <f t="shared" si="69"/>
        <v>0</v>
      </c>
      <c r="CM100" s="280">
        <f t="shared" si="39"/>
        <v>0</v>
      </c>
      <c r="CN100" s="281">
        <f t="shared" si="40"/>
        <v>0</v>
      </c>
      <c r="CO100" s="281">
        <f t="shared" si="41"/>
        <v>0</v>
      </c>
      <c r="CP100" s="280">
        <f t="shared" si="42"/>
        <v>0</v>
      </c>
      <c r="CQ100" s="290"/>
      <c r="CR100" s="290"/>
      <c r="CS100" s="290"/>
      <c r="CT100" s="290"/>
      <c r="CU100" s="290"/>
      <c r="CV100" s="290"/>
      <c r="CW100" s="291">
        <f t="shared" si="43"/>
        <v>0</v>
      </c>
      <c r="CX100" s="272">
        <f t="shared" si="70"/>
        <v>0</v>
      </c>
      <c r="CY100" s="272">
        <f t="shared" si="71"/>
        <v>0</v>
      </c>
      <c r="CZ100" s="272">
        <f t="shared" si="72"/>
        <v>0</v>
      </c>
      <c r="DA100" s="292">
        <f t="shared" ca="1" si="44"/>
        <v>4</v>
      </c>
      <c r="DB100" s="277">
        <f t="shared" ca="1" si="73"/>
        <v>3</v>
      </c>
      <c r="DC100" s="277">
        <f t="shared" ca="1" si="74"/>
        <v>2</v>
      </c>
      <c r="DD100" s="278" t="str">
        <f t="shared" ca="1" si="75"/>
        <v>I</v>
      </c>
      <c r="DE100" s="277">
        <f t="shared" ca="1" si="76"/>
        <v>0</v>
      </c>
      <c r="DF100" s="273">
        <v>3</v>
      </c>
      <c r="DG100" s="288">
        <f t="shared" ca="1" si="77"/>
        <v>0</v>
      </c>
      <c r="DH100" s="289">
        <v>1.0999999999999999E-2</v>
      </c>
      <c r="DI100" s="272">
        <f t="shared" si="78"/>
        <v>0</v>
      </c>
      <c r="DJ100" s="281">
        <f t="shared" si="79"/>
        <v>0</v>
      </c>
      <c r="DK100" s="280">
        <f t="shared" ca="1" si="45"/>
        <v>0</v>
      </c>
      <c r="DL100" s="281">
        <f t="shared" ca="1" si="46"/>
        <v>0</v>
      </c>
      <c r="DM100" s="281">
        <f t="shared" ca="1" si="47"/>
        <v>0</v>
      </c>
      <c r="DN100" s="280">
        <f t="shared" ca="1" si="48"/>
        <v>0</v>
      </c>
      <c r="DO100" s="290"/>
      <c r="DP100" s="290"/>
      <c r="DQ100" s="290"/>
      <c r="DR100" s="290"/>
      <c r="DS100" s="290"/>
      <c r="DT100" s="290"/>
      <c r="DU100" s="291">
        <f t="shared" ca="1" si="49"/>
        <v>0</v>
      </c>
      <c r="DV100" s="272">
        <f t="shared" si="80"/>
        <v>0</v>
      </c>
      <c r="DW100" s="272">
        <f t="shared" si="81"/>
        <v>0</v>
      </c>
      <c r="DX100" s="272">
        <f t="shared" si="82"/>
        <v>0</v>
      </c>
      <c r="DY100" s="292">
        <f t="shared" ca="1" si="50"/>
        <v>3</v>
      </c>
    </row>
    <row r="101" spans="1:129" x14ac:dyDescent="0.25">
      <c r="A101" s="269" t="str">
        <f t="shared" si="51"/>
        <v>PLATAFORMA P-XXX</v>
      </c>
      <c r="B101" s="269" t="s">
        <v>1665</v>
      </c>
      <c r="C101" s="266" t="s">
        <v>1687</v>
      </c>
      <c r="D101" s="269" t="s">
        <v>1711</v>
      </c>
      <c r="E101" s="269" t="s">
        <v>1610</v>
      </c>
      <c r="F101" s="270">
        <v>872.99700210653896</v>
      </c>
      <c r="G101" s="269">
        <f t="shared" si="52"/>
        <v>0.52632913127155367</v>
      </c>
      <c r="H101" s="269">
        <v>1.0999999999999999E-2</v>
      </c>
      <c r="I101" s="269" t="s">
        <v>46</v>
      </c>
      <c r="J101" s="271">
        <v>413.51324838513358</v>
      </c>
      <c r="K101" s="256">
        <v>3</v>
      </c>
      <c r="L101" s="256">
        <f t="shared" si="53"/>
        <v>1240.5397451554009</v>
      </c>
      <c r="M101" s="273">
        <v>1</v>
      </c>
      <c r="N101" s="273">
        <v>2</v>
      </c>
      <c r="O101" s="273">
        <v>1</v>
      </c>
      <c r="P101" s="273">
        <v>1</v>
      </c>
      <c r="Q101" s="273">
        <v>2</v>
      </c>
      <c r="R101" s="285">
        <f t="shared" si="5"/>
        <v>1240.5397451554009</v>
      </c>
      <c r="S101" s="285">
        <f t="shared" si="6"/>
        <v>0</v>
      </c>
      <c r="T101" s="285">
        <f t="shared" si="7"/>
        <v>0</v>
      </c>
      <c r="U101" s="274">
        <f t="shared" si="54"/>
        <v>0</v>
      </c>
      <c r="V101" s="274">
        <f t="shared" si="55"/>
        <v>0</v>
      </c>
      <c r="W101" s="285">
        <f t="shared" si="8"/>
        <v>0</v>
      </c>
      <c r="X101" s="286"/>
      <c r="Y101" s="286"/>
      <c r="Z101" s="286"/>
      <c r="AA101" s="286"/>
      <c r="AB101" s="286"/>
      <c r="AC101" s="286"/>
      <c r="AD101" s="276">
        <f t="shared" si="56"/>
        <v>1240.5397451554009</v>
      </c>
      <c r="AE101" s="287">
        <f t="shared" si="9"/>
        <v>0</v>
      </c>
      <c r="AF101" s="287">
        <f t="shared" si="10"/>
        <v>0</v>
      </c>
      <c r="AG101" s="276">
        <f t="shared" ca="1" si="11"/>
        <v>4</v>
      </c>
      <c r="AH101" s="277">
        <f t="shared" ca="1" si="57"/>
        <v>3</v>
      </c>
      <c r="AI101" s="288">
        <f t="shared" ca="1" si="12"/>
        <v>2</v>
      </c>
      <c r="AJ101" s="278" t="str">
        <f t="shared" si="58"/>
        <v>I</v>
      </c>
      <c r="AK101" s="288">
        <f t="shared" si="13"/>
        <v>0</v>
      </c>
      <c r="AL101" s="273">
        <v>3</v>
      </c>
      <c r="AM101" s="288">
        <f t="shared" si="59"/>
        <v>0</v>
      </c>
      <c r="AN101" s="289">
        <v>1.0999999999999999E-2</v>
      </c>
      <c r="AO101" s="273">
        <f t="shared" si="14"/>
        <v>0</v>
      </c>
      <c r="AP101" s="280">
        <f t="shared" si="15"/>
        <v>0</v>
      </c>
      <c r="AQ101" s="280">
        <f t="shared" si="16"/>
        <v>0</v>
      </c>
      <c r="AR101" s="281">
        <f t="shared" si="17"/>
        <v>0</v>
      </c>
      <c r="AS101" s="281">
        <f t="shared" si="18"/>
        <v>0</v>
      </c>
      <c r="AT101" s="280">
        <f t="shared" si="19"/>
        <v>0</v>
      </c>
      <c r="AU101" s="290">
        <f t="shared" si="20"/>
        <v>1</v>
      </c>
      <c r="AV101" s="290"/>
      <c r="AW101" s="290"/>
      <c r="AX101" s="290"/>
      <c r="AY101" s="290"/>
      <c r="AZ101" s="290"/>
      <c r="BA101" s="291">
        <f t="shared" si="21"/>
        <v>0</v>
      </c>
      <c r="BB101" s="272">
        <f t="shared" si="60"/>
        <v>0</v>
      </c>
      <c r="BC101" s="273">
        <f t="shared" si="22"/>
        <v>0</v>
      </c>
      <c r="BD101" s="272">
        <f t="shared" si="61"/>
        <v>0</v>
      </c>
      <c r="BE101" s="292">
        <f t="shared" ca="1" si="23"/>
        <v>4</v>
      </c>
      <c r="BF101" s="277">
        <f t="shared" ca="1" si="24"/>
        <v>2</v>
      </c>
      <c r="BG101" s="277">
        <f t="shared" ca="1" si="62"/>
        <v>2</v>
      </c>
      <c r="BH101" s="278" t="str">
        <f t="shared" si="25"/>
        <v>I</v>
      </c>
      <c r="BI101" s="277">
        <f t="shared" si="26"/>
        <v>0</v>
      </c>
      <c r="BJ101" s="273">
        <v>3</v>
      </c>
      <c r="BK101" s="288">
        <f t="shared" si="63"/>
        <v>0</v>
      </c>
      <c r="BL101" s="289">
        <v>1.0999999999999999E-2</v>
      </c>
      <c r="BM101" s="272">
        <f t="shared" si="27"/>
        <v>0</v>
      </c>
      <c r="BN101" s="281">
        <f t="shared" si="28"/>
        <v>0</v>
      </c>
      <c r="BO101" s="280">
        <f t="shared" si="29"/>
        <v>0</v>
      </c>
      <c r="BP101" s="281">
        <f t="shared" si="30"/>
        <v>0</v>
      </c>
      <c r="BQ101" s="281">
        <f t="shared" si="31"/>
        <v>0</v>
      </c>
      <c r="BR101" s="280">
        <f t="shared" si="32"/>
        <v>0</v>
      </c>
      <c r="BS101" s="290"/>
      <c r="BT101" s="290"/>
      <c r="BU101" s="290"/>
      <c r="BV101" s="290"/>
      <c r="BW101" s="290"/>
      <c r="BX101" s="290"/>
      <c r="BY101" s="291">
        <f t="shared" si="33"/>
        <v>0</v>
      </c>
      <c r="BZ101" s="272">
        <f t="shared" si="64"/>
        <v>0</v>
      </c>
      <c r="CA101" s="272">
        <f t="shared" si="34"/>
        <v>0</v>
      </c>
      <c r="CB101" s="272">
        <f t="shared" si="65"/>
        <v>0</v>
      </c>
      <c r="CC101" s="284">
        <f t="shared" ca="1" si="35"/>
        <v>5</v>
      </c>
      <c r="CD101" s="277">
        <f t="shared" ca="1" si="36"/>
        <v>4</v>
      </c>
      <c r="CE101" s="277">
        <f t="shared" ca="1" si="66"/>
        <v>2</v>
      </c>
      <c r="CF101" s="278" t="str">
        <f t="shared" si="37"/>
        <v>I</v>
      </c>
      <c r="CG101" s="277">
        <f t="shared" si="38"/>
        <v>0</v>
      </c>
      <c r="CH101" s="273">
        <v>3</v>
      </c>
      <c r="CI101" s="288">
        <f t="shared" si="67"/>
        <v>0</v>
      </c>
      <c r="CJ101" s="289">
        <v>1.0999999999999999E-2</v>
      </c>
      <c r="CK101" s="272">
        <f t="shared" si="68"/>
        <v>0</v>
      </c>
      <c r="CL101" s="281">
        <f t="shared" si="69"/>
        <v>0</v>
      </c>
      <c r="CM101" s="280">
        <f t="shared" si="39"/>
        <v>0</v>
      </c>
      <c r="CN101" s="281">
        <f t="shared" si="40"/>
        <v>0</v>
      </c>
      <c r="CO101" s="281">
        <f t="shared" si="41"/>
        <v>0</v>
      </c>
      <c r="CP101" s="280">
        <f t="shared" si="42"/>
        <v>0</v>
      </c>
      <c r="CQ101" s="290"/>
      <c r="CR101" s="290"/>
      <c r="CS101" s="290"/>
      <c r="CT101" s="290"/>
      <c r="CU101" s="290"/>
      <c r="CV101" s="290"/>
      <c r="CW101" s="291">
        <f t="shared" si="43"/>
        <v>0</v>
      </c>
      <c r="CX101" s="272">
        <f t="shared" si="70"/>
        <v>0</v>
      </c>
      <c r="CY101" s="272">
        <f t="shared" si="71"/>
        <v>0</v>
      </c>
      <c r="CZ101" s="272">
        <f t="shared" si="72"/>
        <v>0</v>
      </c>
      <c r="DA101" s="292">
        <f t="shared" ca="1" si="44"/>
        <v>4</v>
      </c>
      <c r="DB101" s="277">
        <f t="shared" ca="1" si="73"/>
        <v>3</v>
      </c>
      <c r="DC101" s="277">
        <f t="shared" ca="1" si="74"/>
        <v>2</v>
      </c>
      <c r="DD101" s="278" t="str">
        <f t="shared" ca="1" si="75"/>
        <v>I</v>
      </c>
      <c r="DE101" s="277">
        <f t="shared" ca="1" si="76"/>
        <v>0</v>
      </c>
      <c r="DF101" s="273">
        <v>3</v>
      </c>
      <c r="DG101" s="288">
        <f t="shared" ca="1" si="77"/>
        <v>0</v>
      </c>
      <c r="DH101" s="289">
        <v>1.0999999999999999E-2</v>
      </c>
      <c r="DI101" s="272">
        <f t="shared" ca="1" si="78"/>
        <v>0</v>
      </c>
      <c r="DJ101" s="281">
        <f t="shared" si="79"/>
        <v>0</v>
      </c>
      <c r="DK101" s="280">
        <f t="shared" ca="1" si="45"/>
        <v>0</v>
      </c>
      <c r="DL101" s="281">
        <f t="shared" ca="1" si="46"/>
        <v>0</v>
      </c>
      <c r="DM101" s="281">
        <f t="shared" ca="1" si="47"/>
        <v>0</v>
      </c>
      <c r="DN101" s="280">
        <f t="shared" ca="1" si="48"/>
        <v>0</v>
      </c>
      <c r="DO101" s="290"/>
      <c r="DP101" s="290"/>
      <c r="DQ101" s="290"/>
      <c r="DR101" s="290"/>
      <c r="DS101" s="290"/>
      <c r="DT101" s="290"/>
      <c r="DU101" s="291">
        <f t="shared" ca="1" si="49"/>
        <v>0</v>
      </c>
      <c r="DV101" s="272">
        <f t="shared" si="80"/>
        <v>0</v>
      </c>
      <c r="DW101" s="272">
        <f t="shared" si="81"/>
        <v>0</v>
      </c>
      <c r="DX101" s="272">
        <f t="shared" si="82"/>
        <v>0</v>
      </c>
      <c r="DY101" s="292">
        <f t="shared" ca="1" si="50"/>
        <v>3</v>
      </c>
    </row>
    <row r="102" spans="1:129" x14ac:dyDescent="0.25">
      <c r="A102" s="269" t="str">
        <f t="shared" si="51"/>
        <v>PLATAFORMA P-XXX</v>
      </c>
      <c r="B102" s="269" t="s">
        <v>1665</v>
      </c>
      <c r="C102" s="266" t="s">
        <v>1688</v>
      </c>
      <c r="D102" s="269" t="s">
        <v>1710</v>
      </c>
      <c r="E102" s="269" t="s">
        <v>1611</v>
      </c>
      <c r="F102" s="270">
        <v>428.16042689294198</v>
      </c>
      <c r="G102" s="269">
        <f t="shared" si="52"/>
        <v>0.12469726826000627</v>
      </c>
      <c r="H102" s="269">
        <v>1.0999999999999999E-2</v>
      </c>
      <c r="I102" s="269" t="s">
        <v>48</v>
      </c>
      <c r="J102" s="271">
        <v>374.769991282354</v>
      </c>
      <c r="K102" s="256">
        <v>3</v>
      </c>
      <c r="L102" s="256">
        <f t="shared" si="53"/>
        <v>1124.3099738470619</v>
      </c>
      <c r="M102" s="273">
        <v>1</v>
      </c>
      <c r="N102" s="273">
        <v>1</v>
      </c>
      <c r="O102" s="273">
        <v>2</v>
      </c>
      <c r="P102" s="273">
        <v>1</v>
      </c>
      <c r="Q102" s="273">
        <v>1</v>
      </c>
      <c r="R102" s="285">
        <f t="shared" si="5"/>
        <v>1124.3099738470619</v>
      </c>
      <c r="S102" s="285">
        <f t="shared" si="6"/>
        <v>0</v>
      </c>
      <c r="T102" s="285">
        <f t="shared" si="7"/>
        <v>0</v>
      </c>
      <c r="U102" s="274">
        <f t="shared" si="54"/>
        <v>0</v>
      </c>
      <c r="V102" s="274">
        <f t="shared" si="55"/>
        <v>0</v>
      </c>
      <c r="W102" s="285">
        <f t="shared" si="8"/>
        <v>0</v>
      </c>
      <c r="X102" s="286"/>
      <c r="Y102" s="286"/>
      <c r="Z102" s="286"/>
      <c r="AA102" s="286"/>
      <c r="AB102" s="286"/>
      <c r="AC102" s="286"/>
      <c r="AD102" s="276">
        <f t="shared" si="56"/>
        <v>1124.3099738470619</v>
      </c>
      <c r="AE102" s="287">
        <f t="shared" si="9"/>
        <v>0</v>
      </c>
      <c r="AF102" s="287">
        <f t="shared" si="10"/>
        <v>0</v>
      </c>
      <c r="AG102" s="276">
        <f t="shared" ca="1" si="11"/>
        <v>4</v>
      </c>
      <c r="AH102" s="277">
        <f t="shared" ca="1" si="57"/>
        <v>4</v>
      </c>
      <c r="AI102" s="288">
        <f t="shared" ca="1" si="12"/>
        <v>3</v>
      </c>
      <c r="AJ102" s="278" t="str">
        <f t="shared" si="58"/>
        <v>I</v>
      </c>
      <c r="AK102" s="288">
        <f t="shared" si="13"/>
        <v>0</v>
      </c>
      <c r="AL102" s="273">
        <v>3</v>
      </c>
      <c r="AM102" s="288">
        <f t="shared" si="59"/>
        <v>0</v>
      </c>
      <c r="AN102" s="289">
        <v>1.0999999999999999E-2</v>
      </c>
      <c r="AO102" s="273">
        <f t="shared" si="14"/>
        <v>0</v>
      </c>
      <c r="AP102" s="280">
        <f t="shared" si="15"/>
        <v>0</v>
      </c>
      <c r="AQ102" s="280">
        <f t="shared" si="16"/>
        <v>0</v>
      </c>
      <c r="AR102" s="281">
        <f t="shared" si="17"/>
        <v>0</v>
      </c>
      <c r="AS102" s="281">
        <f t="shared" si="18"/>
        <v>0</v>
      </c>
      <c r="AT102" s="280">
        <f t="shared" si="19"/>
        <v>0</v>
      </c>
      <c r="AU102" s="290">
        <f t="shared" si="20"/>
        <v>1</v>
      </c>
      <c r="AV102" s="290"/>
      <c r="AW102" s="290"/>
      <c r="AX102" s="290"/>
      <c r="AY102" s="290"/>
      <c r="AZ102" s="290"/>
      <c r="BA102" s="291">
        <f t="shared" si="21"/>
        <v>0</v>
      </c>
      <c r="BB102" s="272">
        <f t="shared" si="60"/>
        <v>0</v>
      </c>
      <c r="BC102" s="273">
        <f t="shared" si="22"/>
        <v>0</v>
      </c>
      <c r="BD102" s="272">
        <f t="shared" si="61"/>
        <v>0</v>
      </c>
      <c r="BE102" s="292">
        <f t="shared" ca="1" si="23"/>
        <v>4</v>
      </c>
      <c r="BF102" s="277">
        <f t="shared" ca="1" si="24"/>
        <v>2</v>
      </c>
      <c r="BG102" s="277">
        <f t="shared" ca="1" si="62"/>
        <v>3</v>
      </c>
      <c r="BH102" s="278" t="str">
        <f t="shared" si="25"/>
        <v>I</v>
      </c>
      <c r="BI102" s="277">
        <f t="shared" si="26"/>
        <v>0</v>
      </c>
      <c r="BJ102" s="273">
        <v>3</v>
      </c>
      <c r="BK102" s="288">
        <f t="shared" si="63"/>
        <v>0</v>
      </c>
      <c r="BL102" s="289">
        <v>1.0999999999999999E-2</v>
      </c>
      <c r="BM102" s="272">
        <f t="shared" si="27"/>
        <v>0</v>
      </c>
      <c r="BN102" s="281">
        <f t="shared" si="28"/>
        <v>0</v>
      </c>
      <c r="BO102" s="280">
        <f t="shared" si="29"/>
        <v>0</v>
      </c>
      <c r="BP102" s="281">
        <f t="shared" si="30"/>
        <v>0</v>
      </c>
      <c r="BQ102" s="281">
        <f t="shared" si="31"/>
        <v>0</v>
      </c>
      <c r="BR102" s="280">
        <f t="shared" si="32"/>
        <v>0</v>
      </c>
      <c r="BS102" s="290"/>
      <c r="BT102" s="290"/>
      <c r="BU102" s="290"/>
      <c r="BV102" s="290"/>
      <c r="BW102" s="290"/>
      <c r="BX102" s="290"/>
      <c r="BY102" s="291">
        <f t="shared" si="33"/>
        <v>0</v>
      </c>
      <c r="BZ102" s="272">
        <f t="shared" si="64"/>
        <v>0</v>
      </c>
      <c r="CA102" s="272">
        <f t="shared" si="34"/>
        <v>0</v>
      </c>
      <c r="CB102" s="272">
        <f t="shared" si="65"/>
        <v>0</v>
      </c>
      <c r="CC102" s="284">
        <f t="shared" ca="1" si="35"/>
        <v>3</v>
      </c>
      <c r="CD102" s="277">
        <f t="shared" ca="1" si="36"/>
        <v>3</v>
      </c>
      <c r="CE102" s="277">
        <f t="shared" ca="1" si="66"/>
        <v>3</v>
      </c>
      <c r="CF102" s="278" t="str">
        <f t="shared" si="37"/>
        <v>I</v>
      </c>
      <c r="CG102" s="277">
        <f t="shared" si="38"/>
        <v>0</v>
      </c>
      <c r="CH102" s="273">
        <v>3</v>
      </c>
      <c r="CI102" s="288">
        <f t="shared" si="67"/>
        <v>0</v>
      </c>
      <c r="CJ102" s="289">
        <v>1.0999999999999999E-2</v>
      </c>
      <c r="CK102" s="272">
        <f t="shared" si="68"/>
        <v>0</v>
      </c>
      <c r="CL102" s="281">
        <f t="shared" si="69"/>
        <v>0</v>
      </c>
      <c r="CM102" s="280">
        <f t="shared" si="39"/>
        <v>0</v>
      </c>
      <c r="CN102" s="281">
        <f t="shared" si="40"/>
        <v>0</v>
      </c>
      <c r="CO102" s="281">
        <f t="shared" si="41"/>
        <v>0</v>
      </c>
      <c r="CP102" s="280">
        <f t="shared" si="42"/>
        <v>0</v>
      </c>
      <c r="CQ102" s="290"/>
      <c r="CR102" s="290"/>
      <c r="CS102" s="290"/>
      <c r="CT102" s="290"/>
      <c r="CU102" s="290"/>
      <c r="CV102" s="290"/>
      <c r="CW102" s="291">
        <f t="shared" si="43"/>
        <v>0</v>
      </c>
      <c r="CX102" s="272">
        <f t="shared" si="70"/>
        <v>0</v>
      </c>
      <c r="CY102" s="272">
        <f t="shared" si="71"/>
        <v>0</v>
      </c>
      <c r="CZ102" s="272">
        <f t="shared" si="72"/>
        <v>0</v>
      </c>
      <c r="DA102" s="292">
        <f t="shared" ca="1" si="44"/>
        <v>3</v>
      </c>
      <c r="DB102" s="277">
        <f t="shared" ca="1" si="73"/>
        <v>5</v>
      </c>
      <c r="DC102" s="277">
        <f t="shared" ca="1" si="74"/>
        <v>3</v>
      </c>
      <c r="DD102" s="278" t="str">
        <f t="shared" ca="1" si="75"/>
        <v>I</v>
      </c>
      <c r="DE102" s="277">
        <f t="shared" ca="1" si="76"/>
        <v>0</v>
      </c>
      <c r="DF102" s="273">
        <v>3</v>
      </c>
      <c r="DG102" s="288">
        <f t="shared" ca="1" si="77"/>
        <v>0</v>
      </c>
      <c r="DH102" s="289">
        <v>1.0999999999999999E-2</v>
      </c>
      <c r="DI102" s="272">
        <f t="shared" ca="1" si="78"/>
        <v>0</v>
      </c>
      <c r="DJ102" s="281">
        <f t="shared" si="79"/>
        <v>0</v>
      </c>
      <c r="DK102" s="280">
        <f t="shared" ca="1" si="45"/>
        <v>0</v>
      </c>
      <c r="DL102" s="281">
        <f t="shared" ca="1" si="46"/>
        <v>0</v>
      </c>
      <c r="DM102" s="281">
        <f t="shared" ca="1" si="47"/>
        <v>0</v>
      </c>
      <c r="DN102" s="280">
        <f t="shared" ca="1" si="48"/>
        <v>0</v>
      </c>
      <c r="DO102" s="290"/>
      <c r="DP102" s="290"/>
      <c r="DQ102" s="290"/>
      <c r="DR102" s="290"/>
      <c r="DS102" s="290"/>
      <c r="DT102" s="290"/>
      <c r="DU102" s="291">
        <f t="shared" ca="1" si="49"/>
        <v>0</v>
      </c>
      <c r="DV102" s="272">
        <f t="shared" ca="1" si="80"/>
        <v>0</v>
      </c>
      <c r="DW102" s="272">
        <f t="shared" si="81"/>
        <v>0</v>
      </c>
      <c r="DX102" s="272">
        <f t="shared" si="82"/>
        <v>0</v>
      </c>
      <c r="DY102" s="292">
        <f t="shared" ca="1" si="50"/>
        <v>5</v>
      </c>
    </row>
    <row r="103" spans="1:129" x14ac:dyDescent="0.25">
      <c r="A103" s="269" t="str">
        <f t="shared" si="51"/>
        <v>PLATAFORMA P-XXX</v>
      </c>
      <c r="B103" s="269" t="s">
        <v>1665</v>
      </c>
      <c r="C103" s="266" t="s">
        <v>1689</v>
      </c>
      <c r="D103" s="269" t="s">
        <v>1710</v>
      </c>
      <c r="E103" s="269" t="s">
        <v>1612</v>
      </c>
      <c r="F103" s="270">
        <v>647.76787311189901</v>
      </c>
      <c r="G103" s="269">
        <f t="shared" si="52"/>
        <v>8.4950549916390172E-2</v>
      </c>
      <c r="H103" s="269">
        <v>1.0999999999999999E-2</v>
      </c>
      <c r="I103" s="269" t="s">
        <v>43</v>
      </c>
      <c r="J103" s="271">
        <v>592.73963607287271</v>
      </c>
      <c r="K103" s="256">
        <v>3</v>
      </c>
      <c r="L103" s="256">
        <f t="shared" si="53"/>
        <v>1778.2189082186183</v>
      </c>
      <c r="M103" s="273">
        <v>1</v>
      </c>
      <c r="N103" s="273">
        <v>2</v>
      </c>
      <c r="O103" s="273">
        <v>2</v>
      </c>
      <c r="P103" s="273">
        <v>1</v>
      </c>
      <c r="Q103" s="273">
        <v>2</v>
      </c>
      <c r="R103" s="285">
        <f t="shared" si="5"/>
        <v>1778.2189082186183</v>
      </c>
      <c r="S103" s="285">
        <f t="shared" si="6"/>
        <v>0</v>
      </c>
      <c r="T103" s="285">
        <f t="shared" si="7"/>
        <v>0</v>
      </c>
      <c r="U103" s="274">
        <f t="shared" si="54"/>
        <v>0</v>
      </c>
      <c r="V103" s="274">
        <f t="shared" si="55"/>
        <v>0</v>
      </c>
      <c r="W103" s="285">
        <f t="shared" si="8"/>
        <v>0</v>
      </c>
      <c r="X103" s="286"/>
      <c r="Y103" s="286"/>
      <c r="Z103" s="286"/>
      <c r="AA103" s="286"/>
      <c r="AB103" s="286"/>
      <c r="AC103" s="286"/>
      <c r="AD103" s="276">
        <f t="shared" si="56"/>
        <v>1778.2189082186183</v>
      </c>
      <c r="AE103" s="287">
        <f t="shared" si="9"/>
        <v>0</v>
      </c>
      <c r="AF103" s="287">
        <f t="shared" si="10"/>
        <v>0</v>
      </c>
      <c r="AG103" s="276">
        <f t="shared" ca="1" si="11"/>
        <v>4</v>
      </c>
      <c r="AH103" s="277">
        <f t="shared" ca="1" si="57"/>
        <v>4</v>
      </c>
      <c r="AI103" s="288">
        <f t="shared" ca="1" si="12"/>
        <v>2</v>
      </c>
      <c r="AJ103" s="278" t="str">
        <f t="shared" si="58"/>
        <v>I</v>
      </c>
      <c r="AK103" s="288">
        <f t="shared" si="13"/>
        <v>0</v>
      </c>
      <c r="AL103" s="273">
        <v>3</v>
      </c>
      <c r="AM103" s="288">
        <f t="shared" si="59"/>
        <v>0</v>
      </c>
      <c r="AN103" s="289">
        <v>1.0999999999999999E-2</v>
      </c>
      <c r="AO103" s="273">
        <f t="shared" si="14"/>
        <v>0</v>
      </c>
      <c r="AP103" s="280">
        <f t="shared" si="15"/>
        <v>0</v>
      </c>
      <c r="AQ103" s="280">
        <f t="shared" si="16"/>
        <v>0</v>
      </c>
      <c r="AR103" s="281">
        <f t="shared" si="17"/>
        <v>0</v>
      </c>
      <c r="AS103" s="281">
        <f t="shared" si="18"/>
        <v>0</v>
      </c>
      <c r="AT103" s="280">
        <f t="shared" si="19"/>
        <v>0</v>
      </c>
      <c r="AU103" s="290">
        <f t="shared" si="20"/>
        <v>1</v>
      </c>
      <c r="AV103" s="290"/>
      <c r="AW103" s="290"/>
      <c r="AX103" s="290"/>
      <c r="AY103" s="290"/>
      <c r="AZ103" s="290"/>
      <c r="BA103" s="291">
        <f t="shared" si="21"/>
        <v>0</v>
      </c>
      <c r="BB103" s="272">
        <f t="shared" si="60"/>
        <v>0</v>
      </c>
      <c r="BC103" s="273">
        <f t="shared" si="22"/>
        <v>0</v>
      </c>
      <c r="BD103" s="272">
        <f t="shared" si="61"/>
        <v>0</v>
      </c>
      <c r="BE103" s="292">
        <f t="shared" ca="1" si="23"/>
        <v>3</v>
      </c>
      <c r="BF103" s="277">
        <f t="shared" ca="1" si="24"/>
        <v>3</v>
      </c>
      <c r="BG103" s="277">
        <f t="shared" ca="1" si="62"/>
        <v>2</v>
      </c>
      <c r="BH103" s="278" t="str">
        <f t="shared" si="25"/>
        <v>I</v>
      </c>
      <c r="BI103" s="277">
        <f t="shared" si="26"/>
        <v>0</v>
      </c>
      <c r="BJ103" s="273">
        <v>3</v>
      </c>
      <c r="BK103" s="288">
        <f t="shared" si="63"/>
        <v>0</v>
      </c>
      <c r="BL103" s="289">
        <v>1.0999999999999999E-2</v>
      </c>
      <c r="BM103" s="272">
        <f t="shared" si="27"/>
        <v>0</v>
      </c>
      <c r="BN103" s="281">
        <f t="shared" si="28"/>
        <v>0</v>
      </c>
      <c r="BO103" s="280">
        <f t="shared" si="29"/>
        <v>0</v>
      </c>
      <c r="BP103" s="281">
        <f t="shared" si="30"/>
        <v>0</v>
      </c>
      <c r="BQ103" s="281">
        <f t="shared" si="31"/>
        <v>0</v>
      </c>
      <c r="BR103" s="280">
        <f t="shared" si="32"/>
        <v>0</v>
      </c>
      <c r="BS103" s="290"/>
      <c r="BT103" s="290"/>
      <c r="BU103" s="290"/>
      <c r="BV103" s="290"/>
      <c r="BW103" s="290"/>
      <c r="BX103" s="290"/>
      <c r="BY103" s="291">
        <f t="shared" si="33"/>
        <v>0</v>
      </c>
      <c r="BZ103" s="272">
        <f t="shared" si="64"/>
        <v>0</v>
      </c>
      <c r="CA103" s="272">
        <f t="shared" si="34"/>
        <v>0</v>
      </c>
      <c r="CB103" s="272">
        <f t="shared" si="65"/>
        <v>0</v>
      </c>
      <c r="CC103" s="284">
        <f t="shared" ca="1" si="35"/>
        <v>3</v>
      </c>
      <c r="CD103" s="277">
        <f t="shared" ca="1" si="36"/>
        <v>4</v>
      </c>
      <c r="CE103" s="277">
        <f t="shared" ca="1" si="66"/>
        <v>2</v>
      </c>
      <c r="CF103" s="278" t="str">
        <f t="shared" si="37"/>
        <v>I</v>
      </c>
      <c r="CG103" s="277">
        <f t="shared" si="38"/>
        <v>0</v>
      </c>
      <c r="CH103" s="273">
        <v>3</v>
      </c>
      <c r="CI103" s="288">
        <f t="shared" si="67"/>
        <v>0</v>
      </c>
      <c r="CJ103" s="289">
        <v>1.0999999999999999E-2</v>
      </c>
      <c r="CK103" s="272">
        <f t="shared" si="68"/>
        <v>0</v>
      </c>
      <c r="CL103" s="281">
        <f t="shared" si="69"/>
        <v>0</v>
      </c>
      <c r="CM103" s="280">
        <f t="shared" si="39"/>
        <v>0</v>
      </c>
      <c r="CN103" s="281">
        <f t="shared" si="40"/>
        <v>0</v>
      </c>
      <c r="CO103" s="281">
        <f t="shared" si="41"/>
        <v>0</v>
      </c>
      <c r="CP103" s="280">
        <f t="shared" si="42"/>
        <v>0</v>
      </c>
      <c r="CQ103" s="290"/>
      <c r="CR103" s="290"/>
      <c r="CS103" s="290"/>
      <c r="CT103" s="290"/>
      <c r="CU103" s="290"/>
      <c r="CV103" s="290"/>
      <c r="CW103" s="291">
        <f t="shared" si="43"/>
        <v>0</v>
      </c>
      <c r="CX103" s="272">
        <f t="shared" si="70"/>
        <v>0</v>
      </c>
      <c r="CY103" s="272">
        <f t="shared" si="71"/>
        <v>0</v>
      </c>
      <c r="CZ103" s="272">
        <f t="shared" si="72"/>
        <v>0</v>
      </c>
      <c r="DA103" s="292">
        <f t="shared" ca="1" si="44"/>
        <v>4</v>
      </c>
      <c r="DB103" s="277">
        <f t="shared" ca="1" si="73"/>
        <v>4</v>
      </c>
      <c r="DC103" s="277">
        <f t="shared" ca="1" si="74"/>
        <v>2</v>
      </c>
      <c r="DD103" s="278" t="str">
        <f t="shared" ca="1" si="75"/>
        <v>I</v>
      </c>
      <c r="DE103" s="277">
        <f t="shared" ca="1" si="76"/>
        <v>0</v>
      </c>
      <c r="DF103" s="273">
        <v>3</v>
      </c>
      <c r="DG103" s="288">
        <f t="shared" ca="1" si="77"/>
        <v>0</v>
      </c>
      <c r="DH103" s="289">
        <v>1.0999999999999999E-2</v>
      </c>
      <c r="DI103" s="272">
        <f t="shared" ca="1" si="78"/>
        <v>0</v>
      </c>
      <c r="DJ103" s="281">
        <f t="shared" si="79"/>
        <v>0</v>
      </c>
      <c r="DK103" s="280">
        <f t="shared" ca="1" si="45"/>
        <v>0</v>
      </c>
      <c r="DL103" s="281">
        <f t="shared" ca="1" si="46"/>
        <v>0</v>
      </c>
      <c r="DM103" s="281">
        <f t="shared" ca="1" si="47"/>
        <v>0</v>
      </c>
      <c r="DN103" s="280">
        <f t="shared" ca="1" si="48"/>
        <v>0</v>
      </c>
      <c r="DO103" s="290"/>
      <c r="DP103" s="290"/>
      <c r="DQ103" s="290"/>
      <c r="DR103" s="290"/>
      <c r="DS103" s="290"/>
      <c r="DT103" s="290"/>
      <c r="DU103" s="291">
        <f t="shared" ca="1" si="49"/>
        <v>0</v>
      </c>
      <c r="DV103" s="272">
        <f t="shared" si="80"/>
        <v>0</v>
      </c>
      <c r="DW103" s="272">
        <f t="shared" si="81"/>
        <v>0</v>
      </c>
      <c r="DX103" s="272">
        <f t="shared" si="82"/>
        <v>0</v>
      </c>
      <c r="DY103" s="292">
        <f t="shared" ca="1" si="50"/>
        <v>4</v>
      </c>
    </row>
    <row r="104" spans="1:129" x14ac:dyDescent="0.25">
      <c r="A104" s="269" t="str">
        <f t="shared" si="51"/>
        <v>PLATAFORMA P-XXX</v>
      </c>
      <c r="B104" s="269" t="s">
        <v>1665</v>
      </c>
      <c r="C104" s="266" t="s">
        <v>1690</v>
      </c>
      <c r="D104" s="269" t="s">
        <v>1710</v>
      </c>
      <c r="E104" s="269" t="s">
        <v>1609</v>
      </c>
      <c r="F104" s="270">
        <v>21.458483869594101</v>
      </c>
      <c r="G104" s="269">
        <f t="shared" si="52"/>
        <v>0.98684094918321119</v>
      </c>
      <c r="H104" s="269">
        <v>1.0999999999999999E-2</v>
      </c>
      <c r="I104" s="269" t="s">
        <v>43</v>
      </c>
      <c r="J104" s="271">
        <v>0.28237327969123172</v>
      </c>
      <c r="K104" s="256">
        <v>3</v>
      </c>
      <c r="L104" s="256">
        <f t="shared" si="53"/>
        <v>0.84711983907369515</v>
      </c>
      <c r="M104" s="273">
        <v>0</v>
      </c>
      <c r="N104" s="273">
        <v>1</v>
      </c>
      <c r="O104" s="273">
        <v>0</v>
      </c>
      <c r="P104" s="273">
        <v>1</v>
      </c>
      <c r="Q104" s="273">
        <v>2</v>
      </c>
      <c r="R104" s="285">
        <f t="shared" si="5"/>
        <v>0</v>
      </c>
      <c r="S104" s="285">
        <f t="shared" si="6"/>
        <v>0.28547938576783521</v>
      </c>
      <c r="T104" s="285">
        <f t="shared" si="7"/>
        <v>0</v>
      </c>
      <c r="U104" s="274">
        <f t="shared" si="54"/>
        <v>0</v>
      </c>
      <c r="V104" s="274">
        <f t="shared" si="55"/>
        <v>0.28547938576783521</v>
      </c>
      <c r="W104" s="285">
        <f t="shared" si="8"/>
        <v>0</v>
      </c>
      <c r="X104" s="286"/>
      <c r="Y104" s="286"/>
      <c r="Z104" s="286"/>
      <c r="AA104" s="286"/>
      <c r="AB104" s="286"/>
      <c r="AC104" s="286"/>
      <c r="AD104" s="276">
        <f t="shared" si="56"/>
        <v>0</v>
      </c>
      <c r="AE104" s="287">
        <f t="shared" si="9"/>
        <v>0</v>
      </c>
      <c r="AF104" s="287">
        <f t="shared" si="10"/>
        <v>0</v>
      </c>
      <c r="AG104" s="276">
        <f t="shared" ca="1" si="11"/>
        <v>0</v>
      </c>
      <c r="AH104" s="277">
        <f t="shared" ca="1" si="57"/>
        <v>3</v>
      </c>
      <c r="AI104" s="288">
        <f t="shared" ca="1" si="12"/>
        <v>3</v>
      </c>
      <c r="AJ104" s="278" t="str">
        <f t="shared" ca="1" si="58"/>
        <v>M</v>
      </c>
      <c r="AK104" s="288">
        <f t="shared" ca="1" si="13"/>
        <v>0.28547938576783521</v>
      </c>
      <c r="AL104" s="273">
        <v>3</v>
      </c>
      <c r="AM104" s="288">
        <f t="shared" ca="1" si="59"/>
        <v>0.85643815730350559</v>
      </c>
      <c r="AN104" s="289">
        <v>1.0999999999999999E-2</v>
      </c>
      <c r="AO104" s="273">
        <f t="shared" ca="1" si="14"/>
        <v>0.85643815730350559</v>
      </c>
      <c r="AP104" s="280">
        <f t="shared" si="15"/>
        <v>0</v>
      </c>
      <c r="AQ104" s="280">
        <f t="shared" ca="1" si="16"/>
        <v>0</v>
      </c>
      <c r="AR104" s="281">
        <f t="shared" ca="1" si="17"/>
        <v>0</v>
      </c>
      <c r="AS104" s="281">
        <f t="shared" ca="1" si="18"/>
        <v>0</v>
      </c>
      <c r="AT104" s="280">
        <f t="shared" ca="1" si="19"/>
        <v>0</v>
      </c>
      <c r="AU104" s="290">
        <f t="shared" si="20"/>
        <v>1</v>
      </c>
      <c r="AV104" s="290"/>
      <c r="AW104" s="290"/>
      <c r="AX104" s="290"/>
      <c r="AY104" s="290"/>
      <c r="AZ104" s="290"/>
      <c r="BA104" s="291">
        <f t="shared" ca="1" si="21"/>
        <v>0</v>
      </c>
      <c r="BB104" s="272">
        <f t="shared" ca="1" si="60"/>
        <v>0.85643815730350559</v>
      </c>
      <c r="BC104" s="273">
        <f t="shared" si="22"/>
        <v>0</v>
      </c>
      <c r="BD104" s="272">
        <f t="shared" si="61"/>
        <v>0</v>
      </c>
      <c r="BE104" s="292">
        <f t="shared" ca="1" si="23"/>
        <v>4</v>
      </c>
      <c r="BF104" s="277">
        <f t="shared" ca="1" si="24"/>
        <v>4</v>
      </c>
      <c r="BG104" s="277">
        <f t="shared" ca="1" si="62"/>
        <v>3</v>
      </c>
      <c r="BH104" s="278" t="str">
        <f t="shared" si="25"/>
        <v>I</v>
      </c>
      <c r="BI104" s="277">
        <f t="shared" si="26"/>
        <v>0</v>
      </c>
      <c r="BJ104" s="273">
        <v>3</v>
      </c>
      <c r="BK104" s="288">
        <f t="shared" si="63"/>
        <v>0</v>
      </c>
      <c r="BL104" s="289">
        <v>1.0999999999999999E-2</v>
      </c>
      <c r="BM104" s="272">
        <f t="shared" si="27"/>
        <v>0</v>
      </c>
      <c r="BN104" s="281">
        <f t="shared" ca="1" si="28"/>
        <v>0</v>
      </c>
      <c r="BO104" s="280">
        <f t="shared" si="29"/>
        <v>0</v>
      </c>
      <c r="BP104" s="281">
        <f t="shared" si="30"/>
        <v>0</v>
      </c>
      <c r="BQ104" s="281">
        <f t="shared" si="31"/>
        <v>0</v>
      </c>
      <c r="BR104" s="280">
        <f t="shared" si="32"/>
        <v>0</v>
      </c>
      <c r="BS104" s="290"/>
      <c r="BT104" s="290"/>
      <c r="BU104" s="290"/>
      <c r="BV104" s="290"/>
      <c r="BW104" s="290"/>
      <c r="BX104" s="290"/>
      <c r="BY104" s="291">
        <f t="shared" si="33"/>
        <v>0</v>
      </c>
      <c r="BZ104" s="272">
        <f t="shared" si="64"/>
        <v>0</v>
      </c>
      <c r="CA104" s="272">
        <f t="shared" si="34"/>
        <v>0</v>
      </c>
      <c r="CB104" s="272">
        <f t="shared" si="65"/>
        <v>0</v>
      </c>
      <c r="CC104" s="284">
        <f t="shared" ca="1" si="35"/>
        <v>4</v>
      </c>
      <c r="CD104" s="277">
        <f t="shared" ca="1" si="36"/>
        <v>3</v>
      </c>
      <c r="CE104" s="277">
        <f t="shared" ca="1" si="66"/>
        <v>3</v>
      </c>
      <c r="CF104" s="278" t="str">
        <f t="shared" ca="1" si="37"/>
        <v>I</v>
      </c>
      <c r="CG104" s="277">
        <f t="shared" ca="1" si="38"/>
        <v>0</v>
      </c>
      <c r="CH104" s="273">
        <v>3</v>
      </c>
      <c r="CI104" s="288">
        <f t="shared" ca="1" si="67"/>
        <v>0</v>
      </c>
      <c r="CJ104" s="289">
        <v>1.0999999999999999E-2</v>
      </c>
      <c r="CK104" s="272">
        <f t="shared" ca="1" si="68"/>
        <v>0</v>
      </c>
      <c r="CL104" s="281">
        <f t="shared" si="69"/>
        <v>0</v>
      </c>
      <c r="CM104" s="280">
        <f t="shared" ca="1" si="39"/>
        <v>0</v>
      </c>
      <c r="CN104" s="281">
        <f t="shared" ca="1" si="40"/>
        <v>0</v>
      </c>
      <c r="CO104" s="281">
        <f t="shared" ca="1" si="41"/>
        <v>0</v>
      </c>
      <c r="CP104" s="280">
        <f t="shared" ca="1" si="42"/>
        <v>0</v>
      </c>
      <c r="CQ104" s="290"/>
      <c r="CR104" s="290"/>
      <c r="CS104" s="290"/>
      <c r="CT104" s="290"/>
      <c r="CU104" s="290"/>
      <c r="CV104" s="290"/>
      <c r="CW104" s="291">
        <f t="shared" ca="1" si="43"/>
        <v>0</v>
      </c>
      <c r="CX104" s="272">
        <f t="shared" ca="1" si="70"/>
        <v>0</v>
      </c>
      <c r="CY104" s="272">
        <f t="shared" si="71"/>
        <v>0</v>
      </c>
      <c r="CZ104" s="272">
        <f t="shared" si="72"/>
        <v>0</v>
      </c>
      <c r="DA104" s="292">
        <f t="shared" ca="1" si="44"/>
        <v>3</v>
      </c>
      <c r="DB104" s="277">
        <f t="shared" ca="1" si="73"/>
        <v>4</v>
      </c>
      <c r="DC104" s="277">
        <f t="shared" ca="1" si="74"/>
        <v>3</v>
      </c>
      <c r="DD104" s="278" t="str">
        <f t="shared" ca="1" si="75"/>
        <v>I</v>
      </c>
      <c r="DE104" s="277">
        <f t="shared" ca="1" si="76"/>
        <v>0</v>
      </c>
      <c r="DF104" s="273">
        <v>3</v>
      </c>
      <c r="DG104" s="288">
        <f t="shared" ca="1" si="77"/>
        <v>0</v>
      </c>
      <c r="DH104" s="289">
        <v>1.0999999999999999E-2</v>
      </c>
      <c r="DI104" s="272">
        <f t="shared" ca="1" si="78"/>
        <v>0</v>
      </c>
      <c r="DJ104" s="281">
        <f t="shared" si="79"/>
        <v>0</v>
      </c>
      <c r="DK104" s="280">
        <f t="shared" ca="1" si="45"/>
        <v>0</v>
      </c>
      <c r="DL104" s="281">
        <f t="shared" ca="1" si="46"/>
        <v>0</v>
      </c>
      <c r="DM104" s="281">
        <f t="shared" ca="1" si="47"/>
        <v>0</v>
      </c>
      <c r="DN104" s="280">
        <f t="shared" ca="1" si="48"/>
        <v>0</v>
      </c>
      <c r="DO104" s="290"/>
      <c r="DP104" s="290"/>
      <c r="DQ104" s="290"/>
      <c r="DR104" s="290"/>
      <c r="DS104" s="290"/>
      <c r="DT104" s="290"/>
      <c r="DU104" s="291">
        <f t="shared" ca="1" si="49"/>
        <v>0</v>
      </c>
      <c r="DV104" s="272">
        <f t="shared" si="80"/>
        <v>0</v>
      </c>
      <c r="DW104" s="272">
        <f t="shared" si="81"/>
        <v>0</v>
      </c>
      <c r="DX104" s="272">
        <f t="shared" si="82"/>
        <v>0</v>
      </c>
      <c r="DY104" s="292">
        <f t="shared" ca="1" si="50"/>
        <v>4</v>
      </c>
    </row>
    <row r="105" spans="1:129" x14ac:dyDescent="0.25">
      <c r="A105" s="269" t="str">
        <f t="shared" si="51"/>
        <v>PLATAFORMA P-XXX</v>
      </c>
      <c r="B105" s="269" t="s">
        <v>1665</v>
      </c>
      <c r="C105" s="266" t="s">
        <v>1691</v>
      </c>
      <c r="D105" s="269" t="s">
        <v>1709</v>
      </c>
      <c r="E105" s="269" t="s">
        <v>1610</v>
      </c>
      <c r="F105" s="270">
        <v>1775.12265583101</v>
      </c>
      <c r="G105" s="269">
        <f t="shared" si="52"/>
        <v>0.24009192100652199</v>
      </c>
      <c r="H105" s="269">
        <v>1.0999999999999999E-2</v>
      </c>
      <c r="I105" s="269" t="s">
        <v>43</v>
      </c>
      <c r="J105" s="271">
        <v>1348.9300473703436</v>
      </c>
      <c r="K105" s="256">
        <v>3</v>
      </c>
      <c r="L105" s="256">
        <f t="shared" si="53"/>
        <v>4046.7901421110309</v>
      </c>
      <c r="M105" s="273">
        <v>2</v>
      </c>
      <c r="N105" s="273">
        <v>2</v>
      </c>
      <c r="O105" s="273">
        <v>2</v>
      </c>
      <c r="P105" s="273">
        <v>3</v>
      </c>
      <c r="Q105" s="273">
        <v>1</v>
      </c>
      <c r="R105" s="285">
        <f t="shared" si="5"/>
        <v>4046.7901421110309</v>
      </c>
      <c r="S105" s="285">
        <f t="shared" si="6"/>
        <v>0</v>
      </c>
      <c r="T105" s="285">
        <f t="shared" si="7"/>
        <v>0</v>
      </c>
      <c r="U105" s="274">
        <f t="shared" si="54"/>
        <v>0</v>
      </c>
      <c r="V105" s="274">
        <f t="shared" si="55"/>
        <v>0</v>
      </c>
      <c r="W105" s="285">
        <f t="shared" si="8"/>
        <v>0</v>
      </c>
      <c r="X105" s="286"/>
      <c r="Y105" s="286"/>
      <c r="Z105" s="286"/>
      <c r="AA105" s="286"/>
      <c r="AB105" s="286"/>
      <c r="AC105" s="286"/>
      <c r="AD105" s="276">
        <f t="shared" si="56"/>
        <v>0</v>
      </c>
      <c r="AE105" s="287">
        <f t="shared" si="9"/>
        <v>4046.7901421110309</v>
      </c>
      <c r="AF105" s="287">
        <f t="shared" si="10"/>
        <v>0</v>
      </c>
      <c r="AG105" s="276">
        <f t="shared" ca="1" si="11"/>
        <v>4</v>
      </c>
      <c r="AH105" s="277">
        <f t="shared" ca="1" si="57"/>
        <v>4</v>
      </c>
      <c r="AI105" s="288">
        <f t="shared" ca="1" si="12"/>
        <v>3</v>
      </c>
      <c r="AJ105" s="278" t="str">
        <f t="shared" si="58"/>
        <v>I</v>
      </c>
      <c r="AK105" s="288">
        <f t="shared" si="13"/>
        <v>0</v>
      </c>
      <c r="AL105" s="273">
        <v>3</v>
      </c>
      <c r="AM105" s="288">
        <f t="shared" si="59"/>
        <v>0</v>
      </c>
      <c r="AN105" s="289">
        <v>1.0999999999999999E-2</v>
      </c>
      <c r="AO105" s="273">
        <f t="shared" si="14"/>
        <v>0</v>
      </c>
      <c r="AP105" s="280">
        <f t="shared" si="15"/>
        <v>0</v>
      </c>
      <c r="AQ105" s="280">
        <f t="shared" si="16"/>
        <v>0</v>
      </c>
      <c r="AR105" s="281">
        <f t="shared" si="17"/>
        <v>0</v>
      </c>
      <c r="AS105" s="281">
        <f t="shared" si="18"/>
        <v>0</v>
      </c>
      <c r="AT105" s="280">
        <f t="shared" si="19"/>
        <v>0</v>
      </c>
      <c r="AU105" s="290">
        <f t="shared" si="20"/>
        <v>1</v>
      </c>
      <c r="AV105" s="290"/>
      <c r="AW105" s="290"/>
      <c r="AX105" s="290"/>
      <c r="AY105" s="290"/>
      <c r="AZ105" s="290"/>
      <c r="BA105" s="291">
        <f t="shared" si="21"/>
        <v>0</v>
      </c>
      <c r="BB105" s="272">
        <f t="shared" si="60"/>
        <v>0</v>
      </c>
      <c r="BC105" s="273">
        <f t="shared" si="22"/>
        <v>0</v>
      </c>
      <c r="BD105" s="272">
        <f t="shared" si="61"/>
        <v>0</v>
      </c>
      <c r="BE105" s="292">
        <f t="shared" ca="1" si="23"/>
        <v>3</v>
      </c>
      <c r="BF105" s="277">
        <f t="shared" ca="1" si="24"/>
        <v>3</v>
      </c>
      <c r="BG105" s="277">
        <f t="shared" ca="1" si="62"/>
        <v>3</v>
      </c>
      <c r="BH105" s="278" t="str">
        <f t="shared" si="25"/>
        <v>I</v>
      </c>
      <c r="BI105" s="277">
        <f t="shared" si="26"/>
        <v>0</v>
      </c>
      <c r="BJ105" s="273">
        <v>3</v>
      </c>
      <c r="BK105" s="288">
        <f t="shared" si="63"/>
        <v>0</v>
      </c>
      <c r="BL105" s="289">
        <v>1.0999999999999999E-2</v>
      </c>
      <c r="BM105" s="272">
        <f t="shared" si="27"/>
        <v>0</v>
      </c>
      <c r="BN105" s="281">
        <f t="shared" si="28"/>
        <v>0</v>
      </c>
      <c r="BO105" s="280">
        <f t="shared" si="29"/>
        <v>0</v>
      </c>
      <c r="BP105" s="281">
        <f t="shared" si="30"/>
        <v>0</v>
      </c>
      <c r="BQ105" s="281">
        <f t="shared" si="31"/>
        <v>0</v>
      </c>
      <c r="BR105" s="280">
        <f t="shared" si="32"/>
        <v>0</v>
      </c>
      <c r="BS105" s="290"/>
      <c r="BT105" s="290"/>
      <c r="BU105" s="290"/>
      <c r="BV105" s="290"/>
      <c r="BW105" s="290"/>
      <c r="BX105" s="290"/>
      <c r="BY105" s="291">
        <f t="shared" si="33"/>
        <v>0</v>
      </c>
      <c r="BZ105" s="272">
        <f t="shared" si="64"/>
        <v>0</v>
      </c>
      <c r="CA105" s="272">
        <f t="shared" si="34"/>
        <v>0</v>
      </c>
      <c r="CB105" s="272">
        <f t="shared" si="65"/>
        <v>0</v>
      </c>
      <c r="CC105" s="284">
        <f t="shared" ca="1" si="35"/>
        <v>5</v>
      </c>
      <c r="CD105" s="277">
        <f t="shared" ca="1" si="36"/>
        <v>3</v>
      </c>
      <c r="CE105" s="277">
        <f t="shared" ca="1" si="66"/>
        <v>3</v>
      </c>
      <c r="CF105" s="278" t="str">
        <f t="shared" si="37"/>
        <v>I</v>
      </c>
      <c r="CG105" s="277">
        <f t="shared" si="38"/>
        <v>0</v>
      </c>
      <c r="CH105" s="273">
        <v>3</v>
      </c>
      <c r="CI105" s="288">
        <f t="shared" si="67"/>
        <v>0</v>
      </c>
      <c r="CJ105" s="289">
        <v>1.0999999999999999E-2</v>
      </c>
      <c r="CK105" s="272">
        <f t="shared" si="68"/>
        <v>0</v>
      </c>
      <c r="CL105" s="281">
        <f t="shared" si="69"/>
        <v>0</v>
      </c>
      <c r="CM105" s="280">
        <f t="shared" si="39"/>
        <v>0</v>
      </c>
      <c r="CN105" s="281">
        <f t="shared" si="40"/>
        <v>0</v>
      </c>
      <c r="CO105" s="281">
        <f t="shared" si="41"/>
        <v>0</v>
      </c>
      <c r="CP105" s="280">
        <f t="shared" si="42"/>
        <v>0</v>
      </c>
      <c r="CQ105" s="290"/>
      <c r="CR105" s="290"/>
      <c r="CS105" s="290"/>
      <c r="CT105" s="290"/>
      <c r="CU105" s="290"/>
      <c r="CV105" s="290"/>
      <c r="CW105" s="291">
        <f t="shared" si="43"/>
        <v>0</v>
      </c>
      <c r="CX105" s="272">
        <f t="shared" si="70"/>
        <v>0</v>
      </c>
      <c r="CY105" s="272">
        <f t="shared" si="71"/>
        <v>0</v>
      </c>
      <c r="CZ105" s="272">
        <f t="shared" si="72"/>
        <v>0</v>
      </c>
      <c r="DA105" s="292">
        <f t="shared" ca="1" si="44"/>
        <v>3</v>
      </c>
      <c r="DB105" s="277">
        <f t="shared" ca="1" si="73"/>
        <v>4</v>
      </c>
      <c r="DC105" s="277">
        <f t="shared" ca="1" si="74"/>
        <v>3</v>
      </c>
      <c r="DD105" s="278" t="str">
        <f t="shared" ca="1" si="75"/>
        <v>I</v>
      </c>
      <c r="DE105" s="277">
        <f t="shared" ca="1" si="76"/>
        <v>0</v>
      </c>
      <c r="DF105" s="273">
        <v>3</v>
      </c>
      <c r="DG105" s="288">
        <f t="shared" ca="1" si="77"/>
        <v>0</v>
      </c>
      <c r="DH105" s="289">
        <v>1.0999999999999999E-2</v>
      </c>
      <c r="DI105" s="272">
        <f t="shared" ca="1" si="78"/>
        <v>0</v>
      </c>
      <c r="DJ105" s="281">
        <f t="shared" si="79"/>
        <v>0</v>
      </c>
      <c r="DK105" s="280">
        <f t="shared" ca="1" si="45"/>
        <v>0</v>
      </c>
      <c r="DL105" s="281">
        <f t="shared" ca="1" si="46"/>
        <v>0</v>
      </c>
      <c r="DM105" s="281">
        <f t="shared" ca="1" si="47"/>
        <v>0</v>
      </c>
      <c r="DN105" s="280">
        <f t="shared" ca="1" si="48"/>
        <v>0</v>
      </c>
      <c r="DO105" s="290"/>
      <c r="DP105" s="290"/>
      <c r="DQ105" s="290"/>
      <c r="DR105" s="290"/>
      <c r="DS105" s="290"/>
      <c r="DT105" s="290"/>
      <c r="DU105" s="291">
        <f t="shared" ca="1" si="49"/>
        <v>0</v>
      </c>
      <c r="DV105" s="272">
        <f t="shared" ca="1" si="80"/>
        <v>0</v>
      </c>
      <c r="DW105" s="272">
        <f t="shared" si="81"/>
        <v>0</v>
      </c>
      <c r="DX105" s="272">
        <f t="shared" si="82"/>
        <v>0</v>
      </c>
      <c r="DY105" s="292">
        <f t="shared" ca="1" si="50"/>
        <v>4</v>
      </c>
    </row>
    <row r="106" spans="1:129" x14ac:dyDescent="0.25">
      <c r="A106" s="269" t="str">
        <f t="shared" si="51"/>
        <v>PLATAFORMA P-XXX</v>
      </c>
      <c r="B106" s="269" t="s">
        <v>1665</v>
      </c>
      <c r="C106" s="266" t="s">
        <v>1692</v>
      </c>
      <c r="D106" s="269" t="s">
        <v>1712</v>
      </c>
      <c r="E106" s="269" t="s">
        <v>1611</v>
      </c>
      <c r="F106" s="270">
        <v>48.189327328686097</v>
      </c>
      <c r="G106" s="269">
        <f t="shared" si="52"/>
        <v>0.90756898762327365</v>
      </c>
      <c r="H106" s="269">
        <v>1.0999999999999999E-2</v>
      </c>
      <c r="I106" s="269" t="s">
        <v>46</v>
      </c>
      <c r="J106" s="271">
        <v>4.454188310743902</v>
      </c>
      <c r="K106" s="256">
        <v>3</v>
      </c>
      <c r="L106" s="256">
        <f t="shared" si="53"/>
        <v>13.362564932231706</v>
      </c>
      <c r="M106" s="273">
        <v>1</v>
      </c>
      <c r="N106" s="273">
        <v>1</v>
      </c>
      <c r="O106" s="273">
        <v>1</v>
      </c>
      <c r="P106" s="273">
        <v>1</v>
      </c>
      <c r="Q106" s="273">
        <v>2</v>
      </c>
      <c r="R106" s="285">
        <f t="shared" si="5"/>
        <v>13.362564932231706</v>
      </c>
      <c r="S106" s="285">
        <f t="shared" si="6"/>
        <v>0</v>
      </c>
      <c r="T106" s="285">
        <f t="shared" si="7"/>
        <v>0</v>
      </c>
      <c r="U106" s="274">
        <f t="shared" si="54"/>
        <v>0</v>
      </c>
      <c r="V106" s="274">
        <f t="shared" si="55"/>
        <v>0</v>
      </c>
      <c r="W106" s="285">
        <f t="shared" si="8"/>
        <v>0</v>
      </c>
      <c r="X106" s="286"/>
      <c r="Y106" s="286"/>
      <c r="Z106" s="286"/>
      <c r="AA106" s="286"/>
      <c r="AB106" s="286"/>
      <c r="AC106" s="286"/>
      <c r="AD106" s="276">
        <f t="shared" si="56"/>
        <v>13.362564932231706</v>
      </c>
      <c r="AE106" s="287">
        <f t="shared" si="9"/>
        <v>0</v>
      </c>
      <c r="AF106" s="287">
        <f t="shared" si="10"/>
        <v>0</v>
      </c>
      <c r="AG106" s="276">
        <f t="shared" ca="1" si="11"/>
        <v>4</v>
      </c>
      <c r="AH106" s="277">
        <f t="shared" ca="1" si="57"/>
        <v>3</v>
      </c>
      <c r="AI106" s="288">
        <f t="shared" ca="1" si="12"/>
        <v>2</v>
      </c>
      <c r="AJ106" s="278" t="str">
        <f t="shared" si="58"/>
        <v>I</v>
      </c>
      <c r="AK106" s="288">
        <f t="shared" si="13"/>
        <v>0</v>
      </c>
      <c r="AL106" s="273">
        <v>3</v>
      </c>
      <c r="AM106" s="288">
        <f t="shared" si="59"/>
        <v>0</v>
      </c>
      <c r="AN106" s="289">
        <v>1.0999999999999999E-2</v>
      </c>
      <c r="AO106" s="273">
        <f t="shared" si="14"/>
        <v>0</v>
      </c>
      <c r="AP106" s="280">
        <f t="shared" si="15"/>
        <v>0</v>
      </c>
      <c r="AQ106" s="280">
        <f t="shared" si="16"/>
        <v>0</v>
      </c>
      <c r="AR106" s="281">
        <f t="shared" si="17"/>
        <v>0</v>
      </c>
      <c r="AS106" s="281">
        <f t="shared" si="18"/>
        <v>0</v>
      </c>
      <c r="AT106" s="280">
        <f t="shared" si="19"/>
        <v>0</v>
      </c>
      <c r="AU106" s="290">
        <f t="shared" si="20"/>
        <v>1</v>
      </c>
      <c r="AV106" s="290"/>
      <c r="AW106" s="290"/>
      <c r="AX106" s="290"/>
      <c r="AY106" s="290"/>
      <c r="AZ106" s="290"/>
      <c r="BA106" s="291">
        <f t="shared" si="21"/>
        <v>0</v>
      </c>
      <c r="BB106" s="272">
        <f t="shared" si="60"/>
        <v>0</v>
      </c>
      <c r="BC106" s="273">
        <f t="shared" si="22"/>
        <v>0</v>
      </c>
      <c r="BD106" s="272">
        <f t="shared" si="61"/>
        <v>0</v>
      </c>
      <c r="BE106" s="292">
        <f t="shared" ca="1" si="23"/>
        <v>3</v>
      </c>
      <c r="BF106" s="277">
        <f t="shared" ca="1" si="24"/>
        <v>5</v>
      </c>
      <c r="BG106" s="277">
        <f t="shared" ca="1" si="62"/>
        <v>2</v>
      </c>
      <c r="BH106" s="278" t="str">
        <f t="shared" si="25"/>
        <v>I</v>
      </c>
      <c r="BI106" s="277">
        <f t="shared" si="26"/>
        <v>0</v>
      </c>
      <c r="BJ106" s="273">
        <v>3</v>
      </c>
      <c r="BK106" s="288">
        <f t="shared" si="63"/>
        <v>0</v>
      </c>
      <c r="BL106" s="289">
        <v>1.0999999999999999E-2</v>
      </c>
      <c r="BM106" s="272">
        <f t="shared" si="27"/>
        <v>0</v>
      </c>
      <c r="BN106" s="281">
        <f t="shared" si="28"/>
        <v>0</v>
      </c>
      <c r="BO106" s="280">
        <f t="shared" si="29"/>
        <v>0</v>
      </c>
      <c r="BP106" s="281">
        <f t="shared" si="30"/>
        <v>0</v>
      </c>
      <c r="BQ106" s="281">
        <f t="shared" si="31"/>
        <v>0</v>
      </c>
      <c r="BR106" s="280">
        <f t="shared" si="32"/>
        <v>0</v>
      </c>
      <c r="BS106" s="290"/>
      <c r="BT106" s="290"/>
      <c r="BU106" s="290"/>
      <c r="BV106" s="290"/>
      <c r="BW106" s="290"/>
      <c r="BX106" s="290"/>
      <c r="BY106" s="291">
        <f t="shared" si="33"/>
        <v>0</v>
      </c>
      <c r="BZ106" s="272">
        <f t="shared" si="64"/>
        <v>0</v>
      </c>
      <c r="CA106" s="272">
        <f t="shared" si="34"/>
        <v>0</v>
      </c>
      <c r="CB106" s="272">
        <f t="shared" si="65"/>
        <v>0</v>
      </c>
      <c r="CC106" s="284">
        <f t="shared" ca="1" si="35"/>
        <v>3</v>
      </c>
      <c r="CD106" s="277">
        <f t="shared" ca="1" si="36"/>
        <v>4</v>
      </c>
      <c r="CE106" s="277">
        <f t="shared" ca="1" si="66"/>
        <v>2</v>
      </c>
      <c r="CF106" s="278" t="str">
        <f t="shared" si="37"/>
        <v>I</v>
      </c>
      <c r="CG106" s="277">
        <f t="shared" si="38"/>
        <v>0</v>
      </c>
      <c r="CH106" s="273">
        <v>3</v>
      </c>
      <c r="CI106" s="288">
        <f t="shared" si="67"/>
        <v>0</v>
      </c>
      <c r="CJ106" s="289">
        <v>1.0999999999999999E-2</v>
      </c>
      <c r="CK106" s="272">
        <f t="shared" si="68"/>
        <v>0</v>
      </c>
      <c r="CL106" s="281">
        <f t="shared" si="69"/>
        <v>0</v>
      </c>
      <c r="CM106" s="280">
        <f t="shared" si="39"/>
        <v>0</v>
      </c>
      <c r="CN106" s="281">
        <f t="shared" si="40"/>
        <v>0</v>
      </c>
      <c r="CO106" s="281">
        <f t="shared" si="41"/>
        <v>0</v>
      </c>
      <c r="CP106" s="280">
        <f t="shared" si="42"/>
        <v>0</v>
      </c>
      <c r="CQ106" s="290"/>
      <c r="CR106" s="290"/>
      <c r="CS106" s="290"/>
      <c r="CT106" s="290"/>
      <c r="CU106" s="290"/>
      <c r="CV106" s="290"/>
      <c r="CW106" s="291">
        <f t="shared" si="43"/>
        <v>0</v>
      </c>
      <c r="CX106" s="272">
        <f t="shared" si="70"/>
        <v>0</v>
      </c>
      <c r="CY106" s="272">
        <f t="shared" si="71"/>
        <v>0</v>
      </c>
      <c r="CZ106" s="272">
        <f t="shared" si="72"/>
        <v>0</v>
      </c>
      <c r="DA106" s="292">
        <f t="shared" ca="1" si="44"/>
        <v>4</v>
      </c>
      <c r="DB106" s="277">
        <f t="shared" ca="1" si="73"/>
        <v>4</v>
      </c>
      <c r="DC106" s="277">
        <f t="shared" ca="1" si="74"/>
        <v>2</v>
      </c>
      <c r="DD106" s="278" t="str">
        <f t="shared" ca="1" si="75"/>
        <v>I</v>
      </c>
      <c r="DE106" s="277">
        <f t="shared" ca="1" si="76"/>
        <v>0</v>
      </c>
      <c r="DF106" s="273">
        <v>3</v>
      </c>
      <c r="DG106" s="288">
        <f t="shared" ca="1" si="77"/>
        <v>0</v>
      </c>
      <c r="DH106" s="289">
        <v>1.0999999999999999E-2</v>
      </c>
      <c r="DI106" s="272">
        <f t="shared" ca="1" si="78"/>
        <v>0</v>
      </c>
      <c r="DJ106" s="281">
        <f t="shared" si="79"/>
        <v>0</v>
      </c>
      <c r="DK106" s="280">
        <f t="shared" ca="1" si="45"/>
        <v>0</v>
      </c>
      <c r="DL106" s="281">
        <f t="shared" ca="1" si="46"/>
        <v>0</v>
      </c>
      <c r="DM106" s="281">
        <f t="shared" ca="1" si="47"/>
        <v>0</v>
      </c>
      <c r="DN106" s="280">
        <f t="shared" ca="1" si="48"/>
        <v>0</v>
      </c>
      <c r="DO106" s="290"/>
      <c r="DP106" s="290"/>
      <c r="DQ106" s="290"/>
      <c r="DR106" s="290"/>
      <c r="DS106" s="290"/>
      <c r="DT106" s="290"/>
      <c r="DU106" s="291">
        <f t="shared" ca="1" si="49"/>
        <v>0</v>
      </c>
      <c r="DV106" s="272">
        <f t="shared" si="80"/>
        <v>0</v>
      </c>
      <c r="DW106" s="272">
        <f t="shared" si="81"/>
        <v>0</v>
      </c>
      <c r="DX106" s="272">
        <f t="shared" si="82"/>
        <v>0</v>
      </c>
      <c r="DY106" s="292">
        <f t="shared" ca="1" si="50"/>
        <v>4</v>
      </c>
    </row>
    <row r="107" spans="1:129" x14ac:dyDescent="0.25">
      <c r="A107" s="269" t="str">
        <f t="shared" si="51"/>
        <v>PLATAFORMA P-XXX</v>
      </c>
      <c r="B107" s="269" t="s">
        <v>1665</v>
      </c>
      <c r="C107" s="266" t="s">
        <v>1693</v>
      </c>
      <c r="D107" s="269" t="s">
        <v>1709</v>
      </c>
      <c r="E107" s="269" t="s">
        <v>1612</v>
      </c>
      <c r="F107" s="270">
        <v>629.19865723052499</v>
      </c>
      <c r="G107" s="269">
        <f t="shared" si="52"/>
        <v>0.68600121742905928</v>
      </c>
      <c r="H107" s="269">
        <v>1.0999999999999999E-2</v>
      </c>
      <c r="I107" s="269" t="s">
        <v>43</v>
      </c>
      <c r="J107" s="271">
        <v>197.56761236565546</v>
      </c>
      <c r="K107" s="256">
        <v>3</v>
      </c>
      <c r="L107" s="256">
        <f t="shared" si="53"/>
        <v>592.70283709696639</v>
      </c>
      <c r="M107" s="273">
        <v>3</v>
      </c>
      <c r="N107" s="273">
        <v>2</v>
      </c>
      <c r="O107" s="273">
        <v>2</v>
      </c>
      <c r="P107" s="273">
        <v>1</v>
      </c>
      <c r="Q107" s="273">
        <v>1</v>
      </c>
      <c r="R107" s="285">
        <f t="shared" si="5"/>
        <v>592.70283709696639</v>
      </c>
      <c r="S107" s="285">
        <f t="shared" si="6"/>
        <v>0</v>
      </c>
      <c r="T107" s="285">
        <f t="shared" si="7"/>
        <v>0</v>
      </c>
      <c r="U107" s="274">
        <f t="shared" si="54"/>
        <v>0</v>
      </c>
      <c r="V107" s="274">
        <f t="shared" si="55"/>
        <v>0</v>
      </c>
      <c r="W107" s="285">
        <f t="shared" si="8"/>
        <v>0</v>
      </c>
      <c r="X107" s="286"/>
      <c r="Y107" s="286"/>
      <c r="Z107" s="286"/>
      <c r="AA107" s="286"/>
      <c r="AB107" s="286"/>
      <c r="AC107" s="286"/>
      <c r="AD107" s="276">
        <f t="shared" si="56"/>
        <v>0</v>
      </c>
      <c r="AE107" s="287">
        <f t="shared" si="9"/>
        <v>0</v>
      </c>
      <c r="AF107" s="287">
        <f t="shared" si="10"/>
        <v>592.70283709696639</v>
      </c>
      <c r="AG107" s="276">
        <f t="shared" ca="1" si="11"/>
        <v>4</v>
      </c>
      <c r="AH107" s="277">
        <f t="shared" ca="1" si="57"/>
        <v>4</v>
      </c>
      <c r="AI107" s="288">
        <f t="shared" ca="1" si="12"/>
        <v>2</v>
      </c>
      <c r="AJ107" s="278" t="str">
        <f t="shared" si="58"/>
        <v>I</v>
      </c>
      <c r="AK107" s="288">
        <f t="shared" si="13"/>
        <v>0</v>
      </c>
      <c r="AL107" s="273">
        <v>3</v>
      </c>
      <c r="AM107" s="288">
        <f t="shared" si="59"/>
        <v>0</v>
      </c>
      <c r="AN107" s="289">
        <v>1.0999999999999999E-2</v>
      </c>
      <c r="AO107" s="273">
        <f t="shared" si="14"/>
        <v>0</v>
      </c>
      <c r="AP107" s="280">
        <f t="shared" si="15"/>
        <v>0</v>
      </c>
      <c r="AQ107" s="280">
        <f t="shared" si="16"/>
        <v>0</v>
      </c>
      <c r="AR107" s="281">
        <f t="shared" si="17"/>
        <v>0</v>
      </c>
      <c r="AS107" s="281">
        <f t="shared" si="18"/>
        <v>0</v>
      </c>
      <c r="AT107" s="280">
        <f t="shared" si="19"/>
        <v>0</v>
      </c>
      <c r="AU107" s="290">
        <f t="shared" si="20"/>
        <v>1</v>
      </c>
      <c r="AV107" s="290"/>
      <c r="AW107" s="290"/>
      <c r="AX107" s="290"/>
      <c r="AY107" s="290"/>
      <c r="AZ107" s="290"/>
      <c r="BA107" s="291">
        <f t="shared" si="21"/>
        <v>0</v>
      </c>
      <c r="BB107" s="272">
        <f t="shared" si="60"/>
        <v>0</v>
      </c>
      <c r="BC107" s="273">
        <f t="shared" si="22"/>
        <v>0</v>
      </c>
      <c r="BD107" s="272">
        <f t="shared" si="61"/>
        <v>0</v>
      </c>
      <c r="BE107" s="292">
        <f t="shared" ca="1" si="23"/>
        <v>2</v>
      </c>
      <c r="BF107" s="277">
        <f t="shared" ca="1" si="24"/>
        <v>5</v>
      </c>
      <c r="BG107" s="277">
        <f t="shared" ca="1" si="62"/>
        <v>2</v>
      </c>
      <c r="BH107" s="278" t="str">
        <f t="shared" si="25"/>
        <v>I</v>
      </c>
      <c r="BI107" s="277">
        <f t="shared" si="26"/>
        <v>0</v>
      </c>
      <c r="BJ107" s="273">
        <v>3</v>
      </c>
      <c r="BK107" s="288">
        <f t="shared" si="63"/>
        <v>0</v>
      </c>
      <c r="BL107" s="289">
        <v>1.0999999999999999E-2</v>
      </c>
      <c r="BM107" s="272">
        <f t="shared" si="27"/>
        <v>0</v>
      </c>
      <c r="BN107" s="281">
        <f t="shared" si="28"/>
        <v>0</v>
      </c>
      <c r="BO107" s="280">
        <f t="shared" si="29"/>
        <v>0</v>
      </c>
      <c r="BP107" s="281">
        <f t="shared" si="30"/>
        <v>0</v>
      </c>
      <c r="BQ107" s="281">
        <f t="shared" si="31"/>
        <v>0</v>
      </c>
      <c r="BR107" s="280">
        <f t="shared" si="32"/>
        <v>0</v>
      </c>
      <c r="BS107" s="290"/>
      <c r="BT107" s="290"/>
      <c r="BU107" s="290"/>
      <c r="BV107" s="290"/>
      <c r="BW107" s="290"/>
      <c r="BX107" s="290"/>
      <c r="BY107" s="291">
        <f t="shared" si="33"/>
        <v>0</v>
      </c>
      <c r="BZ107" s="272">
        <f t="shared" si="64"/>
        <v>0</v>
      </c>
      <c r="CA107" s="272">
        <f t="shared" si="34"/>
        <v>0</v>
      </c>
      <c r="CB107" s="272">
        <f t="shared" si="65"/>
        <v>0</v>
      </c>
      <c r="CC107" s="284">
        <f t="shared" ca="1" si="35"/>
        <v>4</v>
      </c>
      <c r="CD107" s="277">
        <f t="shared" ca="1" si="36"/>
        <v>5</v>
      </c>
      <c r="CE107" s="277">
        <f t="shared" ca="1" si="66"/>
        <v>2</v>
      </c>
      <c r="CF107" s="278" t="str">
        <f t="shared" si="37"/>
        <v>I</v>
      </c>
      <c r="CG107" s="277">
        <f t="shared" si="38"/>
        <v>0</v>
      </c>
      <c r="CH107" s="273">
        <v>3</v>
      </c>
      <c r="CI107" s="288">
        <f t="shared" si="67"/>
        <v>0</v>
      </c>
      <c r="CJ107" s="289">
        <v>1.0999999999999999E-2</v>
      </c>
      <c r="CK107" s="272">
        <f t="shared" si="68"/>
        <v>0</v>
      </c>
      <c r="CL107" s="281">
        <f t="shared" si="69"/>
        <v>0</v>
      </c>
      <c r="CM107" s="280">
        <f t="shared" si="39"/>
        <v>0</v>
      </c>
      <c r="CN107" s="281">
        <f t="shared" si="40"/>
        <v>0</v>
      </c>
      <c r="CO107" s="281">
        <f t="shared" si="41"/>
        <v>0</v>
      </c>
      <c r="CP107" s="280">
        <f t="shared" si="42"/>
        <v>0</v>
      </c>
      <c r="CQ107" s="290"/>
      <c r="CR107" s="290"/>
      <c r="CS107" s="290"/>
      <c r="CT107" s="290"/>
      <c r="CU107" s="290"/>
      <c r="CV107" s="290"/>
      <c r="CW107" s="291">
        <f t="shared" si="43"/>
        <v>0</v>
      </c>
      <c r="CX107" s="272">
        <f t="shared" si="70"/>
        <v>0</v>
      </c>
      <c r="CY107" s="272">
        <f t="shared" si="71"/>
        <v>0</v>
      </c>
      <c r="CZ107" s="272">
        <f t="shared" si="72"/>
        <v>0</v>
      </c>
      <c r="DA107" s="292">
        <f t="shared" ca="1" si="44"/>
        <v>5</v>
      </c>
      <c r="DB107" s="277">
        <f t="shared" ca="1" si="73"/>
        <v>4</v>
      </c>
      <c r="DC107" s="277">
        <f t="shared" ca="1" si="74"/>
        <v>2</v>
      </c>
      <c r="DD107" s="278" t="str">
        <f t="shared" ca="1" si="75"/>
        <v>I</v>
      </c>
      <c r="DE107" s="277">
        <f t="shared" ca="1" si="76"/>
        <v>0</v>
      </c>
      <c r="DF107" s="273">
        <v>3</v>
      </c>
      <c r="DG107" s="288">
        <f t="shared" ca="1" si="77"/>
        <v>0</v>
      </c>
      <c r="DH107" s="289">
        <v>1.0999999999999999E-2</v>
      </c>
      <c r="DI107" s="272">
        <f t="shared" ca="1" si="78"/>
        <v>0</v>
      </c>
      <c r="DJ107" s="281">
        <f t="shared" si="79"/>
        <v>0</v>
      </c>
      <c r="DK107" s="280">
        <f t="shared" ca="1" si="45"/>
        <v>0</v>
      </c>
      <c r="DL107" s="281">
        <f t="shared" ca="1" si="46"/>
        <v>0</v>
      </c>
      <c r="DM107" s="281">
        <f t="shared" ca="1" si="47"/>
        <v>0</v>
      </c>
      <c r="DN107" s="280">
        <f t="shared" ca="1" si="48"/>
        <v>0</v>
      </c>
      <c r="DO107" s="290"/>
      <c r="DP107" s="290"/>
      <c r="DQ107" s="290"/>
      <c r="DR107" s="290"/>
      <c r="DS107" s="290"/>
      <c r="DT107" s="290"/>
      <c r="DU107" s="291">
        <f t="shared" ca="1" si="49"/>
        <v>0</v>
      </c>
      <c r="DV107" s="272">
        <f t="shared" ca="1" si="80"/>
        <v>0</v>
      </c>
      <c r="DW107" s="272">
        <f t="shared" si="81"/>
        <v>0</v>
      </c>
      <c r="DX107" s="272">
        <f t="shared" si="82"/>
        <v>0</v>
      </c>
      <c r="DY107" s="292">
        <f t="shared" ca="1" si="50"/>
        <v>4</v>
      </c>
    </row>
    <row r="108" spans="1:129" x14ac:dyDescent="0.25">
      <c r="A108" s="269" t="str">
        <f t="shared" si="51"/>
        <v>PLATAFORMA P-XXX</v>
      </c>
      <c r="B108" s="269" t="s">
        <v>1665</v>
      </c>
      <c r="C108" s="266" t="s">
        <v>1694</v>
      </c>
      <c r="D108" s="269" t="s">
        <v>1709</v>
      </c>
      <c r="E108" s="269" t="s">
        <v>1609</v>
      </c>
      <c r="F108" s="270">
        <v>103.46396404371001</v>
      </c>
      <c r="G108" s="269">
        <f t="shared" si="52"/>
        <v>0.54270890008216566</v>
      </c>
      <c r="H108" s="269">
        <v>1.0999999999999999E-2</v>
      </c>
      <c r="I108" s="269" t="s">
        <v>43</v>
      </c>
      <c r="J108" s="271">
        <v>47.313149919407415</v>
      </c>
      <c r="K108" s="256">
        <v>3</v>
      </c>
      <c r="L108" s="256">
        <f t="shared" si="53"/>
        <v>141.93944975822225</v>
      </c>
      <c r="M108" s="273">
        <v>1</v>
      </c>
      <c r="N108" s="273">
        <v>1</v>
      </c>
      <c r="O108" s="273">
        <v>2</v>
      </c>
      <c r="P108" s="273">
        <v>0</v>
      </c>
      <c r="Q108" s="273">
        <v>2</v>
      </c>
      <c r="R108" s="285">
        <f t="shared" si="5"/>
        <v>141.93944975822225</v>
      </c>
      <c r="S108" s="285">
        <f t="shared" si="6"/>
        <v>0</v>
      </c>
      <c r="T108" s="285">
        <f t="shared" si="7"/>
        <v>0</v>
      </c>
      <c r="U108" s="274">
        <f t="shared" si="54"/>
        <v>0</v>
      </c>
      <c r="V108" s="274">
        <f t="shared" si="55"/>
        <v>0</v>
      </c>
      <c r="W108" s="285">
        <f t="shared" si="8"/>
        <v>0</v>
      </c>
      <c r="X108" s="286"/>
      <c r="Y108" s="286"/>
      <c r="Z108" s="286"/>
      <c r="AA108" s="286"/>
      <c r="AB108" s="286"/>
      <c r="AC108" s="286"/>
      <c r="AD108" s="276">
        <f t="shared" si="56"/>
        <v>141.93944975822225</v>
      </c>
      <c r="AE108" s="287">
        <f t="shared" si="9"/>
        <v>0</v>
      </c>
      <c r="AF108" s="287">
        <f t="shared" si="10"/>
        <v>0</v>
      </c>
      <c r="AG108" s="276">
        <f t="shared" ca="1" si="11"/>
        <v>4</v>
      </c>
      <c r="AH108" s="277">
        <f t="shared" ca="1" si="57"/>
        <v>4</v>
      </c>
      <c r="AI108" s="288">
        <f t="shared" ca="1" si="12"/>
        <v>3</v>
      </c>
      <c r="AJ108" s="278" t="str">
        <f t="shared" si="58"/>
        <v>I</v>
      </c>
      <c r="AK108" s="288">
        <f t="shared" si="13"/>
        <v>0</v>
      </c>
      <c r="AL108" s="273">
        <v>3</v>
      </c>
      <c r="AM108" s="288">
        <f t="shared" si="59"/>
        <v>0</v>
      </c>
      <c r="AN108" s="289">
        <v>1.0999999999999999E-2</v>
      </c>
      <c r="AO108" s="273">
        <f t="shared" si="14"/>
        <v>0</v>
      </c>
      <c r="AP108" s="280">
        <f t="shared" si="15"/>
        <v>0</v>
      </c>
      <c r="AQ108" s="280">
        <f t="shared" si="16"/>
        <v>0</v>
      </c>
      <c r="AR108" s="281">
        <f t="shared" si="17"/>
        <v>0</v>
      </c>
      <c r="AS108" s="281">
        <f t="shared" si="18"/>
        <v>0</v>
      </c>
      <c r="AT108" s="280">
        <f t="shared" si="19"/>
        <v>0</v>
      </c>
      <c r="AU108" s="290">
        <f t="shared" si="20"/>
        <v>1</v>
      </c>
      <c r="AV108" s="290"/>
      <c r="AW108" s="290"/>
      <c r="AX108" s="290"/>
      <c r="AY108" s="290"/>
      <c r="AZ108" s="290"/>
      <c r="BA108" s="291">
        <f t="shared" si="21"/>
        <v>0</v>
      </c>
      <c r="BB108" s="272">
        <f t="shared" si="60"/>
        <v>0</v>
      </c>
      <c r="BC108" s="273">
        <f t="shared" si="22"/>
        <v>0</v>
      </c>
      <c r="BD108" s="272">
        <f t="shared" si="61"/>
        <v>0</v>
      </c>
      <c r="BE108" s="292">
        <f t="shared" ca="1" si="23"/>
        <v>3</v>
      </c>
      <c r="BF108" s="277">
        <f t="shared" ca="1" si="24"/>
        <v>3</v>
      </c>
      <c r="BG108" s="277">
        <f t="shared" ca="1" si="62"/>
        <v>3</v>
      </c>
      <c r="BH108" s="278" t="str">
        <f t="shared" si="25"/>
        <v>I</v>
      </c>
      <c r="BI108" s="277">
        <f t="shared" si="26"/>
        <v>0</v>
      </c>
      <c r="BJ108" s="273">
        <v>3</v>
      </c>
      <c r="BK108" s="288">
        <f t="shared" si="63"/>
        <v>0</v>
      </c>
      <c r="BL108" s="289">
        <v>1.0999999999999999E-2</v>
      </c>
      <c r="BM108" s="272">
        <f t="shared" si="27"/>
        <v>0</v>
      </c>
      <c r="BN108" s="281">
        <f t="shared" si="28"/>
        <v>0</v>
      </c>
      <c r="BO108" s="280">
        <f t="shared" si="29"/>
        <v>0</v>
      </c>
      <c r="BP108" s="281">
        <f t="shared" si="30"/>
        <v>0</v>
      </c>
      <c r="BQ108" s="281">
        <f t="shared" si="31"/>
        <v>0</v>
      </c>
      <c r="BR108" s="280">
        <f t="shared" si="32"/>
        <v>0</v>
      </c>
      <c r="BS108" s="290"/>
      <c r="BT108" s="290"/>
      <c r="BU108" s="290"/>
      <c r="BV108" s="290"/>
      <c r="BW108" s="290"/>
      <c r="BX108" s="290"/>
      <c r="BY108" s="291">
        <f t="shared" si="33"/>
        <v>0</v>
      </c>
      <c r="BZ108" s="272">
        <f t="shared" si="64"/>
        <v>0</v>
      </c>
      <c r="CA108" s="272">
        <f t="shared" si="34"/>
        <v>0</v>
      </c>
      <c r="CB108" s="272">
        <f t="shared" si="65"/>
        <v>0</v>
      </c>
      <c r="CC108" s="284">
        <f t="shared" ca="1" si="35"/>
        <v>3</v>
      </c>
      <c r="CD108" s="277">
        <f t="shared" ca="1" si="36"/>
        <v>3</v>
      </c>
      <c r="CE108" s="277">
        <f t="shared" ca="1" si="66"/>
        <v>3</v>
      </c>
      <c r="CF108" s="278" t="str">
        <f t="shared" si="37"/>
        <v>I</v>
      </c>
      <c r="CG108" s="277">
        <f t="shared" si="38"/>
        <v>0</v>
      </c>
      <c r="CH108" s="273">
        <v>3</v>
      </c>
      <c r="CI108" s="288">
        <f t="shared" si="67"/>
        <v>0</v>
      </c>
      <c r="CJ108" s="289">
        <v>1.0999999999999999E-2</v>
      </c>
      <c r="CK108" s="272">
        <f t="shared" si="68"/>
        <v>0</v>
      </c>
      <c r="CL108" s="281">
        <f t="shared" si="69"/>
        <v>0</v>
      </c>
      <c r="CM108" s="280">
        <f t="shared" si="39"/>
        <v>0</v>
      </c>
      <c r="CN108" s="281">
        <f t="shared" si="40"/>
        <v>0</v>
      </c>
      <c r="CO108" s="281">
        <f t="shared" si="41"/>
        <v>0</v>
      </c>
      <c r="CP108" s="280">
        <f t="shared" si="42"/>
        <v>0</v>
      </c>
      <c r="CQ108" s="290"/>
      <c r="CR108" s="290"/>
      <c r="CS108" s="290"/>
      <c r="CT108" s="290"/>
      <c r="CU108" s="290"/>
      <c r="CV108" s="290"/>
      <c r="CW108" s="291">
        <f t="shared" si="43"/>
        <v>0</v>
      </c>
      <c r="CX108" s="272">
        <f t="shared" si="70"/>
        <v>0</v>
      </c>
      <c r="CY108" s="272">
        <f t="shared" si="71"/>
        <v>0</v>
      </c>
      <c r="CZ108" s="272">
        <f t="shared" si="72"/>
        <v>0</v>
      </c>
      <c r="DA108" s="292">
        <f t="shared" ca="1" si="44"/>
        <v>3</v>
      </c>
      <c r="DB108" s="277">
        <f t="shared" ca="1" si="73"/>
        <v>2</v>
      </c>
      <c r="DC108" s="277">
        <f t="shared" ca="1" si="74"/>
        <v>3</v>
      </c>
      <c r="DD108" s="278" t="str">
        <f t="shared" ca="1" si="75"/>
        <v>I</v>
      </c>
      <c r="DE108" s="277">
        <f t="shared" ca="1" si="76"/>
        <v>0</v>
      </c>
      <c r="DF108" s="273">
        <v>3</v>
      </c>
      <c r="DG108" s="288">
        <f t="shared" ca="1" si="77"/>
        <v>0</v>
      </c>
      <c r="DH108" s="289">
        <v>1.0999999999999999E-2</v>
      </c>
      <c r="DI108" s="272">
        <f t="shared" ca="1" si="78"/>
        <v>0</v>
      </c>
      <c r="DJ108" s="281">
        <f t="shared" si="79"/>
        <v>0</v>
      </c>
      <c r="DK108" s="280">
        <f t="shared" ca="1" si="45"/>
        <v>0</v>
      </c>
      <c r="DL108" s="281">
        <f t="shared" ca="1" si="46"/>
        <v>0</v>
      </c>
      <c r="DM108" s="281">
        <f t="shared" ca="1" si="47"/>
        <v>0</v>
      </c>
      <c r="DN108" s="280">
        <f t="shared" ca="1" si="48"/>
        <v>0</v>
      </c>
      <c r="DO108" s="290"/>
      <c r="DP108" s="290"/>
      <c r="DQ108" s="290"/>
      <c r="DR108" s="290"/>
      <c r="DS108" s="290"/>
      <c r="DT108" s="290"/>
      <c r="DU108" s="291">
        <f t="shared" ca="1" si="49"/>
        <v>0</v>
      </c>
      <c r="DV108" s="272">
        <f t="shared" si="80"/>
        <v>0</v>
      </c>
      <c r="DW108" s="272">
        <f t="shared" si="81"/>
        <v>0</v>
      </c>
      <c r="DX108" s="272">
        <f t="shared" si="82"/>
        <v>0</v>
      </c>
      <c r="DY108" s="292">
        <f t="shared" ca="1" si="50"/>
        <v>2</v>
      </c>
    </row>
    <row r="109" spans="1:129" x14ac:dyDescent="0.25">
      <c r="A109" s="269" t="str">
        <f t="shared" si="51"/>
        <v>PLATAFORMA P-XXX</v>
      </c>
      <c r="B109" s="269" t="s">
        <v>1665</v>
      </c>
      <c r="C109" s="266" t="s">
        <v>1695</v>
      </c>
      <c r="D109" s="269" t="s">
        <v>1710</v>
      </c>
      <c r="E109" s="269" t="s">
        <v>1610</v>
      </c>
      <c r="F109" s="270">
        <v>428.16042689294198</v>
      </c>
      <c r="G109" s="269">
        <f t="shared" si="52"/>
        <v>0.63053124280629635</v>
      </c>
      <c r="H109" s="269">
        <v>1.0999999999999999E-2</v>
      </c>
      <c r="I109" s="269" t="s">
        <v>43</v>
      </c>
      <c r="J109" s="271">
        <v>158.19190080366087</v>
      </c>
      <c r="K109" s="256">
        <v>3</v>
      </c>
      <c r="L109" s="256">
        <f t="shared" si="53"/>
        <v>474.57570241098261</v>
      </c>
      <c r="M109" s="273">
        <v>1</v>
      </c>
      <c r="N109" s="273">
        <v>3</v>
      </c>
      <c r="O109" s="273">
        <v>0</v>
      </c>
      <c r="P109" s="273">
        <v>2</v>
      </c>
      <c r="Q109" s="273">
        <v>2</v>
      </c>
      <c r="R109" s="285">
        <f t="shared" si="5"/>
        <v>474.57570241098261</v>
      </c>
      <c r="S109" s="285">
        <f t="shared" si="6"/>
        <v>0</v>
      </c>
      <c r="T109" s="285">
        <f t="shared" si="7"/>
        <v>0</v>
      </c>
      <c r="U109" s="274">
        <f t="shared" si="54"/>
        <v>0</v>
      </c>
      <c r="V109" s="274">
        <f t="shared" si="55"/>
        <v>0</v>
      </c>
      <c r="W109" s="285">
        <f t="shared" si="8"/>
        <v>0</v>
      </c>
      <c r="X109" s="286"/>
      <c r="Y109" s="286"/>
      <c r="Z109" s="286"/>
      <c r="AA109" s="286"/>
      <c r="AB109" s="286"/>
      <c r="AC109" s="286"/>
      <c r="AD109" s="276">
        <f t="shared" si="56"/>
        <v>474.57570241098261</v>
      </c>
      <c r="AE109" s="287">
        <f t="shared" si="9"/>
        <v>0</v>
      </c>
      <c r="AF109" s="287">
        <f t="shared" si="10"/>
        <v>0</v>
      </c>
      <c r="AG109" s="276">
        <f t="shared" ca="1" si="11"/>
        <v>4</v>
      </c>
      <c r="AH109" s="277">
        <f t="shared" ca="1" si="57"/>
        <v>4</v>
      </c>
      <c r="AI109" s="288">
        <f t="shared" ca="1" si="12"/>
        <v>3</v>
      </c>
      <c r="AJ109" s="278" t="str">
        <f t="shared" si="58"/>
        <v>I</v>
      </c>
      <c r="AK109" s="288">
        <f t="shared" si="13"/>
        <v>0</v>
      </c>
      <c r="AL109" s="273">
        <v>3</v>
      </c>
      <c r="AM109" s="288">
        <f t="shared" si="59"/>
        <v>0</v>
      </c>
      <c r="AN109" s="289">
        <v>1.0999999999999999E-2</v>
      </c>
      <c r="AO109" s="273">
        <f t="shared" si="14"/>
        <v>0</v>
      </c>
      <c r="AP109" s="280">
        <f t="shared" si="15"/>
        <v>0</v>
      </c>
      <c r="AQ109" s="280">
        <f t="shared" si="16"/>
        <v>0</v>
      </c>
      <c r="AR109" s="281">
        <f t="shared" si="17"/>
        <v>0</v>
      </c>
      <c r="AS109" s="281">
        <f t="shared" si="18"/>
        <v>0</v>
      </c>
      <c r="AT109" s="280">
        <f t="shared" si="19"/>
        <v>0</v>
      </c>
      <c r="AU109" s="290">
        <f t="shared" si="20"/>
        <v>1</v>
      </c>
      <c r="AV109" s="290"/>
      <c r="AW109" s="290"/>
      <c r="AX109" s="290"/>
      <c r="AY109" s="290"/>
      <c r="AZ109" s="290"/>
      <c r="BA109" s="291">
        <f t="shared" si="21"/>
        <v>0</v>
      </c>
      <c r="BB109" s="272">
        <f t="shared" si="60"/>
        <v>0</v>
      </c>
      <c r="BC109" s="273">
        <f t="shared" si="22"/>
        <v>0</v>
      </c>
      <c r="BD109" s="272">
        <f t="shared" si="61"/>
        <v>0</v>
      </c>
      <c r="BE109" s="292">
        <f t="shared" ca="1" si="23"/>
        <v>4</v>
      </c>
      <c r="BF109" s="277">
        <f t="shared" ca="1" si="24"/>
        <v>3</v>
      </c>
      <c r="BG109" s="277">
        <f t="shared" ca="1" si="62"/>
        <v>3</v>
      </c>
      <c r="BH109" s="278" t="str">
        <f t="shared" si="25"/>
        <v>I</v>
      </c>
      <c r="BI109" s="277">
        <f t="shared" si="26"/>
        <v>0</v>
      </c>
      <c r="BJ109" s="273">
        <v>3</v>
      </c>
      <c r="BK109" s="288">
        <f t="shared" si="63"/>
        <v>0</v>
      </c>
      <c r="BL109" s="289">
        <v>1.0999999999999999E-2</v>
      </c>
      <c r="BM109" s="272">
        <f t="shared" si="27"/>
        <v>0</v>
      </c>
      <c r="BN109" s="281">
        <f t="shared" si="28"/>
        <v>0</v>
      </c>
      <c r="BO109" s="280">
        <f t="shared" si="29"/>
        <v>0</v>
      </c>
      <c r="BP109" s="281">
        <f t="shared" si="30"/>
        <v>0</v>
      </c>
      <c r="BQ109" s="281">
        <f t="shared" si="31"/>
        <v>0</v>
      </c>
      <c r="BR109" s="280">
        <f t="shared" si="32"/>
        <v>0</v>
      </c>
      <c r="BS109" s="290"/>
      <c r="BT109" s="290"/>
      <c r="BU109" s="290"/>
      <c r="BV109" s="290"/>
      <c r="BW109" s="290"/>
      <c r="BX109" s="290"/>
      <c r="BY109" s="291">
        <f t="shared" si="33"/>
        <v>0</v>
      </c>
      <c r="BZ109" s="272">
        <f t="shared" si="64"/>
        <v>0</v>
      </c>
      <c r="CA109" s="272">
        <f t="shared" si="34"/>
        <v>0</v>
      </c>
      <c r="CB109" s="272">
        <f t="shared" si="65"/>
        <v>0</v>
      </c>
      <c r="CC109" s="284">
        <f t="shared" ca="1" si="35"/>
        <v>3</v>
      </c>
      <c r="CD109" s="277">
        <f t="shared" ca="1" si="36"/>
        <v>2</v>
      </c>
      <c r="CE109" s="277">
        <f t="shared" ca="1" si="66"/>
        <v>3</v>
      </c>
      <c r="CF109" s="278" t="str">
        <f t="shared" ca="1" si="37"/>
        <v>I</v>
      </c>
      <c r="CG109" s="277">
        <f t="shared" ca="1" si="38"/>
        <v>0</v>
      </c>
      <c r="CH109" s="273">
        <v>3</v>
      </c>
      <c r="CI109" s="288">
        <f t="shared" ca="1" si="67"/>
        <v>0</v>
      </c>
      <c r="CJ109" s="289">
        <v>1.0999999999999999E-2</v>
      </c>
      <c r="CK109" s="272">
        <f t="shared" ca="1" si="68"/>
        <v>0</v>
      </c>
      <c r="CL109" s="281">
        <f t="shared" si="69"/>
        <v>0</v>
      </c>
      <c r="CM109" s="280">
        <f t="shared" ca="1" si="39"/>
        <v>0</v>
      </c>
      <c r="CN109" s="281">
        <f t="shared" ca="1" si="40"/>
        <v>0</v>
      </c>
      <c r="CO109" s="281">
        <f t="shared" ca="1" si="41"/>
        <v>0</v>
      </c>
      <c r="CP109" s="280">
        <f t="shared" ca="1" si="42"/>
        <v>0</v>
      </c>
      <c r="CQ109" s="290"/>
      <c r="CR109" s="290"/>
      <c r="CS109" s="290"/>
      <c r="CT109" s="290"/>
      <c r="CU109" s="290"/>
      <c r="CV109" s="290"/>
      <c r="CW109" s="291">
        <f t="shared" ca="1" si="43"/>
        <v>0</v>
      </c>
      <c r="CX109" s="272">
        <f t="shared" si="70"/>
        <v>0</v>
      </c>
      <c r="CY109" s="272">
        <f t="shared" ca="1" si="71"/>
        <v>0</v>
      </c>
      <c r="CZ109" s="272">
        <f t="shared" si="72"/>
        <v>0</v>
      </c>
      <c r="DA109" s="292">
        <f t="shared" ca="1" si="44"/>
        <v>2</v>
      </c>
      <c r="DB109" s="277">
        <f t="shared" ca="1" si="73"/>
        <v>4</v>
      </c>
      <c r="DC109" s="277">
        <f t="shared" ca="1" si="74"/>
        <v>3</v>
      </c>
      <c r="DD109" s="278" t="str">
        <f t="shared" ca="1" si="75"/>
        <v>I</v>
      </c>
      <c r="DE109" s="277">
        <f t="shared" ca="1" si="76"/>
        <v>0</v>
      </c>
      <c r="DF109" s="273">
        <v>3</v>
      </c>
      <c r="DG109" s="288">
        <f t="shared" ca="1" si="77"/>
        <v>0</v>
      </c>
      <c r="DH109" s="289">
        <v>1.0999999999999999E-2</v>
      </c>
      <c r="DI109" s="272">
        <f t="shared" ca="1" si="78"/>
        <v>0</v>
      </c>
      <c r="DJ109" s="281">
        <f t="shared" si="79"/>
        <v>0</v>
      </c>
      <c r="DK109" s="280">
        <f t="shared" ca="1" si="45"/>
        <v>0</v>
      </c>
      <c r="DL109" s="281">
        <f t="shared" ca="1" si="46"/>
        <v>0</v>
      </c>
      <c r="DM109" s="281">
        <f t="shared" ca="1" si="47"/>
        <v>0</v>
      </c>
      <c r="DN109" s="280">
        <f t="shared" ca="1" si="48"/>
        <v>0</v>
      </c>
      <c r="DO109" s="290"/>
      <c r="DP109" s="290"/>
      <c r="DQ109" s="290"/>
      <c r="DR109" s="290"/>
      <c r="DS109" s="290"/>
      <c r="DT109" s="290"/>
      <c r="DU109" s="291">
        <f t="shared" ca="1" si="49"/>
        <v>0</v>
      </c>
      <c r="DV109" s="272">
        <f t="shared" si="80"/>
        <v>0</v>
      </c>
      <c r="DW109" s="272">
        <f t="shared" si="81"/>
        <v>0</v>
      </c>
      <c r="DX109" s="272">
        <f t="shared" si="82"/>
        <v>0</v>
      </c>
      <c r="DY109" s="292">
        <f t="shared" ca="1" si="50"/>
        <v>4</v>
      </c>
    </row>
    <row r="110" spans="1:129" x14ac:dyDescent="0.25">
      <c r="A110" s="269" t="str">
        <f t="shared" si="51"/>
        <v>PLATAFORMA P-XXX</v>
      </c>
      <c r="B110" s="269" t="s">
        <v>1665</v>
      </c>
      <c r="C110" s="266" t="s">
        <v>1696</v>
      </c>
      <c r="D110" s="269" t="s">
        <v>1709</v>
      </c>
      <c r="E110" s="269" t="s">
        <v>1611</v>
      </c>
      <c r="F110" s="270">
        <v>629.19865723052499</v>
      </c>
      <c r="G110" s="269">
        <f t="shared" si="52"/>
        <v>1.7698803764712556E-2</v>
      </c>
      <c r="H110" s="269">
        <v>1.0999999999999999E-2</v>
      </c>
      <c r="I110" s="269" t="s">
        <v>43</v>
      </c>
      <c r="J110" s="271">
        <v>618.06259366718132</v>
      </c>
      <c r="K110" s="256">
        <v>3</v>
      </c>
      <c r="L110" s="256">
        <f t="shared" si="53"/>
        <v>1854.187781001544</v>
      </c>
      <c r="M110" s="273">
        <v>2</v>
      </c>
      <c r="N110" s="273">
        <v>3</v>
      </c>
      <c r="O110" s="273">
        <v>2</v>
      </c>
      <c r="P110" s="273">
        <v>1</v>
      </c>
      <c r="Q110" s="273">
        <v>1</v>
      </c>
      <c r="R110" s="285">
        <f t="shared" si="5"/>
        <v>1854.187781001544</v>
      </c>
      <c r="S110" s="285">
        <f t="shared" si="6"/>
        <v>0</v>
      </c>
      <c r="T110" s="285">
        <f t="shared" si="7"/>
        <v>0</v>
      </c>
      <c r="U110" s="274">
        <f t="shared" si="54"/>
        <v>0</v>
      </c>
      <c r="V110" s="274">
        <f t="shared" si="55"/>
        <v>0</v>
      </c>
      <c r="W110" s="285">
        <f t="shared" si="8"/>
        <v>0</v>
      </c>
      <c r="X110" s="286"/>
      <c r="Y110" s="286"/>
      <c r="Z110" s="286"/>
      <c r="AA110" s="286"/>
      <c r="AB110" s="286"/>
      <c r="AC110" s="286"/>
      <c r="AD110" s="276">
        <f t="shared" si="56"/>
        <v>0</v>
      </c>
      <c r="AE110" s="287">
        <f t="shared" si="9"/>
        <v>1854.187781001544</v>
      </c>
      <c r="AF110" s="287">
        <f t="shared" si="10"/>
        <v>0</v>
      </c>
      <c r="AG110" s="276">
        <f t="shared" ca="1" si="11"/>
        <v>3</v>
      </c>
      <c r="AH110" s="277">
        <f t="shared" ca="1" si="57"/>
        <v>4</v>
      </c>
      <c r="AI110" s="288">
        <f t="shared" ca="1" si="12"/>
        <v>2</v>
      </c>
      <c r="AJ110" s="278" t="str">
        <f t="shared" si="58"/>
        <v>I</v>
      </c>
      <c r="AK110" s="288">
        <f t="shared" si="13"/>
        <v>0</v>
      </c>
      <c r="AL110" s="273">
        <v>3</v>
      </c>
      <c r="AM110" s="288">
        <f t="shared" si="59"/>
        <v>0</v>
      </c>
      <c r="AN110" s="289">
        <v>1.0999999999999999E-2</v>
      </c>
      <c r="AO110" s="273">
        <f t="shared" si="14"/>
        <v>0</v>
      </c>
      <c r="AP110" s="280">
        <f t="shared" si="15"/>
        <v>0</v>
      </c>
      <c r="AQ110" s="280">
        <f t="shared" si="16"/>
        <v>0</v>
      </c>
      <c r="AR110" s="281">
        <f t="shared" si="17"/>
        <v>0</v>
      </c>
      <c r="AS110" s="281">
        <f t="shared" si="18"/>
        <v>0</v>
      </c>
      <c r="AT110" s="280">
        <f t="shared" si="19"/>
        <v>0</v>
      </c>
      <c r="AU110" s="290">
        <f t="shared" si="20"/>
        <v>1</v>
      </c>
      <c r="AV110" s="290"/>
      <c r="AW110" s="290"/>
      <c r="AX110" s="290"/>
      <c r="AY110" s="290"/>
      <c r="AZ110" s="290"/>
      <c r="BA110" s="291">
        <f t="shared" si="21"/>
        <v>0</v>
      </c>
      <c r="BB110" s="272">
        <f t="shared" si="60"/>
        <v>0</v>
      </c>
      <c r="BC110" s="273">
        <f t="shared" si="22"/>
        <v>0</v>
      </c>
      <c r="BD110" s="272">
        <f t="shared" si="61"/>
        <v>0</v>
      </c>
      <c r="BE110" s="292">
        <f t="shared" ca="1" si="23"/>
        <v>3</v>
      </c>
      <c r="BF110" s="277">
        <f t="shared" ca="1" si="24"/>
        <v>3</v>
      </c>
      <c r="BG110" s="277">
        <f t="shared" ca="1" si="62"/>
        <v>2</v>
      </c>
      <c r="BH110" s="278" t="str">
        <f t="shared" si="25"/>
        <v>I</v>
      </c>
      <c r="BI110" s="277">
        <f t="shared" si="26"/>
        <v>0</v>
      </c>
      <c r="BJ110" s="273">
        <v>3</v>
      </c>
      <c r="BK110" s="288">
        <f t="shared" si="63"/>
        <v>0</v>
      </c>
      <c r="BL110" s="289">
        <v>1.0999999999999999E-2</v>
      </c>
      <c r="BM110" s="272">
        <f t="shared" si="27"/>
        <v>0</v>
      </c>
      <c r="BN110" s="281">
        <f t="shared" si="28"/>
        <v>0</v>
      </c>
      <c r="BO110" s="280">
        <f t="shared" si="29"/>
        <v>0</v>
      </c>
      <c r="BP110" s="281">
        <f t="shared" si="30"/>
        <v>0</v>
      </c>
      <c r="BQ110" s="281">
        <f t="shared" si="31"/>
        <v>0</v>
      </c>
      <c r="BR110" s="280">
        <f t="shared" si="32"/>
        <v>0</v>
      </c>
      <c r="BS110" s="290"/>
      <c r="BT110" s="290"/>
      <c r="BU110" s="290"/>
      <c r="BV110" s="290"/>
      <c r="BW110" s="290"/>
      <c r="BX110" s="290"/>
      <c r="BY110" s="291">
        <f t="shared" si="33"/>
        <v>0</v>
      </c>
      <c r="BZ110" s="272">
        <f t="shared" si="64"/>
        <v>0</v>
      </c>
      <c r="CA110" s="272">
        <f t="shared" si="34"/>
        <v>0</v>
      </c>
      <c r="CB110" s="272">
        <f t="shared" si="65"/>
        <v>0</v>
      </c>
      <c r="CC110" s="284">
        <f t="shared" ca="1" si="35"/>
        <v>4</v>
      </c>
      <c r="CD110" s="277">
        <f t="shared" ca="1" si="36"/>
        <v>4</v>
      </c>
      <c r="CE110" s="277">
        <f t="shared" ca="1" si="66"/>
        <v>2</v>
      </c>
      <c r="CF110" s="278" t="str">
        <f t="shared" si="37"/>
        <v>I</v>
      </c>
      <c r="CG110" s="277">
        <f t="shared" si="38"/>
        <v>0</v>
      </c>
      <c r="CH110" s="273">
        <v>3</v>
      </c>
      <c r="CI110" s="288">
        <f t="shared" si="67"/>
        <v>0</v>
      </c>
      <c r="CJ110" s="289">
        <v>1.0999999999999999E-2</v>
      </c>
      <c r="CK110" s="272">
        <f t="shared" si="68"/>
        <v>0</v>
      </c>
      <c r="CL110" s="281">
        <f t="shared" si="69"/>
        <v>0</v>
      </c>
      <c r="CM110" s="280">
        <f t="shared" si="39"/>
        <v>0</v>
      </c>
      <c r="CN110" s="281">
        <f t="shared" si="40"/>
        <v>0</v>
      </c>
      <c r="CO110" s="281">
        <f t="shared" si="41"/>
        <v>0</v>
      </c>
      <c r="CP110" s="280">
        <f t="shared" si="42"/>
        <v>0</v>
      </c>
      <c r="CQ110" s="290"/>
      <c r="CR110" s="290"/>
      <c r="CS110" s="290"/>
      <c r="CT110" s="290"/>
      <c r="CU110" s="290"/>
      <c r="CV110" s="290"/>
      <c r="CW110" s="291">
        <f t="shared" si="43"/>
        <v>0</v>
      </c>
      <c r="CX110" s="272">
        <f t="shared" si="70"/>
        <v>0</v>
      </c>
      <c r="CY110" s="272">
        <f t="shared" si="71"/>
        <v>0</v>
      </c>
      <c r="CZ110" s="272">
        <f t="shared" si="72"/>
        <v>0</v>
      </c>
      <c r="DA110" s="292">
        <f t="shared" ca="1" si="44"/>
        <v>4</v>
      </c>
      <c r="DB110" s="277">
        <f t="shared" ca="1" si="73"/>
        <v>4</v>
      </c>
      <c r="DC110" s="277">
        <f t="shared" ca="1" si="74"/>
        <v>2</v>
      </c>
      <c r="DD110" s="278" t="str">
        <f t="shared" ca="1" si="75"/>
        <v>I</v>
      </c>
      <c r="DE110" s="277">
        <f t="shared" ca="1" si="76"/>
        <v>0</v>
      </c>
      <c r="DF110" s="273">
        <v>3</v>
      </c>
      <c r="DG110" s="288">
        <f t="shared" ca="1" si="77"/>
        <v>0</v>
      </c>
      <c r="DH110" s="289">
        <v>1.0999999999999999E-2</v>
      </c>
      <c r="DI110" s="272">
        <f t="shared" ca="1" si="78"/>
        <v>0</v>
      </c>
      <c r="DJ110" s="281">
        <f t="shared" si="79"/>
        <v>0</v>
      </c>
      <c r="DK110" s="280">
        <f t="shared" ca="1" si="45"/>
        <v>0</v>
      </c>
      <c r="DL110" s="281">
        <f t="shared" ca="1" si="46"/>
        <v>0</v>
      </c>
      <c r="DM110" s="281">
        <f t="shared" ca="1" si="47"/>
        <v>0</v>
      </c>
      <c r="DN110" s="280">
        <f t="shared" ca="1" si="48"/>
        <v>0</v>
      </c>
      <c r="DO110" s="290"/>
      <c r="DP110" s="290"/>
      <c r="DQ110" s="290"/>
      <c r="DR110" s="290"/>
      <c r="DS110" s="290"/>
      <c r="DT110" s="290"/>
      <c r="DU110" s="291">
        <f t="shared" ca="1" si="49"/>
        <v>0</v>
      </c>
      <c r="DV110" s="272">
        <f t="shared" ca="1" si="80"/>
        <v>0</v>
      </c>
      <c r="DW110" s="272">
        <f t="shared" si="81"/>
        <v>0</v>
      </c>
      <c r="DX110" s="272">
        <f t="shared" si="82"/>
        <v>0</v>
      </c>
      <c r="DY110" s="292">
        <f t="shared" ca="1" si="50"/>
        <v>4</v>
      </c>
    </row>
    <row r="111" spans="1:129" x14ac:dyDescent="0.25">
      <c r="A111" s="269" t="str">
        <f t="shared" si="51"/>
        <v>PLATAFORMA P-XXX</v>
      </c>
      <c r="B111" s="269" t="s">
        <v>1665</v>
      </c>
      <c r="C111" s="266" t="s">
        <v>1697</v>
      </c>
      <c r="D111" s="269" t="s">
        <v>1710</v>
      </c>
      <c r="E111" s="269" t="s">
        <v>1612</v>
      </c>
      <c r="F111" s="270">
        <v>103.46396404371001</v>
      </c>
      <c r="G111" s="269">
        <f t="shared" si="52"/>
        <v>0.34283151257457722</v>
      </c>
      <c r="H111" s="269">
        <v>1.0999999999999999E-2</v>
      </c>
      <c r="I111" s="269" t="s">
        <v>48</v>
      </c>
      <c r="J111" s="271">
        <v>67.993256753643237</v>
      </c>
      <c r="K111" s="256">
        <v>3</v>
      </c>
      <c r="L111" s="256">
        <f t="shared" si="53"/>
        <v>203.97977026092971</v>
      </c>
      <c r="M111" s="273">
        <v>2</v>
      </c>
      <c r="N111" s="273">
        <v>1</v>
      </c>
      <c r="O111" s="273">
        <v>2</v>
      </c>
      <c r="P111" s="273">
        <v>1</v>
      </c>
      <c r="Q111" s="273">
        <v>0</v>
      </c>
      <c r="R111" s="285">
        <f t="shared" si="5"/>
        <v>203.97977026092971</v>
      </c>
      <c r="S111" s="285">
        <f t="shared" si="6"/>
        <v>0</v>
      </c>
      <c r="T111" s="285">
        <f t="shared" si="7"/>
        <v>0</v>
      </c>
      <c r="U111" s="274">
        <f t="shared" si="54"/>
        <v>0</v>
      </c>
      <c r="V111" s="274">
        <f t="shared" si="55"/>
        <v>0</v>
      </c>
      <c r="W111" s="285">
        <f t="shared" si="8"/>
        <v>0</v>
      </c>
      <c r="X111" s="286"/>
      <c r="Y111" s="286"/>
      <c r="Z111" s="286"/>
      <c r="AA111" s="286"/>
      <c r="AB111" s="286"/>
      <c r="AC111" s="286"/>
      <c r="AD111" s="276">
        <f t="shared" si="56"/>
        <v>0</v>
      </c>
      <c r="AE111" s="287">
        <f t="shared" si="9"/>
        <v>203.97977026092971</v>
      </c>
      <c r="AF111" s="287">
        <f t="shared" si="10"/>
        <v>0</v>
      </c>
      <c r="AG111" s="276">
        <f t="shared" ca="1" si="11"/>
        <v>3</v>
      </c>
      <c r="AH111" s="277">
        <f t="shared" ca="1" si="57"/>
        <v>3</v>
      </c>
      <c r="AI111" s="288">
        <f t="shared" ca="1" si="12"/>
        <v>3</v>
      </c>
      <c r="AJ111" s="278" t="str">
        <f t="shared" si="58"/>
        <v>I</v>
      </c>
      <c r="AK111" s="288">
        <f t="shared" si="13"/>
        <v>0</v>
      </c>
      <c r="AL111" s="273">
        <v>3</v>
      </c>
      <c r="AM111" s="288">
        <f t="shared" si="59"/>
        <v>0</v>
      </c>
      <c r="AN111" s="289">
        <v>1.0999999999999999E-2</v>
      </c>
      <c r="AO111" s="273">
        <f t="shared" si="14"/>
        <v>0</v>
      </c>
      <c r="AP111" s="280">
        <f t="shared" si="15"/>
        <v>0</v>
      </c>
      <c r="AQ111" s="280">
        <f t="shared" si="16"/>
        <v>0</v>
      </c>
      <c r="AR111" s="281">
        <f t="shared" si="17"/>
        <v>0</v>
      </c>
      <c r="AS111" s="281">
        <f t="shared" si="18"/>
        <v>0</v>
      </c>
      <c r="AT111" s="280">
        <f t="shared" si="19"/>
        <v>0</v>
      </c>
      <c r="AU111" s="290">
        <f t="shared" si="20"/>
        <v>1</v>
      </c>
      <c r="AV111" s="290"/>
      <c r="AW111" s="290"/>
      <c r="AX111" s="290"/>
      <c r="AY111" s="290"/>
      <c r="AZ111" s="290"/>
      <c r="BA111" s="291">
        <f t="shared" si="21"/>
        <v>0</v>
      </c>
      <c r="BB111" s="272">
        <f t="shared" si="60"/>
        <v>0</v>
      </c>
      <c r="BC111" s="273">
        <f t="shared" si="22"/>
        <v>0</v>
      </c>
      <c r="BD111" s="272">
        <f t="shared" si="61"/>
        <v>0</v>
      </c>
      <c r="BE111" s="292">
        <f t="shared" ca="1" si="23"/>
        <v>4</v>
      </c>
      <c r="BF111" s="277">
        <f t="shared" ca="1" si="24"/>
        <v>4</v>
      </c>
      <c r="BG111" s="277">
        <f t="shared" ca="1" si="62"/>
        <v>3</v>
      </c>
      <c r="BH111" s="278" t="str">
        <f t="shared" si="25"/>
        <v>I</v>
      </c>
      <c r="BI111" s="277">
        <f t="shared" si="26"/>
        <v>0</v>
      </c>
      <c r="BJ111" s="273">
        <v>3</v>
      </c>
      <c r="BK111" s="288">
        <f t="shared" si="63"/>
        <v>0</v>
      </c>
      <c r="BL111" s="289">
        <v>1.0999999999999999E-2</v>
      </c>
      <c r="BM111" s="272">
        <f t="shared" si="27"/>
        <v>0</v>
      </c>
      <c r="BN111" s="281">
        <f t="shared" si="28"/>
        <v>0</v>
      </c>
      <c r="BO111" s="280">
        <f t="shared" si="29"/>
        <v>0</v>
      </c>
      <c r="BP111" s="281">
        <f t="shared" si="30"/>
        <v>0</v>
      </c>
      <c r="BQ111" s="281">
        <f t="shared" si="31"/>
        <v>0</v>
      </c>
      <c r="BR111" s="280">
        <f t="shared" si="32"/>
        <v>0</v>
      </c>
      <c r="BS111" s="290"/>
      <c r="BT111" s="290"/>
      <c r="BU111" s="290"/>
      <c r="BV111" s="290"/>
      <c r="BW111" s="290"/>
      <c r="BX111" s="290"/>
      <c r="BY111" s="291">
        <f t="shared" si="33"/>
        <v>0</v>
      </c>
      <c r="BZ111" s="272">
        <f t="shared" si="64"/>
        <v>0</v>
      </c>
      <c r="CA111" s="272">
        <f t="shared" si="34"/>
        <v>0</v>
      </c>
      <c r="CB111" s="272">
        <f t="shared" si="65"/>
        <v>0</v>
      </c>
      <c r="CC111" s="284">
        <f t="shared" ca="1" si="35"/>
        <v>4</v>
      </c>
      <c r="CD111" s="277">
        <f t="shared" ca="1" si="36"/>
        <v>3</v>
      </c>
      <c r="CE111" s="277">
        <f t="shared" ca="1" si="66"/>
        <v>3</v>
      </c>
      <c r="CF111" s="278" t="str">
        <f t="shared" si="37"/>
        <v>I</v>
      </c>
      <c r="CG111" s="277">
        <f t="shared" si="38"/>
        <v>0</v>
      </c>
      <c r="CH111" s="273">
        <v>3</v>
      </c>
      <c r="CI111" s="288">
        <f t="shared" si="67"/>
        <v>0</v>
      </c>
      <c r="CJ111" s="289">
        <v>1.0999999999999999E-2</v>
      </c>
      <c r="CK111" s="272">
        <f t="shared" si="68"/>
        <v>0</v>
      </c>
      <c r="CL111" s="281">
        <f t="shared" si="69"/>
        <v>0</v>
      </c>
      <c r="CM111" s="280">
        <f t="shared" si="39"/>
        <v>0</v>
      </c>
      <c r="CN111" s="281">
        <f t="shared" si="40"/>
        <v>0</v>
      </c>
      <c r="CO111" s="281">
        <f t="shared" si="41"/>
        <v>0</v>
      </c>
      <c r="CP111" s="280">
        <f t="shared" si="42"/>
        <v>0</v>
      </c>
      <c r="CQ111" s="290"/>
      <c r="CR111" s="290"/>
      <c r="CS111" s="290"/>
      <c r="CT111" s="290"/>
      <c r="CU111" s="290"/>
      <c r="CV111" s="290"/>
      <c r="CW111" s="291">
        <f t="shared" si="43"/>
        <v>0</v>
      </c>
      <c r="CX111" s="272">
        <f t="shared" si="70"/>
        <v>0</v>
      </c>
      <c r="CY111" s="272">
        <f t="shared" si="71"/>
        <v>0</v>
      </c>
      <c r="CZ111" s="272">
        <f t="shared" si="72"/>
        <v>0</v>
      </c>
      <c r="DA111" s="292">
        <f t="shared" ca="1" si="44"/>
        <v>3</v>
      </c>
      <c r="DB111" s="277">
        <f t="shared" ca="1" si="73"/>
        <v>4</v>
      </c>
      <c r="DC111" s="277">
        <f t="shared" ca="1" si="74"/>
        <v>3</v>
      </c>
      <c r="DD111" s="278" t="str">
        <f t="shared" ca="1" si="75"/>
        <v>I</v>
      </c>
      <c r="DE111" s="277">
        <f t="shared" ca="1" si="76"/>
        <v>0</v>
      </c>
      <c r="DF111" s="273">
        <v>3</v>
      </c>
      <c r="DG111" s="288">
        <f t="shared" ca="1" si="77"/>
        <v>0</v>
      </c>
      <c r="DH111" s="289">
        <v>1.0999999999999999E-2</v>
      </c>
      <c r="DI111" s="272">
        <f t="shared" si="78"/>
        <v>0</v>
      </c>
      <c r="DJ111" s="281">
        <f t="shared" si="79"/>
        <v>0</v>
      </c>
      <c r="DK111" s="280">
        <f t="shared" ca="1" si="45"/>
        <v>0</v>
      </c>
      <c r="DL111" s="281">
        <f t="shared" ca="1" si="46"/>
        <v>0</v>
      </c>
      <c r="DM111" s="281">
        <f t="shared" ca="1" si="47"/>
        <v>0</v>
      </c>
      <c r="DN111" s="280">
        <f t="shared" ca="1" si="48"/>
        <v>0</v>
      </c>
      <c r="DO111" s="290"/>
      <c r="DP111" s="290"/>
      <c r="DQ111" s="290"/>
      <c r="DR111" s="290"/>
      <c r="DS111" s="290"/>
      <c r="DT111" s="290"/>
      <c r="DU111" s="291">
        <f t="shared" ca="1" si="49"/>
        <v>0</v>
      </c>
      <c r="DV111" s="272">
        <f t="shared" si="80"/>
        <v>0</v>
      </c>
      <c r="DW111" s="272">
        <f t="shared" si="81"/>
        <v>0</v>
      </c>
      <c r="DX111" s="272">
        <f t="shared" si="82"/>
        <v>0</v>
      </c>
      <c r="DY111" s="292">
        <f t="shared" ca="1" si="50"/>
        <v>4</v>
      </c>
    </row>
    <row r="112" spans="1:129" x14ac:dyDescent="0.25">
      <c r="A112" s="269" t="str">
        <f t="shared" si="51"/>
        <v>PLATAFORMA P-XXX</v>
      </c>
      <c r="B112" s="269" t="s">
        <v>1665</v>
      </c>
      <c r="C112" s="266" t="s">
        <v>1698</v>
      </c>
      <c r="D112" s="269" t="s">
        <v>1709</v>
      </c>
      <c r="E112" s="269" t="s">
        <v>1609</v>
      </c>
      <c r="F112" s="270">
        <v>872.99700210653896</v>
      </c>
      <c r="G112" s="269">
        <f t="shared" si="52"/>
        <v>0.5461314198492403</v>
      </c>
      <c r="H112" s="269">
        <v>1.0999999999999999E-2</v>
      </c>
      <c r="I112" s="269" t="s">
        <v>43</v>
      </c>
      <c r="J112" s="271">
        <v>396.22590982196459</v>
      </c>
      <c r="K112" s="256">
        <v>3</v>
      </c>
      <c r="L112" s="256">
        <f t="shared" si="53"/>
        <v>1188.6777294658937</v>
      </c>
      <c r="M112" s="273">
        <v>1</v>
      </c>
      <c r="N112" s="273">
        <v>2</v>
      </c>
      <c r="O112" s="273">
        <v>2</v>
      </c>
      <c r="P112" s="273">
        <v>0</v>
      </c>
      <c r="Q112" s="273">
        <v>1</v>
      </c>
      <c r="R112" s="285">
        <f t="shared" si="5"/>
        <v>1188.6777294658937</v>
      </c>
      <c r="S112" s="285">
        <f t="shared" si="6"/>
        <v>0</v>
      </c>
      <c r="T112" s="285">
        <f t="shared" si="7"/>
        <v>0</v>
      </c>
      <c r="U112" s="274">
        <f t="shared" si="54"/>
        <v>0</v>
      </c>
      <c r="V112" s="274">
        <f t="shared" si="55"/>
        <v>0</v>
      </c>
      <c r="W112" s="285">
        <f t="shared" si="8"/>
        <v>0</v>
      </c>
      <c r="X112" s="286"/>
      <c r="Y112" s="286"/>
      <c r="Z112" s="286"/>
      <c r="AA112" s="286"/>
      <c r="AB112" s="286"/>
      <c r="AC112" s="286"/>
      <c r="AD112" s="276">
        <f t="shared" si="56"/>
        <v>1188.6777294658937</v>
      </c>
      <c r="AE112" s="287">
        <f t="shared" si="9"/>
        <v>0</v>
      </c>
      <c r="AF112" s="287">
        <f t="shared" si="10"/>
        <v>0</v>
      </c>
      <c r="AG112" s="276">
        <f t="shared" ca="1" si="11"/>
        <v>4</v>
      </c>
      <c r="AH112" s="277">
        <f t="shared" ca="1" si="57"/>
        <v>3</v>
      </c>
      <c r="AI112" s="288">
        <f t="shared" ca="1" si="12"/>
        <v>2</v>
      </c>
      <c r="AJ112" s="278" t="str">
        <f t="shared" si="58"/>
        <v>I</v>
      </c>
      <c r="AK112" s="288">
        <f t="shared" si="13"/>
        <v>0</v>
      </c>
      <c r="AL112" s="273">
        <v>3</v>
      </c>
      <c r="AM112" s="288">
        <f t="shared" si="59"/>
        <v>0</v>
      </c>
      <c r="AN112" s="289">
        <v>1.0999999999999999E-2</v>
      </c>
      <c r="AO112" s="273">
        <f t="shared" si="14"/>
        <v>0</v>
      </c>
      <c r="AP112" s="280">
        <f t="shared" si="15"/>
        <v>0</v>
      </c>
      <c r="AQ112" s="280">
        <f t="shared" si="16"/>
        <v>0</v>
      </c>
      <c r="AR112" s="281">
        <f t="shared" si="17"/>
        <v>0</v>
      </c>
      <c r="AS112" s="281">
        <f t="shared" si="18"/>
        <v>0</v>
      </c>
      <c r="AT112" s="280">
        <f t="shared" si="19"/>
        <v>0</v>
      </c>
      <c r="AU112" s="290">
        <f t="shared" si="20"/>
        <v>1</v>
      </c>
      <c r="AV112" s="290"/>
      <c r="AW112" s="290"/>
      <c r="AX112" s="290"/>
      <c r="AY112" s="290"/>
      <c r="AZ112" s="290"/>
      <c r="BA112" s="291">
        <f t="shared" si="21"/>
        <v>0</v>
      </c>
      <c r="BB112" s="272">
        <f t="shared" si="60"/>
        <v>0</v>
      </c>
      <c r="BC112" s="273">
        <f t="shared" si="22"/>
        <v>0</v>
      </c>
      <c r="BD112" s="272">
        <f t="shared" si="61"/>
        <v>0</v>
      </c>
      <c r="BE112" s="292">
        <f t="shared" ca="1" si="23"/>
        <v>4</v>
      </c>
      <c r="BF112" s="277">
        <f t="shared" ca="1" si="24"/>
        <v>4</v>
      </c>
      <c r="BG112" s="277">
        <f t="shared" ca="1" si="62"/>
        <v>2</v>
      </c>
      <c r="BH112" s="278" t="str">
        <f t="shared" si="25"/>
        <v>I</v>
      </c>
      <c r="BI112" s="277">
        <f t="shared" si="26"/>
        <v>0</v>
      </c>
      <c r="BJ112" s="273">
        <v>3</v>
      </c>
      <c r="BK112" s="288">
        <f t="shared" si="63"/>
        <v>0</v>
      </c>
      <c r="BL112" s="289">
        <v>1.0999999999999999E-2</v>
      </c>
      <c r="BM112" s="272">
        <f t="shared" si="27"/>
        <v>0</v>
      </c>
      <c r="BN112" s="281">
        <f t="shared" si="28"/>
        <v>0</v>
      </c>
      <c r="BO112" s="280">
        <f t="shared" si="29"/>
        <v>0</v>
      </c>
      <c r="BP112" s="281">
        <f t="shared" si="30"/>
        <v>0</v>
      </c>
      <c r="BQ112" s="281">
        <f t="shared" si="31"/>
        <v>0</v>
      </c>
      <c r="BR112" s="280">
        <f t="shared" si="32"/>
        <v>0</v>
      </c>
      <c r="BS112" s="290"/>
      <c r="BT112" s="290"/>
      <c r="BU112" s="290"/>
      <c r="BV112" s="290"/>
      <c r="BW112" s="290"/>
      <c r="BX112" s="290"/>
      <c r="BY112" s="291">
        <f t="shared" si="33"/>
        <v>0</v>
      </c>
      <c r="BZ112" s="272">
        <f t="shared" si="64"/>
        <v>0</v>
      </c>
      <c r="CA112" s="272">
        <f t="shared" si="34"/>
        <v>0</v>
      </c>
      <c r="CB112" s="272">
        <f t="shared" si="65"/>
        <v>0</v>
      </c>
      <c r="CC112" s="284">
        <f t="shared" ca="1" si="35"/>
        <v>4</v>
      </c>
      <c r="CD112" s="277">
        <f t="shared" ca="1" si="36"/>
        <v>3</v>
      </c>
      <c r="CE112" s="277">
        <f t="shared" ca="1" si="66"/>
        <v>2</v>
      </c>
      <c r="CF112" s="278" t="str">
        <f t="shared" si="37"/>
        <v>I</v>
      </c>
      <c r="CG112" s="277">
        <f t="shared" si="38"/>
        <v>0</v>
      </c>
      <c r="CH112" s="273">
        <v>3</v>
      </c>
      <c r="CI112" s="288">
        <f t="shared" si="67"/>
        <v>0</v>
      </c>
      <c r="CJ112" s="289">
        <v>1.0999999999999999E-2</v>
      </c>
      <c r="CK112" s="272">
        <f t="shared" si="68"/>
        <v>0</v>
      </c>
      <c r="CL112" s="281">
        <f t="shared" si="69"/>
        <v>0</v>
      </c>
      <c r="CM112" s="280">
        <f t="shared" si="39"/>
        <v>0</v>
      </c>
      <c r="CN112" s="281">
        <f t="shared" si="40"/>
        <v>0</v>
      </c>
      <c r="CO112" s="281">
        <f t="shared" si="41"/>
        <v>0</v>
      </c>
      <c r="CP112" s="280">
        <f t="shared" si="42"/>
        <v>0</v>
      </c>
      <c r="CQ112" s="290"/>
      <c r="CR112" s="290"/>
      <c r="CS112" s="290"/>
      <c r="CT112" s="290"/>
      <c r="CU112" s="290"/>
      <c r="CV112" s="290"/>
      <c r="CW112" s="291">
        <f t="shared" si="43"/>
        <v>0</v>
      </c>
      <c r="CX112" s="272">
        <f t="shared" si="70"/>
        <v>0</v>
      </c>
      <c r="CY112" s="272">
        <f t="shared" si="71"/>
        <v>0</v>
      </c>
      <c r="CZ112" s="272">
        <f t="shared" si="72"/>
        <v>0</v>
      </c>
      <c r="DA112" s="292">
        <f t="shared" ca="1" si="44"/>
        <v>3</v>
      </c>
      <c r="DB112" s="277">
        <f t="shared" ca="1" si="73"/>
        <v>2</v>
      </c>
      <c r="DC112" s="277">
        <f t="shared" ca="1" si="74"/>
        <v>2</v>
      </c>
      <c r="DD112" s="278" t="str">
        <f t="shared" ca="1" si="75"/>
        <v>I</v>
      </c>
      <c r="DE112" s="277">
        <f t="shared" ca="1" si="76"/>
        <v>0</v>
      </c>
      <c r="DF112" s="273">
        <v>3</v>
      </c>
      <c r="DG112" s="288">
        <f t="shared" ca="1" si="77"/>
        <v>0</v>
      </c>
      <c r="DH112" s="289">
        <v>1.0999999999999999E-2</v>
      </c>
      <c r="DI112" s="272">
        <f t="shared" ca="1" si="78"/>
        <v>0</v>
      </c>
      <c r="DJ112" s="281">
        <f t="shared" si="79"/>
        <v>0</v>
      </c>
      <c r="DK112" s="280">
        <f t="shared" ca="1" si="45"/>
        <v>0</v>
      </c>
      <c r="DL112" s="281">
        <f t="shared" ca="1" si="46"/>
        <v>0</v>
      </c>
      <c r="DM112" s="281">
        <f t="shared" ca="1" si="47"/>
        <v>0</v>
      </c>
      <c r="DN112" s="280">
        <f t="shared" ca="1" si="48"/>
        <v>0</v>
      </c>
      <c r="DO112" s="290"/>
      <c r="DP112" s="290"/>
      <c r="DQ112" s="290"/>
      <c r="DR112" s="290"/>
      <c r="DS112" s="290"/>
      <c r="DT112" s="290"/>
      <c r="DU112" s="291">
        <f t="shared" ca="1" si="49"/>
        <v>0</v>
      </c>
      <c r="DV112" s="272">
        <f t="shared" ca="1" si="80"/>
        <v>0</v>
      </c>
      <c r="DW112" s="272">
        <f t="shared" si="81"/>
        <v>0</v>
      </c>
      <c r="DX112" s="272">
        <f t="shared" si="82"/>
        <v>0</v>
      </c>
      <c r="DY112" s="292">
        <f t="shared" ca="1" si="50"/>
        <v>2</v>
      </c>
    </row>
    <row r="113" spans="1:129" x14ac:dyDescent="0.25">
      <c r="A113" s="269" t="str">
        <f t="shared" si="51"/>
        <v>PLATAFORMA P-XXX</v>
      </c>
      <c r="B113" s="269" t="s">
        <v>1665</v>
      </c>
      <c r="C113" s="266" t="s">
        <v>1699</v>
      </c>
      <c r="D113" s="269" t="s">
        <v>1710</v>
      </c>
      <c r="E113" s="269" t="s">
        <v>1610</v>
      </c>
      <c r="F113" s="270">
        <v>428.16042689294198</v>
      </c>
      <c r="G113" s="269">
        <f t="shared" si="52"/>
        <v>0.74727606940650215</v>
      </c>
      <c r="H113" s="269">
        <v>1.0999999999999999E-2</v>
      </c>
      <c r="I113" s="269" t="s">
        <v>48</v>
      </c>
      <c r="J113" s="271">
        <v>108.20638600897428</v>
      </c>
      <c r="K113" s="256">
        <v>3</v>
      </c>
      <c r="L113" s="256">
        <f t="shared" si="53"/>
        <v>324.61915802692283</v>
      </c>
      <c r="M113" s="273">
        <v>0</v>
      </c>
      <c r="N113" s="273">
        <v>2</v>
      </c>
      <c r="O113" s="273">
        <v>2</v>
      </c>
      <c r="P113" s="273">
        <v>3</v>
      </c>
      <c r="Q113" s="273">
        <v>2</v>
      </c>
      <c r="R113" s="285">
        <f t="shared" si="5"/>
        <v>0</v>
      </c>
      <c r="S113" s="285">
        <f t="shared" si="6"/>
        <v>109.39665625507298</v>
      </c>
      <c r="T113" s="285">
        <f t="shared" si="7"/>
        <v>109.39665625507298</v>
      </c>
      <c r="U113" s="274">
        <f t="shared" si="54"/>
        <v>0</v>
      </c>
      <c r="V113" s="274">
        <f t="shared" si="55"/>
        <v>0</v>
      </c>
      <c r="W113" s="285">
        <f t="shared" si="8"/>
        <v>0</v>
      </c>
      <c r="X113" s="286"/>
      <c r="Y113" s="286"/>
      <c r="Z113" s="286"/>
      <c r="AA113" s="286"/>
      <c r="AB113" s="286"/>
      <c r="AC113" s="286"/>
      <c r="AD113" s="276">
        <f t="shared" si="56"/>
        <v>0</v>
      </c>
      <c r="AE113" s="287">
        <f t="shared" si="9"/>
        <v>0</v>
      </c>
      <c r="AF113" s="287">
        <f t="shared" si="10"/>
        <v>0</v>
      </c>
      <c r="AG113" s="276">
        <f t="shared" ca="1" si="11"/>
        <v>0</v>
      </c>
      <c r="AH113" s="277">
        <f t="shared" ca="1" si="57"/>
        <v>5</v>
      </c>
      <c r="AI113" s="288">
        <f t="shared" ca="1" si="12"/>
        <v>2</v>
      </c>
      <c r="AJ113" s="278" t="str">
        <f t="shared" ca="1" si="58"/>
        <v>L</v>
      </c>
      <c r="AK113" s="288">
        <f t="shared" ca="1" si="13"/>
        <v>109.39665625507298</v>
      </c>
      <c r="AL113" s="273">
        <v>3</v>
      </c>
      <c r="AM113" s="288">
        <f t="shared" ca="1" si="59"/>
        <v>328.18996876521896</v>
      </c>
      <c r="AN113" s="289">
        <v>1.0999999999999999E-2</v>
      </c>
      <c r="AO113" s="273">
        <f t="shared" ca="1" si="14"/>
        <v>328.18996876521896</v>
      </c>
      <c r="AP113" s="280">
        <f t="shared" si="15"/>
        <v>0</v>
      </c>
      <c r="AQ113" s="280">
        <f t="shared" ca="1" si="16"/>
        <v>0</v>
      </c>
      <c r="AR113" s="281">
        <f t="shared" ca="1" si="17"/>
        <v>0</v>
      </c>
      <c r="AS113" s="281">
        <f t="shared" ca="1" si="18"/>
        <v>0</v>
      </c>
      <c r="AT113" s="280">
        <f t="shared" ca="1" si="19"/>
        <v>0</v>
      </c>
      <c r="AU113" s="290">
        <f t="shared" si="20"/>
        <v>1</v>
      </c>
      <c r="AV113" s="290"/>
      <c r="AW113" s="290"/>
      <c r="AX113" s="290"/>
      <c r="AY113" s="290"/>
      <c r="AZ113" s="290"/>
      <c r="BA113" s="291">
        <f t="shared" ca="1" si="21"/>
        <v>0</v>
      </c>
      <c r="BB113" s="272">
        <f t="shared" si="60"/>
        <v>0</v>
      </c>
      <c r="BC113" s="273">
        <f t="shared" ca="1" si="22"/>
        <v>328.18996876521896</v>
      </c>
      <c r="BD113" s="272">
        <f t="shared" si="61"/>
        <v>0</v>
      </c>
      <c r="BE113" s="292">
        <f t="shared" ca="1" si="23"/>
        <v>3</v>
      </c>
      <c r="BF113" s="277">
        <f t="shared" ca="1" si="24"/>
        <v>4</v>
      </c>
      <c r="BG113" s="277">
        <f t="shared" ca="1" si="62"/>
        <v>2</v>
      </c>
      <c r="BH113" s="278" t="str">
        <f t="shared" si="25"/>
        <v>I</v>
      </c>
      <c r="BI113" s="277">
        <f t="shared" si="26"/>
        <v>0</v>
      </c>
      <c r="BJ113" s="273">
        <v>3</v>
      </c>
      <c r="BK113" s="288">
        <f t="shared" si="63"/>
        <v>0</v>
      </c>
      <c r="BL113" s="289">
        <v>1.0999999999999999E-2</v>
      </c>
      <c r="BM113" s="272">
        <f t="shared" si="27"/>
        <v>0</v>
      </c>
      <c r="BN113" s="281">
        <f t="shared" si="28"/>
        <v>0</v>
      </c>
      <c r="BO113" s="280">
        <f t="shared" si="29"/>
        <v>0</v>
      </c>
      <c r="BP113" s="281">
        <f t="shared" si="30"/>
        <v>0</v>
      </c>
      <c r="BQ113" s="281">
        <f t="shared" si="31"/>
        <v>0</v>
      </c>
      <c r="BR113" s="280">
        <f t="shared" si="32"/>
        <v>0</v>
      </c>
      <c r="BS113" s="290"/>
      <c r="BT113" s="290"/>
      <c r="BU113" s="290"/>
      <c r="BV113" s="290"/>
      <c r="BW113" s="290"/>
      <c r="BX113" s="290"/>
      <c r="BY113" s="291">
        <f t="shared" si="33"/>
        <v>0</v>
      </c>
      <c r="BZ113" s="272">
        <f t="shared" si="64"/>
        <v>0</v>
      </c>
      <c r="CA113" s="272">
        <f t="shared" si="34"/>
        <v>0</v>
      </c>
      <c r="CB113" s="272">
        <f t="shared" si="65"/>
        <v>0</v>
      </c>
      <c r="CC113" s="284">
        <f t="shared" ca="1" si="35"/>
        <v>4</v>
      </c>
      <c r="CD113" s="277">
        <f t="shared" ca="1" si="36"/>
        <v>4</v>
      </c>
      <c r="CE113" s="277">
        <f t="shared" ca="1" si="66"/>
        <v>2</v>
      </c>
      <c r="CF113" s="278" t="str">
        <f t="shared" si="37"/>
        <v>I</v>
      </c>
      <c r="CG113" s="277">
        <f t="shared" si="38"/>
        <v>0</v>
      </c>
      <c r="CH113" s="273">
        <v>3</v>
      </c>
      <c r="CI113" s="288">
        <f t="shared" si="67"/>
        <v>0</v>
      </c>
      <c r="CJ113" s="289">
        <v>1.0999999999999999E-2</v>
      </c>
      <c r="CK113" s="272">
        <f t="shared" si="68"/>
        <v>0</v>
      </c>
      <c r="CL113" s="281">
        <f t="shared" si="69"/>
        <v>0</v>
      </c>
      <c r="CM113" s="280">
        <f t="shared" si="39"/>
        <v>0</v>
      </c>
      <c r="CN113" s="281">
        <f t="shared" si="40"/>
        <v>0</v>
      </c>
      <c r="CO113" s="281">
        <f t="shared" si="41"/>
        <v>0</v>
      </c>
      <c r="CP113" s="280">
        <f t="shared" si="42"/>
        <v>0</v>
      </c>
      <c r="CQ113" s="290"/>
      <c r="CR113" s="290"/>
      <c r="CS113" s="290"/>
      <c r="CT113" s="290"/>
      <c r="CU113" s="290"/>
      <c r="CV113" s="290"/>
      <c r="CW113" s="291">
        <f t="shared" si="43"/>
        <v>0</v>
      </c>
      <c r="CX113" s="272">
        <f t="shared" si="70"/>
        <v>0</v>
      </c>
      <c r="CY113" s="272">
        <f t="shared" si="71"/>
        <v>0</v>
      </c>
      <c r="CZ113" s="272">
        <f t="shared" si="72"/>
        <v>0</v>
      </c>
      <c r="DA113" s="292">
        <f t="shared" ca="1" si="44"/>
        <v>4</v>
      </c>
      <c r="DB113" s="277">
        <f t="shared" ca="1" si="73"/>
        <v>4</v>
      </c>
      <c r="DC113" s="277">
        <f t="shared" ca="1" si="74"/>
        <v>2</v>
      </c>
      <c r="DD113" s="278" t="str">
        <f t="shared" ca="1" si="75"/>
        <v>I</v>
      </c>
      <c r="DE113" s="277">
        <f t="shared" ca="1" si="76"/>
        <v>0</v>
      </c>
      <c r="DF113" s="273">
        <v>3</v>
      </c>
      <c r="DG113" s="288">
        <f t="shared" ca="1" si="77"/>
        <v>0</v>
      </c>
      <c r="DH113" s="289">
        <v>1.0999999999999999E-2</v>
      </c>
      <c r="DI113" s="272">
        <f t="shared" ca="1" si="78"/>
        <v>0</v>
      </c>
      <c r="DJ113" s="281">
        <f t="shared" si="79"/>
        <v>0</v>
      </c>
      <c r="DK113" s="280">
        <f t="shared" ca="1" si="45"/>
        <v>0</v>
      </c>
      <c r="DL113" s="281">
        <f t="shared" ca="1" si="46"/>
        <v>0</v>
      </c>
      <c r="DM113" s="281">
        <f t="shared" ca="1" si="47"/>
        <v>0</v>
      </c>
      <c r="DN113" s="280">
        <f t="shared" ca="1" si="48"/>
        <v>0</v>
      </c>
      <c r="DO113" s="290"/>
      <c r="DP113" s="290"/>
      <c r="DQ113" s="290"/>
      <c r="DR113" s="290"/>
      <c r="DS113" s="290"/>
      <c r="DT113" s="290"/>
      <c r="DU113" s="291">
        <f t="shared" ca="1" si="49"/>
        <v>0</v>
      </c>
      <c r="DV113" s="272">
        <f t="shared" si="80"/>
        <v>0</v>
      </c>
      <c r="DW113" s="272">
        <f t="shared" si="81"/>
        <v>0</v>
      </c>
      <c r="DX113" s="272">
        <f t="shared" si="82"/>
        <v>0</v>
      </c>
      <c r="DY113" s="292">
        <f t="shared" ca="1" si="50"/>
        <v>4</v>
      </c>
    </row>
    <row r="114" spans="1:129" x14ac:dyDescent="0.25">
      <c r="A114" s="269" t="str">
        <f t="shared" si="51"/>
        <v>PLATAFORMA P-XXX</v>
      </c>
      <c r="B114" s="269" t="s">
        <v>1665</v>
      </c>
      <c r="C114" s="266" t="s">
        <v>1700</v>
      </c>
      <c r="D114" s="269" t="s">
        <v>1709</v>
      </c>
      <c r="E114" s="269" t="s">
        <v>1609</v>
      </c>
      <c r="F114" s="270">
        <v>482.16042689294198</v>
      </c>
      <c r="G114" s="269">
        <f t="shared" si="52"/>
        <v>1</v>
      </c>
      <c r="H114" s="269">
        <v>1.0999999999999999E-2</v>
      </c>
      <c r="I114" s="269" t="s">
        <v>1617</v>
      </c>
      <c r="J114" s="271">
        <v>0</v>
      </c>
      <c r="K114" s="256">
        <v>3</v>
      </c>
      <c r="L114" s="256">
        <f t="shared" si="53"/>
        <v>0</v>
      </c>
      <c r="M114" s="273">
        <v>1</v>
      </c>
      <c r="N114" s="273">
        <v>1</v>
      </c>
      <c r="O114" s="273">
        <v>1</v>
      </c>
      <c r="P114" s="273">
        <v>3</v>
      </c>
      <c r="Q114" s="273">
        <v>1</v>
      </c>
      <c r="R114" s="285">
        <f t="shared" si="5"/>
        <v>0</v>
      </c>
      <c r="S114" s="285">
        <f t="shared" si="6"/>
        <v>0</v>
      </c>
      <c r="T114" s="285">
        <f t="shared" si="7"/>
        <v>0</v>
      </c>
      <c r="U114" s="274">
        <f t="shared" si="54"/>
        <v>0</v>
      </c>
      <c r="V114" s="274">
        <f t="shared" si="55"/>
        <v>0</v>
      </c>
      <c r="W114" s="285">
        <f t="shared" si="8"/>
        <v>0</v>
      </c>
      <c r="X114" s="286"/>
      <c r="Y114" s="286"/>
      <c r="Z114" s="286"/>
      <c r="AA114" s="286"/>
      <c r="AB114" s="286"/>
      <c r="AC114" s="286"/>
      <c r="AD114" s="276">
        <f t="shared" si="56"/>
        <v>0</v>
      </c>
      <c r="AE114" s="287">
        <f t="shared" si="9"/>
        <v>0</v>
      </c>
      <c r="AF114" s="287">
        <f t="shared" si="10"/>
        <v>0</v>
      </c>
      <c r="AG114" s="276">
        <f t="shared" ca="1" si="11"/>
        <v>4</v>
      </c>
      <c r="AH114" s="277">
        <f t="shared" ca="1" si="57"/>
        <v>3</v>
      </c>
      <c r="AI114" s="288">
        <f t="shared" ca="1" si="12"/>
        <v>3</v>
      </c>
      <c r="AJ114" s="278" t="str">
        <f t="shared" si="58"/>
        <v>I</v>
      </c>
      <c r="AK114" s="288">
        <f t="shared" si="13"/>
        <v>0</v>
      </c>
      <c r="AL114" s="273">
        <v>3</v>
      </c>
      <c r="AM114" s="288">
        <f t="shared" si="59"/>
        <v>0</v>
      </c>
      <c r="AN114" s="289">
        <v>1.0999999999999999E-2</v>
      </c>
      <c r="AO114" s="273">
        <f t="shared" si="14"/>
        <v>0</v>
      </c>
      <c r="AP114" s="280">
        <f t="shared" si="15"/>
        <v>0</v>
      </c>
      <c r="AQ114" s="280">
        <f t="shared" si="16"/>
        <v>0</v>
      </c>
      <c r="AR114" s="281">
        <f t="shared" si="17"/>
        <v>0</v>
      </c>
      <c r="AS114" s="281">
        <f t="shared" si="18"/>
        <v>0</v>
      </c>
      <c r="AT114" s="280">
        <f t="shared" si="19"/>
        <v>0</v>
      </c>
      <c r="AU114" s="290">
        <f t="shared" si="20"/>
        <v>1</v>
      </c>
      <c r="AV114" s="290"/>
      <c r="AW114" s="290"/>
      <c r="AX114" s="290"/>
      <c r="AY114" s="290"/>
      <c r="AZ114" s="290"/>
      <c r="BA114" s="291">
        <f t="shared" si="21"/>
        <v>0</v>
      </c>
      <c r="BB114" s="272">
        <f t="shared" si="60"/>
        <v>0</v>
      </c>
      <c r="BC114" s="273">
        <f t="shared" si="22"/>
        <v>0</v>
      </c>
      <c r="BD114" s="272">
        <f t="shared" si="61"/>
        <v>0</v>
      </c>
      <c r="BE114" s="292">
        <f t="shared" ca="1" si="23"/>
        <v>3</v>
      </c>
      <c r="BF114" s="277">
        <f t="shared" ca="1" si="24"/>
        <v>4</v>
      </c>
      <c r="BG114" s="277">
        <f t="shared" ca="1" si="62"/>
        <v>3</v>
      </c>
      <c r="BH114" s="278" t="str">
        <f t="shared" si="25"/>
        <v>I</v>
      </c>
      <c r="BI114" s="277">
        <f t="shared" si="26"/>
        <v>0</v>
      </c>
      <c r="BJ114" s="273">
        <v>3</v>
      </c>
      <c r="BK114" s="288">
        <f t="shared" si="63"/>
        <v>0</v>
      </c>
      <c r="BL114" s="289">
        <v>1.0999999999999999E-2</v>
      </c>
      <c r="BM114" s="272">
        <f t="shared" si="27"/>
        <v>0</v>
      </c>
      <c r="BN114" s="281">
        <f t="shared" si="28"/>
        <v>0</v>
      </c>
      <c r="BO114" s="280">
        <f t="shared" si="29"/>
        <v>0</v>
      </c>
      <c r="BP114" s="281">
        <f t="shared" si="30"/>
        <v>0</v>
      </c>
      <c r="BQ114" s="281">
        <f t="shared" si="31"/>
        <v>0</v>
      </c>
      <c r="BR114" s="280">
        <f t="shared" si="32"/>
        <v>0</v>
      </c>
      <c r="BS114" s="290"/>
      <c r="BT114" s="290"/>
      <c r="BU114" s="290"/>
      <c r="BV114" s="290"/>
      <c r="BW114" s="290"/>
      <c r="BX114" s="290"/>
      <c r="BY114" s="291">
        <f t="shared" si="33"/>
        <v>0</v>
      </c>
      <c r="BZ114" s="272">
        <f t="shared" si="64"/>
        <v>0</v>
      </c>
      <c r="CA114" s="272">
        <f t="shared" si="34"/>
        <v>0</v>
      </c>
      <c r="CB114" s="272">
        <f t="shared" si="65"/>
        <v>0</v>
      </c>
      <c r="CC114" s="284">
        <f t="shared" ca="1" si="35"/>
        <v>4</v>
      </c>
      <c r="CD114" s="277">
        <f t="shared" ca="1" si="36"/>
        <v>4</v>
      </c>
      <c r="CE114" s="277">
        <f t="shared" ca="1" si="66"/>
        <v>3</v>
      </c>
      <c r="CF114" s="278" t="str">
        <f t="shared" si="37"/>
        <v>I</v>
      </c>
      <c r="CG114" s="277">
        <f t="shared" si="38"/>
        <v>0</v>
      </c>
      <c r="CH114" s="273">
        <v>3</v>
      </c>
      <c r="CI114" s="288">
        <f t="shared" si="67"/>
        <v>0</v>
      </c>
      <c r="CJ114" s="289">
        <v>1.0999999999999999E-2</v>
      </c>
      <c r="CK114" s="272">
        <f t="shared" si="68"/>
        <v>0</v>
      </c>
      <c r="CL114" s="281">
        <f t="shared" si="69"/>
        <v>0</v>
      </c>
      <c r="CM114" s="280">
        <f t="shared" si="39"/>
        <v>0</v>
      </c>
      <c r="CN114" s="281">
        <f t="shared" si="40"/>
        <v>0</v>
      </c>
      <c r="CO114" s="281">
        <f t="shared" si="41"/>
        <v>0</v>
      </c>
      <c r="CP114" s="280">
        <f t="shared" si="42"/>
        <v>0</v>
      </c>
      <c r="CQ114" s="290"/>
      <c r="CR114" s="290"/>
      <c r="CS114" s="290"/>
      <c r="CT114" s="290"/>
      <c r="CU114" s="290"/>
      <c r="CV114" s="290"/>
      <c r="CW114" s="291">
        <f t="shared" si="43"/>
        <v>0</v>
      </c>
      <c r="CX114" s="272">
        <f t="shared" si="70"/>
        <v>0</v>
      </c>
      <c r="CY114" s="272">
        <f t="shared" si="71"/>
        <v>0</v>
      </c>
      <c r="CZ114" s="272">
        <f t="shared" si="72"/>
        <v>0</v>
      </c>
      <c r="DA114" s="292">
        <f t="shared" ca="1" si="44"/>
        <v>4</v>
      </c>
      <c r="DB114" s="277">
        <f t="shared" ca="1" si="73"/>
        <v>4</v>
      </c>
      <c r="DC114" s="277">
        <f t="shared" ca="1" si="74"/>
        <v>3</v>
      </c>
      <c r="DD114" s="278" t="str">
        <f t="shared" ca="1" si="75"/>
        <v>I</v>
      </c>
      <c r="DE114" s="277">
        <f t="shared" ca="1" si="76"/>
        <v>0</v>
      </c>
      <c r="DF114" s="273">
        <v>3</v>
      </c>
      <c r="DG114" s="288">
        <f t="shared" ca="1" si="77"/>
        <v>0</v>
      </c>
      <c r="DH114" s="289">
        <v>1.0999999999999999E-2</v>
      </c>
      <c r="DI114" s="272">
        <f t="shared" ca="1" si="78"/>
        <v>0</v>
      </c>
      <c r="DJ114" s="281">
        <f t="shared" si="79"/>
        <v>0</v>
      </c>
      <c r="DK114" s="280">
        <f t="shared" ca="1" si="45"/>
        <v>0</v>
      </c>
      <c r="DL114" s="281">
        <f t="shared" ca="1" si="46"/>
        <v>0</v>
      </c>
      <c r="DM114" s="281">
        <f t="shared" ca="1" si="47"/>
        <v>0</v>
      </c>
      <c r="DN114" s="280">
        <f t="shared" ca="1" si="48"/>
        <v>0</v>
      </c>
      <c r="DO114" s="290"/>
      <c r="DP114" s="290"/>
      <c r="DQ114" s="290"/>
      <c r="DR114" s="290"/>
      <c r="DS114" s="290"/>
      <c r="DT114" s="290"/>
      <c r="DU114" s="291">
        <f t="shared" ca="1" si="49"/>
        <v>0</v>
      </c>
      <c r="DV114" s="272">
        <f t="shared" ca="1" si="80"/>
        <v>0</v>
      </c>
      <c r="DW114" s="272">
        <f t="shared" si="81"/>
        <v>0</v>
      </c>
      <c r="DX114" s="272">
        <f t="shared" si="82"/>
        <v>0</v>
      </c>
      <c r="DY114" s="292">
        <f t="shared" ca="1" si="50"/>
        <v>4</v>
      </c>
    </row>
    <row r="115" spans="1:129" x14ac:dyDescent="0.25">
      <c r="A115" s="269" t="str">
        <f t="shared" si="51"/>
        <v>PLATAFORMA P-XXX</v>
      </c>
      <c r="B115" s="269" t="s">
        <v>1665</v>
      </c>
      <c r="C115" s="266" t="s">
        <v>1701</v>
      </c>
      <c r="D115" s="269" t="s">
        <v>1709</v>
      </c>
      <c r="E115" s="269" t="s">
        <v>1611</v>
      </c>
      <c r="F115" s="270">
        <v>527.16042689294204</v>
      </c>
      <c r="G115" s="269">
        <f t="shared" si="52"/>
        <v>1</v>
      </c>
      <c r="H115" s="269">
        <v>1.0999999999999999E-2</v>
      </c>
      <c r="I115" s="269" t="s">
        <v>1617</v>
      </c>
      <c r="J115" s="271">
        <v>0</v>
      </c>
      <c r="K115" s="256">
        <v>3</v>
      </c>
      <c r="L115" s="256">
        <f t="shared" si="53"/>
        <v>0</v>
      </c>
      <c r="M115" s="273">
        <v>2</v>
      </c>
      <c r="N115" s="273">
        <v>1</v>
      </c>
      <c r="O115" s="273">
        <v>1</v>
      </c>
      <c r="P115" s="273">
        <v>2</v>
      </c>
      <c r="Q115" s="273">
        <v>2</v>
      </c>
      <c r="R115" s="285">
        <f t="shared" si="5"/>
        <v>0</v>
      </c>
      <c r="S115" s="285">
        <f t="shared" si="6"/>
        <v>0</v>
      </c>
      <c r="T115" s="285">
        <f t="shared" si="7"/>
        <v>0</v>
      </c>
      <c r="U115" s="274">
        <f t="shared" si="54"/>
        <v>0</v>
      </c>
      <c r="V115" s="274">
        <f t="shared" si="55"/>
        <v>0</v>
      </c>
      <c r="W115" s="285">
        <f t="shared" si="8"/>
        <v>0</v>
      </c>
      <c r="X115" s="286"/>
      <c r="Y115" s="286"/>
      <c r="Z115" s="286"/>
      <c r="AA115" s="286"/>
      <c r="AB115" s="286"/>
      <c r="AC115" s="286"/>
      <c r="AD115" s="276">
        <f t="shared" si="56"/>
        <v>0</v>
      </c>
      <c r="AE115" s="287">
        <f t="shared" si="9"/>
        <v>0</v>
      </c>
      <c r="AF115" s="287">
        <f t="shared" si="10"/>
        <v>0</v>
      </c>
      <c r="AG115" s="276">
        <f t="shared" ca="1" si="11"/>
        <v>4</v>
      </c>
      <c r="AH115" s="277">
        <f t="shared" ca="1" si="57"/>
        <v>4</v>
      </c>
      <c r="AI115" s="288">
        <f t="shared" ca="1" si="12"/>
        <v>3</v>
      </c>
      <c r="AJ115" s="278" t="str">
        <f t="shared" si="58"/>
        <v>I</v>
      </c>
      <c r="AK115" s="288">
        <f t="shared" si="13"/>
        <v>0</v>
      </c>
      <c r="AL115" s="273">
        <v>3</v>
      </c>
      <c r="AM115" s="288">
        <f t="shared" si="59"/>
        <v>0</v>
      </c>
      <c r="AN115" s="289">
        <v>1.0999999999999999E-2</v>
      </c>
      <c r="AO115" s="273">
        <f t="shared" si="14"/>
        <v>0</v>
      </c>
      <c r="AP115" s="280">
        <f t="shared" si="15"/>
        <v>0</v>
      </c>
      <c r="AQ115" s="280">
        <f t="shared" si="16"/>
        <v>0</v>
      </c>
      <c r="AR115" s="281">
        <f t="shared" si="17"/>
        <v>0</v>
      </c>
      <c r="AS115" s="281">
        <f t="shared" si="18"/>
        <v>0</v>
      </c>
      <c r="AT115" s="280">
        <f t="shared" si="19"/>
        <v>0</v>
      </c>
      <c r="AU115" s="290">
        <f t="shared" si="20"/>
        <v>1</v>
      </c>
      <c r="AV115" s="290"/>
      <c r="AW115" s="290"/>
      <c r="AX115" s="290"/>
      <c r="AY115" s="290"/>
      <c r="AZ115" s="290"/>
      <c r="BA115" s="291">
        <f t="shared" si="21"/>
        <v>0</v>
      </c>
      <c r="BB115" s="272">
        <f t="shared" si="60"/>
        <v>0</v>
      </c>
      <c r="BC115" s="273">
        <f t="shared" si="22"/>
        <v>0</v>
      </c>
      <c r="BD115" s="272">
        <f t="shared" si="61"/>
        <v>0</v>
      </c>
      <c r="BE115" s="292">
        <f t="shared" ca="1" si="23"/>
        <v>4</v>
      </c>
      <c r="BF115" s="277">
        <f t="shared" ca="1" si="24"/>
        <v>4</v>
      </c>
      <c r="BG115" s="277">
        <f t="shared" ca="1" si="62"/>
        <v>3</v>
      </c>
      <c r="BH115" s="278" t="str">
        <f t="shared" si="25"/>
        <v>I</v>
      </c>
      <c r="BI115" s="277">
        <f t="shared" si="26"/>
        <v>0</v>
      </c>
      <c r="BJ115" s="273">
        <v>3</v>
      </c>
      <c r="BK115" s="288">
        <f t="shared" si="63"/>
        <v>0</v>
      </c>
      <c r="BL115" s="289">
        <v>1.0999999999999999E-2</v>
      </c>
      <c r="BM115" s="272">
        <f t="shared" si="27"/>
        <v>0</v>
      </c>
      <c r="BN115" s="281">
        <f t="shared" si="28"/>
        <v>0</v>
      </c>
      <c r="BO115" s="280">
        <f t="shared" si="29"/>
        <v>0</v>
      </c>
      <c r="BP115" s="281">
        <f t="shared" si="30"/>
        <v>0</v>
      </c>
      <c r="BQ115" s="281">
        <f t="shared" si="31"/>
        <v>0</v>
      </c>
      <c r="BR115" s="280">
        <f t="shared" si="32"/>
        <v>0</v>
      </c>
      <c r="BS115" s="290"/>
      <c r="BT115" s="290"/>
      <c r="BU115" s="290"/>
      <c r="BV115" s="290"/>
      <c r="BW115" s="290"/>
      <c r="BX115" s="290"/>
      <c r="BY115" s="291">
        <f t="shared" si="33"/>
        <v>0</v>
      </c>
      <c r="BZ115" s="272">
        <f t="shared" si="64"/>
        <v>0</v>
      </c>
      <c r="CA115" s="272">
        <f t="shared" si="34"/>
        <v>0</v>
      </c>
      <c r="CB115" s="272">
        <f t="shared" si="65"/>
        <v>0</v>
      </c>
      <c r="CC115" s="284">
        <f t="shared" ca="1" si="35"/>
        <v>3</v>
      </c>
      <c r="CD115" s="277">
        <f t="shared" ca="1" si="36"/>
        <v>3</v>
      </c>
      <c r="CE115" s="277">
        <f t="shared" ca="1" si="66"/>
        <v>3</v>
      </c>
      <c r="CF115" s="278" t="str">
        <f t="shared" si="37"/>
        <v>I</v>
      </c>
      <c r="CG115" s="277">
        <f t="shared" si="38"/>
        <v>0</v>
      </c>
      <c r="CH115" s="273">
        <v>3</v>
      </c>
      <c r="CI115" s="288">
        <f t="shared" si="67"/>
        <v>0</v>
      </c>
      <c r="CJ115" s="289">
        <v>1.0999999999999999E-2</v>
      </c>
      <c r="CK115" s="272">
        <f t="shared" si="68"/>
        <v>0</v>
      </c>
      <c r="CL115" s="281">
        <f t="shared" si="69"/>
        <v>0</v>
      </c>
      <c r="CM115" s="280">
        <f t="shared" si="39"/>
        <v>0</v>
      </c>
      <c r="CN115" s="281">
        <f t="shared" si="40"/>
        <v>0</v>
      </c>
      <c r="CO115" s="281">
        <f t="shared" si="41"/>
        <v>0</v>
      </c>
      <c r="CP115" s="280">
        <f t="shared" si="42"/>
        <v>0</v>
      </c>
      <c r="CQ115" s="290"/>
      <c r="CR115" s="290"/>
      <c r="CS115" s="290"/>
      <c r="CT115" s="290"/>
      <c r="CU115" s="290"/>
      <c r="CV115" s="290"/>
      <c r="CW115" s="291">
        <f t="shared" si="43"/>
        <v>0</v>
      </c>
      <c r="CX115" s="272">
        <f t="shared" si="70"/>
        <v>0</v>
      </c>
      <c r="CY115" s="272">
        <f t="shared" si="71"/>
        <v>0</v>
      </c>
      <c r="CZ115" s="272">
        <f t="shared" si="72"/>
        <v>0</v>
      </c>
      <c r="DA115" s="292">
        <f t="shared" ca="1" si="44"/>
        <v>3</v>
      </c>
      <c r="DB115" s="277">
        <f t="shared" ca="1" si="73"/>
        <v>3</v>
      </c>
      <c r="DC115" s="277">
        <f t="shared" ca="1" si="74"/>
        <v>3</v>
      </c>
      <c r="DD115" s="278" t="str">
        <f t="shared" ca="1" si="75"/>
        <v>I</v>
      </c>
      <c r="DE115" s="277">
        <f t="shared" ca="1" si="76"/>
        <v>0</v>
      </c>
      <c r="DF115" s="273">
        <v>3</v>
      </c>
      <c r="DG115" s="288">
        <f t="shared" ca="1" si="77"/>
        <v>0</v>
      </c>
      <c r="DH115" s="289">
        <v>1.0999999999999999E-2</v>
      </c>
      <c r="DI115" s="272">
        <f t="shared" ca="1" si="78"/>
        <v>0</v>
      </c>
      <c r="DJ115" s="281">
        <f t="shared" si="79"/>
        <v>0</v>
      </c>
      <c r="DK115" s="280">
        <f t="shared" ca="1" si="45"/>
        <v>0</v>
      </c>
      <c r="DL115" s="281">
        <f t="shared" ca="1" si="46"/>
        <v>0</v>
      </c>
      <c r="DM115" s="281">
        <f t="shared" ca="1" si="47"/>
        <v>0</v>
      </c>
      <c r="DN115" s="280">
        <f t="shared" ca="1" si="48"/>
        <v>0</v>
      </c>
      <c r="DO115" s="290"/>
      <c r="DP115" s="290"/>
      <c r="DQ115" s="290"/>
      <c r="DR115" s="290"/>
      <c r="DS115" s="290"/>
      <c r="DT115" s="290"/>
      <c r="DU115" s="291">
        <f t="shared" ca="1" si="49"/>
        <v>0</v>
      </c>
      <c r="DV115" s="272">
        <f t="shared" si="80"/>
        <v>0</v>
      </c>
      <c r="DW115" s="272">
        <f t="shared" si="81"/>
        <v>0</v>
      </c>
      <c r="DX115" s="272">
        <f t="shared" si="82"/>
        <v>0</v>
      </c>
      <c r="DY115" s="292">
        <f t="shared" ca="1" si="50"/>
        <v>3</v>
      </c>
    </row>
    <row r="116" spans="1:129" x14ac:dyDescent="0.25">
      <c r="A116" s="269" t="str">
        <f t="shared" si="51"/>
        <v>PLATAFORMA P-XXX</v>
      </c>
      <c r="B116" s="269" t="s">
        <v>1665</v>
      </c>
      <c r="C116" s="266" t="s">
        <v>1702</v>
      </c>
      <c r="D116" s="269" t="s">
        <v>1711</v>
      </c>
      <c r="E116" s="269" t="s">
        <v>1612</v>
      </c>
      <c r="F116" s="270">
        <v>511.16042689294198</v>
      </c>
      <c r="G116" s="269">
        <f t="shared" si="52"/>
        <v>1</v>
      </c>
      <c r="H116" s="269">
        <v>1.0999999999999999E-2</v>
      </c>
      <c r="I116" s="269" t="s">
        <v>1617</v>
      </c>
      <c r="J116" s="271">
        <v>0</v>
      </c>
      <c r="K116" s="256">
        <v>3</v>
      </c>
      <c r="L116" s="256">
        <f t="shared" si="53"/>
        <v>0</v>
      </c>
      <c r="M116" s="273">
        <v>2</v>
      </c>
      <c r="N116" s="273">
        <v>0</v>
      </c>
      <c r="O116" s="273">
        <v>1</v>
      </c>
      <c r="P116" s="273">
        <v>1</v>
      </c>
      <c r="Q116" s="273">
        <v>3</v>
      </c>
      <c r="R116" s="285">
        <f t="shared" si="5"/>
        <v>0</v>
      </c>
      <c r="S116" s="285">
        <f t="shared" si="6"/>
        <v>0</v>
      </c>
      <c r="T116" s="285">
        <f t="shared" si="7"/>
        <v>0</v>
      </c>
      <c r="U116" s="274">
        <f t="shared" si="54"/>
        <v>0</v>
      </c>
      <c r="V116" s="274">
        <f t="shared" si="55"/>
        <v>0</v>
      </c>
      <c r="W116" s="285">
        <f t="shared" si="8"/>
        <v>0</v>
      </c>
      <c r="X116" s="286"/>
      <c r="Y116" s="286"/>
      <c r="Z116" s="286"/>
      <c r="AA116" s="286"/>
      <c r="AB116" s="286"/>
      <c r="AC116" s="286"/>
      <c r="AD116" s="276">
        <f t="shared" si="56"/>
        <v>0</v>
      </c>
      <c r="AE116" s="287">
        <f t="shared" si="9"/>
        <v>0</v>
      </c>
      <c r="AF116" s="287">
        <f t="shared" si="10"/>
        <v>0</v>
      </c>
      <c r="AG116" s="276">
        <f t="shared" ca="1" si="11"/>
        <v>4</v>
      </c>
      <c r="AH116" s="277">
        <f t="shared" ca="1" si="57"/>
        <v>3</v>
      </c>
      <c r="AI116" s="288">
        <f t="shared" ca="1" si="12"/>
        <v>2</v>
      </c>
      <c r="AJ116" s="278" t="str">
        <f t="shared" si="58"/>
        <v>I</v>
      </c>
      <c r="AK116" s="288">
        <f t="shared" si="13"/>
        <v>0</v>
      </c>
      <c r="AL116" s="273">
        <v>3</v>
      </c>
      <c r="AM116" s="288">
        <f t="shared" si="59"/>
        <v>0</v>
      </c>
      <c r="AN116" s="289">
        <v>1.0999999999999999E-2</v>
      </c>
      <c r="AO116" s="273">
        <f t="shared" si="14"/>
        <v>0</v>
      </c>
      <c r="AP116" s="280">
        <f t="shared" si="15"/>
        <v>0</v>
      </c>
      <c r="AQ116" s="280">
        <f t="shared" si="16"/>
        <v>0</v>
      </c>
      <c r="AR116" s="281">
        <f t="shared" si="17"/>
        <v>0</v>
      </c>
      <c r="AS116" s="281">
        <f t="shared" si="18"/>
        <v>0</v>
      </c>
      <c r="AT116" s="280">
        <f t="shared" si="19"/>
        <v>0</v>
      </c>
      <c r="AU116" s="290">
        <f t="shared" si="20"/>
        <v>1</v>
      </c>
      <c r="AV116" s="290"/>
      <c r="AW116" s="290"/>
      <c r="AX116" s="290"/>
      <c r="AY116" s="290"/>
      <c r="AZ116" s="290"/>
      <c r="BA116" s="291">
        <f t="shared" si="21"/>
        <v>0</v>
      </c>
      <c r="BB116" s="272">
        <f t="shared" si="60"/>
        <v>0</v>
      </c>
      <c r="BC116" s="273">
        <f t="shared" si="22"/>
        <v>0</v>
      </c>
      <c r="BD116" s="272">
        <f t="shared" si="61"/>
        <v>0</v>
      </c>
      <c r="BE116" s="292">
        <f t="shared" ca="1" si="23"/>
        <v>3</v>
      </c>
      <c r="BF116" s="277">
        <f t="shared" ca="1" si="24"/>
        <v>2</v>
      </c>
      <c r="BG116" s="277">
        <f t="shared" ca="1" si="62"/>
        <v>2</v>
      </c>
      <c r="BH116" s="278" t="str">
        <f t="shared" ca="1" si="25"/>
        <v>I</v>
      </c>
      <c r="BI116" s="277">
        <f t="shared" ca="1" si="26"/>
        <v>0</v>
      </c>
      <c r="BJ116" s="273">
        <v>3</v>
      </c>
      <c r="BK116" s="288">
        <f t="shared" ca="1" si="63"/>
        <v>0</v>
      </c>
      <c r="BL116" s="289">
        <v>1.0999999999999999E-2</v>
      </c>
      <c r="BM116" s="272">
        <f t="shared" ca="1" si="27"/>
        <v>0</v>
      </c>
      <c r="BN116" s="281">
        <f t="shared" si="28"/>
        <v>0</v>
      </c>
      <c r="BO116" s="280">
        <f t="shared" ca="1" si="29"/>
        <v>0</v>
      </c>
      <c r="BP116" s="281">
        <f t="shared" ca="1" si="30"/>
        <v>0</v>
      </c>
      <c r="BQ116" s="281">
        <f t="shared" ca="1" si="31"/>
        <v>0</v>
      </c>
      <c r="BR116" s="280">
        <f t="shared" ca="1" si="32"/>
        <v>0</v>
      </c>
      <c r="BS116" s="290"/>
      <c r="BT116" s="290"/>
      <c r="BU116" s="290"/>
      <c r="BV116" s="290"/>
      <c r="BW116" s="290"/>
      <c r="BX116" s="290"/>
      <c r="BY116" s="291">
        <f t="shared" ca="1" si="33"/>
        <v>0</v>
      </c>
      <c r="BZ116" s="272">
        <f t="shared" ca="1" si="64"/>
        <v>0</v>
      </c>
      <c r="CA116" s="272">
        <f t="shared" si="34"/>
        <v>0</v>
      </c>
      <c r="CB116" s="272">
        <f t="shared" si="65"/>
        <v>0</v>
      </c>
      <c r="CC116" s="284">
        <f t="shared" ca="1" si="35"/>
        <v>4</v>
      </c>
      <c r="CD116" s="277">
        <f t="shared" ca="1" si="36"/>
        <v>4</v>
      </c>
      <c r="CE116" s="277">
        <f t="shared" ca="1" si="66"/>
        <v>2</v>
      </c>
      <c r="CF116" s="278" t="str">
        <f t="shared" si="37"/>
        <v>I</v>
      </c>
      <c r="CG116" s="277">
        <f t="shared" si="38"/>
        <v>0</v>
      </c>
      <c r="CH116" s="273">
        <v>3</v>
      </c>
      <c r="CI116" s="288">
        <f t="shared" si="67"/>
        <v>0</v>
      </c>
      <c r="CJ116" s="289">
        <v>1.0999999999999999E-2</v>
      </c>
      <c r="CK116" s="272">
        <f t="shared" si="68"/>
        <v>0</v>
      </c>
      <c r="CL116" s="281">
        <f t="shared" si="69"/>
        <v>0</v>
      </c>
      <c r="CM116" s="280">
        <f t="shared" si="39"/>
        <v>0</v>
      </c>
      <c r="CN116" s="281">
        <f t="shared" si="40"/>
        <v>0</v>
      </c>
      <c r="CO116" s="281">
        <f t="shared" si="41"/>
        <v>0</v>
      </c>
      <c r="CP116" s="280">
        <f t="shared" si="42"/>
        <v>0</v>
      </c>
      <c r="CQ116" s="290"/>
      <c r="CR116" s="290"/>
      <c r="CS116" s="290"/>
      <c r="CT116" s="290"/>
      <c r="CU116" s="290"/>
      <c r="CV116" s="290"/>
      <c r="CW116" s="291">
        <f t="shared" si="43"/>
        <v>0</v>
      </c>
      <c r="CX116" s="272">
        <f t="shared" si="70"/>
        <v>0</v>
      </c>
      <c r="CY116" s="272">
        <f t="shared" si="71"/>
        <v>0</v>
      </c>
      <c r="CZ116" s="272">
        <f t="shared" si="72"/>
        <v>0</v>
      </c>
      <c r="DA116" s="292">
        <f t="shared" ca="1" si="44"/>
        <v>4</v>
      </c>
      <c r="DB116" s="277">
        <f t="shared" ca="1" si="73"/>
        <v>4</v>
      </c>
      <c r="DC116" s="277">
        <f t="shared" ca="1" si="74"/>
        <v>2</v>
      </c>
      <c r="DD116" s="278" t="str">
        <f t="shared" ca="1" si="75"/>
        <v>I</v>
      </c>
      <c r="DE116" s="277">
        <f t="shared" ca="1" si="76"/>
        <v>0</v>
      </c>
      <c r="DF116" s="273">
        <v>3</v>
      </c>
      <c r="DG116" s="288">
        <f t="shared" ca="1" si="77"/>
        <v>0</v>
      </c>
      <c r="DH116" s="289">
        <v>1.0999999999999999E-2</v>
      </c>
      <c r="DI116" s="272">
        <f t="shared" ca="1" si="78"/>
        <v>0</v>
      </c>
      <c r="DJ116" s="281">
        <f t="shared" si="79"/>
        <v>0</v>
      </c>
      <c r="DK116" s="280">
        <f t="shared" ca="1" si="45"/>
        <v>0</v>
      </c>
      <c r="DL116" s="281">
        <f t="shared" ca="1" si="46"/>
        <v>0</v>
      </c>
      <c r="DM116" s="281">
        <f t="shared" ca="1" si="47"/>
        <v>0</v>
      </c>
      <c r="DN116" s="280">
        <f t="shared" ca="1" si="48"/>
        <v>0</v>
      </c>
      <c r="DO116" s="290"/>
      <c r="DP116" s="290"/>
      <c r="DQ116" s="290"/>
      <c r="DR116" s="290"/>
      <c r="DS116" s="290"/>
      <c r="DT116" s="290"/>
      <c r="DU116" s="291">
        <f t="shared" ca="1" si="49"/>
        <v>0</v>
      </c>
      <c r="DV116" s="272">
        <f t="shared" si="80"/>
        <v>0</v>
      </c>
      <c r="DW116" s="272">
        <f t="shared" si="81"/>
        <v>0</v>
      </c>
      <c r="DX116" s="272">
        <f t="shared" ca="1" si="82"/>
        <v>0</v>
      </c>
      <c r="DY116" s="292">
        <f t="shared" ca="1" si="50"/>
        <v>4</v>
      </c>
    </row>
    <row r="117" spans="1:129" x14ac:dyDescent="0.25">
      <c r="A117" s="269" t="str">
        <f t="shared" si="51"/>
        <v>PLATAFORMA P-XXX</v>
      </c>
      <c r="B117" s="269" t="s">
        <v>1665</v>
      </c>
      <c r="C117" s="266" t="s">
        <v>1703</v>
      </c>
      <c r="D117" s="269" t="s">
        <v>1710</v>
      </c>
      <c r="E117" s="269" t="s">
        <v>1613</v>
      </c>
      <c r="F117" s="270">
        <v>486.16042689294198</v>
      </c>
      <c r="G117" s="269">
        <f t="shared" si="52"/>
        <v>1</v>
      </c>
      <c r="H117" s="269">
        <v>1.0999999999999999E-2</v>
      </c>
      <c r="I117" s="269" t="s">
        <v>1617</v>
      </c>
      <c r="J117" s="271">
        <v>0</v>
      </c>
      <c r="K117" s="256">
        <v>3</v>
      </c>
      <c r="L117" s="256">
        <f t="shared" si="53"/>
        <v>0</v>
      </c>
      <c r="M117" s="273">
        <v>1</v>
      </c>
      <c r="N117" s="273">
        <v>1</v>
      </c>
      <c r="O117" s="273">
        <v>2</v>
      </c>
      <c r="P117" s="273">
        <v>2</v>
      </c>
      <c r="Q117" s="273">
        <v>1</v>
      </c>
      <c r="R117" s="285">
        <f t="shared" si="5"/>
        <v>0</v>
      </c>
      <c r="S117" s="285">
        <f t="shared" si="6"/>
        <v>0</v>
      </c>
      <c r="T117" s="285">
        <f t="shared" si="7"/>
        <v>0</v>
      </c>
      <c r="U117" s="274">
        <f t="shared" si="54"/>
        <v>0</v>
      </c>
      <c r="V117" s="274">
        <f t="shared" si="55"/>
        <v>0</v>
      </c>
      <c r="W117" s="285">
        <f t="shared" si="8"/>
        <v>0</v>
      </c>
      <c r="X117" s="286"/>
      <c r="Y117" s="286"/>
      <c r="Z117" s="286"/>
      <c r="AA117" s="286"/>
      <c r="AB117" s="286"/>
      <c r="AC117" s="286"/>
      <c r="AD117" s="276">
        <f t="shared" si="56"/>
        <v>0</v>
      </c>
      <c r="AE117" s="287">
        <f t="shared" si="9"/>
        <v>0</v>
      </c>
      <c r="AF117" s="287">
        <f t="shared" si="10"/>
        <v>0</v>
      </c>
      <c r="AG117" s="276">
        <f t="shared" ca="1" si="11"/>
        <v>3</v>
      </c>
      <c r="AH117" s="277">
        <f t="shared" ca="1" si="57"/>
        <v>3</v>
      </c>
      <c r="AI117" s="288">
        <f t="shared" ca="1" si="12"/>
        <v>3</v>
      </c>
      <c r="AJ117" s="278" t="str">
        <f t="shared" si="58"/>
        <v>I</v>
      </c>
      <c r="AK117" s="288">
        <f t="shared" si="13"/>
        <v>0</v>
      </c>
      <c r="AL117" s="273">
        <v>3</v>
      </c>
      <c r="AM117" s="288">
        <f t="shared" si="59"/>
        <v>0</v>
      </c>
      <c r="AN117" s="289">
        <v>1.0999999999999999E-2</v>
      </c>
      <c r="AO117" s="273">
        <f t="shared" si="14"/>
        <v>0</v>
      </c>
      <c r="AP117" s="280">
        <f t="shared" si="15"/>
        <v>0</v>
      </c>
      <c r="AQ117" s="280">
        <f t="shared" si="16"/>
        <v>0</v>
      </c>
      <c r="AR117" s="281">
        <f t="shared" si="17"/>
        <v>0</v>
      </c>
      <c r="AS117" s="281">
        <f t="shared" si="18"/>
        <v>0</v>
      </c>
      <c r="AT117" s="280">
        <f t="shared" si="19"/>
        <v>0</v>
      </c>
      <c r="AU117" s="290">
        <f t="shared" si="20"/>
        <v>1</v>
      </c>
      <c r="AV117" s="290"/>
      <c r="AW117" s="290"/>
      <c r="AX117" s="290"/>
      <c r="AY117" s="290"/>
      <c r="AZ117" s="290"/>
      <c r="BA117" s="291">
        <f t="shared" si="21"/>
        <v>0</v>
      </c>
      <c r="BB117" s="272">
        <f t="shared" si="60"/>
        <v>0</v>
      </c>
      <c r="BC117" s="273">
        <f t="shared" si="22"/>
        <v>0</v>
      </c>
      <c r="BD117" s="272">
        <f t="shared" si="61"/>
        <v>0</v>
      </c>
      <c r="BE117" s="292">
        <f t="shared" ca="1" si="23"/>
        <v>4</v>
      </c>
      <c r="BF117" s="277">
        <f t="shared" ca="1" si="24"/>
        <v>3</v>
      </c>
      <c r="BG117" s="277">
        <f t="shared" ca="1" si="62"/>
        <v>3</v>
      </c>
      <c r="BH117" s="278" t="str">
        <f t="shared" si="25"/>
        <v>I</v>
      </c>
      <c r="BI117" s="277">
        <f t="shared" si="26"/>
        <v>0</v>
      </c>
      <c r="BJ117" s="273">
        <v>3</v>
      </c>
      <c r="BK117" s="288">
        <f t="shared" si="63"/>
        <v>0</v>
      </c>
      <c r="BL117" s="289">
        <v>1.0999999999999999E-2</v>
      </c>
      <c r="BM117" s="272">
        <f t="shared" si="27"/>
        <v>0</v>
      </c>
      <c r="BN117" s="281">
        <f t="shared" si="28"/>
        <v>0</v>
      </c>
      <c r="BO117" s="280">
        <f t="shared" si="29"/>
        <v>0</v>
      </c>
      <c r="BP117" s="281">
        <f t="shared" si="30"/>
        <v>0</v>
      </c>
      <c r="BQ117" s="281">
        <f t="shared" si="31"/>
        <v>0</v>
      </c>
      <c r="BR117" s="280">
        <f t="shared" si="32"/>
        <v>0</v>
      </c>
      <c r="BS117" s="290"/>
      <c r="BT117" s="290"/>
      <c r="BU117" s="290"/>
      <c r="BV117" s="290"/>
      <c r="BW117" s="290"/>
      <c r="BX117" s="290"/>
      <c r="BY117" s="291">
        <f t="shared" si="33"/>
        <v>0</v>
      </c>
      <c r="BZ117" s="272">
        <f t="shared" si="64"/>
        <v>0</v>
      </c>
      <c r="CA117" s="272">
        <f t="shared" si="34"/>
        <v>0</v>
      </c>
      <c r="CB117" s="272">
        <f t="shared" si="65"/>
        <v>0</v>
      </c>
      <c r="CC117" s="284">
        <f t="shared" ca="1" si="35"/>
        <v>4</v>
      </c>
      <c r="CD117" s="277">
        <f t="shared" ca="1" si="36"/>
        <v>4</v>
      </c>
      <c r="CE117" s="277">
        <f t="shared" ca="1" si="66"/>
        <v>3</v>
      </c>
      <c r="CF117" s="278" t="str">
        <f t="shared" si="37"/>
        <v>I</v>
      </c>
      <c r="CG117" s="277">
        <f t="shared" si="38"/>
        <v>0</v>
      </c>
      <c r="CH117" s="273">
        <v>3</v>
      </c>
      <c r="CI117" s="288">
        <f t="shared" si="67"/>
        <v>0</v>
      </c>
      <c r="CJ117" s="289">
        <v>1.0999999999999999E-2</v>
      </c>
      <c r="CK117" s="272">
        <f t="shared" si="68"/>
        <v>0</v>
      </c>
      <c r="CL117" s="281">
        <f t="shared" si="69"/>
        <v>0</v>
      </c>
      <c r="CM117" s="280">
        <f t="shared" si="39"/>
        <v>0</v>
      </c>
      <c r="CN117" s="281">
        <f t="shared" si="40"/>
        <v>0</v>
      </c>
      <c r="CO117" s="281">
        <f t="shared" si="41"/>
        <v>0</v>
      </c>
      <c r="CP117" s="280">
        <f t="shared" si="42"/>
        <v>0</v>
      </c>
      <c r="CQ117" s="290"/>
      <c r="CR117" s="290"/>
      <c r="CS117" s="290"/>
      <c r="CT117" s="290"/>
      <c r="CU117" s="290"/>
      <c r="CV117" s="290"/>
      <c r="CW117" s="291">
        <f t="shared" si="43"/>
        <v>0</v>
      </c>
      <c r="CX117" s="272">
        <f t="shared" si="70"/>
        <v>0</v>
      </c>
      <c r="CY117" s="272">
        <f t="shared" si="71"/>
        <v>0</v>
      </c>
      <c r="CZ117" s="272">
        <f t="shared" si="72"/>
        <v>0</v>
      </c>
      <c r="DA117" s="292">
        <f t="shared" ca="1" si="44"/>
        <v>4</v>
      </c>
      <c r="DB117" s="277">
        <f t="shared" ca="1" si="73"/>
        <v>3</v>
      </c>
      <c r="DC117" s="277">
        <f t="shared" ca="1" si="74"/>
        <v>3</v>
      </c>
      <c r="DD117" s="278" t="str">
        <f t="shared" ca="1" si="75"/>
        <v>I</v>
      </c>
      <c r="DE117" s="277">
        <f t="shared" ca="1" si="76"/>
        <v>0</v>
      </c>
      <c r="DF117" s="273">
        <v>3</v>
      </c>
      <c r="DG117" s="288">
        <f t="shared" ca="1" si="77"/>
        <v>0</v>
      </c>
      <c r="DH117" s="289">
        <v>1.0999999999999999E-2</v>
      </c>
      <c r="DI117" s="272">
        <f t="shared" ca="1" si="78"/>
        <v>0</v>
      </c>
      <c r="DJ117" s="281">
        <f t="shared" si="79"/>
        <v>0</v>
      </c>
      <c r="DK117" s="280">
        <f t="shared" ca="1" si="45"/>
        <v>0</v>
      </c>
      <c r="DL117" s="281">
        <f t="shared" ca="1" si="46"/>
        <v>0</v>
      </c>
      <c r="DM117" s="281">
        <f t="shared" ca="1" si="47"/>
        <v>0</v>
      </c>
      <c r="DN117" s="280">
        <f t="shared" ca="1" si="48"/>
        <v>0</v>
      </c>
      <c r="DO117" s="290"/>
      <c r="DP117" s="290"/>
      <c r="DQ117" s="290"/>
      <c r="DR117" s="290"/>
      <c r="DS117" s="290"/>
      <c r="DT117" s="290"/>
      <c r="DU117" s="291">
        <f t="shared" ca="1" si="49"/>
        <v>0</v>
      </c>
      <c r="DV117" s="272">
        <f t="shared" ca="1" si="80"/>
        <v>0</v>
      </c>
      <c r="DW117" s="272">
        <f t="shared" si="81"/>
        <v>0</v>
      </c>
      <c r="DX117" s="272">
        <f t="shared" si="82"/>
        <v>0</v>
      </c>
      <c r="DY117" s="292">
        <f t="shared" ca="1" si="50"/>
        <v>3</v>
      </c>
    </row>
    <row r="118" spans="1:129" x14ac:dyDescent="0.25">
      <c r="A118" s="269" t="str">
        <f t="shared" si="51"/>
        <v>PLATAFORMA P-XXX</v>
      </c>
      <c r="B118" s="269" t="s">
        <v>1665</v>
      </c>
      <c r="C118" s="266" t="s">
        <v>1704</v>
      </c>
      <c r="D118" s="269" t="s">
        <v>1713</v>
      </c>
      <c r="E118" s="269" t="s">
        <v>1614</v>
      </c>
      <c r="F118" s="270">
        <v>527.16042689294204</v>
      </c>
      <c r="G118" s="269">
        <f t="shared" si="52"/>
        <v>1</v>
      </c>
      <c r="H118" s="269">
        <v>1.0999999999999999E-2</v>
      </c>
      <c r="I118" s="269" t="s">
        <v>1617</v>
      </c>
      <c r="J118" s="271">
        <v>0</v>
      </c>
      <c r="K118" s="256">
        <v>3</v>
      </c>
      <c r="L118" s="256">
        <f t="shared" si="53"/>
        <v>0</v>
      </c>
      <c r="M118" s="273">
        <v>0</v>
      </c>
      <c r="N118" s="273">
        <v>2</v>
      </c>
      <c r="O118" s="273">
        <v>2</v>
      </c>
      <c r="P118" s="273">
        <v>2</v>
      </c>
      <c r="Q118" s="273">
        <v>1</v>
      </c>
      <c r="R118" s="285">
        <f t="shared" si="5"/>
        <v>0</v>
      </c>
      <c r="S118" s="285">
        <f t="shared" si="6"/>
        <v>0</v>
      </c>
      <c r="T118" s="285">
        <f t="shared" si="7"/>
        <v>0</v>
      </c>
      <c r="U118" s="274">
        <f t="shared" si="54"/>
        <v>0</v>
      </c>
      <c r="V118" s="274">
        <f t="shared" si="55"/>
        <v>0</v>
      </c>
      <c r="W118" s="285">
        <f t="shared" si="8"/>
        <v>0</v>
      </c>
      <c r="X118" s="286"/>
      <c r="Y118" s="286"/>
      <c r="Z118" s="286"/>
      <c r="AA118" s="286"/>
      <c r="AB118" s="286"/>
      <c r="AC118" s="286"/>
      <c r="AD118" s="276">
        <f t="shared" si="56"/>
        <v>0</v>
      </c>
      <c r="AE118" s="287">
        <f t="shared" si="9"/>
        <v>0</v>
      </c>
      <c r="AF118" s="287">
        <f t="shared" si="10"/>
        <v>0</v>
      </c>
      <c r="AG118" s="276">
        <f t="shared" ca="1" si="11"/>
        <v>0</v>
      </c>
      <c r="AH118" s="277">
        <f t="shared" ca="1" si="57"/>
        <v>3</v>
      </c>
      <c r="AI118" s="288">
        <f t="shared" ca="1" si="12"/>
        <v>3</v>
      </c>
      <c r="AJ118" s="278" t="str">
        <f t="shared" ca="1" si="58"/>
        <v>I</v>
      </c>
      <c r="AK118" s="288">
        <f t="shared" ca="1" si="13"/>
        <v>0</v>
      </c>
      <c r="AL118" s="273">
        <v>3</v>
      </c>
      <c r="AM118" s="288">
        <f t="shared" ca="1" si="59"/>
        <v>0</v>
      </c>
      <c r="AN118" s="289">
        <v>1.0999999999999999E-2</v>
      </c>
      <c r="AO118" s="273">
        <f t="shared" ca="1" si="14"/>
        <v>0</v>
      </c>
      <c r="AP118" s="280">
        <f t="shared" si="15"/>
        <v>0</v>
      </c>
      <c r="AQ118" s="280">
        <f t="shared" ca="1" si="16"/>
        <v>0</v>
      </c>
      <c r="AR118" s="281">
        <f t="shared" ca="1" si="17"/>
        <v>0</v>
      </c>
      <c r="AS118" s="281">
        <f t="shared" ca="1" si="18"/>
        <v>0</v>
      </c>
      <c r="AT118" s="280">
        <f t="shared" ca="1" si="19"/>
        <v>0</v>
      </c>
      <c r="AU118" s="290">
        <f t="shared" si="20"/>
        <v>1</v>
      </c>
      <c r="AV118" s="290"/>
      <c r="AW118" s="290"/>
      <c r="AX118" s="290"/>
      <c r="AY118" s="290"/>
      <c r="AZ118" s="290"/>
      <c r="BA118" s="291">
        <f t="shared" ca="1" si="21"/>
        <v>0</v>
      </c>
      <c r="BB118" s="272">
        <f t="shared" si="60"/>
        <v>0</v>
      </c>
      <c r="BC118" s="273">
        <f t="shared" ca="1" si="22"/>
        <v>0</v>
      </c>
      <c r="BD118" s="272">
        <f t="shared" si="61"/>
        <v>0</v>
      </c>
      <c r="BE118" s="292">
        <f t="shared" ca="1" si="23"/>
        <v>4</v>
      </c>
      <c r="BF118" s="277">
        <f t="shared" ca="1" si="24"/>
        <v>4</v>
      </c>
      <c r="BG118" s="277">
        <f t="shared" ca="1" si="62"/>
        <v>3</v>
      </c>
      <c r="BH118" s="278" t="str">
        <f t="shared" si="25"/>
        <v>I</v>
      </c>
      <c r="BI118" s="277">
        <f t="shared" si="26"/>
        <v>0</v>
      </c>
      <c r="BJ118" s="273">
        <v>3</v>
      </c>
      <c r="BK118" s="288">
        <f t="shared" si="63"/>
        <v>0</v>
      </c>
      <c r="BL118" s="289">
        <v>1.0999999999999999E-2</v>
      </c>
      <c r="BM118" s="272">
        <f t="shared" si="27"/>
        <v>0</v>
      </c>
      <c r="BN118" s="281">
        <f t="shared" si="28"/>
        <v>0</v>
      </c>
      <c r="BO118" s="280">
        <f t="shared" si="29"/>
        <v>0</v>
      </c>
      <c r="BP118" s="281">
        <f t="shared" si="30"/>
        <v>0</v>
      </c>
      <c r="BQ118" s="281">
        <f t="shared" si="31"/>
        <v>0</v>
      </c>
      <c r="BR118" s="280">
        <f t="shared" si="32"/>
        <v>0</v>
      </c>
      <c r="BS118" s="290"/>
      <c r="BT118" s="290"/>
      <c r="BU118" s="290"/>
      <c r="BV118" s="290"/>
      <c r="BW118" s="290"/>
      <c r="BX118" s="290"/>
      <c r="BY118" s="291">
        <f t="shared" si="33"/>
        <v>0</v>
      </c>
      <c r="BZ118" s="272">
        <f t="shared" si="64"/>
        <v>0</v>
      </c>
      <c r="CA118" s="272">
        <f t="shared" si="34"/>
        <v>0</v>
      </c>
      <c r="CB118" s="272">
        <f t="shared" si="65"/>
        <v>0</v>
      </c>
      <c r="CC118" s="284">
        <f t="shared" ca="1" si="35"/>
        <v>3</v>
      </c>
      <c r="CD118" s="277">
        <f t="shared" ca="1" si="36"/>
        <v>4</v>
      </c>
      <c r="CE118" s="277">
        <f t="shared" ca="1" si="66"/>
        <v>3</v>
      </c>
      <c r="CF118" s="278" t="str">
        <f t="shared" si="37"/>
        <v>I</v>
      </c>
      <c r="CG118" s="277">
        <f t="shared" si="38"/>
        <v>0</v>
      </c>
      <c r="CH118" s="273">
        <v>3</v>
      </c>
      <c r="CI118" s="288">
        <f t="shared" si="67"/>
        <v>0</v>
      </c>
      <c r="CJ118" s="289">
        <v>1.0999999999999999E-2</v>
      </c>
      <c r="CK118" s="272">
        <f t="shared" si="68"/>
        <v>0</v>
      </c>
      <c r="CL118" s="281">
        <f t="shared" si="69"/>
        <v>0</v>
      </c>
      <c r="CM118" s="280">
        <f t="shared" si="39"/>
        <v>0</v>
      </c>
      <c r="CN118" s="281">
        <f t="shared" si="40"/>
        <v>0</v>
      </c>
      <c r="CO118" s="281">
        <f t="shared" si="41"/>
        <v>0</v>
      </c>
      <c r="CP118" s="280">
        <f t="shared" si="42"/>
        <v>0</v>
      </c>
      <c r="CQ118" s="290"/>
      <c r="CR118" s="290"/>
      <c r="CS118" s="290"/>
      <c r="CT118" s="290"/>
      <c r="CU118" s="290"/>
      <c r="CV118" s="290"/>
      <c r="CW118" s="291">
        <f t="shared" si="43"/>
        <v>0</v>
      </c>
      <c r="CX118" s="272">
        <f t="shared" si="70"/>
        <v>0</v>
      </c>
      <c r="CY118" s="272">
        <f t="shared" si="71"/>
        <v>0</v>
      </c>
      <c r="CZ118" s="272">
        <f t="shared" si="72"/>
        <v>0</v>
      </c>
      <c r="DA118" s="292">
        <f t="shared" ca="1" si="44"/>
        <v>4</v>
      </c>
      <c r="DB118" s="277">
        <f t="shared" ca="1" si="73"/>
        <v>4</v>
      </c>
      <c r="DC118" s="277">
        <f t="shared" ca="1" si="74"/>
        <v>3</v>
      </c>
      <c r="DD118" s="278" t="str">
        <f t="shared" ca="1" si="75"/>
        <v>I</v>
      </c>
      <c r="DE118" s="277">
        <f t="shared" ca="1" si="76"/>
        <v>0</v>
      </c>
      <c r="DF118" s="273">
        <v>3</v>
      </c>
      <c r="DG118" s="288">
        <f t="shared" ca="1" si="77"/>
        <v>0</v>
      </c>
      <c r="DH118" s="289">
        <v>1.0999999999999999E-2</v>
      </c>
      <c r="DI118" s="272">
        <f t="shared" ca="1" si="78"/>
        <v>0</v>
      </c>
      <c r="DJ118" s="281">
        <f t="shared" si="79"/>
        <v>0</v>
      </c>
      <c r="DK118" s="280">
        <f t="shared" ca="1" si="45"/>
        <v>0</v>
      </c>
      <c r="DL118" s="281">
        <f t="shared" ca="1" si="46"/>
        <v>0</v>
      </c>
      <c r="DM118" s="281">
        <f t="shared" ca="1" si="47"/>
        <v>0</v>
      </c>
      <c r="DN118" s="280">
        <f t="shared" ca="1" si="48"/>
        <v>0</v>
      </c>
      <c r="DO118" s="290"/>
      <c r="DP118" s="290"/>
      <c r="DQ118" s="290"/>
      <c r="DR118" s="290"/>
      <c r="DS118" s="290"/>
      <c r="DT118" s="290"/>
      <c r="DU118" s="291">
        <f t="shared" ca="1" si="49"/>
        <v>0</v>
      </c>
      <c r="DV118" s="272">
        <f t="shared" ca="1" si="80"/>
        <v>0</v>
      </c>
      <c r="DW118" s="272">
        <f t="shared" si="81"/>
        <v>0</v>
      </c>
      <c r="DX118" s="272">
        <f t="shared" si="82"/>
        <v>0</v>
      </c>
      <c r="DY118" s="292">
        <f t="shared" ca="1" si="50"/>
        <v>4</v>
      </c>
    </row>
    <row r="119" spans="1:129" x14ac:dyDescent="0.25">
      <c r="A119" s="269" t="str">
        <f t="shared" si="51"/>
        <v>PLATAFORMA P-XXX</v>
      </c>
      <c r="B119" s="269" t="s">
        <v>1665</v>
      </c>
      <c r="C119" s="266" t="s">
        <v>1705</v>
      </c>
      <c r="D119" s="269" t="s">
        <v>1710</v>
      </c>
      <c r="E119" s="269" t="s">
        <v>1615</v>
      </c>
      <c r="F119" s="270">
        <v>497.16042689294198</v>
      </c>
      <c r="G119" s="269">
        <f t="shared" si="52"/>
        <v>1</v>
      </c>
      <c r="H119" s="269">
        <v>1.0999999999999999E-2</v>
      </c>
      <c r="I119" s="269" t="s">
        <v>1617</v>
      </c>
      <c r="J119" s="271">
        <v>0</v>
      </c>
      <c r="K119" s="256">
        <v>3</v>
      </c>
      <c r="L119" s="256">
        <f t="shared" si="53"/>
        <v>0</v>
      </c>
      <c r="M119" s="273">
        <v>2</v>
      </c>
      <c r="N119" s="273">
        <v>1</v>
      </c>
      <c r="O119" s="273">
        <v>2</v>
      </c>
      <c r="P119" s="273">
        <v>0</v>
      </c>
      <c r="Q119" s="273">
        <v>1</v>
      </c>
      <c r="R119" s="285">
        <f t="shared" si="5"/>
        <v>0</v>
      </c>
      <c r="S119" s="285">
        <f t="shared" si="6"/>
        <v>0</v>
      </c>
      <c r="T119" s="285">
        <f t="shared" si="7"/>
        <v>0</v>
      </c>
      <c r="U119" s="274">
        <f t="shared" si="54"/>
        <v>0</v>
      </c>
      <c r="V119" s="274">
        <f t="shared" si="55"/>
        <v>0</v>
      </c>
      <c r="W119" s="285">
        <f t="shared" si="8"/>
        <v>0</v>
      </c>
      <c r="X119" s="286"/>
      <c r="Y119" s="286"/>
      <c r="Z119" s="286"/>
      <c r="AA119" s="286"/>
      <c r="AB119" s="286"/>
      <c r="AC119" s="286"/>
      <c r="AD119" s="276">
        <f t="shared" si="56"/>
        <v>0</v>
      </c>
      <c r="AE119" s="287">
        <f t="shared" si="9"/>
        <v>0</v>
      </c>
      <c r="AF119" s="287">
        <f t="shared" si="10"/>
        <v>0</v>
      </c>
      <c r="AG119" s="276">
        <f t="shared" ca="1" si="11"/>
        <v>4</v>
      </c>
      <c r="AH119" s="277">
        <f t="shared" ca="1" si="57"/>
        <v>3</v>
      </c>
      <c r="AI119" s="288">
        <f t="shared" ca="1" si="12"/>
        <v>1</v>
      </c>
      <c r="AJ119" s="278" t="str">
        <f t="shared" si="58"/>
        <v>I</v>
      </c>
      <c r="AK119" s="288">
        <f t="shared" si="13"/>
        <v>0</v>
      </c>
      <c r="AL119" s="273">
        <v>3</v>
      </c>
      <c r="AM119" s="288">
        <f t="shared" si="59"/>
        <v>0</v>
      </c>
      <c r="AN119" s="289">
        <v>1.0999999999999999E-2</v>
      </c>
      <c r="AO119" s="273">
        <f t="shared" si="14"/>
        <v>0</v>
      </c>
      <c r="AP119" s="280">
        <f t="shared" si="15"/>
        <v>0</v>
      </c>
      <c r="AQ119" s="280">
        <f t="shared" si="16"/>
        <v>0</v>
      </c>
      <c r="AR119" s="281">
        <f t="shared" si="17"/>
        <v>0</v>
      </c>
      <c r="AS119" s="281">
        <f t="shared" si="18"/>
        <v>0</v>
      </c>
      <c r="AT119" s="280">
        <f t="shared" si="19"/>
        <v>0</v>
      </c>
      <c r="AU119" s="290">
        <f t="shared" si="20"/>
        <v>1</v>
      </c>
      <c r="AV119" s="290"/>
      <c r="AW119" s="290"/>
      <c r="AX119" s="290"/>
      <c r="AY119" s="290"/>
      <c r="AZ119" s="290"/>
      <c r="BA119" s="291">
        <f t="shared" si="21"/>
        <v>0</v>
      </c>
      <c r="BB119" s="272">
        <f t="shared" si="60"/>
        <v>0</v>
      </c>
      <c r="BC119" s="273">
        <f t="shared" si="22"/>
        <v>0</v>
      </c>
      <c r="BD119" s="272">
        <f t="shared" si="61"/>
        <v>0</v>
      </c>
      <c r="BE119" s="292">
        <f t="shared" ca="1" si="23"/>
        <v>4</v>
      </c>
      <c r="BF119" s="277">
        <f t="shared" ca="1" si="24"/>
        <v>5</v>
      </c>
      <c r="BG119" s="277">
        <f t="shared" ca="1" si="62"/>
        <v>1</v>
      </c>
      <c r="BH119" s="278" t="str">
        <f t="shared" si="25"/>
        <v>I</v>
      </c>
      <c r="BI119" s="277">
        <f t="shared" si="26"/>
        <v>0</v>
      </c>
      <c r="BJ119" s="273">
        <v>3</v>
      </c>
      <c r="BK119" s="288">
        <f t="shared" si="63"/>
        <v>0</v>
      </c>
      <c r="BL119" s="289">
        <v>1.0999999999999999E-2</v>
      </c>
      <c r="BM119" s="272">
        <f t="shared" si="27"/>
        <v>0</v>
      </c>
      <c r="BN119" s="281">
        <f t="shared" si="28"/>
        <v>0</v>
      </c>
      <c r="BO119" s="280">
        <f t="shared" si="29"/>
        <v>0</v>
      </c>
      <c r="BP119" s="281">
        <f t="shared" si="30"/>
        <v>0</v>
      </c>
      <c r="BQ119" s="281">
        <f t="shared" si="31"/>
        <v>0</v>
      </c>
      <c r="BR119" s="280">
        <f t="shared" si="32"/>
        <v>0</v>
      </c>
      <c r="BS119" s="290"/>
      <c r="BT119" s="290"/>
      <c r="BU119" s="290"/>
      <c r="BV119" s="290"/>
      <c r="BW119" s="290"/>
      <c r="BX119" s="290"/>
      <c r="BY119" s="291">
        <f t="shared" si="33"/>
        <v>0</v>
      </c>
      <c r="BZ119" s="272">
        <f t="shared" si="64"/>
        <v>0</v>
      </c>
      <c r="CA119" s="272">
        <f t="shared" si="34"/>
        <v>0</v>
      </c>
      <c r="CB119" s="272">
        <f t="shared" si="65"/>
        <v>0</v>
      </c>
      <c r="CC119" s="284">
        <f t="shared" ca="1" si="35"/>
        <v>5</v>
      </c>
      <c r="CD119" s="277">
        <f t="shared" ca="1" si="36"/>
        <v>3</v>
      </c>
      <c r="CE119" s="277">
        <f t="shared" ca="1" si="66"/>
        <v>1</v>
      </c>
      <c r="CF119" s="278" t="str">
        <f t="shared" si="37"/>
        <v>I</v>
      </c>
      <c r="CG119" s="277">
        <f t="shared" si="38"/>
        <v>0</v>
      </c>
      <c r="CH119" s="273">
        <v>3</v>
      </c>
      <c r="CI119" s="288">
        <f t="shared" si="67"/>
        <v>0</v>
      </c>
      <c r="CJ119" s="289">
        <v>1.0999999999999999E-2</v>
      </c>
      <c r="CK119" s="272">
        <f t="shared" si="68"/>
        <v>0</v>
      </c>
      <c r="CL119" s="281">
        <f t="shared" si="69"/>
        <v>0</v>
      </c>
      <c r="CM119" s="280">
        <f t="shared" si="39"/>
        <v>0</v>
      </c>
      <c r="CN119" s="281">
        <f t="shared" si="40"/>
        <v>0</v>
      </c>
      <c r="CO119" s="281">
        <f t="shared" si="41"/>
        <v>0</v>
      </c>
      <c r="CP119" s="280">
        <f t="shared" si="42"/>
        <v>0</v>
      </c>
      <c r="CQ119" s="290"/>
      <c r="CR119" s="290"/>
      <c r="CS119" s="290"/>
      <c r="CT119" s="290"/>
      <c r="CU119" s="290"/>
      <c r="CV119" s="290"/>
      <c r="CW119" s="291">
        <f t="shared" si="43"/>
        <v>0</v>
      </c>
      <c r="CX119" s="272">
        <f t="shared" si="70"/>
        <v>0</v>
      </c>
      <c r="CY119" s="272">
        <f t="shared" si="71"/>
        <v>0</v>
      </c>
      <c r="CZ119" s="272">
        <f t="shared" si="72"/>
        <v>0</v>
      </c>
      <c r="DA119" s="292">
        <f t="shared" ca="1" si="44"/>
        <v>3</v>
      </c>
      <c r="DB119" s="277">
        <f t="shared" ca="1" si="73"/>
        <v>2</v>
      </c>
      <c r="DC119" s="277">
        <f t="shared" ca="1" si="74"/>
        <v>1</v>
      </c>
      <c r="DD119" s="278" t="str">
        <f t="shared" ca="1" si="75"/>
        <v>I</v>
      </c>
      <c r="DE119" s="277">
        <f t="shared" ca="1" si="76"/>
        <v>0</v>
      </c>
      <c r="DF119" s="273">
        <v>3</v>
      </c>
      <c r="DG119" s="288">
        <f t="shared" ca="1" si="77"/>
        <v>0</v>
      </c>
      <c r="DH119" s="289">
        <v>1.0999999999999999E-2</v>
      </c>
      <c r="DI119" s="272">
        <f t="shared" ca="1" si="78"/>
        <v>0</v>
      </c>
      <c r="DJ119" s="281">
        <f t="shared" si="79"/>
        <v>0</v>
      </c>
      <c r="DK119" s="280">
        <f t="shared" ca="1" si="45"/>
        <v>0</v>
      </c>
      <c r="DL119" s="281">
        <f t="shared" ca="1" si="46"/>
        <v>0</v>
      </c>
      <c r="DM119" s="281">
        <f t="shared" ca="1" si="47"/>
        <v>0</v>
      </c>
      <c r="DN119" s="280">
        <f t="shared" ca="1" si="48"/>
        <v>0</v>
      </c>
      <c r="DO119" s="290"/>
      <c r="DP119" s="290"/>
      <c r="DQ119" s="290"/>
      <c r="DR119" s="290"/>
      <c r="DS119" s="290"/>
      <c r="DT119" s="290"/>
      <c r="DU119" s="291">
        <f t="shared" ca="1" si="49"/>
        <v>0</v>
      </c>
      <c r="DV119" s="272">
        <f t="shared" ca="1" si="80"/>
        <v>0</v>
      </c>
      <c r="DW119" s="272">
        <f t="shared" si="81"/>
        <v>0</v>
      </c>
      <c r="DX119" s="272">
        <f t="shared" si="82"/>
        <v>0</v>
      </c>
      <c r="DY119" s="292">
        <f t="shared" ca="1" si="50"/>
        <v>2</v>
      </c>
    </row>
    <row r="120" spans="1:129" x14ac:dyDescent="0.25">
      <c r="A120" s="269" t="str">
        <f t="shared" si="51"/>
        <v>PLATAFORMA P-XXX</v>
      </c>
      <c r="B120" s="269" t="s">
        <v>1665</v>
      </c>
      <c r="C120" s="266" t="s">
        <v>1706</v>
      </c>
      <c r="D120" s="269" t="s">
        <v>1709</v>
      </c>
      <c r="E120" s="269" t="s">
        <v>1616</v>
      </c>
      <c r="F120" s="270">
        <v>510.16042689294198</v>
      </c>
      <c r="G120" s="269">
        <f t="shared" si="52"/>
        <v>1</v>
      </c>
      <c r="H120" s="269">
        <v>1.0999999999999999E-2</v>
      </c>
      <c r="I120" s="269" t="s">
        <v>1617</v>
      </c>
      <c r="J120" s="271">
        <v>0</v>
      </c>
      <c r="K120" s="256">
        <v>3</v>
      </c>
      <c r="L120" s="256">
        <f t="shared" si="53"/>
        <v>0</v>
      </c>
      <c r="M120" s="273">
        <v>1</v>
      </c>
      <c r="N120" s="273">
        <v>1</v>
      </c>
      <c r="O120" s="273">
        <v>2</v>
      </c>
      <c r="P120" s="273">
        <v>1</v>
      </c>
      <c r="Q120" s="273">
        <v>2</v>
      </c>
      <c r="R120" s="285">
        <f t="shared" si="5"/>
        <v>0</v>
      </c>
      <c r="S120" s="285">
        <f t="shared" si="6"/>
        <v>0</v>
      </c>
      <c r="T120" s="285">
        <f t="shared" si="7"/>
        <v>0</v>
      </c>
      <c r="U120" s="274">
        <f t="shared" si="54"/>
        <v>0</v>
      </c>
      <c r="V120" s="274">
        <f t="shared" si="55"/>
        <v>0</v>
      </c>
      <c r="W120" s="285">
        <f t="shared" si="8"/>
        <v>0</v>
      </c>
      <c r="X120" s="286"/>
      <c r="Y120" s="286"/>
      <c r="Z120" s="286"/>
      <c r="AA120" s="286"/>
      <c r="AB120" s="286"/>
      <c r="AC120" s="286"/>
      <c r="AD120" s="276">
        <f t="shared" si="56"/>
        <v>0</v>
      </c>
      <c r="AE120" s="287">
        <f t="shared" si="9"/>
        <v>0</v>
      </c>
      <c r="AF120" s="287">
        <f t="shared" si="10"/>
        <v>0</v>
      </c>
      <c r="AG120" s="276">
        <f t="shared" ca="1" si="11"/>
        <v>4</v>
      </c>
      <c r="AH120" s="277">
        <f t="shared" ca="1" si="57"/>
        <v>4</v>
      </c>
      <c r="AI120" s="288">
        <f t="shared" ca="1" si="12"/>
        <v>2</v>
      </c>
      <c r="AJ120" s="278" t="str">
        <f t="shared" si="58"/>
        <v>I</v>
      </c>
      <c r="AK120" s="288">
        <f t="shared" si="13"/>
        <v>0</v>
      </c>
      <c r="AL120" s="273">
        <v>3</v>
      </c>
      <c r="AM120" s="288">
        <f t="shared" si="59"/>
        <v>0</v>
      </c>
      <c r="AN120" s="289">
        <v>1.0999999999999999E-2</v>
      </c>
      <c r="AO120" s="273">
        <f t="shared" si="14"/>
        <v>0</v>
      </c>
      <c r="AP120" s="280">
        <f t="shared" si="15"/>
        <v>0</v>
      </c>
      <c r="AQ120" s="280">
        <f t="shared" si="16"/>
        <v>0</v>
      </c>
      <c r="AR120" s="281">
        <f t="shared" si="17"/>
        <v>0</v>
      </c>
      <c r="AS120" s="281">
        <f t="shared" si="18"/>
        <v>0</v>
      </c>
      <c r="AT120" s="280">
        <f t="shared" si="19"/>
        <v>0</v>
      </c>
      <c r="AU120" s="290">
        <f t="shared" si="20"/>
        <v>1</v>
      </c>
      <c r="AV120" s="290"/>
      <c r="AW120" s="290"/>
      <c r="AX120" s="290"/>
      <c r="AY120" s="290"/>
      <c r="AZ120" s="290"/>
      <c r="BA120" s="291">
        <f t="shared" si="21"/>
        <v>0</v>
      </c>
      <c r="BB120" s="272">
        <f t="shared" si="60"/>
        <v>0</v>
      </c>
      <c r="BC120" s="273">
        <f t="shared" si="22"/>
        <v>0</v>
      </c>
      <c r="BD120" s="272">
        <f t="shared" si="61"/>
        <v>0</v>
      </c>
      <c r="BE120" s="292">
        <f t="shared" ca="1" si="23"/>
        <v>4</v>
      </c>
      <c r="BF120" s="277">
        <f t="shared" ca="1" si="24"/>
        <v>2</v>
      </c>
      <c r="BG120" s="277">
        <f t="shared" ca="1" si="62"/>
        <v>2</v>
      </c>
      <c r="BH120" s="278" t="str">
        <f t="shared" si="25"/>
        <v>I</v>
      </c>
      <c r="BI120" s="277">
        <f t="shared" si="26"/>
        <v>0</v>
      </c>
      <c r="BJ120" s="273">
        <v>3</v>
      </c>
      <c r="BK120" s="288">
        <f t="shared" si="63"/>
        <v>0</v>
      </c>
      <c r="BL120" s="289">
        <v>1.0999999999999999E-2</v>
      </c>
      <c r="BM120" s="272">
        <f t="shared" si="27"/>
        <v>0</v>
      </c>
      <c r="BN120" s="281">
        <f t="shared" si="28"/>
        <v>0</v>
      </c>
      <c r="BO120" s="280">
        <f t="shared" si="29"/>
        <v>0</v>
      </c>
      <c r="BP120" s="281">
        <f t="shared" si="30"/>
        <v>0</v>
      </c>
      <c r="BQ120" s="281">
        <f t="shared" si="31"/>
        <v>0</v>
      </c>
      <c r="BR120" s="280">
        <f t="shared" si="32"/>
        <v>0</v>
      </c>
      <c r="BS120" s="290"/>
      <c r="BT120" s="290"/>
      <c r="BU120" s="290"/>
      <c r="BV120" s="290"/>
      <c r="BW120" s="290"/>
      <c r="BX120" s="290"/>
      <c r="BY120" s="291">
        <f t="shared" si="33"/>
        <v>0</v>
      </c>
      <c r="BZ120" s="272">
        <f t="shared" si="64"/>
        <v>0</v>
      </c>
      <c r="CA120" s="272">
        <f t="shared" si="34"/>
        <v>0</v>
      </c>
      <c r="CB120" s="272">
        <f t="shared" si="65"/>
        <v>0</v>
      </c>
      <c r="CC120" s="284">
        <f t="shared" ca="1" si="35"/>
        <v>3</v>
      </c>
      <c r="CD120" s="277">
        <f t="shared" ca="1" si="36"/>
        <v>3</v>
      </c>
      <c r="CE120" s="277">
        <f t="shared" ca="1" si="66"/>
        <v>2</v>
      </c>
      <c r="CF120" s="278" t="str">
        <f t="shared" si="37"/>
        <v>I</v>
      </c>
      <c r="CG120" s="277">
        <f t="shared" si="38"/>
        <v>0</v>
      </c>
      <c r="CH120" s="273">
        <v>3</v>
      </c>
      <c r="CI120" s="288">
        <f t="shared" si="67"/>
        <v>0</v>
      </c>
      <c r="CJ120" s="289">
        <v>1.0999999999999999E-2</v>
      </c>
      <c r="CK120" s="272">
        <f t="shared" si="68"/>
        <v>0</v>
      </c>
      <c r="CL120" s="281">
        <f t="shared" si="69"/>
        <v>0</v>
      </c>
      <c r="CM120" s="280">
        <f t="shared" si="39"/>
        <v>0</v>
      </c>
      <c r="CN120" s="281">
        <f t="shared" si="40"/>
        <v>0</v>
      </c>
      <c r="CO120" s="281">
        <f t="shared" si="41"/>
        <v>0</v>
      </c>
      <c r="CP120" s="280">
        <f t="shared" si="42"/>
        <v>0</v>
      </c>
      <c r="CQ120" s="290"/>
      <c r="CR120" s="290"/>
      <c r="CS120" s="290"/>
      <c r="CT120" s="290"/>
      <c r="CU120" s="290"/>
      <c r="CV120" s="290"/>
      <c r="CW120" s="291">
        <f t="shared" si="43"/>
        <v>0</v>
      </c>
      <c r="CX120" s="272">
        <f t="shared" si="70"/>
        <v>0</v>
      </c>
      <c r="CY120" s="272">
        <f t="shared" si="71"/>
        <v>0</v>
      </c>
      <c r="CZ120" s="272">
        <f t="shared" si="72"/>
        <v>0</v>
      </c>
      <c r="DA120" s="292">
        <f t="shared" ca="1" si="44"/>
        <v>3</v>
      </c>
      <c r="DB120" s="277">
        <f t="shared" ca="1" si="73"/>
        <v>4</v>
      </c>
      <c r="DC120" s="277">
        <f t="shared" ca="1" si="74"/>
        <v>2</v>
      </c>
      <c r="DD120" s="278" t="str">
        <f t="shared" ca="1" si="75"/>
        <v>I</v>
      </c>
      <c r="DE120" s="277">
        <f t="shared" ca="1" si="76"/>
        <v>0</v>
      </c>
      <c r="DF120" s="273">
        <v>3</v>
      </c>
      <c r="DG120" s="288">
        <f t="shared" ca="1" si="77"/>
        <v>0</v>
      </c>
      <c r="DH120" s="289">
        <v>1.0999999999999999E-2</v>
      </c>
      <c r="DI120" s="272">
        <f t="shared" ca="1" si="78"/>
        <v>0</v>
      </c>
      <c r="DJ120" s="281">
        <f t="shared" si="79"/>
        <v>0</v>
      </c>
      <c r="DK120" s="280">
        <f t="shared" ca="1" si="45"/>
        <v>0</v>
      </c>
      <c r="DL120" s="281">
        <f t="shared" ca="1" si="46"/>
        <v>0</v>
      </c>
      <c r="DM120" s="281">
        <f t="shared" ca="1" si="47"/>
        <v>0</v>
      </c>
      <c r="DN120" s="280">
        <f t="shared" ca="1" si="48"/>
        <v>0</v>
      </c>
      <c r="DO120" s="290"/>
      <c r="DP120" s="290"/>
      <c r="DQ120" s="290"/>
      <c r="DR120" s="290"/>
      <c r="DS120" s="290"/>
      <c r="DT120" s="290"/>
      <c r="DU120" s="291">
        <f t="shared" ca="1" si="49"/>
        <v>0</v>
      </c>
      <c r="DV120" s="272">
        <f t="shared" si="80"/>
        <v>0</v>
      </c>
      <c r="DW120" s="272">
        <f t="shared" si="81"/>
        <v>0</v>
      </c>
      <c r="DX120" s="272">
        <f t="shared" si="82"/>
        <v>0</v>
      </c>
      <c r="DY120" s="292">
        <f t="shared" ca="1" si="50"/>
        <v>4</v>
      </c>
    </row>
    <row r="121" spans="1:129" x14ac:dyDescent="0.25">
      <c r="A121" s="162"/>
      <c r="B121" s="162"/>
      <c r="C121" s="162"/>
      <c r="D121" s="162"/>
      <c r="E121" s="162" t="s">
        <v>81</v>
      </c>
      <c r="F121" s="163">
        <f>SUM(F82:F120)</f>
        <v>21524.829265227629</v>
      </c>
      <c r="G121" s="162">
        <f>AVERAGE(G82:G120)</f>
        <v>0.58051227098538472</v>
      </c>
      <c r="H121" s="162"/>
      <c r="I121" s="162" t="s">
        <v>82</v>
      </c>
      <c r="J121" s="164">
        <f>SUM(J82:J120)</f>
        <v>10052.818943846347</v>
      </c>
      <c r="K121" s="162" t="s">
        <v>82</v>
      </c>
      <c r="L121" s="163">
        <f>SUM(L82:L120)</f>
        <v>30158.456831539042</v>
      </c>
      <c r="M121" s="11"/>
      <c r="N121" s="11"/>
      <c r="O121" s="22"/>
      <c r="P121" s="22"/>
      <c r="Q121" s="22"/>
      <c r="R121" s="21">
        <f t="shared" ref="R121:W121" si="83">SUM(R82:R120)</f>
        <v>27616.154171360737</v>
      </c>
      <c r="S121" s="21">
        <f t="shared" si="83"/>
        <v>856.75599648008927</v>
      </c>
      <c r="T121" s="21">
        <f t="shared" si="83"/>
        <v>348.52858715377715</v>
      </c>
      <c r="U121" s="21">
        <f t="shared" si="83"/>
        <v>0</v>
      </c>
      <c r="V121" s="21">
        <f t="shared" si="83"/>
        <v>508.22740932631206</v>
      </c>
      <c r="W121" s="21">
        <f t="shared" si="83"/>
        <v>0</v>
      </c>
      <c r="X121" s="39">
        <f t="shared" ref="X121:AC121" si="84">IF($L$121=0,1,1-(S121/$L$121))</f>
        <v>0.97159151738877725</v>
      </c>
      <c r="Y121" s="39">
        <f t="shared" si="84"/>
        <v>0.98844342105762872</v>
      </c>
      <c r="Z121" s="39">
        <f t="shared" si="84"/>
        <v>1</v>
      </c>
      <c r="AA121" s="39">
        <f t="shared" si="84"/>
        <v>0.98314809633114852</v>
      </c>
      <c r="AB121" s="39">
        <f t="shared" si="84"/>
        <v>1</v>
      </c>
      <c r="AC121" s="39">
        <f t="shared" si="84"/>
        <v>0.99996778377876505</v>
      </c>
      <c r="AD121" s="140">
        <f>SUM(AD82:AD120)</f>
        <v>20534.644230883034</v>
      </c>
      <c r="AE121" s="140">
        <f>SUM(AE82:AE120)</f>
        <v>6488.8071033807346</v>
      </c>
      <c r="AF121" s="140">
        <f>SUM(AF82:AF120)</f>
        <v>592.70283709696639</v>
      </c>
      <c r="AG121" s="140"/>
      <c r="AH121" s="140"/>
      <c r="AI121" s="140"/>
      <c r="AJ121" s="134"/>
      <c r="AK121" s="143">
        <f ca="1">SUM(AK82:AK120)</f>
        <v>856.75599648008927</v>
      </c>
      <c r="AL121" s="134"/>
      <c r="AM121" s="143">
        <f ca="1">SUM(AM82:AM120)</f>
        <v>2570.2679894402681</v>
      </c>
      <c r="AN121" s="134"/>
      <c r="AO121" s="143">
        <f t="shared" ref="AO121:AT121" ca="1" si="85">SUM(AO82:AO120)</f>
        <v>2570.2679894402681</v>
      </c>
      <c r="AP121" s="143">
        <f t="shared" si="85"/>
        <v>0</v>
      </c>
      <c r="AQ121" s="143">
        <f t="shared" ca="1" si="85"/>
        <v>0</v>
      </c>
      <c r="AR121" s="143">
        <f t="shared" ca="1" si="85"/>
        <v>0</v>
      </c>
      <c r="AS121" s="143">
        <f t="shared" ca="1" si="85"/>
        <v>0</v>
      </c>
      <c r="AT121" s="143">
        <f t="shared" ca="1" si="85"/>
        <v>0</v>
      </c>
      <c r="AU121" s="39">
        <f t="shared" ref="AU121:AZ121" si="86">IF($L$121=0,1,1-(AP121/$L$121))</f>
        <v>1</v>
      </c>
      <c r="AV121" s="39">
        <f t="shared" ca="1" si="86"/>
        <v>1</v>
      </c>
      <c r="AW121" s="39">
        <f t="shared" ca="1" si="86"/>
        <v>1</v>
      </c>
      <c r="AX121" s="39">
        <f t="shared" ca="1" si="86"/>
        <v>1</v>
      </c>
      <c r="AY121" s="39">
        <f t="shared" ca="1" si="86"/>
        <v>1</v>
      </c>
      <c r="AZ121" s="39">
        <f t="shared" si="86"/>
        <v>0.99996684180475193</v>
      </c>
      <c r="BA121" s="163">
        <f ca="1">SUM(BA82:BA120)</f>
        <v>0</v>
      </c>
      <c r="BB121" s="163">
        <f ca="1">SUM(BB82:BB120)</f>
        <v>0.85643815730350559</v>
      </c>
      <c r="BC121" s="163">
        <f ca="1">SUM(BC82:BC120)</f>
        <v>2569.4115512829644</v>
      </c>
      <c r="BD121" s="163">
        <f>SUM(BD82:BD120)</f>
        <v>0</v>
      </c>
      <c r="BE121" s="141"/>
      <c r="BF121" s="140"/>
      <c r="BG121" s="140"/>
      <c r="BH121" s="134"/>
      <c r="BI121" s="143">
        <f ca="1">SUM(BI82:BI120)</f>
        <v>0</v>
      </c>
      <c r="BJ121" s="134"/>
      <c r="BK121" s="143">
        <f ca="1">SUM(BK82:BK120)</f>
        <v>0</v>
      </c>
      <c r="BL121" s="134"/>
      <c r="BM121" s="143">
        <f t="shared" ref="BM121:BR121" ca="1" si="87">SUM(BM82:BM120)</f>
        <v>0</v>
      </c>
      <c r="BN121" s="143">
        <f t="shared" ca="1" si="87"/>
        <v>0</v>
      </c>
      <c r="BO121" s="143">
        <f t="shared" ca="1" si="87"/>
        <v>0</v>
      </c>
      <c r="BP121" s="143">
        <f t="shared" ca="1" si="87"/>
        <v>0</v>
      </c>
      <c r="BQ121" s="143">
        <f t="shared" ca="1" si="87"/>
        <v>0</v>
      </c>
      <c r="BR121" s="143">
        <f t="shared" ca="1" si="87"/>
        <v>0</v>
      </c>
      <c r="BS121" s="39">
        <f t="shared" ref="BS121:BX121" ca="1" si="88">IF($L$121=0,1,1-(BN121/$L$121))</f>
        <v>1</v>
      </c>
      <c r="BT121" s="39">
        <f t="shared" ca="1" si="88"/>
        <v>1</v>
      </c>
      <c r="BU121" s="39">
        <f t="shared" ca="1" si="88"/>
        <v>1</v>
      </c>
      <c r="BV121" s="39">
        <f t="shared" ca="1" si="88"/>
        <v>1</v>
      </c>
      <c r="BW121" s="39">
        <f t="shared" ca="1" si="88"/>
        <v>1</v>
      </c>
      <c r="BX121" s="39">
        <f t="shared" ca="1" si="88"/>
        <v>0.99996684180475193</v>
      </c>
      <c r="BY121" s="163">
        <f ca="1">SUM(BY82:BY120)</f>
        <v>0</v>
      </c>
      <c r="BZ121" s="163">
        <f ca="1">SUM(BZ82:BZ120)</f>
        <v>0</v>
      </c>
      <c r="CA121" s="163">
        <f ca="1">SUM(CA82:CA120)</f>
        <v>0</v>
      </c>
      <c r="CB121" s="163">
        <f>SUM(CB82:CB120)</f>
        <v>0</v>
      </c>
      <c r="CC121" s="141"/>
      <c r="CD121" s="140"/>
      <c r="CE121" s="140"/>
      <c r="CF121" s="134"/>
      <c r="CG121" s="143">
        <f ca="1">SUM(CG82:CG120)</f>
        <v>0</v>
      </c>
      <c r="CH121" s="134"/>
      <c r="CI121" s="143">
        <f ca="1">SUM(CI82:CI120)</f>
        <v>0</v>
      </c>
      <c r="CJ121" s="134"/>
      <c r="CK121" s="143">
        <f t="shared" ref="CK121:CP121" ca="1" si="89">SUM(CK82:CK120)</f>
        <v>0</v>
      </c>
      <c r="CL121" s="143">
        <f t="shared" ca="1" si="89"/>
        <v>0</v>
      </c>
      <c r="CM121" s="143">
        <f t="shared" ca="1" si="89"/>
        <v>0</v>
      </c>
      <c r="CN121" s="143">
        <f t="shared" ca="1" si="89"/>
        <v>0</v>
      </c>
      <c r="CO121" s="143">
        <f t="shared" ca="1" si="89"/>
        <v>0</v>
      </c>
      <c r="CP121" s="143">
        <f t="shared" ca="1" si="89"/>
        <v>0</v>
      </c>
      <c r="CQ121" s="39">
        <f t="shared" ref="CQ121:CV121" ca="1" si="90">IF($L$121=0,1,1-(CL121/$L$121))</f>
        <v>1</v>
      </c>
      <c r="CR121" s="39">
        <f t="shared" ca="1" si="90"/>
        <v>1</v>
      </c>
      <c r="CS121" s="39">
        <f t="shared" ca="1" si="90"/>
        <v>1</v>
      </c>
      <c r="CT121" s="39">
        <f t="shared" ca="1" si="90"/>
        <v>1</v>
      </c>
      <c r="CU121" s="39">
        <f t="shared" ca="1" si="90"/>
        <v>1</v>
      </c>
      <c r="CV121" s="39">
        <f t="shared" ca="1" si="90"/>
        <v>0.99996684180475193</v>
      </c>
      <c r="CW121" s="163">
        <f ca="1">SUM(CW82:CW120)</f>
        <v>0</v>
      </c>
      <c r="CX121" s="163">
        <f ca="1">SUM(CX82:CX120)</f>
        <v>0</v>
      </c>
      <c r="CY121" s="163">
        <f ca="1">SUM(CY82:CY120)</f>
        <v>0</v>
      </c>
      <c r="CZ121" s="163">
        <f>SUM(CZ82:CZ120)</f>
        <v>0</v>
      </c>
      <c r="DA121" s="141"/>
      <c r="DB121" s="140"/>
      <c r="DC121" s="140"/>
      <c r="DD121" s="134"/>
      <c r="DE121" s="143">
        <f ca="1">SUM(DE82:DE120)</f>
        <v>0</v>
      </c>
      <c r="DF121" s="134"/>
      <c r="DG121" s="143">
        <f ca="1">SUM(DG82:DG120)</f>
        <v>0</v>
      </c>
      <c r="DH121" s="134"/>
      <c r="DI121" s="143">
        <f t="shared" ref="DI121:DN121" ca="1" si="91">SUM(DI82:DI120)</f>
        <v>0</v>
      </c>
      <c r="DJ121" s="143">
        <f t="shared" si="91"/>
        <v>0</v>
      </c>
      <c r="DK121" s="143">
        <f t="shared" ca="1" si="91"/>
        <v>0</v>
      </c>
      <c r="DL121" s="143">
        <f t="shared" ca="1" si="91"/>
        <v>0</v>
      </c>
      <c r="DM121" s="143">
        <f t="shared" ca="1" si="91"/>
        <v>0</v>
      </c>
      <c r="DN121" s="143">
        <f t="shared" ca="1" si="91"/>
        <v>0</v>
      </c>
      <c r="DO121" s="39">
        <f t="shared" ref="DO121:DT121" si="92">IF($L$121=0,1,1-(DJ121/$L$121))</f>
        <v>1</v>
      </c>
      <c r="DP121" s="39">
        <f t="shared" ca="1" si="92"/>
        <v>1</v>
      </c>
      <c r="DQ121" s="39">
        <f t="shared" ca="1" si="92"/>
        <v>1</v>
      </c>
      <c r="DR121" s="39">
        <f t="shared" ca="1" si="92"/>
        <v>1</v>
      </c>
      <c r="DS121" s="39">
        <f t="shared" ca="1" si="92"/>
        <v>1</v>
      </c>
      <c r="DT121" s="39">
        <f t="shared" si="92"/>
        <v>0.99996684180475193</v>
      </c>
      <c r="DU121" s="163">
        <f ca="1">SUM(DU82:DU120)</f>
        <v>0</v>
      </c>
      <c r="DV121" s="163">
        <f ca="1">SUM(DV82:DV120)</f>
        <v>0</v>
      </c>
      <c r="DW121" s="163">
        <f>SUM(DW82:DW120)</f>
        <v>0</v>
      </c>
      <c r="DX121" s="163">
        <f ca="1">SUM(DX82:DX120)</f>
        <v>0</v>
      </c>
      <c r="DY121" s="141"/>
    </row>
  </sheetData>
  <mergeCells count="48">
    <mergeCell ref="B1:D1"/>
    <mergeCell ref="B2:D2"/>
    <mergeCell ref="B3:D3"/>
    <mergeCell ref="B4:D4"/>
    <mergeCell ref="B5:D5"/>
    <mergeCell ref="H6:J6"/>
    <mergeCell ref="K6:L7"/>
    <mergeCell ref="R30:S30"/>
    <mergeCell ref="T30:U30"/>
    <mergeCell ref="V30:W30"/>
    <mergeCell ref="M29:W29"/>
    <mergeCell ref="M17:N17"/>
    <mergeCell ref="M18:N18"/>
    <mergeCell ref="M19:N19"/>
    <mergeCell ref="M16:N16"/>
    <mergeCell ref="M20:N20"/>
    <mergeCell ref="H18:J19"/>
    <mergeCell ref="N30:O30"/>
    <mergeCell ref="P30:Q30"/>
    <mergeCell ref="CK79:DA79"/>
    <mergeCell ref="CD80:CJ80"/>
    <mergeCell ref="CK80:DA80"/>
    <mergeCell ref="DB79:DH79"/>
    <mergeCell ref="DI79:DY79"/>
    <mergeCell ref="DB80:DH80"/>
    <mergeCell ref="DI80:DY80"/>
    <mergeCell ref="M80:Q80"/>
    <mergeCell ref="AH79:AN79"/>
    <mergeCell ref="A79:L79"/>
    <mergeCell ref="A80:L80"/>
    <mergeCell ref="CD79:CJ79"/>
    <mergeCell ref="BF79:BL79"/>
    <mergeCell ref="BM79:CC79"/>
    <mergeCell ref="BF80:BL80"/>
    <mergeCell ref="BM80:CC80"/>
    <mergeCell ref="R80:AG80"/>
    <mergeCell ref="R79:AG79"/>
    <mergeCell ref="AO79:BE79"/>
    <mergeCell ref="AO80:BE80"/>
    <mergeCell ref="AH80:AN80"/>
    <mergeCell ref="H40:J41"/>
    <mergeCell ref="H7:J7"/>
    <mergeCell ref="M14:O14"/>
    <mergeCell ref="M15:N15"/>
    <mergeCell ref="B7:D7"/>
    <mergeCell ref="M13:Q13"/>
    <mergeCell ref="B8:D8"/>
    <mergeCell ref="H12:J12"/>
  </mergeCells>
  <dataValidations disablePrompts="1" count="2">
    <dataValidation type="list" allowBlank="1" showInputMessage="1" showErrorMessage="1" sqref="C42:C46" xr:uid="{00000000-0002-0000-0100-000000000000}">
      <formula1>$Q$6:$Q$8</formula1>
    </dataValidation>
    <dataValidation type="list" allowBlank="1" showInputMessage="1" showErrorMessage="1" sqref="C37:C41" xr:uid="{00000000-0002-0000-0100-000001000000}">
      <formula1>$P$6:$P$7</formula1>
    </dataValidation>
  </dataValidations>
  <pageMargins left="0.511811024" right="0.511811024" top="0.78740157499999996" bottom="0.78740157499999996" header="0.31496062000000002" footer="0.31496062000000002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4:J108"/>
  <sheetViews>
    <sheetView showGridLines="0" topLeftCell="E52" workbookViewId="0">
      <selection activeCell="P80" sqref="P80"/>
    </sheetView>
  </sheetViews>
  <sheetFormatPr defaultRowHeight="15" x14ac:dyDescent="0.25"/>
  <cols>
    <col min="1" max="4" width="0" hidden="1" customWidth="1"/>
    <col min="5" max="5" width="37.7109375" bestFit="1" customWidth="1"/>
    <col min="6" max="6" width="16.85546875" bestFit="1" customWidth="1"/>
    <col min="7" max="7" width="13.28515625" bestFit="1" customWidth="1"/>
  </cols>
  <sheetData>
    <row r="4" spans="5:10" x14ac:dyDescent="0.25">
      <c r="F4">
        <f>otimizador!C47</f>
        <v>2021</v>
      </c>
      <c r="G4">
        <f>F4+1</f>
        <v>2022</v>
      </c>
      <c r="H4">
        <f t="shared" ref="H4:J4" si="0">G4+1</f>
        <v>2023</v>
      </c>
      <c r="I4">
        <f t="shared" si="0"/>
        <v>2024</v>
      </c>
      <c r="J4">
        <f t="shared" si="0"/>
        <v>2025</v>
      </c>
    </row>
    <row r="5" spans="5:10" x14ac:dyDescent="0.25">
      <c r="E5" t="s">
        <v>1641</v>
      </c>
      <c r="F5" s="150">
        <f>otimizador!O15/1000</f>
        <v>6424.3740953521647</v>
      </c>
      <c r="G5" s="150">
        <f ca="1">otimizador!O16/1000</f>
        <v>34.523079435198618</v>
      </c>
      <c r="H5" s="179">
        <f ca="1">otimizador!O17/1000</f>
        <v>0</v>
      </c>
      <c r="I5" s="179">
        <f ca="1">otimizador!O18/1000</f>
        <v>0</v>
      </c>
      <c r="J5" s="179">
        <f ca="1">otimizador!O19/1000</f>
        <v>0</v>
      </c>
    </row>
    <row r="6" spans="5:10" x14ac:dyDescent="0.25">
      <c r="E6" t="s">
        <v>1642</v>
      </c>
      <c r="F6" s="150">
        <f>otimizador!Q15/1000</f>
        <v>6735.3017572515391</v>
      </c>
      <c r="G6" s="150">
        <f ca="1">otimizador!Q16/1000</f>
        <v>32.903574324122758</v>
      </c>
      <c r="H6" s="179">
        <f ca="1">otimizador!Q17/1000</f>
        <v>0</v>
      </c>
      <c r="I6" s="179">
        <f ca="1">otimizador!Q18/1000</f>
        <v>0</v>
      </c>
      <c r="J6" s="179">
        <f ca="1">otimizador!Q19/1000</f>
        <v>0</v>
      </c>
    </row>
    <row r="7" spans="5:10" x14ac:dyDescent="0.25">
      <c r="E7" t="s">
        <v>1643</v>
      </c>
      <c r="F7" s="1">
        <f>otimizador!X121</f>
        <v>0.97159151738877725</v>
      </c>
      <c r="G7" s="1">
        <f>otimizador!AU121</f>
        <v>1</v>
      </c>
      <c r="H7" s="1">
        <f ca="1">otimizador!BS121</f>
        <v>1</v>
      </c>
      <c r="I7" s="1">
        <f ca="1">otimizador!CQ121</f>
        <v>1</v>
      </c>
      <c r="J7" s="1">
        <f>otimizador!DO121</f>
        <v>1</v>
      </c>
    </row>
    <row r="24" spans="5:10" x14ac:dyDescent="0.25">
      <c r="F24">
        <f>otimizador!C47</f>
        <v>2021</v>
      </c>
      <c r="G24">
        <f>F24+1</f>
        <v>2022</v>
      </c>
      <c r="H24">
        <f t="shared" ref="H24:J24" si="1">G24+1</f>
        <v>2023</v>
      </c>
      <c r="I24">
        <f t="shared" si="1"/>
        <v>2024</v>
      </c>
      <c r="J24">
        <f t="shared" si="1"/>
        <v>2025</v>
      </c>
    </row>
    <row r="25" spans="5:10" x14ac:dyDescent="0.25">
      <c r="E25" t="s">
        <v>1644</v>
      </c>
      <c r="F25" s="177">
        <f>otimizador!O32</f>
        <v>11.408135683823907</v>
      </c>
      <c r="G25" s="177">
        <f ca="1">otimizador!Q32</f>
        <v>4.7579897627972534E-4</v>
      </c>
      <c r="H25" s="177">
        <f ca="1">otimizador!S32</f>
        <v>0</v>
      </c>
      <c r="I25" s="177">
        <f ca="1">otimizador!U32</f>
        <v>0</v>
      </c>
      <c r="J25" s="177">
        <f ca="1">otimizador!W32</f>
        <v>0</v>
      </c>
    </row>
    <row r="26" spans="5:10" x14ac:dyDescent="0.25">
      <c r="E26" t="s">
        <v>1645</v>
      </c>
      <c r="F26" s="150">
        <f>otimizador!O33</f>
        <v>360.48928352115195</v>
      </c>
      <c r="G26" s="150">
        <f ca="1">otimizador!Q33</f>
        <v>142.7450861823869</v>
      </c>
      <c r="H26" s="179">
        <f ca="1">otimizador!S33</f>
        <v>0</v>
      </c>
      <c r="I26">
        <f ca="1">otimizador!U33</f>
        <v>0</v>
      </c>
      <c r="J26">
        <f>otimizador!W33</f>
        <v>0</v>
      </c>
    </row>
    <row r="27" spans="5:10" x14ac:dyDescent="0.25">
      <c r="E27" t="s">
        <v>1646</v>
      </c>
      <c r="F27" s="150">
        <f>otimizador!O34</f>
        <v>296.3514185484832</v>
      </c>
      <c r="G27" s="150">
        <f>otimizador!Q34</f>
        <v>0</v>
      </c>
      <c r="H27">
        <f>otimizador!S34</f>
        <v>0</v>
      </c>
      <c r="I27">
        <f>otimizador!U34</f>
        <v>0</v>
      </c>
      <c r="J27">
        <f ca="1">otimizador!W34</f>
        <v>0</v>
      </c>
    </row>
    <row r="43" spans="5:10" x14ac:dyDescent="0.25">
      <c r="F43">
        <f>otimizador!C47</f>
        <v>2021</v>
      </c>
      <c r="G43">
        <f>F43+1</f>
        <v>2022</v>
      </c>
      <c r="H43">
        <f t="shared" ref="H43:J43" si="2">G43+1</f>
        <v>2023</v>
      </c>
      <c r="I43">
        <f t="shared" si="2"/>
        <v>2024</v>
      </c>
      <c r="J43">
        <f t="shared" si="2"/>
        <v>2025</v>
      </c>
    </row>
    <row r="44" spans="5:10" x14ac:dyDescent="0.25">
      <c r="E44" t="s">
        <v>1602</v>
      </c>
      <c r="F44" s="151">
        <f>otimizador!X121</f>
        <v>0.97159151738877725</v>
      </c>
      <c r="G44" s="57">
        <f>otimizador!AU121</f>
        <v>1</v>
      </c>
      <c r="H44" s="1">
        <f ca="1">otimizador!BS121</f>
        <v>1</v>
      </c>
      <c r="I44" s="1">
        <f ca="1">otimizador!CQ121</f>
        <v>1</v>
      </c>
      <c r="J44" s="1">
        <f>otimizador!DO121</f>
        <v>1</v>
      </c>
    </row>
    <row r="45" spans="5:10" x14ac:dyDescent="0.25">
      <c r="E45" t="s">
        <v>1647</v>
      </c>
      <c r="F45" s="57">
        <f>otimizador!Y121</f>
        <v>0.98844342105762872</v>
      </c>
      <c r="G45" s="57">
        <f ca="1">otimizador!AV121</f>
        <v>1</v>
      </c>
      <c r="H45" s="1">
        <f ca="1">otimizador!BT121</f>
        <v>1</v>
      </c>
      <c r="I45" s="1">
        <f ca="1">otimizador!CR121</f>
        <v>1</v>
      </c>
      <c r="J45" s="1">
        <f ca="1">otimizador!DP121</f>
        <v>1</v>
      </c>
    </row>
    <row r="46" spans="5:10" x14ac:dyDescent="0.25">
      <c r="E46" t="s">
        <v>1803</v>
      </c>
      <c r="F46" s="57">
        <f>otimizador!Z121</f>
        <v>1</v>
      </c>
      <c r="G46" s="57">
        <f ca="1">otimizador!AW121</f>
        <v>1</v>
      </c>
      <c r="H46" s="1">
        <f ca="1">otimizador!BU121</f>
        <v>1</v>
      </c>
      <c r="I46" s="1">
        <f ca="1">otimizador!CS121</f>
        <v>1</v>
      </c>
      <c r="J46" s="1">
        <f ca="1">otimizador!DQ121</f>
        <v>1</v>
      </c>
    </row>
    <row r="47" spans="5:10" x14ac:dyDescent="0.25">
      <c r="E47" t="s">
        <v>1648</v>
      </c>
      <c r="F47" s="1">
        <f>otimizador!AA121</f>
        <v>0.98314809633114852</v>
      </c>
      <c r="G47" s="1">
        <f ca="1">otimizador!AX121</f>
        <v>1</v>
      </c>
      <c r="H47" s="1">
        <f ca="1">otimizador!BV121</f>
        <v>1</v>
      </c>
      <c r="I47" s="1">
        <f ca="1">otimizador!CT121</f>
        <v>1</v>
      </c>
      <c r="J47" s="1">
        <f ca="1">otimizador!DR121</f>
        <v>1</v>
      </c>
    </row>
    <row r="48" spans="5:10" x14ac:dyDescent="0.25">
      <c r="E48" t="s">
        <v>1804</v>
      </c>
      <c r="F48" s="1">
        <f>otimizador!AB121</f>
        <v>1</v>
      </c>
      <c r="G48" s="1">
        <f ca="1">otimizador!AY121</f>
        <v>1</v>
      </c>
      <c r="H48" s="1">
        <f ca="1">otimizador!BW121</f>
        <v>1</v>
      </c>
      <c r="I48" s="1">
        <f ca="1">otimizador!CU121</f>
        <v>1</v>
      </c>
      <c r="J48" s="1">
        <f ca="1">otimizador!DS121</f>
        <v>1</v>
      </c>
    </row>
    <row r="60" spans="5:10" x14ac:dyDescent="0.25">
      <c r="F60">
        <f>otimizador!C47</f>
        <v>2021</v>
      </c>
      <c r="G60">
        <f>F60+1</f>
        <v>2022</v>
      </c>
      <c r="H60">
        <f t="shared" ref="H60:J60" si="3">G60+1</f>
        <v>2023</v>
      </c>
      <c r="I60">
        <f t="shared" si="3"/>
        <v>2024</v>
      </c>
      <c r="J60">
        <f t="shared" si="3"/>
        <v>2025</v>
      </c>
    </row>
    <row r="61" spans="5:10" x14ac:dyDescent="0.25">
      <c r="E61" t="s">
        <v>1544</v>
      </c>
      <c r="F61" s="178">
        <f>otimizador!N32</f>
        <v>20534.644230883034</v>
      </c>
      <c r="G61" s="178">
        <f ca="1">otimizador!P32</f>
        <v>0.85643815730350559</v>
      </c>
      <c r="H61" s="179">
        <f ca="1">otimizador!R32</f>
        <v>0</v>
      </c>
      <c r="I61" s="179">
        <f ca="1">otimizador!T32</f>
        <v>0</v>
      </c>
      <c r="J61" s="179">
        <f ca="1">otimizador!V32</f>
        <v>0</v>
      </c>
    </row>
    <row r="62" spans="5:10" x14ac:dyDescent="0.25">
      <c r="E62" t="s">
        <v>1801</v>
      </c>
      <c r="F62" s="179">
        <f>otimizador!N33</f>
        <v>6488.8071033807346</v>
      </c>
      <c r="G62" s="178">
        <f ca="1">otimizador!P33</f>
        <v>2569.4115512829644</v>
      </c>
      <c r="H62" s="179">
        <f ca="1">otimizador!R33</f>
        <v>0</v>
      </c>
      <c r="I62" s="179">
        <f ca="1">otimizador!T33</f>
        <v>0</v>
      </c>
      <c r="J62" s="179">
        <f>otimizador!V33</f>
        <v>0</v>
      </c>
    </row>
    <row r="63" spans="5:10" x14ac:dyDescent="0.25">
      <c r="E63" t="s">
        <v>1802</v>
      </c>
      <c r="F63" s="178">
        <f>otimizador!N34</f>
        <v>592.70283709696639</v>
      </c>
      <c r="G63" s="178">
        <f>otimizador!P34</f>
        <v>0</v>
      </c>
      <c r="H63" s="179">
        <f>otimizador!R34</f>
        <v>0</v>
      </c>
      <c r="I63" s="179">
        <f>otimizador!T34</f>
        <v>0</v>
      </c>
      <c r="J63" s="179">
        <f ca="1">otimizador!V34</f>
        <v>0</v>
      </c>
    </row>
    <row r="64" spans="5:10" x14ac:dyDescent="0.25">
      <c r="F64" s="1"/>
      <c r="G64" s="1"/>
    </row>
    <row r="65" spans="5:7" x14ac:dyDescent="0.25">
      <c r="F65" s="1"/>
      <c r="G65" s="1"/>
    </row>
    <row r="68" spans="5:7" x14ac:dyDescent="0.25">
      <c r="F68" s="151"/>
      <c r="G68" s="57"/>
    </row>
    <row r="69" spans="5:7" x14ac:dyDescent="0.25">
      <c r="G69" s="152"/>
    </row>
    <row r="70" spans="5:7" x14ac:dyDescent="0.25">
      <c r="G70" s="57"/>
    </row>
    <row r="71" spans="5:7" x14ac:dyDescent="0.25">
      <c r="G71" s="1"/>
    </row>
    <row r="72" spans="5:7" x14ac:dyDescent="0.25">
      <c r="G72" s="1"/>
    </row>
    <row r="80" spans="5:7" x14ac:dyDescent="0.25">
      <c r="E80" s="153" t="s">
        <v>1649</v>
      </c>
      <c r="F80" s="153" t="s">
        <v>1642</v>
      </c>
    </row>
    <row r="81" spans="5:6" x14ac:dyDescent="0.25">
      <c r="E81" s="159">
        <v>5.0000000000000001E-3</v>
      </c>
      <c r="F81" s="156"/>
    </row>
    <row r="82" spans="5:6" x14ac:dyDescent="0.25">
      <c r="E82" s="159">
        <v>0.01</v>
      </c>
      <c r="F82" s="157"/>
    </row>
    <row r="83" spans="5:6" x14ac:dyDescent="0.25">
      <c r="E83" s="159">
        <v>1.4999999999999999E-2</v>
      </c>
      <c r="F83" s="157"/>
    </row>
    <row r="84" spans="5:6" x14ac:dyDescent="0.25">
      <c r="E84" s="159">
        <v>0.02</v>
      </c>
      <c r="F84" s="153"/>
    </row>
    <row r="85" spans="5:6" x14ac:dyDescent="0.25">
      <c r="E85" s="159">
        <v>2.5000000000000001E-2</v>
      </c>
      <c r="F85" s="153"/>
    </row>
    <row r="86" spans="5:6" x14ac:dyDescent="0.25">
      <c r="E86" s="159">
        <v>0.03</v>
      </c>
      <c r="F86" s="153"/>
    </row>
    <row r="87" spans="5:6" x14ac:dyDescent="0.25">
      <c r="E87" s="159">
        <v>4.4999999999999998E-2</v>
      </c>
      <c r="F87" s="153"/>
    </row>
    <row r="88" spans="5:6" x14ac:dyDescent="0.25">
      <c r="E88" s="159">
        <v>0.05</v>
      </c>
      <c r="F88" s="153"/>
    </row>
    <row r="92" spans="5:6" x14ac:dyDescent="0.25">
      <c r="E92" s="153" t="s">
        <v>1650</v>
      </c>
      <c r="F92" s="153" t="s">
        <v>1642</v>
      </c>
    </row>
    <row r="93" spans="5:6" x14ac:dyDescent="0.25">
      <c r="E93" s="158">
        <v>5</v>
      </c>
      <c r="F93" s="156"/>
    </row>
    <row r="94" spans="5:6" x14ac:dyDescent="0.25">
      <c r="E94" s="158">
        <v>10</v>
      </c>
      <c r="F94" s="157"/>
    </row>
    <row r="95" spans="5:6" x14ac:dyDescent="0.25">
      <c r="E95" s="158">
        <v>15</v>
      </c>
      <c r="F95" s="157"/>
    </row>
    <row r="96" spans="5:6" x14ac:dyDescent="0.25">
      <c r="E96" s="158">
        <v>20</v>
      </c>
      <c r="F96" s="153"/>
    </row>
    <row r="97" spans="5:6" x14ac:dyDescent="0.25">
      <c r="E97" s="158">
        <v>25</v>
      </c>
      <c r="F97" s="153"/>
    </row>
    <row r="98" spans="5:6" x14ac:dyDescent="0.25">
      <c r="E98" s="158">
        <v>30</v>
      </c>
      <c r="F98" s="153"/>
    </row>
    <row r="99" spans="5:6" x14ac:dyDescent="0.25">
      <c r="E99" s="158">
        <v>35</v>
      </c>
      <c r="F99" s="153"/>
    </row>
    <row r="100" spans="5:6" x14ac:dyDescent="0.25">
      <c r="E100" s="158">
        <v>40</v>
      </c>
      <c r="F100" s="153"/>
    </row>
    <row r="102" spans="5:6" x14ac:dyDescent="0.25">
      <c r="E102" s="153" t="s">
        <v>1651</v>
      </c>
      <c r="F102" s="153" t="s">
        <v>1642</v>
      </c>
    </row>
    <row r="103" spans="5:6" x14ac:dyDescent="0.25">
      <c r="E103" s="153">
        <v>93</v>
      </c>
      <c r="F103" s="153"/>
    </row>
    <row r="104" spans="5:6" x14ac:dyDescent="0.25">
      <c r="E104" s="153">
        <v>90</v>
      </c>
      <c r="F104" s="153"/>
    </row>
    <row r="105" spans="5:6" x14ac:dyDescent="0.25">
      <c r="E105" s="153">
        <v>85</v>
      </c>
      <c r="F105" s="153"/>
    </row>
    <row r="106" spans="5:6" x14ac:dyDescent="0.25">
      <c r="E106" s="153">
        <v>80</v>
      </c>
      <c r="F106" s="153"/>
    </row>
    <row r="107" spans="5:6" x14ac:dyDescent="0.25">
      <c r="E107" s="153">
        <v>75</v>
      </c>
      <c r="F107" s="153"/>
    </row>
    <row r="108" spans="5:6" x14ac:dyDescent="0.25">
      <c r="E108" s="153">
        <v>70</v>
      </c>
      <c r="F108" s="15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P45"/>
  <sheetViews>
    <sheetView topLeftCell="A13" workbookViewId="0">
      <selection activeCell="E41" sqref="E41"/>
    </sheetView>
  </sheetViews>
  <sheetFormatPr defaultRowHeight="15" x14ac:dyDescent="0.25"/>
  <cols>
    <col min="3" max="4" width="14.140625" customWidth="1"/>
    <col min="6" max="6" width="21.85546875" customWidth="1"/>
    <col min="7" max="7" width="18.5703125" customWidth="1"/>
    <col min="8" max="8" width="22.140625" bestFit="1" customWidth="1"/>
    <col min="9" max="9" width="20.28515625" bestFit="1" customWidth="1"/>
    <col min="10" max="10" width="21.42578125" bestFit="1" customWidth="1"/>
    <col min="11" max="11" width="22.140625" bestFit="1" customWidth="1"/>
    <col min="12" max="13" width="10.28515625" bestFit="1" customWidth="1"/>
    <col min="15" max="15" width="29.140625" bestFit="1" customWidth="1"/>
  </cols>
  <sheetData>
    <row r="4" spans="2:15" x14ac:dyDescent="0.25">
      <c r="F4" s="155" t="s">
        <v>1716</v>
      </c>
      <c r="G4" s="155" t="s">
        <v>1717</v>
      </c>
      <c r="H4" s="155" t="s">
        <v>1724</v>
      </c>
      <c r="I4" s="155" t="s">
        <v>1724</v>
      </c>
      <c r="J4" s="155" t="s">
        <v>1722</v>
      </c>
      <c r="K4" s="155" t="s">
        <v>1723</v>
      </c>
    </row>
    <row r="5" spans="2:15" x14ac:dyDescent="0.25">
      <c r="F5" s="155" t="s">
        <v>1617</v>
      </c>
      <c r="G5" s="155" t="s">
        <v>1617</v>
      </c>
      <c r="H5" s="155" t="s">
        <v>1720</v>
      </c>
      <c r="I5" s="155" t="s">
        <v>1721</v>
      </c>
      <c r="J5" s="155" t="s">
        <v>1720</v>
      </c>
      <c r="K5" s="155" t="s">
        <v>1721</v>
      </c>
    </row>
    <row r="6" spans="2:15" x14ac:dyDescent="0.25">
      <c r="F6" s="155" t="s">
        <v>48</v>
      </c>
      <c r="G6" s="155" t="s">
        <v>48</v>
      </c>
      <c r="H6" s="155" t="s">
        <v>1720</v>
      </c>
      <c r="I6" s="155" t="s">
        <v>1721</v>
      </c>
      <c r="J6" s="155" t="s">
        <v>1720</v>
      </c>
      <c r="K6" s="155" t="s">
        <v>1721</v>
      </c>
    </row>
    <row r="7" spans="2:15" x14ac:dyDescent="0.25">
      <c r="F7" s="155" t="s">
        <v>1718</v>
      </c>
      <c r="G7" s="155" t="s">
        <v>1718</v>
      </c>
      <c r="H7" s="155" t="s">
        <v>1720</v>
      </c>
      <c r="I7" s="155" t="s">
        <v>1721</v>
      </c>
      <c r="J7" s="155" t="s">
        <v>1720</v>
      </c>
      <c r="K7" s="155" t="s">
        <v>1721</v>
      </c>
    </row>
    <row r="8" spans="2:15" x14ac:dyDescent="0.25">
      <c r="F8" s="155" t="s">
        <v>43</v>
      </c>
      <c r="G8" s="155" t="s">
        <v>43</v>
      </c>
      <c r="H8" s="155" t="s">
        <v>1720</v>
      </c>
      <c r="I8" s="155" t="s">
        <v>1721</v>
      </c>
      <c r="J8" s="155" t="s">
        <v>1720</v>
      </c>
      <c r="K8" s="155" t="s">
        <v>1721</v>
      </c>
    </row>
    <row r="9" spans="2:15" x14ac:dyDescent="0.25">
      <c r="F9" s="155" t="s">
        <v>46</v>
      </c>
      <c r="G9" s="155" t="s">
        <v>46</v>
      </c>
      <c r="H9" s="155" t="s">
        <v>1720</v>
      </c>
      <c r="I9" s="155" t="s">
        <v>1721</v>
      </c>
      <c r="J9" s="155" t="s">
        <v>1720</v>
      </c>
      <c r="K9" s="155" t="s">
        <v>1721</v>
      </c>
    </row>
    <row r="10" spans="2:15" x14ac:dyDescent="0.25">
      <c r="F10" s="155"/>
      <c r="G10" s="155" t="s">
        <v>1719</v>
      </c>
      <c r="H10" s="155" t="s">
        <v>1720</v>
      </c>
      <c r="I10" s="155" t="s">
        <v>1721</v>
      </c>
      <c r="J10" s="155" t="s">
        <v>1720</v>
      </c>
      <c r="K10" s="155" t="s">
        <v>1721</v>
      </c>
    </row>
    <row r="12" spans="2:15" x14ac:dyDescent="0.25">
      <c r="C12" s="242" t="s">
        <v>1726</v>
      </c>
      <c r="D12" s="242"/>
    </row>
    <row r="13" spans="2:15" x14ac:dyDescent="0.25">
      <c r="C13" s="155" t="s">
        <v>1716</v>
      </c>
      <c r="D13" s="155" t="s">
        <v>1717</v>
      </c>
      <c r="F13" s="155" t="s">
        <v>1716</v>
      </c>
      <c r="G13" s="155" t="s">
        <v>1717</v>
      </c>
    </row>
    <row r="14" spans="2:15" x14ac:dyDescent="0.25">
      <c r="B14" t="s">
        <v>1727</v>
      </c>
      <c r="C14" t="s">
        <v>48</v>
      </c>
      <c r="D14" t="s">
        <v>1617</v>
      </c>
      <c r="F14" s="242" t="s">
        <v>1725</v>
      </c>
      <c r="G14" s="242"/>
      <c r="H14" s="155" t="s">
        <v>1744</v>
      </c>
      <c r="I14" s="155" t="s">
        <v>1745</v>
      </c>
      <c r="J14" s="155" t="s">
        <v>1746</v>
      </c>
      <c r="K14" s="155" t="s">
        <v>1747</v>
      </c>
    </row>
    <row r="15" spans="2:15" x14ac:dyDescent="0.25">
      <c r="B15" t="s">
        <v>1728</v>
      </c>
      <c r="C15" t="s">
        <v>1718</v>
      </c>
      <c r="D15" t="s">
        <v>1617</v>
      </c>
      <c r="F15" s="155" t="s">
        <v>1617</v>
      </c>
      <c r="G15" s="155" t="s">
        <v>1617</v>
      </c>
      <c r="H15" s="155" t="s">
        <v>1419</v>
      </c>
      <c r="I15" s="155"/>
      <c r="J15" s="155"/>
      <c r="K15" s="155"/>
      <c r="L15" t="s">
        <v>1731</v>
      </c>
    </row>
    <row r="16" spans="2:15" x14ac:dyDescent="0.25">
      <c r="B16" t="s">
        <v>1729</v>
      </c>
      <c r="C16" t="s">
        <v>43</v>
      </c>
      <c r="D16" t="s">
        <v>1617</v>
      </c>
      <c r="F16" s="155" t="s">
        <v>1617</v>
      </c>
      <c r="G16" s="155" t="s">
        <v>48</v>
      </c>
      <c r="H16" s="155"/>
      <c r="I16" s="155" t="s">
        <v>1419</v>
      </c>
      <c r="J16" s="155"/>
      <c r="K16" s="155"/>
      <c r="L16" t="s">
        <v>1732</v>
      </c>
      <c r="O16">
        <v>3</v>
      </c>
    </row>
    <row r="17" spans="1:16" x14ac:dyDescent="0.25">
      <c r="B17" t="s">
        <v>1730</v>
      </c>
      <c r="C17" t="s">
        <v>46</v>
      </c>
      <c r="D17" t="s">
        <v>1617</v>
      </c>
      <c r="F17" s="155" t="s">
        <v>48</v>
      </c>
      <c r="G17" s="155" t="s">
        <v>48</v>
      </c>
      <c r="H17" s="155"/>
      <c r="I17" s="155"/>
      <c r="J17" s="155" t="s">
        <v>1419</v>
      </c>
      <c r="K17" s="155"/>
      <c r="L17" t="s">
        <v>1733</v>
      </c>
    </row>
    <row r="18" spans="1:16" x14ac:dyDescent="0.25">
      <c r="F18" s="155" t="s">
        <v>48</v>
      </c>
      <c r="G18" s="155" t="s">
        <v>1718</v>
      </c>
      <c r="H18" s="155"/>
      <c r="I18" s="155"/>
      <c r="J18" s="155"/>
      <c r="K18" s="155" t="s">
        <v>1419</v>
      </c>
      <c r="L18" t="s">
        <v>1734</v>
      </c>
    </row>
    <row r="19" spans="1:16" x14ac:dyDescent="0.25">
      <c r="F19" s="155" t="s">
        <v>1718</v>
      </c>
      <c r="G19" s="155" t="s">
        <v>1718</v>
      </c>
      <c r="H19" s="155"/>
      <c r="I19" s="155"/>
      <c r="J19" s="155" t="s">
        <v>1419</v>
      </c>
      <c r="K19" s="155" t="s">
        <v>1419</v>
      </c>
      <c r="L19" t="s">
        <v>1735</v>
      </c>
    </row>
    <row r="20" spans="1:16" x14ac:dyDescent="0.25">
      <c r="A20" s="243" t="s">
        <v>1742</v>
      </c>
      <c r="B20" s="243"/>
      <c r="C20" s="243"/>
      <c r="D20" s="243"/>
      <c r="F20" s="155" t="s">
        <v>1718</v>
      </c>
      <c r="G20" s="155" t="s">
        <v>43</v>
      </c>
      <c r="H20" s="155"/>
      <c r="I20" s="155"/>
      <c r="J20" s="155"/>
      <c r="K20" s="155" t="s">
        <v>1419</v>
      </c>
      <c r="L20" t="s">
        <v>1736</v>
      </c>
    </row>
    <row r="21" spans="1:16" x14ac:dyDescent="0.25">
      <c r="A21" s="243"/>
      <c r="B21" s="243"/>
      <c r="C21" s="243"/>
      <c r="D21" s="243"/>
      <c r="F21" s="155" t="s">
        <v>43</v>
      </c>
      <c r="G21" s="155" t="s">
        <v>43</v>
      </c>
      <c r="H21" s="155"/>
      <c r="I21" s="155"/>
      <c r="J21" s="155" t="s">
        <v>1419</v>
      </c>
      <c r="K21" s="155"/>
      <c r="L21" t="s">
        <v>1737</v>
      </c>
    </row>
    <row r="22" spans="1:16" x14ac:dyDescent="0.25">
      <c r="A22" s="243"/>
      <c r="B22" s="243"/>
      <c r="C22" s="243"/>
      <c r="D22" s="243"/>
      <c r="F22" s="155" t="s">
        <v>43</v>
      </c>
      <c r="G22" s="155" t="s">
        <v>46</v>
      </c>
      <c r="H22" s="155"/>
      <c r="I22" s="155"/>
      <c r="J22" s="155"/>
      <c r="K22" s="155" t="s">
        <v>1419</v>
      </c>
      <c r="L22" t="s">
        <v>1738</v>
      </c>
    </row>
    <row r="23" spans="1:16" x14ac:dyDescent="0.25">
      <c r="A23" s="243"/>
      <c r="B23" s="243"/>
      <c r="C23" s="243"/>
      <c r="D23" s="243"/>
      <c r="F23" s="155" t="s">
        <v>46</v>
      </c>
      <c r="G23" s="155" t="s">
        <v>46</v>
      </c>
      <c r="H23" s="155"/>
      <c r="I23" s="155"/>
      <c r="J23" s="155" t="s">
        <v>1419</v>
      </c>
      <c r="K23" s="155"/>
      <c r="L23" t="s">
        <v>1739</v>
      </c>
      <c r="O23" t="s">
        <v>1748</v>
      </c>
      <c r="P23" t="s">
        <v>1750</v>
      </c>
    </row>
    <row r="24" spans="1:16" x14ac:dyDescent="0.25">
      <c r="A24" s="243"/>
      <c r="B24" s="243"/>
      <c r="C24" s="243"/>
      <c r="D24" s="243"/>
      <c r="F24" s="155" t="s">
        <v>46</v>
      </c>
      <c r="G24" s="155" t="s">
        <v>1719</v>
      </c>
      <c r="H24" s="155"/>
      <c r="I24" s="155"/>
      <c r="J24" s="155"/>
      <c r="K24" s="155" t="s">
        <v>1419</v>
      </c>
      <c r="L24" t="s">
        <v>1740</v>
      </c>
      <c r="O24" t="s">
        <v>1751</v>
      </c>
      <c r="P24" t="s">
        <v>1749</v>
      </c>
    </row>
    <row r="25" spans="1:16" x14ac:dyDescent="0.25">
      <c r="A25" s="243"/>
      <c r="B25" s="243"/>
      <c r="C25" s="243"/>
      <c r="D25" s="243"/>
      <c r="F25" s="155" t="s">
        <v>1719</v>
      </c>
      <c r="G25" s="155" t="s">
        <v>1617</v>
      </c>
      <c r="H25" s="155"/>
      <c r="I25" s="155"/>
      <c r="J25" s="155" t="s">
        <v>1419</v>
      </c>
      <c r="K25" s="155" t="s">
        <v>1419</v>
      </c>
      <c r="L25" t="s">
        <v>1741</v>
      </c>
      <c r="O25" t="s">
        <v>1752</v>
      </c>
      <c r="P25" t="s">
        <v>1753</v>
      </c>
    </row>
    <row r="26" spans="1:16" x14ac:dyDescent="0.25">
      <c r="A26" s="243"/>
      <c r="B26" s="243"/>
      <c r="C26" s="243"/>
      <c r="D26" s="243"/>
    </row>
    <row r="27" spans="1:16" x14ac:dyDescent="0.25">
      <c r="A27" s="243"/>
      <c r="B27" s="243"/>
      <c r="C27" s="243"/>
      <c r="D27" s="243"/>
      <c r="O27" t="s">
        <v>1742</v>
      </c>
    </row>
    <row r="28" spans="1:16" x14ac:dyDescent="0.25">
      <c r="A28" s="243"/>
      <c r="B28" s="243"/>
      <c r="C28" s="243"/>
      <c r="D28" s="243"/>
      <c r="F28" s="241" t="s">
        <v>1743</v>
      </c>
      <c r="G28" s="241"/>
      <c r="H28" s="241"/>
      <c r="I28" s="241"/>
      <c r="J28" s="241"/>
      <c r="K28" s="241"/>
      <c r="L28" s="241"/>
      <c r="M28" t="s">
        <v>1731</v>
      </c>
      <c r="O28" t="s">
        <v>1764</v>
      </c>
    </row>
    <row r="29" spans="1:16" x14ac:dyDescent="0.25">
      <c r="A29" s="243"/>
      <c r="B29" s="243"/>
      <c r="C29" s="243"/>
      <c r="D29" s="243"/>
      <c r="F29" s="241" t="s">
        <v>1754</v>
      </c>
      <c r="G29" s="241"/>
      <c r="H29" s="241"/>
      <c r="I29" s="241"/>
      <c r="J29" s="241"/>
      <c r="K29" s="241"/>
      <c r="L29" s="241"/>
      <c r="M29" t="s">
        <v>1732</v>
      </c>
      <c r="O29" t="s">
        <v>1765</v>
      </c>
    </row>
    <row r="30" spans="1:16" x14ac:dyDescent="0.25">
      <c r="A30" s="243"/>
      <c r="B30" s="243"/>
      <c r="C30" s="243"/>
      <c r="D30" s="243"/>
      <c r="F30" s="241" t="s">
        <v>1755</v>
      </c>
      <c r="G30" s="241"/>
      <c r="H30" s="241"/>
      <c r="I30" s="241"/>
      <c r="J30" s="241"/>
      <c r="K30" s="241"/>
      <c r="L30" s="241"/>
      <c r="M30" t="s">
        <v>1733</v>
      </c>
      <c r="O30" t="s">
        <v>1766</v>
      </c>
    </row>
    <row r="31" spans="1:16" x14ac:dyDescent="0.25">
      <c r="A31" s="243"/>
      <c r="B31" s="243"/>
      <c r="C31" s="243"/>
      <c r="D31" s="243"/>
      <c r="F31" s="241" t="s">
        <v>1756</v>
      </c>
      <c r="G31" s="241"/>
      <c r="H31" s="241"/>
      <c r="I31" s="241"/>
      <c r="J31" s="241"/>
      <c r="K31" s="241"/>
      <c r="L31" s="241"/>
      <c r="M31" t="s">
        <v>1734</v>
      </c>
      <c r="O31" t="s">
        <v>1767</v>
      </c>
    </row>
    <row r="32" spans="1:16" x14ac:dyDescent="0.25">
      <c r="F32" s="241" t="s">
        <v>1757</v>
      </c>
      <c r="G32" s="241"/>
      <c r="H32" s="241"/>
      <c r="I32" s="241"/>
      <c r="J32" s="241"/>
      <c r="K32" s="241"/>
      <c r="L32" s="241"/>
      <c r="M32" t="s">
        <v>1735</v>
      </c>
      <c r="O32" t="s">
        <v>1768</v>
      </c>
    </row>
    <row r="33" spans="6:15" x14ac:dyDescent="0.25">
      <c r="F33" s="241" t="s">
        <v>1758</v>
      </c>
      <c r="G33" s="241"/>
      <c r="H33" s="241"/>
      <c r="I33" s="241"/>
      <c r="J33" s="241"/>
      <c r="K33" s="241"/>
      <c r="L33" s="241"/>
      <c r="M33" t="s">
        <v>1736</v>
      </c>
      <c r="O33" t="s">
        <v>1769</v>
      </c>
    </row>
    <row r="34" spans="6:15" x14ac:dyDescent="0.25">
      <c r="F34" s="241" t="s">
        <v>1759</v>
      </c>
      <c r="G34" s="241"/>
      <c r="H34" s="241"/>
      <c r="I34" s="241"/>
      <c r="J34" s="241"/>
      <c r="K34" s="241"/>
      <c r="L34" s="241"/>
      <c r="M34" t="s">
        <v>1737</v>
      </c>
      <c r="O34" t="s">
        <v>1770</v>
      </c>
    </row>
    <row r="35" spans="6:15" x14ac:dyDescent="0.25">
      <c r="F35" s="241" t="s">
        <v>1760</v>
      </c>
      <c r="G35" s="241"/>
      <c r="H35" s="241"/>
      <c r="I35" s="241"/>
      <c r="J35" s="241"/>
      <c r="K35" s="241"/>
      <c r="L35" s="241"/>
      <c r="M35" t="s">
        <v>1738</v>
      </c>
      <c r="O35" t="s">
        <v>1771</v>
      </c>
    </row>
    <row r="36" spans="6:15" x14ac:dyDescent="0.25">
      <c r="F36" s="241" t="s">
        <v>1761</v>
      </c>
      <c r="G36" s="241"/>
      <c r="H36" s="241"/>
      <c r="I36" s="241"/>
      <c r="J36" s="241"/>
      <c r="K36" s="241"/>
      <c r="L36" s="241"/>
      <c r="M36" t="s">
        <v>1739</v>
      </c>
      <c r="O36" t="s">
        <v>1772</v>
      </c>
    </row>
    <row r="37" spans="6:15" x14ac:dyDescent="0.25">
      <c r="F37" s="241" t="s">
        <v>1762</v>
      </c>
      <c r="G37" s="241"/>
      <c r="H37" s="241"/>
      <c r="I37" s="241"/>
      <c r="J37" s="241"/>
      <c r="K37" s="241"/>
      <c r="L37" s="241"/>
      <c r="M37" t="s">
        <v>1740</v>
      </c>
      <c r="O37" t="s">
        <v>1773</v>
      </c>
    </row>
    <row r="38" spans="6:15" x14ac:dyDescent="0.25">
      <c r="F38" s="241" t="s">
        <v>1617</v>
      </c>
      <c r="G38" s="241"/>
      <c r="H38" s="241"/>
      <c r="I38" s="241"/>
      <c r="J38" s="241"/>
      <c r="K38" s="241"/>
      <c r="L38" s="241"/>
      <c r="M38" t="s">
        <v>1741</v>
      </c>
      <c r="O38" t="s">
        <v>1763</v>
      </c>
    </row>
    <row r="39" spans="6:15" x14ac:dyDescent="0.25">
      <c r="F39" s="167"/>
      <c r="G39" s="167"/>
      <c r="H39" s="167"/>
      <c r="I39" s="167"/>
      <c r="J39" s="167"/>
      <c r="K39" s="167"/>
      <c r="L39" s="167"/>
    </row>
    <row r="40" spans="6:15" x14ac:dyDescent="0.25">
      <c r="F40" s="167"/>
      <c r="G40" s="167"/>
      <c r="H40" s="167"/>
      <c r="I40" s="167"/>
      <c r="J40" s="167"/>
      <c r="K40" s="167"/>
      <c r="L40" s="167"/>
    </row>
    <row r="41" spans="6:15" x14ac:dyDescent="0.25">
      <c r="F41" s="167"/>
      <c r="G41" s="167"/>
      <c r="H41" s="167"/>
      <c r="I41" s="167"/>
      <c r="J41" s="167"/>
      <c r="K41" s="167"/>
      <c r="L41" s="167"/>
    </row>
    <row r="42" spans="6:15" x14ac:dyDescent="0.25">
      <c r="F42" s="167"/>
      <c r="G42" s="167"/>
      <c r="H42" s="167"/>
      <c r="I42" s="167"/>
      <c r="J42" s="167"/>
      <c r="K42" s="167"/>
      <c r="L42" s="167"/>
    </row>
    <row r="43" spans="6:15" x14ac:dyDescent="0.25">
      <c r="F43" s="167"/>
      <c r="G43" s="167"/>
      <c r="H43" s="167"/>
      <c r="I43" s="167"/>
      <c r="J43" s="167"/>
      <c r="K43" s="167"/>
      <c r="L43" s="167"/>
    </row>
    <row r="44" spans="6:15" x14ac:dyDescent="0.25">
      <c r="F44" s="167"/>
      <c r="G44" s="167"/>
      <c r="H44" s="167"/>
      <c r="I44" s="167"/>
      <c r="J44" s="167"/>
      <c r="K44" s="167"/>
      <c r="L44" s="167"/>
    </row>
    <row r="45" spans="6:15" x14ac:dyDescent="0.25">
      <c r="F45" s="167"/>
      <c r="G45" s="167"/>
      <c r="H45" s="167"/>
      <c r="I45" s="167"/>
      <c r="J45" s="167"/>
      <c r="K45" s="167"/>
      <c r="L45" s="167"/>
    </row>
  </sheetData>
  <mergeCells count="14">
    <mergeCell ref="F38:L38"/>
    <mergeCell ref="F14:G14"/>
    <mergeCell ref="C12:D12"/>
    <mergeCell ref="A20:D31"/>
    <mergeCell ref="F28:L28"/>
    <mergeCell ref="F29:L29"/>
    <mergeCell ref="F30:L30"/>
    <mergeCell ref="F31:L31"/>
    <mergeCell ref="F32:L32"/>
    <mergeCell ref="F33:L33"/>
    <mergeCell ref="F34:L34"/>
    <mergeCell ref="F35:L35"/>
    <mergeCell ref="F36:L36"/>
    <mergeCell ref="F37:L3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2">
    <tabColor theme="8" tint="-0.249977111117893"/>
  </sheetPr>
  <dimension ref="A1:J1310"/>
  <sheetViews>
    <sheetView topLeftCell="A24" workbookViewId="0">
      <selection activeCell="F2" sqref="F2:F46"/>
    </sheetView>
  </sheetViews>
  <sheetFormatPr defaultRowHeight="15" x14ac:dyDescent="0.25"/>
  <cols>
    <col min="1" max="1" width="28.5703125" bestFit="1" customWidth="1"/>
    <col min="2" max="2" width="8.5703125" bestFit="1" customWidth="1"/>
    <col min="3" max="3" width="12" bestFit="1" customWidth="1"/>
    <col min="4" max="4" width="8.5703125" bestFit="1" customWidth="1"/>
    <col min="5" max="5" width="7.28515625" bestFit="1" customWidth="1"/>
    <col min="6" max="6" width="12.5703125" bestFit="1" customWidth="1"/>
  </cols>
  <sheetData>
    <row r="1" spans="1:10" x14ac:dyDescent="0.25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</row>
    <row r="2" spans="1:10" x14ac:dyDescent="0.25">
      <c r="A2" t="s">
        <v>94</v>
      </c>
      <c r="B2" t="s">
        <v>95</v>
      </c>
      <c r="C2">
        <v>378.56597057165999</v>
      </c>
      <c r="E2">
        <v>0</v>
      </c>
      <c r="F2" t="s">
        <v>43</v>
      </c>
    </row>
    <row r="3" spans="1:10" x14ac:dyDescent="0.25">
      <c r="A3" t="s">
        <v>96</v>
      </c>
      <c r="B3" s="1">
        <v>0.1</v>
      </c>
      <c r="C3">
        <v>21.458483869594101</v>
      </c>
      <c r="E3">
        <v>0</v>
      </c>
      <c r="F3" t="s">
        <v>43</v>
      </c>
    </row>
    <row r="4" spans="1:10" x14ac:dyDescent="0.25">
      <c r="A4" t="s">
        <v>97</v>
      </c>
      <c r="B4" s="1">
        <v>0.3</v>
      </c>
      <c r="C4">
        <v>1775.12265583101</v>
      </c>
      <c r="E4">
        <v>0</v>
      </c>
      <c r="F4" t="s">
        <v>98</v>
      </c>
    </row>
    <row r="5" spans="1:10" x14ac:dyDescent="0.25">
      <c r="A5" t="s">
        <v>99</v>
      </c>
      <c r="B5" s="1">
        <v>0.05</v>
      </c>
      <c r="C5">
        <v>629.19865723052499</v>
      </c>
      <c r="E5">
        <v>0</v>
      </c>
      <c r="F5" t="s">
        <v>48</v>
      </c>
    </row>
    <row r="6" spans="1:10" x14ac:dyDescent="0.25">
      <c r="A6" t="s">
        <v>100</v>
      </c>
      <c r="B6" s="1">
        <v>0.3</v>
      </c>
      <c r="C6">
        <v>103.46396404371001</v>
      </c>
      <c r="E6">
        <v>0</v>
      </c>
      <c r="F6" t="s">
        <v>43</v>
      </c>
    </row>
    <row r="7" spans="1:10" x14ac:dyDescent="0.25">
      <c r="A7" t="s">
        <v>101</v>
      </c>
      <c r="B7" s="1">
        <v>0.05</v>
      </c>
      <c r="C7">
        <v>872.99700210653896</v>
      </c>
      <c r="E7">
        <v>0</v>
      </c>
      <c r="F7" t="s">
        <v>48</v>
      </c>
    </row>
    <row r="8" spans="1:10" x14ac:dyDescent="0.25">
      <c r="A8" t="s">
        <v>102</v>
      </c>
      <c r="B8" s="1">
        <v>0.05</v>
      </c>
      <c r="C8">
        <v>428.16042689294198</v>
      </c>
      <c r="E8">
        <v>2</v>
      </c>
      <c r="F8" t="s">
        <v>43</v>
      </c>
    </row>
    <row r="9" spans="1:10" x14ac:dyDescent="0.25">
      <c r="A9" t="s">
        <v>103</v>
      </c>
      <c r="B9" t="s">
        <v>95</v>
      </c>
      <c r="C9">
        <v>378.56597057165999</v>
      </c>
      <c r="E9">
        <v>0</v>
      </c>
      <c r="F9" t="s">
        <v>43</v>
      </c>
    </row>
    <row r="10" spans="1:10" x14ac:dyDescent="0.25">
      <c r="A10" t="s">
        <v>104</v>
      </c>
      <c r="B10" s="1">
        <v>0.15</v>
      </c>
      <c r="C10">
        <v>21.458483869594101</v>
      </c>
      <c r="E10">
        <v>0</v>
      </c>
      <c r="F10" t="s">
        <v>98</v>
      </c>
    </row>
    <row r="11" spans="1:10" x14ac:dyDescent="0.25">
      <c r="A11" t="s">
        <v>105</v>
      </c>
      <c r="B11" s="1">
        <v>0.45</v>
      </c>
      <c r="C11">
        <v>1775.12265583101</v>
      </c>
      <c r="E11">
        <v>0</v>
      </c>
      <c r="F11" t="s">
        <v>98</v>
      </c>
    </row>
    <row r="12" spans="1:10" x14ac:dyDescent="0.25">
      <c r="A12" t="s">
        <v>106</v>
      </c>
      <c r="B12" s="1">
        <v>0.05</v>
      </c>
      <c r="C12">
        <v>629.19865723052499</v>
      </c>
      <c r="E12">
        <v>0</v>
      </c>
      <c r="F12" t="s">
        <v>48</v>
      </c>
      <c r="J12">
        <v>1</v>
      </c>
    </row>
    <row r="13" spans="1:10" x14ac:dyDescent="0.25">
      <c r="A13" t="s">
        <v>107</v>
      </c>
      <c r="B13" s="1">
        <v>0.3</v>
      </c>
      <c r="C13">
        <v>103.46396404371001</v>
      </c>
      <c r="E13">
        <v>0</v>
      </c>
      <c r="F13" t="s">
        <v>98</v>
      </c>
      <c r="J13">
        <v>1</v>
      </c>
    </row>
    <row r="14" spans="1:10" x14ac:dyDescent="0.25">
      <c r="A14" t="s">
        <v>108</v>
      </c>
      <c r="B14" s="1">
        <v>0.03</v>
      </c>
      <c r="C14">
        <v>872.99700210653896</v>
      </c>
      <c r="E14">
        <v>0</v>
      </c>
      <c r="F14" t="s">
        <v>48</v>
      </c>
    </row>
    <row r="15" spans="1:10" x14ac:dyDescent="0.25">
      <c r="A15" t="s">
        <v>109</v>
      </c>
      <c r="B15" s="1">
        <v>0.1</v>
      </c>
      <c r="C15">
        <v>428.16042689294198</v>
      </c>
      <c r="E15">
        <v>2</v>
      </c>
      <c r="F15" t="s">
        <v>43</v>
      </c>
    </row>
    <row r="16" spans="1:10" x14ac:dyDescent="0.25">
      <c r="A16" t="s">
        <v>110</v>
      </c>
      <c r="B16" s="1">
        <v>0.02</v>
      </c>
      <c r="C16">
        <v>21.458483869594101</v>
      </c>
      <c r="E16">
        <v>0</v>
      </c>
      <c r="F16" t="s">
        <v>43</v>
      </c>
    </row>
    <row r="17" spans="1:6" x14ac:dyDescent="0.25">
      <c r="A17" t="s">
        <v>111</v>
      </c>
      <c r="B17" s="1">
        <v>0</v>
      </c>
      <c r="C17">
        <v>1775.12265583101</v>
      </c>
      <c r="E17">
        <v>0</v>
      </c>
      <c r="F17" t="s">
        <v>98</v>
      </c>
    </row>
    <row r="18" spans="1:6" x14ac:dyDescent="0.25">
      <c r="A18" t="s">
        <v>112</v>
      </c>
      <c r="B18" s="1">
        <v>0.02</v>
      </c>
      <c r="C18">
        <v>48.189327328686097</v>
      </c>
      <c r="E18">
        <v>0</v>
      </c>
      <c r="F18" t="s">
        <v>98</v>
      </c>
    </row>
    <row r="19" spans="1:6" x14ac:dyDescent="0.25">
      <c r="A19" t="s">
        <v>113</v>
      </c>
      <c r="B19" s="1">
        <v>0.05</v>
      </c>
      <c r="C19">
        <v>629.19865723052499</v>
      </c>
      <c r="E19">
        <v>0</v>
      </c>
      <c r="F19" t="s">
        <v>48</v>
      </c>
    </row>
    <row r="20" spans="1:6" x14ac:dyDescent="0.25">
      <c r="A20" t="s">
        <v>114</v>
      </c>
      <c r="B20" s="1">
        <v>0.05</v>
      </c>
      <c r="C20">
        <v>103.46396404371001</v>
      </c>
      <c r="E20">
        <v>0</v>
      </c>
      <c r="F20" t="s">
        <v>43</v>
      </c>
    </row>
    <row r="21" spans="1:6" x14ac:dyDescent="0.25">
      <c r="A21" t="s">
        <v>115</v>
      </c>
      <c r="B21" s="1">
        <v>0.02</v>
      </c>
      <c r="C21">
        <v>872.99700210653896</v>
      </c>
      <c r="E21">
        <v>0</v>
      </c>
      <c r="F21" t="s">
        <v>48</v>
      </c>
    </row>
    <row r="22" spans="1:6" x14ac:dyDescent="0.25">
      <c r="A22" t="s">
        <v>116</v>
      </c>
      <c r="B22" s="1">
        <v>0.1</v>
      </c>
      <c r="C22">
        <v>428.16042689294198</v>
      </c>
      <c r="E22">
        <v>2</v>
      </c>
      <c r="F22" t="s">
        <v>43</v>
      </c>
    </row>
    <row r="23" spans="1:6" x14ac:dyDescent="0.25">
      <c r="A23" t="s">
        <v>117</v>
      </c>
      <c r="B23" s="1">
        <v>0</v>
      </c>
      <c r="C23">
        <v>647.76787311189901</v>
      </c>
      <c r="E23">
        <v>0</v>
      </c>
      <c r="F23" t="s">
        <v>48</v>
      </c>
    </row>
    <row r="24" spans="1:6" x14ac:dyDescent="0.25">
      <c r="A24" t="s">
        <v>118</v>
      </c>
      <c r="B24" s="1">
        <v>0</v>
      </c>
      <c r="C24">
        <v>21.458483869594101</v>
      </c>
      <c r="E24">
        <v>0</v>
      </c>
      <c r="F24" t="s">
        <v>48</v>
      </c>
    </row>
    <row r="25" spans="1:6" x14ac:dyDescent="0.25">
      <c r="A25" t="s">
        <v>119</v>
      </c>
      <c r="B25" s="1">
        <v>0</v>
      </c>
      <c r="C25">
        <v>1775.12265583101</v>
      </c>
      <c r="E25">
        <v>0</v>
      </c>
      <c r="F25" t="s">
        <v>48</v>
      </c>
    </row>
    <row r="26" spans="1:6" x14ac:dyDescent="0.25">
      <c r="A26" t="s">
        <v>120</v>
      </c>
      <c r="B26" s="1">
        <v>0.01</v>
      </c>
      <c r="C26">
        <v>48.189327328686097</v>
      </c>
      <c r="E26">
        <v>0</v>
      </c>
      <c r="F26" t="s">
        <v>48</v>
      </c>
    </row>
    <row r="27" spans="1:6" x14ac:dyDescent="0.25">
      <c r="A27" t="s">
        <v>121</v>
      </c>
      <c r="B27" s="1">
        <v>0.03</v>
      </c>
      <c r="C27">
        <v>629.19865723052499</v>
      </c>
      <c r="E27">
        <v>0</v>
      </c>
      <c r="F27" t="s">
        <v>48</v>
      </c>
    </row>
    <row r="28" spans="1:6" x14ac:dyDescent="0.25">
      <c r="A28" t="s">
        <v>122</v>
      </c>
      <c r="B28" s="1">
        <v>0.01</v>
      </c>
      <c r="C28">
        <v>103.46396404371001</v>
      </c>
      <c r="E28">
        <v>0</v>
      </c>
      <c r="F28" t="s">
        <v>48</v>
      </c>
    </row>
    <row r="29" spans="1:6" x14ac:dyDescent="0.25">
      <c r="A29" t="s">
        <v>123</v>
      </c>
      <c r="B29" s="1">
        <v>0</v>
      </c>
      <c r="C29">
        <v>428.16042689294198</v>
      </c>
      <c r="E29">
        <v>1</v>
      </c>
      <c r="F29" t="s">
        <v>48</v>
      </c>
    </row>
    <row r="30" spans="1:6" x14ac:dyDescent="0.25">
      <c r="A30" t="s">
        <v>124</v>
      </c>
      <c r="B30" s="1">
        <v>0</v>
      </c>
      <c r="C30">
        <v>647.76787311189901</v>
      </c>
      <c r="E30">
        <v>0</v>
      </c>
      <c r="F30" t="s">
        <v>48</v>
      </c>
    </row>
    <row r="31" spans="1:6" x14ac:dyDescent="0.25">
      <c r="A31" t="s">
        <v>125</v>
      </c>
      <c r="B31" s="1">
        <v>0.01</v>
      </c>
      <c r="C31">
        <v>21.458483869594101</v>
      </c>
      <c r="E31">
        <v>0</v>
      </c>
      <c r="F31" t="s">
        <v>48</v>
      </c>
    </row>
    <row r="32" spans="1:6" x14ac:dyDescent="0.25">
      <c r="A32" t="s">
        <v>126</v>
      </c>
      <c r="B32" s="1">
        <v>0.2</v>
      </c>
      <c r="C32">
        <v>1775.12265583101</v>
      </c>
      <c r="E32">
        <v>0</v>
      </c>
      <c r="F32" t="s">
        <v>98</v>
      </c>
    </row>
    <row r="33" spans="1:6" x14ac:dyDescent="0.25">
      <c r="A33" t="s">
        <v>127</v>
      </c>
      <c r="B33" s="1">
        <v>0.05</v>
      </c>
      <c r="C33">
        <v>48.189327328686097</v>
      </c>
      <c r="E33">
        <v>0</v>
      </c>
      <c r="F33" t="s">
        <v>48</v>
      </c>
    </row>
    <row r="34" spans="1:6" x14ac:dyDescent="0.25">
      <c r="A34" t="s">
        <v>128</v>
      </c>
      <c r="B34" s="1">
        <v>0.03</v>
      </c>
      <c r="C34">
        <v>629.19865723052499</v>
      </c>
      <c r="E34">
        <v>0</v>
      </c>
      <c r="F34" t="s">
        <v>48</v>
      </c>
    </row>
    <row r="35" spans="1:6" x14ac:dyDescent="0.25">
      <c r="A35" t="s">
        <v>129</v>
      </c>
      <c r="B35" s="1">
        <v>0.15</v>
      </c>
      <c r="C35">
        <v>103.46396404371001</v>
      </c>
      <c r="E35">
        <v>0</v>
      </c>
      <c r="F35" t="s">
        <v>43</v>
      </c>
    </row>
    <row r="36" spans="1:6" x14ac:dyDescent="0.25">
      <c r="A36" t="s">
        <v>130</v>
      </c>
      <c r="B36" s="1">
        <v>0</v>
      </c>
      <c r="C36">
        <v>872.99700210653896</v>
      </c>
      <c r="E36">
        <v>0</v>
      </c>
      <c r="F36" t="s">
        <v>48</v>
      </c>
    </row>
    <row r="37" spans="1:6" x14ac:dyDescent="0.25">
      <c r="A37" t="s">
        <v>131</v>
      </c>
      <c r="B37" s="1">
        <v>0.02</v>
      </c>
      <c r="C37">
        <v>428.16042689294198</v>
      </c>
      <c r="E37">
        <v>1</v>
      </c>
      <c r="F37" t="s">
        <v>43</v>
      </c>
    </row>
    <row r="38" spans="1:6" x14ac:dyDescent="0.25">
      <c r="A38" t="s">
        <v>132</v>
      </c>
      <c r="B38" s="1">
        <v>0</v>
      </c>
      <c r="C38">
        <v>378.56597057165999</v>
      </c>
      <c r="E38">
        <v>0</v>
      </c>
      <c r="F38" t="s">
        <v>48</v>
      </c>
    </row>
    <row r="39" spans="1:6" x14ac:dyDescent="0.25">
      <c r="A39" t="s">
        <v>133</v>
      </c>
      <c r="B39" s="1">
        <v>0</v>
      </c>
      <c r="C39">
        <v>647.76787311189901</v>
      </c>
      <c r="E39">
        <v>0</v>
      </c>
      <c r="F39" t="s">
        <v>48</v>
      </c>
    </row>
    <row r="40" spans="1:6" x14ac:dyDescent="0.25">
      <c r="A40" t="s">
        <v>134</v>
      </c>
      <c r="B40" s="1">
        <v>0</v>
      </c>
      <c r="C40">
        <v>21.458483869594101</v>
      </c>
      <c r="E40">
        <v>0</v>
      </c>
      <c r="F40" t="s">
        <v>48</v>
      </c>
    </row>
    <row r="41" spans="1:6" x14ac:dyDescent="0.25">
      <c r="A41" t="s">
        <v>135</v>
      </c>
      <c r="B41" s="1">
        <v>0</v>
      </c>
      <c r="C41">
        <v>1775.12265583101</v>
      </c>
      <c r="E41">
        <v>0</v>
      </c>
      <c r="F41" t="s">
        <v>48</v>
      </c>
    </row>
    <row r="42" spans="1:6" x14ac:dyDescent="0.25">
      <c r="A42" t="s">
        <v>136</v>
      </c>
      <c r="B42" s="1">
        <v>0</v>
      </c>
      <c r="C42">
        <v>48.189327328686097</v>
      </c>
      <c r="E42">
        <v>0</v>
      </c>
      <c r="F42" t="s">
        <v>48</v>
      </c>
    </row>
    <row r="43" spans="1:6" x14ac:dyDescent="0.25">
      <c r="A43" t="s">
        <v>137</v>
      </c>
      <c r="B43" s="1">
        <v>0</v>
      </c>
      <c r="C43">
        <v>629.19865723052499</v>
      </c>
      <c r="E43">
        <v>0</v>
      </c>
      <c r="F43" t="s">
        <v>48</v>
      </c>
    </row>
    <row r="44" spans="1:6" x14ac:dyDescent="0.25">
      <c r="A44" t="s">
        <v>138</v>
      </c>
      <c r="B44" s="1">
        <v>0.01</v>
      </c>
      <c r="C44">
        <v>103.46396404371001</v>
      </c>
      <c r="E44">
        <v>0</v>
      </c>
      <c r="F44" t="s">
        <v>48</v>
      </c>
    </row>
    <row r="45" spans="1:6" x14ac:dyDescent="0.25">
      <c r="A45" t="s">
        <v>139</v>
      </c>
      <c r="B45" s="1">
        <v>0</v>
      </c>
      <c r="C45">
        <v>872.99700210653896</v>
      </c>
      <c r="E45">
        <v>0</v>
      </c>
      <c r="F45" t="s">
        <v>48</v>
      </c>
    </row>
    <row r="46" spans="1:6" x14ac:dyDescent="0.25">
      <c r="A46" t="s">
        <v>140</v>
      </c>
      <c r="B46" s="1">
        <v>0.02</v>
      </c>
      <c r="C46">
        <v>428.16042689294198</v>
      </c>
      <c r="E46">
        <v>1</v>
      </c>
      <c r="F46" t="s">
        <v>48</v>
      </c>
    </row>
    <row r="47" spans="1:6" x14ac:dyDescent="0.25">
      <c r="A47" t="s">
        <v>141</v>
      </c>
      <c r="B47" s="1">
        <v>0</v>
      </c>
      <c r="C47">
        <v>378.56597057165999</v>
      </c>
      <c r="E47">
        <v>0</v>
      </c>
      <c r="F47" t="s">
        <v>48</v>
      </c>
    </row>
    <row r="48" spans="1:6" x14ac:dyDescent="0.25">
      <c r="A48" t="s">
        <v>142</v>
      </c>
      <c r="B48" s="1">
        <v>0.01</v>
      </c>
      <c r="C48">
        <v>647.76787311189901</v>
      </c>
      <c r="E48">
        <v>0</v>
      </c>
      <c r="F48" t="s">
        <v>48</v>
      </c>
    </row>
    <row r="49" spans="1:6" x14ac:dyDescent="0.25">
      <c r="A49" t="s">
        <v>143</v>
      </c>
      <c r="B49" s="1">
        <v>0</v>
      </c>
      <c r="C49">
        <v>21.458483869594101</v>
      </c>
      <c r="E49">
        <v>0</v>
      </c>
      <c r="F49" t="s">
        <v>48</v>
      </c>
    </row>
    <row r="50" spans="1:6" x14ac:dyDescent="0.25">
      <c r="A50" t="s">
        <v>144</v>
      </c>
      <c r="B50" s="1">
        <v>0</v>
      </c>
      <c r="C50">
        <v>1775.12265583101</v>
      </c>
      <c r="E50">
        <v>0</v>
      </c>
      <c r="F50" t="s">
        <v>43</v>
      </c>
    </row>
    <row r="51" spans="1:6" x14ac:dyDescent="0.25">
      <c r="A51" t="s">
        <v>145</v>
      </c>
      <c r="B51" s="1">
        <v>0</v>
      </c>
      <c r="C51">
        <v>48.189327328686097</v>
      </c>
      <c r="E51">
        <v>0</v>
      </c>
      <c r="F51" t="s">
        <v>48</v>
      </c>
    </row>
    <row r="52" spans="1:6" x14ac:dyDescent="0.25">
      <c r="A52" t="s">
        <v>146</v>
      </c>
      <c r="B52" s="1">
        <v>0.05</v>
      </c>
      <c r="C52">
        <v>629.19865723052499</v>
      </c>
      <c r="E52">
        <v>0</v>
      </c>
      <c r="F52" t="s">
        <v>48</v>
      </c>
    </row>
    <row r="53" spans="1:6" x14ac:dyDescent="0.25">
      <c r="A53" t="s">
        <v>147</v>
      </c>
      <c r="B53" s="1">
        <v>0.01</v>
      </c>
      <c r="C53">
        <v>103.46396404371001</v>
      </c>
      <c r="E53">
        <v>0</v>
      </c>
      <c r="F53" t="s">
        <v>48</v>
      </c>
    </row>
    <row r="54" spans="1:6" x14ac:dyDescent="0.25">
      <c r="A54" t="s">
        <v>148</v>
      </c>
      <c r="B54" s="1">
        <v>0.05</v>
      </c>
      <c r="C54">
        <v>872.99700210653896</v>
      </c>
      <c r="E54">
        <v>0</v>
      </c>
      <c r="F54" t="s">
        <v>48</v>
      </c>
    </row>
    <row r="55" spans="1:6" x14ac:dyDescent="0.25">
      <c r="A55" t="s">
        <v>149</v>
      </c>
      <c r="B55" s="1">
        <v>0.05</v>
      </c>
      <c r="C55">
        <v>378.56597057165999</v>
      </c>
      <c r="E55">
        <v>0</v>
      </c>
      <c r="F55" t="s">
        <v>48</v>
      </c>
    </row>
    <row r="56" spans="1:6" x14ac:dyDescent="0.25">
      <c r="A56" t="s">
        <v>150</v>
      </c>
      <c r="B56" s="1">
        <v>0.05</v>
      </c>
      <c r="C56">
        <v>647.76787311189901</v>
      </c>
      <c r="E56">
        <v>0</v>
      </c>
      <c r="F56" t="s">
        <v>48</v>
      </c>
    </row>
    <row r="57" spans="1:6" x14ac:dyDescent="0.25">
      <c r="A57" t="s">
        <v>151</v>
      </c>
      <c r="B57" s="1">
        <v>0</v>
      </c>
      <c r="C57">
        <v>21.458483869594101</v>
      </c>
      <c r="E57">
        <v>0</v>
      </c>
      <c r="F57" t="s">
        <v>98</v>
      </c>
    </row>
    <row r="58" spans="1:6" x14ac:dyDescent="0.25">
      <c r="A58" t="s">
        <v>152</v>
      </c>
      <c r="B58" s="1">
        <v>0.03</v>
      </c>
      <c r="C58">
        <v>1775.12265583101</v>
      </c>
      <c r="E58">
        <v>0</v>
      </c>
      <c r="F58" t="s">
        <v>43</v>
      </c>
    </row>
    <row r="59" spans="1:6" x14ac:dyDescent="0.25">
      <c r="A59" t="s">
        <v>153</v>
      </c>
      <c r="B59" s="1">
        <v>0.05</v>
      </c>
      <c r="C59">
        <v>48.189327328686097</v>
      </c>
      <c r="E59">
        <v>0</v>
      </c>
      <c r="F59" t="s">
        <v>48</v>
      </c>
    </row>
    <row r="60" spans="1:6" x14ac:dyDescent="0.25">
      <c r="A60" t="s">
        <v>154</v>
      </c>
      <c r="B60" s="1">
        <v>0.05</v>
      </c>
      <c r="C60">
        <v>629.19865723052499</v>
      </c>
      <c r="E60">
        <v>0</v>
      </c>
      <c r="F60" t="s">
        <v>48</v>
      </c>
    </row>
    <row r="61" spans="1:6" x14ac:dyDescent="0.25">
      <c r="A61" t="s">
        <v>155</v>
      </c>
      <c r="B61" s="1">
        <v>0.05</v>
      </c>
      <c r="C61">
        <v>103.46396404371001</v>
      </c>
      <c r="E61">
        <v>0</v>
      </c>
      <c r="F61" t="s">
        <v>48</v>
      </c>
    </row>
    <row r="62" spans="1:6" x14ac:dyDescent="0.25">
      <c r="A62" t="s">
        <v>156</v>
      </c>
      <c r="B62" s="1">
        <v>0.05</v>
      </c>
      <c r="C62">
        <v>872.99700210653896</v>
      </c>
      <c r="E62">
        <v>0</v>
      </c>
      <c r="F62" t="s">
        <v>48</v>
      </c>
    </row>
    <row r="63" spans="1:6" x14ac:dyDescent="0.25">
      <c r="A63" t="s">
        <v>157</v>
      </c>
      <c r="B63" s="1">
        <v>0.05</v>
      </c>
      <c r="C63">
        <v>428.16042689294198</v>
      </c>
      <c r="E63">
        <v>1</v>
      </c>
      <c r="F63" t="s">
        <v>48</v>
      </c>
    </row>
    <row r="64" spans="1:6" x14ac:dyDescent="0.25">
      <c r="A64" t="s">
        <v>158</v>
      </c>
      <c r="B64" s="1">
        <v>0.03</v>
      </c>
      <c r="C64">
        <v>378.56597057165999</v>
      </c>
      <c r="E64">
        <v>0</v>
      </c>
      <c r="F64" t="s">
        <v>48</v>
      </c>
    </row>
    <row r="65" spans="1:6" x14ac:dyDescent="0.25">
      <c r="A65" t="s">
        <v>159</v>
      </c>
      <c r="B65" s="1">
        <v>0.03</v>
      </c>
      <c r="C65">
        <v>647.76787311189901</v>
      </c>
      <c r="E65">
        <v>0</v>
      </c>
      <c r="F65" t="s">
        <v>48</v>
      </c>
    </row>
    <row r="66" spans="1:6" x14ac:dyDescent="0.25">
      <c r="A66" t="s">
        <v>160</v>
      </c>
      <c r="B66" s="1">
        <v>0.03</v>
      </c>
      <c r="C66">
        <v>21.458483869594101</v>
      </c>
      <c r="E66">
        <v>0</v>
      </c>
      <c r="F66" t="s">
        <v>48</v>
      </c>
    </row>
    <row r="67" spans="1:6" x14ac:dyDescent="0.25">
      <c r="A67" t="s">
        <v>161</v>
      </c>
      <c r="B67" s="1">
        <v>0.25</v>
      </c>
      <c r="C67">
        <v>1775.12265583101</v>
      </c>
      <c r="E67">
        <v>0</v>
      </c>
      <c r="F67" t="s">
        <v>98</v>
      </c>
    </row>
    <row r="68" spans="1:6" x14ac:dyDescent="0.25">
      <c r="A68" t="s">
        <v>162</v>
      </c>
      <c r="B68" s="1">
        <v>0.01</v>
      </c>
      <c r="C68">
        <v>48.189327328686097</v>
      </c>
      <c r="E68">
        <v>0</v>
      </c>
      <c r="F68" t="s">
        <v>48</v>
      </c>
    </row>
    <row r="69" spans="1:6" x14ac:dyDescent="0.25">
      <c r="A69" t="s">
        <v>163</v>
      </c>
      <c r="B69" s="1">
        <v>0.05</v>
      </c>
      <c r="C69">
        <v>629.19865723052499</v>
      </c>
      <c r="E69">
        <v>0</v>
      </c>
      <c r="F69" t="s">
        <v>48</v>
      </c>
    </row>
    <row r="70" spans="1:6" x14ac:dyDescent="0.25">
      <c r="A70" t="s">
        <v>164</v>
      </c>
      <c r="B70" s="1">
        <v>0.3</v>
      </c>
      <c r="C70">
        <v>103.46396404371001</v>
      </c>
      <c r="E70">
        <v>0</v>
      </c>
      <c r="F70" t="s">
        <v>43</v>
      </c>
    </row>
    <row r="71" spans="1:6" x14ac:dyDescent="0.25">
      <c r="A71" t="s">
        <v>165</v>
      </c>
      <c r="B71" s="1">
        <v>0.1</v>
      </c>
      <c r="C71">
        <v>872.99700210653896</v>
      </c>
      <c r="E71">
        <v>0</v>
      </c>
      <c r="F71" t="s">
        <v>48</v>
      </c>
    </row>
    <row r="72" spans="1:6" x14ac:dyDescent="0.25">
      <c r="A72" t="s">
        <v>166</v>
      </c>
      <c r="B72" s="1">
        <v>0.1</v>
      </c>
      <c r="C72">
        <v>428.16042689294198</v>
      </c>
      <c r="E72">
        <v>1</v>
      </c>
      <c r="F72" t="s">
        <v>48</v>
      </c>
    </row>
    <row r="73" spans="1:6" x14ac:dyDescent="0.25">
      <c r="A73" t="s">
        <v>167</v>
      </c>
      <c r="B73" s="1">
        <v>0</v>
      </c>
      <c r="C73">
        <v>378.56597057165999</v>
      </c>
      <c r="E73">
        <v>0</v>
      </c>
      <c r="F73" t="s">
        <v>48</v>
      </c>
    </row>
    <row r="74" spans="1:6" x14ac:dyDescent="0.25">
      <c r="A74" t="s">
        <v>168</v>
      </c>
      <c r="B74" s="1">
        <v>0</v>
      </c>
      <c r="C74">
        <v>647.76787311189901</v>
      </c>
      <c r="E74">
        <v>0</v>
      </c>
      <c r="F74" t="s">
        <v>48</v>
      </c>
    </row>
    <row r="75" spans="1:6" x14ac:dyDescent="0.25">
      <c r="A75" t="s">
        <v>169</v>
      </c>
      <c r="B75" s="1">
        <v>0</v>
      </c>
      <c r="C75">
        <v>21.458483869594101</v>
      </c>
      <c r="E75">
        <v>0</v>
      </c>
      <c r="F75" t="s">
        <v>48</v>
      </c>
    </row>
    <row r="76" spans="1:6" x14ac:dyDescent="0.25">
      <c r="A76" t="s">
        <v>170</v>
      </c>
      <c r="B76" s="1">
        <v>0</v>
      </c>
      <c r="C76">
        <v>1775.12265583101</v>
      </c>
      <c r="E76">
        <v>0</v>
      </c>
      <c r="F76" t="s">
        <v>48</v>
      </c>
    </row>
    <row r="77" spans="1:6" x14ac:dyDescent="0.25">
      <c r="A77" t="s">
        <v>171</v>
      </c>
      <c r="B77" s="1">
        <v>0</v>
      </c>
      <c r="C77">
        <v>48.189327328686097</v>
      </c>
      <c r="E77">
        <v>0</v>
      </c>
      <c r="F77" t="s">
        <v>48</v>
      </c>
    </row>
    <row r="78" spans="1:6" x14ac:dyDescent="0.25">
      <c r="A78" t="s">
        <v>172</v>
      </c>
      <c r="B78" s="1">
        <v>0</v>
      </c>
      <c r="C78">
        <v>629.19865723052499</v>
      </c>
      <c r="E78">
        <v>0</v>
      </c>
      <c r="F78" t="s">
        <v>48</v>
      </c>
    </row>
    <row r="79" spans="1:6" x14ac:dyDescent="0.25">
      <c r="A79" t="s">
        <v>173</v>
      </c>
      <c r="B79" s="1">
        <v>0</v>
      </c>
      <c r="C79">
        <v>103.46396404371001</v>
      </c>
      <c r="E79">
        <v>0</v>
      </c>
      <c r="F79" t="s">
        <v>48</v>
      </c>
    </row>
    <row r="80" spans="1:6" x14ac:dyDescent="0.25">
      <c r="A80" t="s">
        <v>174</v>
      </c>
      <c r="B80" s="1">
        <v>0</v>
      </c>
      <c r="C80">
        <v>872.99700210653896</v>
      </c>
      <c r="E80">
        <v>0</v>
      </c>
      <c r="F80" t="s">
        <v>48</v>
      </c>
    </row>
    <row r="81" spans="1:6" x14ac:dyDescent="0.25">
      <c r="A81" t="s">
        <v>175</v>
      </c>
      <c r="B81" s="1">
        <v>0.02</v>
      </c>
      <c r="C81">
        <v>428.16042689294198</v>
      </c>
      <c r="E81">
        <v>1</v>
      </c>
      <c r="F81" t="s">
        <v>48</v>
      </c>
    </row>
    <row r="82" spans="1:6" x14ac:dyDescent="0.25">
      <c r="A82" t="s">
        <v>176</v>
      </c>
      <c r="B82" s="1">
        <v>0.01</v>
      </c>
      <c r="C82">
        <v>378.56597057165999</v>
      </c>
      <c r="E82">
        <v>0</v>
      </c>
      <c r="F82" t="s">
        <v>48</v>
      </c>
    </row>
    <row r="83" spans="1:6" x14ac:dyDescent="0.25">
      <c r="A83" t="s">
        <v>177</v>
      </c>
      <c r="B83" s="1">
        <v>0</v>
      </c>
      <c r="C83">
        <v>647.76787311189901</v>
      </c>
      <c r="E83">
        <v>0</v>
      </c>
      <c r="F83" t="s">
        <v>48</v>
      </c>
    </row>
    <row r="84" spans="1:6" x14ac:dyDescent="0.25">
      <c r="A84" t="s">
        <v>178</v>
      </c>
      <c r="B84" s="1">
        <v>0.01</v>
      </c>
      <c r="C84">
        <v>1775.12265583101</v>
      </c>
      <c r="E84">
        <v>0</v>
      </c>
      <c r="F84" t="s">
        <v>48</v>
      </c>
    </row>
    <row r="85" spans="1:6" x14ac:dyDescent="0.25">
      <c r="A85" t="s">
        <v>179</v>
      </c>
      <c r="B85" s="1">
        <v>0.01</v>
      </c>
      <c r="C85">
        <v>629.19865723052499</v>
      </c>
      <c r="E85">
        <v>0</v>
      </c>
      <c r="F85" t="s">
        <v>48</v>
      </c>
    </row>
    <row r="86" spans="1:6" x14ac:dyDescent="0.25">
      <c r="A86" t="s">
        <v>180</v>
      </c>
      <c r="B86" s="1">
        <v>0.02</v>
      </c>
      <c r="C86">
        <v>103.46396404371001</v>
      </c>
      <c r="E86">
        <v>0</v>
      </c>
      <c r="F86" t="s">
        <v>48</v>
      </c>
    </row>
    <row r="87" spans="1:6" x14ac:dyDescent="0.25">
      <c r="A87" t="s">
        <v>181</v>
      </c>
      <c r="B87" s="1">
        <v>0</v>
      </c>
      <c r="C87">
        <v>872.99700210653896</v>
      </c>
      <c r="E87">
        <v>0</v>
      </c>
      <c r="F87" t="s">
        <v>48</v>
      </c>
    </row>
    <row r="88" spans="1:6" x14ac:dyDescent="0.25">
      <c r="A88" t="s">
        <v>182</v>
      </c>
      <c r="B88" s="1">
        <v>0.02</v>
      </c>
      <c r="C88">
        <v>428.16042689294198</v>
      </c>
      <c r="E88">
        <v>1</v>
      </c>
      <c r="F88" t="s">
        <v>48</v>
      </c>
    </row>
    <row r="89" spans="1:6" x14ac:dyDescent="0.25">
      <c r="A89" t="s">
        <v>183</v>
      </c>
      <c r="B89" s="1">
        <v>0.02</v>
      </c>
      <c r="C89">
        <v>378.56597057165999</v>
      </c>
      <c r="E89">
        <v>0</v>
      </c>
      <c r="F89" t="s">
        <v>48</v>
      </c>
    </row>
    <row r="90" spans="1:6" x14ac:dyDescent="0.25">
      <c r="A90" t="s">
        <v>184</v>
      </c>
      <c r="B90" s="1">
        <v>0</v>
      </c>
      <c r="C90">
        <v>647.76787311189901</v>
      </c>
      <c r="E90">
        <v>0</v>
      </c>
      <c r="F90" t="s">
        <v>48</v>
      </c>
    </row>
    <row r="91" spans="1:6" x14ac:dyDescent="0.25">
      <c r="A91" t="s">
        <v>185</v>
      </c>
      <c r="B91" s="1">
        <v>0.01</v>
      </c>
      <c r="C91">
        <v>1775.12265583101</v>
      </c>
      <c r="E91">
        <v>0</v>
      </c>
      <c r="F91" t="s">
        <v>48</v>
      </c>
    </row>
    <row r="92" spans="1:6" x14ac:dyDescent="0.25">
      <c r="A92" t="s">
        <v>186</v>
      </c>
      <c r="B92" s="1">
        <v>0.05</v>
      </c>
      <c r="C92">
        <v>629.19865723052499</v>
      </c>
      <c r="E92">
        <v>0</v>
      </c>
      <c r="F92" t="s">
        <v>48</v>
      </c>
    </row>
    <row r="93" spans="1:6" x14ac:dyDescent="0.25">
      <c r="A93" t="s">
        <v>187</v>
      </c>
      <c r="B93" s="1">
        <v>0.1</v>
      </c>
      <c r="C93">
        <v>103.46396404371001</v>
      </c>
      <c r="E93">
        <v>0</v>
      </c>
      <c r="F93" t="s">
        <v>48</v>
      </c>
    </row>
    <row r="94" spans="1:6" x14ac:dyDescent="0.25">
      <c r="A94" t="s">
        <v>188</v>
      </c>
      <c r="B94" s="1">
        <v>0</v>
      </c>
      <c r="C94">
        <v>872.99700210653896</v>
      </c>
      <c r="E94">
        <v>0</v>
      </c>
      <c r="F94" t="s">
        <v>48</v>
      </c>
    </row>
    <row r="95" spans="1:6" x14ac:dyDescent="0.25">
      <c r="A95" t="s">
        <v>189</v>
      </c>
      <c r="B95" s="1">
        <v>0.05</v>
      </c>
      <c r="C95">
        <v>428.16042689294198</v>
      </c>
      <c r="E95">
        <v>1</v>
      </c>
      <c r="F95" t="s">
        <v>48</v>
      </c>
    </row>
    <row r="96" spans="1:6" x14ac:dyDescent="0.25">
      <c r="A96" t="s">
        <v>190</v>
      </c>
      <c r="B96" s="1">
        <v>0.03</v>
      </c>
      <c r="C96">
        <v>378.56597057165999</v>
      </c>
      <c r="E96">
        <v>0</v>
      </c>
      <c r="F96" t="s">
        <v>48</v>
      </c>
    </row>
    <row r="97" spans="1:6" x14ac:dyDescent="0.25">
      <c r="A97" t="s">
        <v>191</v>
      </c>
      <c r="B97" s="1">
        <v>0</v>
      </c>
      <c r="C97">
        <v>647.76787311189901</v>
      </c>
      <c r="E97">
        <v>0</v>
      </c>
      <c r="F97" t="s">
        <v>48</v>
      </c>
    </row>
    <row r="98" spans="1:6" x14ac:dyDescent="0.25">
      <c r="A98" t="s">
        <v>192</v>
      </c>
      <c r="B98" s="1">
        <v>0.03</v>
      </c>
      <c r="C98">
        <v>21.458483869594101</v>
      </c>
      <c r="E98">
        <v>0</v>
      </c>
      <c r="F98" t="s">
        <v>48</v>
      </c>
    </row>
    <row r="99" spans="1:6" x14ac:dyDescent="0.25">
      <c r="A99" t="s">
        <v>193</v>
      </c>
      <c r="B99" s="1">
        <v>0</v>
      </c>
      <c r="C99">
        <v>1775.12265583101</v>
      </c>
      <c r="E99">
        <v>0</v>
      </c>
      <c r="F99" t="s">
        <v>48</v>
      </c>
    </row>
    <row r="100" spans="1:6" x14ac:dyDescent="0.25">
      <c r="A100" t="s">
        <v>194</v>
      </c>
      <c r="B100" s="1">
        <v>0</v>
      </c>
      <c r="C100">
        <v>48.189327328686097</v>
      </c>
      <c r="E100">
        <v>0</v>
      </c>
      <c r="F100" t="s">
        <v>48</v>
      </c>
    </row>
    <row r="101" spans="1:6" x14ac:dyDescent="0.25">
      <c r="A101" t="s">
        <v>195</v>
      </c>
      <c r="B101" s="1">
        <v>0.01</v>
      </c>
      <c r="C101">
        <v>629.19865723052499</v>
      </c>
      <c r="E101">
        <v>0</v>
      </c>
      <c r="F101" t="s">
        <v>48</v>
      </c>
    </row>
    <row r="102" spans="1:6" x14ac:dyDescent="0.25">
      <c r="A102" t="s">
        <v>196</v>
      </c>
      <c r="B102" s="1">
        <v>0</v>
      </c>
      <c r="C102">
        <v>103.46396404371001</v>
      </c>
      <c r="E102">
        <v>0</v>
      </c>
      <c r="F102" t="s">
        <v>48</v>
      </c>
    </row>
    <row r="103" spans="1:6" x14ac:dyDescent="0.25">
      <c r="A103" t="s">
        <v>197</v>
      </c>
      <c r="B103" s="1">
        <v>0</v>
      </c>
      <c r="C103">
        <v>872.99700210653896</v>
      </c>
      <c r="E103">
        <v>0</v>
      </c>
      <c r="F103" t="s">
        <v>48</v>
      </c>
    </row>
    <row r="104" spans="1:6" x14ac:dyDescent="0.25">
      <c r="A104" t="s">
        <v>198</v>
      </c>
      <c r="B104" s="1">
        <v>0.03</v>
      </c>
      <c r="C104">
        <v>428.16042689294198</v>
      </c>
      <c r="E104">
        <v>1</v>
      </c>
      <c r="F104" t="s">
        <v>48</v>
      </c>
    </row>
    <row r="105" spans="1:6" x14ac:dyDescent="0.25">
      <c r="A105" t="s">
        <v>199</v>
      </c>
      <c r="B105" s="1">
        <v>0.01</v>
      </c>
      <c r="C105">
        <v>378.56597057165999</v>
      </c>
      <c r="E105">
        <v>0</v>
      </c>
      <c r="F105" t="s">
        <v>48</v>
      </c>
    </row>
    <row r="106" spans="1:6" x14ac:dyDescent="0.25">
      <c r="A106" t="s">
        <v>200</v>
      </c>
      <c r="B106" s="1">
        <v>0</v>
      </c>
      <c r="C106">
        <v>647.76787311189901</v>
      </c>
      <c r="E106">
        <v>0</v>
      </c>
      <c r="F106" t="s">
        <v>48</v>
      </c>
    </row>
    <row r="107" spans="1:6" x14ac:dyDescent="0.25">
      <c r="A107" t="s">
        <v>201</v>
      </c>
      <c r="B107" s="1">
        <v>0</v>
      </c>
      <c r="C107">
        <v>21.458483869594101</v>
      </c>
      <c r="E107">
        <v>0</v>
      </c>
      <c r="F107" t="s">
        <v>48</v>
      </c>
    </row>
    <row r="108" spans="1:6" x14ac:dyDescent="0.25">
      <c r="A108" t="s">
        <v>202</v>
      </c>
      <c r="B108" s="1">
        <v>0</v>
      </c>
      <c r="C108">
        <v>1775.12265583101</v>
      </c>
      <c r="E108">
        <v>0</v>
      </c>
      <c r="F108" t="s">
        <v>48</v>
      </c>
    </row>
    <row r="109" spans="1:6" x14ac:dyDescent="0.25">
      <c r="A109" t="s">
        <v>203</v>
      </c>
      <c r="B109" s="1">
        <v>0.01</v>
      </c>
      <c r="C109">
        <v>48.189327328686097</v>
      </c>
      <c r="E109">
        <v>0</v>
      </c>
      <c r="F109" t="s">
        <v>48</v>
      </c>
    </row>
    <row r="110" spans="1:6" x14ac:dyDescent="0.25">
      <c r="A110" t="s">
        <v>204</v>
      </c>
      <c r="B110" s="1">
        <v>0.1</v>
      </c>
      <c r="C110">
        <v>629.19865723052499</v>
      </c>
      <c r="E110">
        <v>0</v>
      </c>
      <c r="F110" t="s">
        <v>48</v>
      </c>
    </row>
    <row r="111" spans="1:6" x14ac:dyDescent="0.25">
      <c r="A111" t="s">
        <v>205</v>
      </c>
      <c r="B111" s="1">
        <v>0.01</v>
      </c>
      <c r="C111">
        <v>103.46396404371001</v>
      </c>
      <c r="E111">
        <v>0</v>
      </c>
      <c r="F111" t="s">
        <v>48</v>
      </c>
    </row>
    <row r="112" spans="1:6" x14ac:dyDescent="0.25">
      <c r="A112" t="s">
        <v>206</v>
      </c>
      <c r="B112" s="1">
        <v>0</v>
      </c>
      <c r="C112">
        <v>872.99700210653896</v>
      </c>
      <c r="E112">
        <v>0</v>
      </c>
      <c r="F112" t="s">
        <v>48</v>
      </c>
    </row>
    <row r="113" spans="1:6" x14ac:dyDescent="0.25">
      <c r="A113" t="s">
        <v>207</v>
      </c>
      <c r="B113" s="1">
        <v>0</v>
      </c>
      <c r="C113">
        <v>428.16042689294198</v>
      </c>
      <c r="E113">
        <v>1</v>
      </c>
      <c r="F113" t="s">
        <v>48</v>
      </c>
    </row>
    <row r="114" spans="1:6" x14ac:dyDescent="0.25">
      <c r="A114" t="s">
        <v>208</v>
      </c>
      <c r="B114" s="1">
        <v>0.05</v>
      </c>
      <c r="C114">
        <v>378.56597057165999</v>
      </c>
      <c r="E114">
        <v>0</v>
      </c>
      <c r="F114" t="s">
        <v>48</v>
      </c>
    </row>
    <row r="115" spans="1:6" x14ac:dyDescent="0.25">
      <c r="A115" t="s">
        <v>209</v>
      </c>
      <c r="B115" s="1">
        <v>0</v>
      </c>
      <c r="C115">
        <v>647.76787311189901</v>
      </c>
      <c r="E115">
        <v>0</v>
      </c>
      <c r="F115" t="s">
        <v>48</v>
      </c>
    </row>
    <row r="116" spans="1:6" x14ac:dyDescent="0.25">
      <c r="A116" t="s">
        <v>210</v>
      </c>
      <c r="B116" s="1">
        <v>0.05</v>
      </c>
      <c r="C116">
        <v>1775.12265583101</v>
      </c>
      <c r="E116">
        <v>0</v>
      </c>
      <c r="F116" t="s">
        <v>48</v>
      </c>
    </row>
    <row r="117" spans="1:6" x14ac:dyDescent="0.25">
      <c r="A117" t="s">
        <v>211</v>
      </c>
      <c r="B117" s="1">
        <v>0</v>
      </c>
      <c r="C117">
        <v>629.19865723052499</v>
      </c>
      <c r="E117">
        <v>0</v>
      </c>
      <c r="F117" t="s">
        <v>98</v>
      </c>
    </row>
    <row r="118" spans="1:6" x14ac:dyDescent="0.25">
      <c r="A118" t="s">
        <v>212</v>
      </c>
      <c r="B118" s="1">
        <v>0.2</v>
      </c>
      <c r="C118">
        <v>103.46396404371001</v>
      </c>
      <c r="E118">
        <v>0</v>
      </c>
      <c r="F118" t="s">
        <v>48</v>
      </c>
    </row>
    <row r="119" spans="1:6" x14ac:dyDescent="0.25">
      <c r="A119" t="s">
        <v>213</v>
      </c>
      <c r="B119" s="1">
        <v>0</v>
      </c>
      <c r="C119">
        <v>872.99700210653896</v>
      </c>
      <c r="E119">
        <v>0</v>
      </c>
      <c r="F119" t="s">
        <v>48</v>
      </c>
    </row>
    <row r="120" spans="1:6" x14ac:dyDescent="0.25">
      <c r="A120" t="s">
        <v>214</v>
      </c>
      <c r="B120" s="1">
        <v>0.03</v>
      </c>
      <c r="C120">
        <v>428.16042689294198</v>
      </c>
      <c r="E120">
        <v>1</v>
      </c>
      <c r="F120" t="s">
        <v>48</v>
      </c>
    </row>
    <row r="121" spans="1:6" x14ac:dyDescent="0.25">
      <c r="A121" t="s">
        <v>215</v>
      </c>
      <c r="B121" s="1">
        <v>0.05</v>
      </c>
      <c r="C121">
        <v>378.56597057165999</v>
      </c>
      <c r="E121">
        <v>0</v>
      </c>
      <c r="F121" t="s">
        <v>48</v>
      </c>
    </row>
    <row r="122" spans="1:6" x14ac:dyDescent="0.25">
      <c r="A122" t="s">
        <v>216</v>
      </c>
      <c r="B122" s="1">
        <v>0.01</v>
      </c>
      <c r="C122">
        <v>647.76787311189901</v>
      </c>
      <c r="E122">
        <v>0</v>
      </c>
      <c r="F122" t="s">
        <v>48</v>
      </c>
    </row>
    <row r="123" spans="1:6" x14ac:dyDescent="0.25">
      <c r="A123" t="s">
        <v>217</v>
      </c>
      <c r="B123" s="1">
        <v>0.01</v>
      </c>
      <c r="C123">
        <v>21.458483869594101</v>
      </c>
      <c r="E123">
        <v>0</v>
      </c>
      <c r="F123" t="s">
        <v>48</v>
      </c>
    </row>
    <row r="124" spans="1:6" x14ac:dyDescent="0.25">
      <c r="A124" t="s">
        <v>218</v>
      </c>
      <c r="B124" s="1">
        <v>0</v>
      </c>
      <c r="C124">
        <v>1775.12265583101</v>
      </c>
      <c r="E124">
        <v>0</v>
      </c>
      <c r="F124" t="s">
        <v>48</v>
      </c>
    </row>
    <row r="125" spans="1:6" x14ac:dyDescent="0.25">
      <c r="A125" t="s">
        <v>219</v>
      </c>
      <c r="B125" s="1">
        <v>0.15</v>
      </c>
      <c r="C125">
        <v>629.19865723052499</v>
      </c>
      <c r="E125">
        <v>0</v>
      </c>
      <c r="F125" t="s">
        <v>98</v>
      </c>
    </row>
    <row r="126" spans="1:6" x14ac:dyDescent="0.25">
      <c r="A126" t="s">
        <v>220</v>
      </c>
      <c r="B126" s="1">
        <v>0.03</v>
      </c>
      <c r="C126">
        <v>103.46396404371001</v>
      </c>
      <c r="E126">
        <v>0</v>
      </c>
      <c r="F126" t="s">
        <v>48</v>
      </c>
    </row>
    <row r="127" spans="1:6" x14ac:dyDescent="0.25">
      <c r="A127" t="s">
        <v>221</v>
      </c>
      <c r="B127" s="1">
        <v>0</v>
      </c>
      <c r="C127">
        <v>872.99700210653896</v>
      </c>
      <c r="E127">
        <v>0</v>
      </c>
      <c r="F127" t="s">
        <v>48</v>
      </c>
    </row>
    <row r="128" spans="1:6" x14ac:dyDescent="0.25">
      <c r="A128" t="s">
        <v>222</v>
      </c>
      <c r="B128" s="1">
        <v>0.01</v>
      </c>
      <c r="C128">
        <v>428.16042689294198</v>
      </c>
      <c r="E128">
        <v>1</v>
      </c>
      <c r="F128" t="s">
        <v>48</v>
      </c>
    </row>
    <row r="129" spans="1:6" x14ac:dyDescent="0.25">
      <c r="A129" t="s">
        <v>223</v>
      </c>
      <c r="B129" s="1">
        <v>0.03</v>
      </c>
      <c r="C129">
        <v>378.56597057165999</v>
      </c>
      <c r="E129">
        <v>0</v>
      </c>
      <c r="F129" t="s">
        <v>48</v>
      </c>
    </row>
    <row r="130" spans="1:6" x14ac:dyDescent="0.25">
      <c r="A130" t="s">
        <v>224</v>
      </c>
      <c r="B130" s="1">
        <v>0</v>
      </c>
      <c r="C130">
        <v>647.76787311189901</v>
      </c>
      <c r="E130">
        <v>0</v>
      </c>
      <c r="F130" t="s">
        <v>48</v>
      </c>
    </row>
    <row r="131" spans="1:6" x14ac:dyDescent="0.25">
      <c r="A131" t="s">
        <v>225</v>
      </c>
      <c r="B131" s="1">
        <v>0</v>
      </c>
      <c r="C131">
        <v>21.458483869594101</v>
      </c>
      <c r="E131">
        <v>0</v>
      </c>
      <c r="F131" t="s">
        <v>48</v>
      </c>
    </row>
    <row r="132" spans="1:6" x14ac:dyDescent="0.25">
      <c r="A132" t="s">
        <v>226</v>
      </c>
      <c r="B132" s="1">
        <v>0</v>
      </c>
      <c r="C132">
        <v>1775.12265583101</v>
      </c>
      <c r="E132">
        <v>0</v>
      </c>
      <c r="F132" t="s">
        <v>48</v>
      </c>
    </row>
    <row r="133" spans="1:6" x14ac:dyDescent="0.25">
      <c r="A133" t="s">
        <v>227</v>
      </c>
      <c r="B133" s="1">
        <v>0</v>
      </c>
      <c r="C133">
        <v>48.189327328686097</v>
      </c>
      <c r="E133">
        <v>0</v>
      </c>
      <c r="F133" t="s">
        <v>48</v>
      </c>
    </row>
    <row r="134" spans="1:6" x14ac:dyDescent="0.25">
      <c r="A134" t="s">
        <v>228</v>
      </c>
      <c r="B134" s="1">
        <v>0.2</v>
      </c>
      <c r="C134">
        <v>629.19865723052499</v>
      </c>
      <c r="E134">
        <v>0</v>
      </c>
      <c r="F134" t="s">
        <v>98</v>
      </c>
    </row>
    <row r="135" spans="1:6" x14ac:dyDescent="0.25">
      <c r="A135" t="s">
        <v>229</v>
      </c>
      <c r="B135" s="1">
        <v>0</v>
      </c>
      <c r="C135">
        <v>103.46396404371001</v>
      </c>
      <c r="E135">
        <v>0</v>
      </c>
      <c r="F135" t="s">
        <v>48</v>
      </c>
    </row>
    <row r="136" spans="1:6" x14ac:dyDescent="0.25">
      <c r="A136" t="s">
        <v>230</v>
      </c>
      <c r="B136" s="1">
        <v>0</v>
      </c>
      <c r="C136">
        <v>872.99700210653896</v>
      </c>
      <c r="E136">
        <v>0</v>
      </c>
      <c r="F136" t="s">
        <v>48</v>
      </c>
    </row>
    <row r="137" spans="1:6" x14ac:dyDescent="0.25">
      <c r="A137" t="s">
        <v>231</v>
      </c>
      <c r="B137" s="1">
        <v>0.01</v>
      </c>
      <c r="C137">
        <v>428.16042689294198</v>
      </c>
      <c r="E137">
        <v>1</v>
      </c>
      <c r="F137" t="s">
        <v>48</v>
      </c>
    </row>
    <row r="138" spans="1:6" x14ac:dyDescent="0.25">
      <c r="A138" t="s">
        <v>232</v>
      </c>
      <c r="B138" s="1">
        <v>0.01</v>
      </c>
      <c r="C138">
        <v>378.56597057165999</v>
      </c>
      <c r="E138">
        <v>0</v>
      </c>
      <c r="F138" t="s">
        <v>48</v>
      </c>
    </row>
    <row r="139" spans="1:6" x14ac:dyDescent="0.25">
      <c r="A139" t="s">
        <v>233</v>
      </c>
      <c r="B139" s="1">
        <v>0</v>
      </c>
      <c r="C139">
        <v>647.76787311189901</v>
      </c>
      <c r="E139">
        <v>0</v>
      </c>
      <c r="F139" t="s">
        <v>48</v>
      </c>
    </row>
    <row r="140" spans="1:6" x14ac:dyDescent="0.25">
      <c r="A140" t="s">
        <v>234</v>
      </c>
      <c r="B140" s="1">
        <v>0</v>
      </c>
      <c r="C140">
        <v>21.458483869594101</v>
      </c>
      <c r="E140">
        <v>0</v>
      </c>
      <c r="F140" t="s">
        <v>48</v>
      </c>
    </row>
    <row r="141" spans="1:6" x14ac:dyDescent="0.25">
      <c r="A141" t="s">
        <v>235</v>
      </c>
      <c r="B141" s="1">
        <v>0</v>
      </c>
      <c r="C141">
        <v>1775.12265583101</v>
      </c>
      <c r="E141">
        <v>0</v>
      </c>
      <c r="F141" t="s">
        <v>48</v>
      </c>
    </row>
    <row r="142" spans="1:6" x14ac:dyDescent="0.25">
      <c r="A142" t="s">
        <v>236</v>
      </c>
      <c r="B142" s="1">
        <v>0</v>
      </c>
      <c r="C142">
        <v>48.189327328686097</v>
      </c>
      <c r="E142">
        <v>0</v>
      </c>
      <c r="F142" t="s">
        <v>48</v>
      </c>
    </row>
    <row r="143" spans="1:6" x14ac:dyDescent="0.25">
      <c r="A143" t="s">
        <v>237</v>
      </c>
      <c r="B143" s="1">
        <v>0</v>
      </c>
      <c r="C143">
        <v>629.19865723052499</v>
      </c>
      <c r="E143">
        <v>0</v>
      </c>
      <c r="F143" t="s">
        <v>48</v>
      </c>
    </row>
    <row r="144" spans="1:6" x14ac:dyDescent="0.25">
      <c r="A144" t="s">
        <v>238</v>
      </c>
      <c r="B144" s="1">
        <v>0</v>
      </c>
      <c r="C144">
        <v>103.46396404371001</v>
      </c>
      <c r="E144">
        <v>0</v>
      </c>
      <c r="F144" t="s">
        <v>48</v>
      </c>
    </row>
    <row r="145" spans="1:6" x14ac:dyDescent="0.25">
      <c r="A145" t="s">
        <v>239</v>
      </c>
      <c r="B145" s="1">
        <v>0</v>
      </c>
      <c r="C145">
        <v>872.99700210653896</v>
      </c>
      <c r="E145">
        <v>0</v>
      </c>
      <c r="F145" t="s">
        <v>48</v>
      </c>
    </row>
    <row r="146" spans="1:6" x14ac:dyDescent="0.25">
      <c r="A146" t="s">
        <v>240</v>
      </c>
      <c r="B146" s="1">
        <v>0.01</v>
      </c>
      <c r="C146">
        <v>428.16042689294198</v>
      </c>
      <c r="E146">
        <v>1</v>
      </c>
      <c r="F146" t="s">
        <v>48</v>
      </c>
    </row>
    <row r="147" spans="1:6" x14ac:dyDescent="0.25">
      <c r="A147" t="s">
        <v>241</v>
      </c>
      <c r="B147" s="1">
        <v>0</v>
      </c>
      <c r="C147">
        <v>378.56597057165999</v>
      </c>
      <c r="E147">
        <v>0</v>
      </c>
      <c r="F147" t="s">
        <v>242</v>
      </c>
    </row>
    <row r="148" spans="1:6" x14ac:dyDescent="0.25">
      <c r="A148" t="s">
        <v>243</v>
      </c>
      <c r="B148" s="1">
        <v>0</v>
      </c>
      <c r="C148">
        <v>647.76787311189901</v>
      </c>
      <c r="E148">
        <v>0</v>
      </c>
      <c r="F148" t="s">
        <v>242</v>
      </c>
    </row>
    <row r="149" spans="1:6" x14ac:dyDescent="0.25">
      <c r="A149" t="s">
        <v>244</v>
      </c>
      <c r="B149" s="1">
        <v>0</v>
      </c>
      <c r="C149">
        <v>1775.12265583101</v>
      </c>
      <c r="E149">
        <v>0</v>
      </c>
      <c r="F149" t="s">
        <v>242</v>
      </c>
    </row>
    <row r="150" spans="1:6" x14ac:dyDescent="0.25">
      <c r="A150" t="s">
        <v>245</v>
      </c>
      <c r="B150" s="1">
        <v>0.03</v>
      </c>
      <c r="C150">
        <v>629.19865723052499</v>
      </c>
      <c r="E150">
        <v>0</v>
      </c>
      <c r="F150" t="s">
        <v>48</v>
      </c>
    </row>
    <row r="151" spans="1:6" x14ac:dyDescent="0.25">
      <c r="A151" t="s">
        <v>246</v>
      </c>
      <c r="B151" s="1">
        <v>0</v>
      </c>
      <c r="C151">
        <v>103.46396404371001</v>
      </c>
      <c r="E151">
        <v>0</v>
      </c>
      <c r="F151" t="s">
        <v>242</v>
      </c>
    </row>
    <row r="152" spans="1:6" x14ac:dyDescent="0.25">
      <c r="A152" t="s">
        <v>247</v>
      </c>
      <c r="B152" s="1">
        <v>0.01</v>
      </c>
      <c r="C152">
        <v>872.99700210653896</v>
      </c>
      <c r="E152">
        <v>0</v>
      </c>
      <c r="F152" t="s">
        <v>48</v>
      </c>
    </row>
    <row r="153" spans="1:6" x14ac:dyDescent="0.25">
      <c r="A153" t="s">
        <v>248</v>
      </c>
      <c r="B153" s="1">
        <v>0</v>
      </c>
      <c r="C153">
        <v>428.16042689294198</v>
      </c>
      <c r="E153">
        <v>1</v>
      </c>
      <c r="F153" t="s">
        <v>242</v>
      </c>
    </row>
    <row r="154" spans="1:6" x14ac:dyDescent="0.25">
      <c r="A154" t="s">
        <v>249</v>
      </c>
      <c r="B154" s="1">
        <v>0</v>
      </c>
      <c r="C154">
        <v>378.56597057165999</v>
      </c>
      <c r="E154">
        <v>0</v>
      </c>
      <c r="F154" t="s">
        <v>242</v>
      </c>
    </row>
    <row r="155" spans="1:6" x14ac:dyDescent="0.25">
      <c r="A155" t="s">
        <v>250</v>
      </c>
      <c r="B155" s="1">
        <v>0</v>
      </c>
      <c r="C155">
        <v>647.76787311189901</v>
      </c>
      <c r="E155">
        <v>0</v>
      </c>
      <c r="F155" t="s">
        <v>242</v>
      </c>
    </row>
    <row r="156" spans="1:6" x14ac:dyDescent="0.25">
      <c r="A156" t="s">
        <v>251</v>
      </c>
      <c r="B156" s="1">
        <v>0</v>
      </c>
      <c r="C156">
        <v>1775.12265583101</v>
      </c>
      <c r="E156">
        <v>0</v>
      </c>
      <c r="F156" t="s">
        <v>242</v>
      </c>
    </row>
    <row r="157" spans="1:6" x14ac:dyDescent="0.25">
      <c r="A157" t="s">
        <v>252</v>
      </c>
      <c r="B157" s="1">
        <v>0</v>
      </c>
      <c r="C157">
        <v>629.19865723052499</v>
      </c>
      <c r="E157">
        <v>0</v>
      </c>
      <c r="F157" t="s">
        <v>242</v>
      </c>
    </row>
    <row r="158" spans="1:6" x14ac:dyDescent="0.25">
      <c r="A158" t="s">
        <v>253</v>
      </c>
      <c r="B158" s="1">
        <v>0</v>
      </c>
      <c r="C158">
        <v>103.46396404371001</v>
      </c>
      <c r="E158">
        <v>0</v>
      </c>
      <c r="F158" t="s">
        <v>242</v>
      </c>
    </row>
    <row r="159" spans="1:6" x14ac:dyDescent="0.25">
      <c r="A159" t="s">
        <v>254</v>
      </c>
      <c r="B159" s="1">
        <v>0</v>
      </c>
      <c r="C159">
        <v>872.99700210653896</v>
      </c>
      <c r="E159">
        <v>0</v>
      </c>
      <c r="F159" t="s">
        <v>242</v>
      </c>
    </row>
    <row r="160" spans="1:6" x14ac:dyDescent="0.25">
      <c r="A160" t="s">
        <v>255</v>
      </c>
      <c r="B160" s="1">
        <v>0</v>
      </c>
      <c r="C160">
        <v>428.16042689294198</v>
      </c>
      <c r="E160">
        <v>1</v>
      </c>
      <c r="F160" t="s">
        <v>242</v>
      </c>
    </row>
    <row r="161" spans="1:6" x14ac:dyDescent="0.25">
      <c r="A161" t="s">
        <v>256</v>
      </c>
      <c r="B161" s="1">
        <v>1E-4</v>
      </c>
      <c r="C161">
        <v>378.56597057165999</v>
      </c>
      <c r="E161">
        <v>0</v>
      </c>
      <c r="F161" t="s">
        <v>48</v>
      </c>
    </row>
    <row r="162" spans="1:6" x14ac:dyDescent="0.25">
      <c r="A162" t="s">
        <v>257</v>
      </c>
      <c r="B162" s="1">
        <v>0</v>
      </c>
      <c r="C162">
        <v>647.76787311189901</v>
      </c>
      <c r="E162">
        <v>0</v>
      </c>
      <c r="F162" t="s">
        <v>242</v>
      </c>
    </row>
    <row r="163" spans="1:6" x14ac:dyDescent="0.25">
      <c r="A163" t="s">
        <v>258</v>
      </c>
      <c r="B163" s="1">
        <v>0</v>
      </c>
      <c r="C163">
        <v>1775.12265583101</v>
      </c>
      <c r="E163">
        <v>0</v>
      </c>
      <c r="F163" t="s">
        <v>242</v>
      </c>
    </row>
    <row r="164" spans="1:6" x14ac:dyDescent="0.25">
      <c r="A164" t="s">
        <v>259</v>
      </c>
      <c r="B164" s="1">
        <v>1E-4</v>
      </c>
      <c r="C164">
        <v>629.19865723052499</v>
      </c>
      <c r="E164">
        <v>0</v>
      </c>
      <c r="F164" t="s">
        <v>48</v>
      </c>
    </row>
    <row r="165" spans="1:6" x14ac:dyDescent="0.25">
      <c r="A165" t="s">
        <v>260</v>
      </c>
      <c r="B165" s="1">
        <v>0</v>
      </c>
      <c r="C165">
        <v>103.46396404371001</v>
      </c>
      <c r="E165">
        <v>0</v>
      </c>
      <c r="F165" t="s">
        <v>242</v>
      </c>
    </row>
    <row r="166" spans="1:6" x14ac:dyDescent="0.25">
      <c r="A166" t="s">
        <v>261</v>
      </c>
      <c r="B166" s="1">
        <v>0</v>
      </c>
      <c r="C166">
        <v>872.99700210653896</v>
      </c>
      <c r="E166">
        <v>0</v>
      </c>
      <c r="F166" t="s">
        <v>242</v>
      </c>
    </row>
    <row r="167" spans="1:6" x14ac:dyDescent="0.25">
      <c r="A167" t="s">
        <v>262</v>
      </c>
      <c r="B167" s="1">
        <v>0</v>
      </c>
      <c r="C167">
        <v>428.16042689294198</v>
      </c>
      <c r="E167">
        <v>1</v>
      </c>
      <c r="F167" t="s">
        <v>242</v>
      </c>
    </row>
    <row r="168" spans="1:6" x14ac:dyDescent="0.25">
      <c r="A168" t="s">
        <v>263</v>
      </c>
      <c r="B168" s="1">
        <v>0</v>
      </c>
      <c r="C168">
        <v>378.56597057165999</v>
      </c>
      <c r="E168">
        <v>0</v>
      </c>
      <c r="F168" t="s">
        <v>242</v>
      </c>
    </row>
    <row r="169" spans="1:6" x14ac:dyDescent="0.25">
      <c r="A169" t="s">
        <v>264</v>
      </c>
      <c r="B169" s="1">
        <v>0</v>
      </c>
      <c r="C169">
        <v>647.76787311189901</v>
      </c>
      <c r="E169">
        <v>0</v>
      </c>
      <c r="F169" t="s">
        <v>242</v>
      </c>
    </row>
    <row r="170" spans="1:6" x14ac:dyDescent="0.25">
      <c r="A170" t="s">
        <v>265</v>
      </c>
      <c r="B170" s="1">
        <v>0</v>
      </c>
      <c r="C170">
        <v>629.19865723052499</v>
      </c>
      <c r="E170">
        <v>0</v>
      </c>
      <c r="F170" t="s">
        <v>242</v>
      </c>
    </row>
    <row r="171" spans="1:6" x14ac:dyDescent="0.25">
      <c r="A171" t="s">
        <v>266</v>
      </c>
      <c r="B171" s="1">
        <v>0</v>
      </c>
      <c r="C171">
        <v>103.46396404371001</v>
      </c>
      <c r="E171">
        <v>0</v>
      </c>
      <c r="F171" t="s">
        <v>242</v>
      </c>
    </row>
    <row r="172" spans="1:6" x14ac:dyDescent="0.25">
      <c r="A172" t="s">
        <v>267</v>
      </c>
      <c r="B172" s="1">
        <v>0</v>
      </c>
      <c r="C172">
        <v>872.99700210653896</v>
      </c>
      <c r="E172">
        <v>0</v>
      </c>
      <c r="F172" t="s">
        <v>242</v>
      </c>
    </row>
    <row r="173" spans="1:6" x14ac:dyDescent="0.25">
      <c r="A173" t="s">
        <v>268</v>
      </c>
      <c r="B173" s="1">
        <v>0</v>
      </c>
      <c r="C173">
        <v>378.56597057165999</v>
      </c>
      <c r="E173">
        <v>0</v>
      </c>
      <c r="F173" t="s">
        <v>242</v>
      </c>
    </row>
    <row r="174" spans="1:6" x14ac:dyDescent="0.25">
      <c r="A174" t="s">
        <v>269</v>
      </c>
      <c r="B174" s="1">
        <v>0</v>
      </c>
      <c r="C174">
        <v>647.76787311189901</v>
      </c>
      <c r="E174">
        <v>0</v>
      </c>
      <c r="F174" t="s">
        <v>242</v>
      </c>
    </row>
    <row r="175" spans="1:6" x14ac:dyDescent="0.25">
      <c r="A175" t="s">
        <v>270</v>
      </c>
      <c r="B175" s="1">
        <v>0</v>
      </c>
      <c r="C175">
        <v>1775.12265583101</v>
      </c>
      <c r="E175">
        <v>0</v>
      </c>
      <c r="F175" t="s">
        <v>242</v>
      </c>
    </row>
    <row r="176" spans="1:6" x14ac:dyDescent="0.25">
      <c r="A176" t="s">
        <v>271</v>
      </c>
      <c r="B176" s="1">
        <v>0</v>
      </c>
      <c r="C176">
        <v>629.19865723052499</v>
      </c>
      <c r="E176">
        <v>0</v>
      </c>
      <c r="F176" t="s">
        <v>242</v>
      </c>
    </row>
    <row r="177" spans="1:6" x14ac:dyDescent="0.25">
      <c r="A177" t="s">
        <v>272</v>
      </c>
      <c r="B177" s="1">
        <v>0</v>
      </c>
      <c r="C177">
        <v>103.46396404371001</v>
      </c>
      <c r="E177">
        <v>0</v>
      </c>
      <c r="F177" t="s">
        <v>242</v>
      </c>
    </row>
    <row r="178" spans="1:6" x14ac:dyDescent="0.25">
      <c r="A178" t="s">
        <v>273</v>
      </c>
      <c r="B178" s="1">
        <v>0</v>
      </c>
      <c r="C178">
        <v>872.99700210653896</v>
      </c>
      <c r="E178">
        <v>0</v>
      </c>
      <c r="F178" t="s">
        <v>242</v>
      </c>
    </row>
    <row r="179" spans="1:6" x14ac:dyDescent="0.25">
      <c r="A179" t="s">
        <v>274</v>
      </c>
      <c r="B179" s="1">
        <v>0</v>
      </c>
      <c r="C179">
        <v>378.56597057165999</v>
      </c>
      <c r="E179">
        <v>0</v>
      </c>
      <c r="F179" t="s">
        <v>242</v>
      </c>
    </row>
    <row r="180" spans="1:6" x14ac:dyDescent="0.25">
      <c r="A180" t="s">
        <v>275</v>
      </c>
      <c r="B180" s="1">
        <v>0</v>
      </c>
      <c r="C180">
        <v>647.76787311189901</v>
      </c>
      <c r="E180">
        <v>0</v>
      </c>
      <c r="F180" t="s">
        <v>242</v>
      </c>
    </row>
    <row r="181" spans="1:6" x14ac:dyDescent="0.25">
      <c r="A181" t="s">
        <v>276</v>
      </c>
      <c r="B181" s="1">
        <v>0</v>
      </c>
      <c r="C181">
        <v>1775.12265583101</v>
      </c>
      <c r="E181">
        <v>0</v>
      </c>
      <c r="F181" t="s">
        <v>242</v>
      </c>
    </row>
    <row r="182" spans="1:6" x14ac:dyDescent="0.25">
      <c r="A182" t="s">
        <v>277</v>
      </c>
      <c r="B182" s="1">
        <v>0</v>
      </c>
      <c r="C182">
        <v>629.19865723052499</v>
      </c>
      <c r="E182">
        <v>0</v>
      </c>
      <c r="F182" t="s">
        <v>242</v>
      </c>
    </row>
    <row r="183" spans="1:6" x14ac:dyDescent="0.25">
      <c r="A183" t="s">
        <v>278</v>
      </c>
      <c r="B183" s="1">
        <v>0</v>
      </c>
      <c r="C183">
        <v>103.46396404371001</v>
      </c>
      <c r="E183">
        <v>0</v>
      </c>
      <c r="F183" t="s">
        <v>242</v>
      </c>
    </row>
    <row r="184" spans="1:6" x14ac:dyDescent="0.25">
      <c r="A184" t="s">
        <v>279</v>
      </c>
      <c r="B184" s="1">
        <v>0</v>
      </c>
      <c r="C184">
        <v>872.99700210653896</v>
      </c>
      <c r="E184">
        <v>0</v>
      </c>
      <c r="F184" t="s">
        <v>242</v>
      </c>
    </row>
    <row r="185" spans="1:6" x14ac:dyDescent="0.25">
      <c r="A185" t="s">
        <v>280</v>
      </c>
      <c r="B185" s="1">
        <v>0</v>
      </c>
      <c r="C185">
        <v>428.16042689294198</v>
      </c>
      <c r="E185">
        <v>1</v>
      </c>
      <c r="F185" t="s">
        <v>242</v>
      </c>
    </row>
    <row r="186" spans="1:6" x14ac:dyDescent="0.25">
      <c r="A186" t="s">
        <v>281</v>
      </c>
      <c r="B186" s="1">
        <v>0</v>
      </c>
      <c r="C186">
        <v>378.56597057165999</v>
      </c>
      <c r="E186">
        <v>0</v>
      </c>
      <c r="F186" t="s">
        <v>242</v>
      </c>
    </row>
    <row r="187" spans="1:6" x14ac:dyDescent="0.25">
      <c r="A187" t="s">
        <v>282</v>
      </c>
      <c r="B187" s="1">
        <v>0</v>
      </c>
      <c r="C187">
        <v>647.76787311189901</v>
      </c>
      <c r="E187">
        <v>0</v>
      </c>
      <c r="F187" t="s">
        <v>242</v>
      </c>
    </row>
    <row r="188" spans="1:6" x14ac:dyDescent="0.25">
      <c r="A188" t="s">
        <v>283</v>
      </c>
      <c r="B188" s="1">
        <v>0</v>
      </c>
      <c r="C188">
        <v>1775.12265583101</v>
      </c>
      <c r="E188">
        <v>0</v>
      </c>
      <c r="F188" t="s">
        <v>242</v>
      </c>
    </row>
    <row r="189" spans="1:6" x14ac:dyDescent="0.25">
      <c r="A189" t="s">
        <v>284</v>
      </c>
      <c r="B189" s="1">
        <v>0</v>
      </c>
      <c r="C189">
        <v>629.19865723052499</v>
      </c>
      <c r="E189">
        <v>0</v>
      </c>
      <c r="F189" t="s">
        <v>242</v>
      </c>
    </row>
    <row r="190" spans="1:6" x14ac:dyDescent="0.25">
      <c r="A190" t="s">
        <v>285</v>
      </c>
      <c r="B190" s="1">
        <v>0</v>
      </c>
      <c r="C190">
        <v>103.46396404371001</v>
      </c>
      <c r="E190">
        <v>0</v>
      </c>
      <c r="F190" t="s">
        <v>242</v>
      </c>
    </row>
    <row r="191" spans="1:6" x14ac:dyDescent="0.25">
      <c r="A191" t="s">
        <v>286</v>
      </c>
      <c r="B191" s="1">
        <v>0</v>
      </c>
      <c r="C191">
        <v>872.99700210653896</v>
      </c>
      <c r="E191">
        <v>0</v>
      </c>
      <c r="F191" t="s">
        <v>242</v>
      </c>
    </row>
    <row r="192" spans="1:6" x14ac:dyDescent="0.25">
      <c r="A192" t="s">
        <v>287</v>
      </c>
      <c r="B192" s="1">
        <v>0</v>
      </c>
      <c r="C192">
        <v>428.16042689294198</v>
      </c>
      <c r="E192">
        <v>1</v>
      </c>
      <c r="F192" t="s">
        <v>242</v>
      </c>
    </row>
    <row r="193" spans="1:6" x14ac:dyDescent="0.25">
      <c r="A193" t="s">
        <v>288</v>
      </c>
      <c r="B193" s="1">
        <v>0</v>
      </c>
      <c r="C193">
        <v>378.56597057165999</v>
      </c>
      <c r="E193">
        <v>0</v>
      </c>
      <c r="F193" t="s">
        <v>242</v>
      </c>
    </row>
    <row r="194" spans="1:6" x14ac:dyDescent="0.25">
      <c r="A194" t="s">
        <v>289</v>
      </c>
      <c r="B194" s="1">
        <v>0</v>
      </c>
      <c r="C194">
        <v>647.76787311189901</v>
      </c>
      <c r="E194">
        <v>0</v>
      </c>
      <c r="F194" t="s">
        <v>242</v>
      </c>
    </row>
    <row r="195" spans="1:6" x14ac:dyDescent="0.25">
      <c r="A195" t="s">
        <v>290</v>
      </c>
      <c r="B195" s="1">
        <v>0</v>
      </c>
      <c r="C195">
        <v>1775.12265583101</v>
      </c>
      <c r="E195">
        <v>0</v>
      </c>
      <c r="F195" t="s">
        <v>242</v>
      </c>
    </row>
    <row r="196" spans="1:6" x14ac:dyDescent="0.25">
      <c r="A196" t="s">
        <v>291</v>
      </c>
      <c r="B196" s="1">
        <v>0</v>
      </c>
      <c r="C196">
        <v>629.19865723052499</v>
      </c>
      <c r="E196">
        <v>0</v>
      </c>
      <c r="F196" t="s">
        <v>242</v>
      </c>
    </row>
    <row r="197" spans="1:6" x14ac:dyDescent="0.25">
      <c r="A197" t="s">
        <v>292</v>
      </c>
      <c r="B197" s="1">
        <v>0</v>
      </c>
      <c r="C197">
        <v>103.46396404371001</v>
      </c>
      <c r="E197">
        <v>0</v>
      </c>
      <c r="F197" t="s">
        <v>242</v>
      </c>
    </row>
    <row r="198" spans="1:6" x14ac:dyDescent="0.25">
      <c r="A198" t="s">
        <v>293</v>
      </c>
      <c r="B198" s="1">
        <v>0</v>
      </c>
      <c r="C198">
        <v>872.99700210653896</v>
      </c>
      <c r="E198">
        <v>0</v>
      </c>
      <c r="F198" t="s">
        <v>242</v>
      </c>
    </row>
    <row r="199" spans="1:6" x14ac:dyDescent="0.25">
      <c r="A199" t="s">
        <v>294</v>
      </c>
      <c r="B199" s="1">
        <v>0</v>
      </c>
      <c r="C199">
        <v>428.16042689294198</v>
      </c>
      <c r="E199">
        <v>1</v>
      </c>
      <c r="F199" t="s">
        <v>242</v>
      </c>
    </row>
    <row r="200" spans="1:6" x14ac:dyDescent="0.25">
      <c r="A200" t="s">
        <v>295</v>
      </c>
      <c r="B200" s="1">
        <v>0</v>
      </c>
      <c r="C200">
        <v>378.56597057165999</v>
      </c>
      <c r="E200">
        <v>0</v>
      </c>
      <c r="F200" t="s">
        <v>242</v>
      </c>
    </row>
    <row r="201" spans="1:6" x14ac:dyDescent="0.25">
      <c r="A201" t="s">
        <v>296</v>
      </c>
      <c r="B201" s="1">
        <v>0</v>
      </c>
      <c r="C201">
        <v>647.76787311189901</v>
      </c>
      <c r="E201">
        <v>0</v>
      </c>
      <c r="F201" t="s">
        <v>242</v>
      </c>
    </row>
    <row r="202" spans="1:6" x14ac:dyDescent="0.25">
      <c r="A202" t="s">
        <v>297</v>
      </c>
      <c r="B202" s="1">
        <v>0</v>
      </c>
      <c r="C202">
        <v>1775.12265583101</v>
      </c>
      <c r="E202">
        <v>0</v>
      </c>
      <c r="F202" t="s">
        <v>242</v>
      </c>
    </row>
    <row r="203" spans="1:6" x14ac:dyDescent="0.25">
      <c r="A203" t="s">
        <v>298</v>
      </c>
      <c r="B203" s="1">
        <v>0.01</v>
      </c>
      <c r="C203">
        <v>629.19865723052499</v>
      </c>
      <c r="E203">
        <v>0</v>
      </c>
      <c r="F203" t="s">
        <v>48</v>
      </c>
    </row>
    <row r="204" spans="1:6" x14ac:dyDescent="0.25">
      <c r="A204" t="s">
        <v>299</v>
      </c>
      <c r="B204" s="1">
        <v>0</v>
      </c>
      <c r="C204">
        <v>103.46396404371001</v>
      </c>
      <c r="E204">
        <v>0</v>
      </c>
      <c r="F204" t="s">
        <v>242</v>
      </c>
    </row>
    <row r="205" spans="1:6" x14ac:dyDescent="0.25">
      <c r="A205" t="s">
        <v>300</v>
      </c>
      <c r="B205" s="1">
        <v>0</v>
      </c>
      <c r="C205">
        <v>872.99700210653896</v>
      </c>
      <c r="E205">
        <v>0</v>
      </c>
      <c r="F205" t="s">
        <v>242</v>
      </c>
    </row>
    <row r="206" spans="1:6" x14ac:dyDescent="0.25">
      <c r="A206" t="s">
        <v>301</v>
      </c>
      <c r="B206" s="1">
        <v>0</v>
      </c>
      <c r="C206">
        <v>428.16042689294198</v>
      </c>
      <c r="E206">
        <v>1</v>
      </c>
      <c r="F206" t="s">
        <v>242</v>
      </c>
    </row>
    <row r="207" spans="1:6" x14ac:dyDescent="0.25">
      <c r="A207" t="s">
        <v>302</v>
      </c>
      <c r="B207" s="1">
        <v>0</v>
      </c>
      <c r="C207">
        <v>378.56597057165999</v>
      </c>
      <c r="E207">
        <v>0</v>
      </c>
      <c r="F207" t="s">
        <v>242</v>
      </c>
    </row>
    <row r="208" spans="1:6" x14ac:dyDescent="0.25">
      <c r="A208" t="s">
        <v>303</v>
      </c>
      <c r="B208" s="1">
        <v>0</v>
      </c>
      <c r="C208">
        <v>647.76787311189901</v>
      </c>
      <c r="E208">
        <v>0</v>
      </c>
      <c r="F208" t="s">
        <v>242</v>
      </c>
    </row>
    <row r="209" spans="1:6" x14ac:dyDescent="0.25">
      <c r="A209" t="s">
        <v>304</v>
      </c>
      <c r="B209" s="1">
        <v>0</v>
      </c>
      <c r="C209">
        <v>1775.12265583101</v>
      </c>
      <c r="E209">
        <v>0</v>
      </c>
      <c r="F209" t="s">
        <v>242</v>
      </c>
    </row>
    <row r="210" spans="1:6" x14ac:dyDescent="0.25">
      <c r="A210" t="s">
        <v>305</v>
      </c>
      <c r="B210" s="1">
        <v>5.0000000000000001E-3</v>
      </c>
      <c r="C210">
        <v>629.19865723052499</v>
      </c>
      <c r="E210">
        <v>0</v>
      </c>
      <c r="F210" t="s">
        <v>48</v>
      </c>
    </row>
    <row r="211" spans="1:6" x14ac:dyDescent="0.25">
      <c r="A211" t="s">
        <v>306</v>
      </c>
      <c r="B211" s="1">
        <v>0</v>
      </c>
      <c r="C211">
        <v>103.46396404371001</v>
      </c>
      <c r="E211">
        <v>0</v>
      </c>
      <c r="F211" t="s">
        <v>242</v>
      </c>
    </row>
    <row r="212" spans="1:6" x14ac:dyDescent="0.25">
      <c r="A212" t="s">
        <v>307</v>
      </c>
      <c r="B212" s="1">
        <v>0</v>
      </c>
      <c r="C212">
        <v>872.99700210653896</v>
      </c>
      <c r="E212">
        <v>0</v>
      </c>
      <c r="F212" t="s">
        <v>242</v>
      </c>
    </row>
    <row r="213" spans="1:6" x14ac:dyDescent="0.25">
      <c r="A213" t="s">
        <v>308</v>
      </c>
      <c r="B213" s="1">
        <v>0</v>
      </c>
      <c r="C213">
        <v>428.16042689294198</v>
      </c>
      <c r="E213">
        <v>1</v>
      </c>
      <c r="F213" t="s">
        <v>242</v>
      </c>
    </row>
    <row r="214" spans="1:6" x14ac:dyDescent="0.25">
      <c r="A214" t="s">
        <v>309</v>
      </c>
      <c r="B214" s="1">
        <v>0.01</v>
      </c>
      <c r="C214">
        <v>378.56597057165999</v>
      </c>
      <c r="E214">
        <v>0</v>
      </c>
      <c r="F214" t="s">
        <v>48</v>
      </c>
    </row>
    <row r="215" spans="1:6" x14ac:dyDescent="0.25">
      <c r="A215" t="s">
        <v>310</v>
      </c>
      <c r="B215" s="1">
        <v>0</v>
      </c>
      <c r="C215">
        <v>647.76787311189901</v>
      </c>
      <c r="E215">
        <v>0</v>
      </c>
      <c r="F215" t="s">
        <v>48</v>
      </c>
    </row>
    <row r="216" spans="1:6" x14ac:dyDescent="0.25">
      <c r="A216" t="s">
        <v>311</v>
      </c>
      <c r="B216" s="1">
        <v>0</v>
      </c>
      <c r="C216">
        <v>21.458483869594101</v>
      </c>
      <c r="E216">
        <v>0</v>
      </c>
      <c r="F216" t="s">
        <v>48</v>
      </c>
    </row>
    <row r="217" spans="1:6" x14ac:dyDescent="0.25">
      <c r="A217" t="s">
        <v>312</v>
      </c>
      <c r="B217" s="1">
        <v>0.02</v>
      </c>
      <c r="C217">
        <v>1775.12265583101</v>
      </c>
      <c r="E217">
        <v>0</v>
      </c>
      <c r="F217" t="s">
        <v>48</v>
      </c>
    </row>
    <row r="218" spans="1:6" x14ac:dyDescent="0.25">
      <c r="A218" t="s">
        <v>313</v>
      </c>
      <c r="B218" s="1">
        <v>0</v>
      </c>
      <c r="C218">
        <v>48.189327328686097</v>
      </c>
      <c r="E218">
        <v>0</v>
      </c>
      <c r="F218" t="s">
        <v>48</v>
      </c>
    </row>
    <row r="219" spans="1:6" x14ac:dyDescent="0.25">
      <c r="A219" t="s">
        <v>314</v>
      </c>
      <c r="B219" s="1">
        <v>0</v>
      </c>
      <c r="C219">
        <v>629.19865723052499</v>
      </c>
      <c r="E219">
        <v>0</v>
      </c>
      <c r="F219" t="s">
        <v>48</v>
      </c>
    </row>
    <row r="220" spans="1:6" x14ac:dyDescent="0.25">
      <c r="A220" t="s">
        <v>315</v>
      </c>
      <c r="B220" s="1">
        <v>5.0000000000000001E-3</v>
      </c>
      <c r="C220">
        <v>103.46396404371001</v>
      </c>
      <c r="E220">
        <v>0</v>
      </c>
      <c r="F220" t="s">
        <v>48</v>
      </c>
    </row>
    <row r="221" spans="1:6" x14ac:dyDescent="0.25">
      <c r="A221" t="s">
        <v>316</v>
      </c>
      <c r="B221" s="1">
        <v>0</v>
      </c>
      <c r="C221">
        <v>872.99700210653896</v>
      </c>
      <c r="E221">
        <v>0</v>
      </c>
      <c r="F221" t="s">
        <v>48</v>
      </c>
    </row>
    <row r="222" spans="1:6" x14ac:dyDescent="0.25">
      <c r="A222" t="s">
        <v>317</v>
      </c>
      <c r="B222" s="1">
        <v>0.01</v>
      </c>
      <c r="C222">
        <v>428.16042689294198</v>
      </c>
      <c r="E222">
        <v>1</v>
      </c>
      <c r="F222" t="s">
        <v>48</v>
      </c>
    </row>
    <row r="223" spans="1:6" x14ac:dyDescent="0.25">
      <c r="A223" t="s">
        <v>318</v>
      </c>
      <c r="B223" s="1">
        <v>0.05</v>
      </c>
      <c r="C223">
        <v>378.56597057165999</v>
      </c>
      <c r="E223">
        <v>0</v>
      </c>
      <c r="F223" t="s">
        <v>48</v>
      </c>
    </row>
    <row r="224" spans="1:6" x14ac:dyDescent="0.25">
      <c r="A224" t="s">
        <v>319</v>
      </c>
      <c r="B224" s="1">
        <v>0</v>
      </c>
      <c r="C224">
        <v>647.76787311189901</v>
      </c>
      <c r="E224">
        <v>0</v>
      </c>
      <c r="F224" t="s">
        <v>48</v>
      </c>
    </row>
    <row r="225" spans="1:6" x14ac:dyDescent="0.25">
      <c r="A225" t="s">
        <v>320</v>
      </c>
      <c r="B225" s="1">
        <v>0.01</v>
      </c>
      <c r="C225">
        <v>1775.12265583101</v>
      </c>
      <c r="E225">
        <v>0</v>
      </c>
      <c r="F225" t="s">
        <v>48</v>
      </c>
    </row>
    <row r="226" spans="1:6" x14ac:dyDescent="0.25">
      <c r="A226" t="s">
        <v>321</v>
      </c>
      <c r="B226" s="1">
        <v>0.05</v>
      </c>
      <c r="C226">
        <v>629.19865723052499</v>
      </c>
      <c r="E226">
        <v>0</v>
      </c>
      <c r="F226" t="s">
        <v>48</v>
      </c>
    </row>
    <row r="227" spans="1:6" x14ac:dyDescent="0.25">
      <c r="A227" t="s">
        <v>322</v>
      </c>
      <c r="B227" s="1">
        <v>0.03</v>
      </c>
      <c r="C227">
        <v>103.46396404371001</v>
      </c>
      <c r="E227">
        <v>0</v>
      </c>
      <c r="F227" t="s">
        <v>48</v>
      </c>
    </row>
    <row r="228" spans="1:6" x14ac:dyDescent="0.25">
      <c r="A228" t="s">
        <v>323</v>
      </c>
      <c r="B228" s="1">
        <v>0</v>
      </c>
      <c r="C228">
        <v>872.99700210653896</v>
      </c>
      <c r="E228">
        <v>0</v>
      </c>
      <c r="F228" t="s">
        <v>48</v>
      </c>
    </row>
    <row r="229" spans="1:6" x14ac:dyDescent="0.25">
      <c r="A229" t="s">
        <v>324</v>
      </c>
      <c r="B229" s="1">
        <v>0.03</v>
      </c>
      <c r="C229">
        <v>428.16042689294198</v>
      </c>
      <c r="E229">
        <v>2</v>
      </c>
      <c r="F229" t="s">
        <v>48</v>
      </c>
    </row>
    <row r="230" spans="1:6" x14ac:dyDescent="0.25">
      <c r="A230" t="s">
        <v>325</v>
      </c>
      <c r="B230" s="1">
        <v>0</v>
      </c>
      <c r="C230">
        <v>647.76787311189901</v>
      </c>
      <c r="E230">
        <v>0</v>
      </c>
      <c r="F230" t="s">
        <v>48</v>
      </c>
    </row>
    <row r="231" spans="1:6" x14ac:dyDescent="0.25">
      <c r="A231" t="s">
        <v>326</v>
      </c>
      <c r="B231" s="1">
        <v>0.01</v>
      </c>
      <c r="C231">
        <v>21.458483869594101</v>
      </c>
      <c r="E231">
        <v>0</v>
      </c>
      <c r="F231" t="s">
        <v>48</v>
      </c>
    </row>
    <row r="232" spans="1:6" x14ac:dyDescent="0.25">
      <c r="A232" t="s">
        <v>327</v>
      </c>
      <c r="B232" s="1">
        <v>0</v>
      </c>
      <c r="C232">
        <v>1775.12265583101</v>
      </c>
      <c r="E232">
        <v>0</v>
      </c>
      <c r="F232" t="s">
        <v>48</v>
      </c>
    </row>
    <row r="233" spans="1:6" x14ac:dyDescent="0.25">
      <c r="A233" t="s">
        <v>328</v>
      </c>
      <c r="B233" s="1">
        <v>0.01</v>
      </c>
      <c r="C233">
        <v>48.189327328686097</v>
      </c>
      <c r="E233">
        <v>0</v>
      </c>
      <c r="F233" t="s">
        <v>48</v>
      </c>
    </row>
    <row r="234" spans="1:6" x14ac:dyDescent="0.25">
      <c r="A234" t="s">
        <v>329</v>
      </c>
      <c r="B234" s="1">
        <v>0.1</v>
      </c>
      <c r="C234">
        <v>629.19865723052499</v>
      </c>
      <c r="E234">
        <v>0</v>
      </c>
      <c r="F234" t="s">
        <v>48</v>
      </c>
    </row>
    <row r="235" spans="1:6" x14ac:dyDescent="0.25">
      <c r="A235" t="s">
        <v>330</v>
      </c>
      <c r="B235" s="1">
        <v>0</v>
      </c>
      <c r="C235">
        <v>103.46396404371001</v>
      </c>
      <c r="E235">
        <v>0</v>
      </c>
      <c r="F235" t="s">
        <v>48</v>
      </c>
    </row>
    <row r="236" spans="1:6" x14ac:dyDescent="0.25">
      <c r="A236" t="s">
        <v>331</v>
      </c>
      <c r="B236" s="1">
        <v>0.01</v>
      </c>
      <c r="C236">
        <v>428.16042689294198</v>
      </c>
      <c r="E236">
        <v>2</v>
      </c>
      <c r="F236" t="s">
        <v>48</v>
      </c>
    </row>
    <row r="237" spans="1:6" x14ac:dyDescent="0.25">
      <c r="A237" t="s">
        <v>332</v>
      </c>
      <c r="B237" s="1">
        <v>0</v>
      </c>
      <c r="C237">
        <v>378.56597057165999</v>
      </c>
      <c r="E237">
        <v>0</v>
      </c>
      <c r="F237" t="s">
        <v>48</v>
      </c>
    </row>
    <row r="238" spans="1:6" x14ac:dyDescent="0.25">
      <c r="A238" t="s">
        <v>333</v>
      </c>
      <c r="B238" s="1">
        <v>0</v>
      </c>
      <c r="C238">
        <v>647.76787311189901</v>
      </c>
      <c r="E238">
        <v>0</v>
      </c>
      <c r="F238" t="s">
        <v>48</v>
      </c>
    </row>
    <row r="239" spans="1:6" x14ac:dyDescent="0.25">
      <c r="A239" t="s">
        <v>334</v>
      </c>
      <c r="B239" s="1">
        <v>0.03</v>
      </c>
      <c r="C239">
        <v>21.458483869594101</v>
      </c>
      <c r="E239">
        <v>0</v>
      </c>
      <c r="F239" t="s">
        <v>48</v>
      </c>
    </row>
    <row r="240" spans="1:6" x14ac:dyDescent="0.25">
      <c r="A240" t="s">
        <v>335</v>
      </c>
      <c r="B240" s="1">
        <v>0.01</v>
      </c>
      <c r="C240">
        <v>1775.12265583101</v>
      </c>
      <c r="E240">
        <v>0</v>
      </c>
      <c r="F240" t="s">
        <v>48</v>
      </c>
    </row>
    <row r="241" spans="1:6" x14ac:dyDescent="0.25">
      <c r="A241" t="s">
        <v>336</v>
      </c>
      <c r="B241" s="1">
        <v>0</v>
      </c>
      <c r="C241">
        <v>48.189327328686097</v>
      </c>
      <c r="E241">
        <v>0</v>
      </c>
      <c r="F241" t="s">
        <v>48</v>
      </c>
    </row>
    <row r="242" spans="1:6" x14ac:dyDescent="0.25">
      <c r="A242" t="s">
        <v>337</v>
      </c>
      <c r="B242" s="1">
        <v>0</v>
      </c>
      <c r="C242">
        <v>629.19865723052499</v>
      </c>
      <c r="E242">
        <v>0</v>
      </c>
      <c r="F242" t="s">
        <v>48</v>
      </c>
    </row>
    <row r="243" spans="1:6" x14ac:dyDescent="0.25">
      <c r="A243" t="s">
        <v>338</v>
      </c>
      <c r="B243" s="1">
        <v>0</v>
      </c>
      <c r="C243">
        <v>103.46396404371001</v>
      </c>
      <c r="E243">
        <v>0</v>
      </c>
      <c r="F243" t="s">
        <v>48</v>
      </c>
    </row>
    <row r="244" spans="1:6" x14ac:dyDescent="0.25">
      <c r="A244" t="s">
        <v>339</v>
      </c>
      <c r="B244" s="1">
        <v>0</v>
      </c>
      <c r="C244">
        <v>872.99700210653896</v>
      </c>
      <c r="E244">
        <v>0</v>
      </c>
      <c r="F244" t="s">
        <v>48</v>
      </c>
    </row>
    <row r="245" spans="1:6" x14ac:dyDescent="0.25">
      <c r="A245" t="s">
        <v>340</v>
      </c>
      <c r="B245" s="1">
        <v>0.05</v>
      </c>
      <c r="C245">
        <v>428.16042689294198</v>
      </c>
      <c r="E245">
        <v>1</v>
      </c>
      <c r="F245" t="s">
        <v>48</v>
      </c>
    </row>
    <row r="246" spans="1:6" x14ac:dyDescent="0.25">
      <c r="A246" t="s">
        <v>341</v>
      </c>
      <c r="B246" s="1">
        <v>0</v>
      </c>
      <c r="C246">
        <v>378.56597057165999</v>
      </c>
      <c r="E246">
        <v>0</v>
      </c>
      <c r="F246" t="s">
        <v>242</v>
      </c>
    </row>
    <row r="247" spans="1:6" x14ac:dyDescent="0.25">
      <c r="A247" t="s">
        <v>342</v>
      </c>
      <c r="B247" s="1">
        <v>0</v>
      </c>
      <c r="C247">
        <v>647.76787311189901</v>
      </c>
      <c r="E247">
        <v>0</v>
      </c>
      <c r="F247" t="s">
        <v>242</v>
      </c>
    </row>
    <row r="248" spans="1:6" x14ac:dyDescent="0.25">
      <c r="A248" t="s">
        <v>343</v>
      </c>
      <c r="B248" s="1">
        <v>5.4999999999999997E-3</v>
      </c>
      <c r="C248">
        <v>21.458483869594101</v>
      </c>
      <c r="E248">
        <v>0</v>
      </c>
      <c r="F248" t="s">
        <v>48</v>
      </c>
    </row>
    <row r="249" spans="1:6" x14ac:dyDescent="0.25">
      <c r="A249" t="s">
        <v>344</v>
      </c>
      <c r="B249" s="1">
        <v>0</v>
      </c>
      <c r="C249">
        <v>1775.12265583101</v>
      </c>
      <c r="E249">
        <v>0</v>
      </c>
      <c r="F249" t="s">
        <v>242</v>
      </c>
    </row>
    <row r="250" spans="1:6" x14ac:dyDescent="0.25">
      <c r="A250" t="s">
        <v>345</v>
      </c>
      <c r="B250" s="1">
        <v>0</v>
      </c>
      <c r="C250">
        <v>629.19865723052499</v>
      </c>
      <c r="E250">
        <v>0</v>
      </c>
      <c r="F250" t="s">
        <v>242</v>
      </c>
    </row>
    <row r="251" spans="1:6" x14ac:dyDescent="0.25">
      <c r="A251" t="s">
        <v>346</v>
      </c>
      <c r="B251" s="1">
        <v>0</v>
      </c>
      <c r="C251">
        <v>103.46396404371001</v>
      </c>
      <c r="E251">
        <v>0</v>
      </c>
      <c r="F251" t="s">
        <v>242</v>
      </c>
    </row>
    <row r="252" spans="1:6" x14ac:dyDescent="0.25">
      <c r="A252" t="s">
        <v>347</v>
      </c>
      <c r="B252" s="1">
        <v>0</v>
      </c>
      <c r="C252">
        <v>872.99700210653896</v>
      </c>
      <c r="E252">
        <v>0</v>
      </c>
      <c r="F252" t="s">
        <v>242</v>
      </c>
    </row>
    <row r="253" spans="1:6" x14ac:dyDescent="0.25">
      <c r="A253" t="s">
        <v>348</v>
      </c>
      <c r="B253" s="1">
        <v>0</v>
      </c>
      <c r="C253">
        <v>428.16042689294198</v>
      </c>
      <c r="E253">
        <v>1</v>
      </c>
      <c r="F253" t="s">
        <v>242</v>
      </c>
    </row>
    <row r="254" spans="1:6" x14ac:dyDescent="0.25">
      <c r="A254" t="s">
        <v>349</v>
      </c>
      <c r="B254" s="1">
        <v>0</v>
      </c>
      <c r="C254">
        <v>647.76787311189901</v>
      </c>
      <c r="E254">
        <v>0</v>
      </c>
      <c r="F254" t="s">
        <v>242</v>
      </c>
    </row>
    <row r="255" spans="1:6" x14ac:dyDescent="0.25">
      <c r="A255" t="s">
        <v>350</v>
      </c>
      <c r="B255" s="1">
        <v>0</v>
      </c>
      <c r="C255">
        <v>1775.12265583101</v>
      </c>
      <c r="E255">
        <v>0</v>
      </c>
      <c r="F255" t="s">
        <v>242</v>
      </c>
    </row>
    <row r="256" spans="1:6" x14ac:dyDescent="0.25">
      <c r="A256" t="s">
        <v>351</v>
      </c>
      <c r="B256" s="1">
        <v>0</v>
      </c>
      <c r="C256">
        <v>48.189327328686097</v>
      </c>
      <c r="E256">
        <v>0</v>
      </c>
      <c r="F256" t="s">
        <v>242</v>
      </c>
    </row>
    <row r="257" spans="1:6" x14ac:dyDescent="0.25">
      <c r="A257" t="s">
        <v>352</v>
      </c>
      <c r="B257" s="1">
        <v>0.02</v>
      </c>
      <c r="C257">
        <v>629.19865723052499</v>
      </c>
      <c r="E257">
        <v>0</v>
      </c>
      <c r="F257" t="s">
        <v>48</v>
      </c>
    </row>
    <row r="258" spans="1:6" x14ac:dyDescent="0.25">
      <c r="A258" t="s">
        <v>353</v>
      </c>
      <c r="B258" s="1">
        <v>0</v>
      </c>
      <c r="C258">
        <v>103.46396404371001</v>
      </c>
      <c r="E258">
        <v>0</v>
      </c>
      <c r="F258" t="s">
        <v>242</v>
      </c>
    </row>
    <row r="259" spans="1:6" x14ac:dyDescent="0.25">
      <c r="A259" t="s">
        <v>354</v>
      </c>
      <c r="B259" s="1">
        <v>0</v>
      </c>
      <c r="C259">
        <v>872.99700210653896</v>
      </c>
      <c r="E259">
        <v>0</v>
      </c>
      <c r="F259" t="s">
        <v>242</v>
      </c>
    </row>
    <row r="260" spans="1:6" x14ac:dyDescent="0.25">
      <c r="A260" t="s">
        <v>355</v>
      </c>
      <c r="B260" s="1">
        <v>0</v>
      </c>
      <c r="C260">
        <v>428.16042689294198</v>
      </c>
      <c r="E260">
        <v>1</v>
      </c>
      <c r="F260" t="s">
        <v>242</v>
      </c>
    </row>
    <row r="261" spans="1:6" x14ac:dyDescent="0.25">
      <c r="A261" t="s">
        <v>356</v>
      </c>
      <c r="B261" s="1">
        <v>0.01</v>
      </c>
      <c r="C261">
        <v>378.56597057165999</v>
      </c>
      <c r="E261">
        <v>0</v>
      </c>
      <c r="F261" t="s">
        <v>48</v>
      </c>
    </row>
    <row r="262" spans="1:6" x14ac:dyDescent="0.25">
      <c r="A262" t="s">
        <v>357</v>
      </c>
      <c r="B262" s="1">
        <v>0</v>
      </c>
      <c r="C262">
        <v>647.76787311189901</v>
      </c>
      <c r="E262">
        <v>0</v>
      </c>
      <c r="F262" t="s">
        <v>242</v>
      </c>
    </row>
    <row r="263" spans="1:6" x14ac:dyDescent="0.25">
      <c r="A263" t="s">
        <v>358</v>
      </c>
      <c r="B263" s="1">
        <v>0.01</v>
      </c>
      <c r="C263">
        <v>629.19865723052499</v>
      </c>
      <c r="E263">
        <v>0</v>
      </c>
      <c r="F263" t="s">
        <v>48</v>
      </c>
    </row>
    <row r="264" spans="1:6" x14ac:dyDescent="0.25">
      <c r="A264" t="s">
        <v>359</v>
      </c>
      <c r="B264" s="1">
        <v>0</v>
      </c>
      <c r="C264">
        <v>103.46396404371001</v>
      </c>
      <c r="E264">
        <v>0</v>
      </c>
      <c r="F264" t="s">
        <v>242</v>
      </c>
    </row>
    <row r="265" spans="1:6" x14ac:dyDescent="0.25">
      <c r="A265" t="s">
        <v>360</v>
      </c>
      <c r="B265" s="1">
        <v>0</v>
      </c>
      <c r="C265">
        <v>872.99700210653896</v>
      </c>
      <c r="E265">
        <v>0</v>
      </c>
      <c r="F265" t="s">
        <v>242</v>
      </c>
    </row>
    <row r="266" spans="1:6" x14ac:dyDescent="0.25">
      <c r="A266" t="s">
        <v>361</v>
      </c>
      <c r="B266" s="1">
        <v>0</v>
      </c>
      <c r="C266">
        <v>428.16042689294198</v>
      </c>
      <c r="E266">
        <v>1</v>
      </c>
      <c r="F266" t="s">
        <v>242</v>
      </c>
    </row>
    <row r="267" spans="1:6" x14ac:dyDescent="0.25">
      <c r="A267" t="s">
        <v>362</v>
      </c>
      <c r="B267" s="1">
        <v>0</v>
      </c>
      <c r="C267">
        <v>378.56597057165999</v>
      </c>
      <c r="E267">
        <v>0</v>
      </c>
      <c r="F267" t="s">
        <v>48</v>
      </c>
    </row>
    <row r="268" spans="1:6" x14ac:dyDescent="0.25">
      <c r="A268" t="s">
        <v>363</v>
      </c>
      <c r="B268" s="1">
        <v>0</v>
      </c>
      <c r="C268">
        <v>647.76787311189901</v>
      </c>
      <c r="E268">
        <v>0</v>
      </c>
      <c r="F268" t="s">
        <v>48</v>
      </c>
    </row>
    <row r="269" spans="1:6" x14ac:dyDescent="0.25">
      <c r="A269" t="s">
        <v>364</v>
      </c>
      <c r="B269" s="1">
        <v>0</v>
      </c>
      <c r="C269">
        <v>21.458483869594101</v>
      </c>
      <c r="E269">
        <v>0</v>
      </c>
      <c r="F269" t="s">
        <v>48</v>
      </c>
    </row>
    <row r="270" spans="1:6" x14ac:dyDescent="0.25">
      <c r="A270" t="s">
        <v>365</v>
      </c>
      <c r="B270" s="1">
        <v>0.25</v>
      </c>
      <c r="C270">
        <v>1775.12265583101</v>
      </c>
      <c r="E270">
        <v>0</v>
      </c>
      <c r="F270" t="s">
        <v>43</v>
      </c>
    </row>
    <row r="271" spans="1:6" x14ac:dyDescent="0.25">
      <c r="A271" t="s">
        <v>366</v>
      </c>
      <c r="B271" s="1">
        <v>0</v>
      </c>
      <c r="C271">
        <v>48.189327328686097</v>
      </c>
      <c r="E271">
        <v>0</v>
      </c>
      <c r="F271" t="s">
        <v>48</v>
      </c>
    </row>
    <row r="272" spans="1:6" x14ac:dyDescent="0.25">
      <c r="A272" t="s">
        <v>367</v>
      </c>
      <c r="B272" s="1">
        <v>0</v>
      </c>
      <c r="C272">
        <v>629.19865723052499</v>
      </c>
      <c r="E272">
        <v>0</v>
      </c>
      <c r="F272" t="s">
        <v>48</v>
      </c>
    </row>
    <row r="273" spans="1:6" x14ac:dyDescent="0.25">
      <c r="A273" t="s">
        <v>368</v>
      </c>
      <c r="B273" s="1">
        <v>0.03</v>
      </c>
      <c r="C273">
        <v>103.46396404371001</v>
      </c>
      <c r="E273">
        <v>0</v>
      </c>
      <c r="F273" t="s">
        <v>48</v>
      </c>
    </row>
    <row r="274" spans="1:6" x14ac:dyDescent="0.25">
      <c r="A274" t="s">
        <v>369</v>
      </c>
      <c r="B274" s="1">
        <v>0</v>
      </c>
      <c r="C274">
        <v>872.99700210653896</v>
      </c>
      <c r="E274">
        <v>0</v>
      </c>
      <c r="F274" t="s">
        <v>48</v>
      </c>
    </row>
    <row r="275" spans="1:6" x14ac:dyDescent="0.25">
      <c r="A275" t="s">
        <v>370</v>
      </c>
      <c r="B275" s="1">
        <v>0</v>
      </c>
      <c r="C275">
        <v>428.16042689294198</v>
      </c>
      <c r="E275">
        <v>1</v>
      </c>
      <c r="F275" t="s">
        <v>48</v>
      </c>
    </row>
    <row r="276" spans="1:6" x14ac:dyDescent="0.25">
      <c r="A276" t="s">
        <v>371</v>
      </c>
      <c r="B276" s="1">
        <v>0.05</v>
      </c>
      <c r="C276">
        <v>378.56597057165999</v>
      </c>
      <c r="E276">
        <v>0</v>
      </c>
      <c r="F276" t="s">
        <v>48</v>
      </c>
    </row>
    <row r="277" spans="1:6" x14ac:dyDescent="0.25">
      <c r="A277" t="s">
        <v>372</v>
      </c>
      <c r="B277" s="1">
        <v>0.03</v>
      </c>
      <c r="C277">
        <v>647.76787311189901</v>
      </c>
      <c r="E277">
        <v>0</v>
      </c>
      <c r="F277" t="s">
        <v>48</v>
      </c>
    </row>
    <row r="278" spans="1:6" x14ac:dyDescent="0.25">
      <c r="A278" t="s">
        <v>373</v>
      </c>
      <c r="B278" s="1">
        <v>0.03</v>
      </c>
      <c r="C278">
        <v>21.458483869594101</v>
      </c>
      <c r="E278">
        <v>0</v>
      </c>
      <c r="F278" t="s">
        <v>48</v>
      </c>
    </row>
    <row r="279" spans="1:6" x14ac:dyDescent="0.25">
      <c r="A279" t="s">
        <v>374</v>
      </c>
      <c r="B279" s="1">
        <v>0.05</v>
      </c>
      <c r="C279">
        <v>1775.12265583101</v>
      </c>
      <c r="E279">
        <v>0</v>
      </c>
      <c r="F279" t="s">
        <v>48</v>
      </c>
    </row>
    <row r="280" spans="1:6" x14ac:dyDescent="0.25">
      <c r="A280" t="s">
        <v>375</v>
      </c>
      <c r="B280" s="1">
        <v>0.01</v>
      </c>
      <c r="C280">
        <v>629.19865723052499</v>
      </c>
      <c r="E280">
        <v>0</v>
      </c>
      <c r="F280" t="s">
        <v>98</v>
      </c>
    </row>
    <row r="281" spans="1:6" x14ac:dyDescent="0.25">
      <c r="A281" t="s">
        <v>376</v>
      </c>
      <c r="B281" s="1">
        <v>0.03</v>
      </c>
      <c r="C281">
        <v>103.46396404371001</v>
      </c>
      <c r="E281">
        <v>0</v>
      </c>
      <c r="F281" t="s">
        <v>48</v>
      </c>
    </row>
    <row r="282" spans="1:6" x14ac:dyDescent="0.25">
      <c r="A282" t="s">
        <v>377</v>
      </c>
      <c r="B282" s="1">
        <v>0</v>
      </c>
      <c r="C282">
        <v>872.99700210653896</v>
      </c>
      <c r="E282">
        <v>0</v>
      </c>
      <c r="F282" t="s">
        <v>242</v>
      </c>
    </row>
    <row r="283" spans="1:6" x14ac:dyDescent="0.25">
      <c r="A283" t="s">
        <v>378</v>
      </c>
      <c r="B283" s="1">
        <v>0.03</v>
      </c>
      <c r="C283">
        <v>428.16042689294198</v>
      </c>
      <c r="E283">
        <v>1</v>
      </c>
      <c r="F283" t="s">
        <v>48</v>
      </c>
    </row>
    <row r="284" spans="1:6" x14ac:dyDescent="0.25">
      <c r="A284" t="s">
        <v>379</v>
      </c>
      <c r="B284" s="1">
        <v>0</v>
      </c>
      <c r="C284">
        <v>378.56597057165999</v>
      </c>
      <c r="E284">
        <v>0</v>
      </c>
      <c r="F284" t="s">
        <v>48</v>
      </c>
    </row>
    <row r="285" spans="1:6" x14ac:dyDescent="0.25">
      <c r="A285" t="s">
        <v>380</v>
      </c>
      <c r="B285" s="1">
        <v>0</v>
      </c>
      <c r="C285">
        <v>647.76787311189901</v>
      </c>
      <c r="E285">
        <v>0</v>
      </c>
      <c r="F285" t="s">
        <v>48</v>
      </c>
    </row>
    <row r="286" spans="1:6" x14ac:dyDescent="0.25">
      <c r="A286" t="s">
        <v>381</v>
      </c>
      <c r="B286" s="1">
        <v>0</v>
      </c>
      <c r="C286">
        <v>21.458483869594101</v>
      </c>
      <c r="E286">
        <v>0</v>
      </c>
      <c r="F286" t="s">
        <v>48</v>
      </c>
    </row>
    <row r="287" spans="1:6" x14ac:dyDescent="0.25">
      <c r="A287" t="s">
        <v>382</v>
      </c>
      <c r="B287" s="1">
        <v>0</v>
      </c>
      <c r="C287">
        <v>1775.12265583101</v>
      </c>
      <c r="E287">
        <v>0</v>
      </c>
      <c r="F287" t="s">
        <v>48</v>
      </c>
    </row>
    <row r="288" spans="1:6" x14ac:dyDescent="0.25">
      <c r="A288" t="s">
        <v>383</v>
      </c>
      <c r="B288" s="1">
        <v>0</v>
      </c>
      <c r="C288">
        <v>48.189327328686097</v>
      </c>
      <c r="E288">
        <v>0</v>
      </c>
      <c r="F288" t="s">
        <v>48</v>
      </c>
    </row>
    <row r="289" spans="1:6" x14ac:dyDescent="0.25">
      <c r="A289" t="s">
        <v>384</v>
      </c>
      <c r="B289" s="1">
        <v>0</v>
      </c>
      <c r="C289">
        <v>629.19865723052499</v>
      </c>
      <c r="E289">
        <v>0</v>
      </c>
      <c r="F289" t="s">
        <v>48</v>
      </c>
    </row>
    <row r="290" spans="1:6" x14ac:dyDescent="0.25">
      <c r="A290" t="s">
        <v>385</v>
      </c>
      <c r="B290" s="1">
        <v>0</v>
      </c>
      <c r="C290">
        <v>103.46396404371001</v>
      </c>
      <c r="E290">
        <v>0</v>
      </c>
      <c r="F290" t="s">
        <v>48</v>
      </c>
    </row>
    <row r="291" spans="1:6" x14ac:dyDescent="0.25">
      <c r="A291" t="s">
        <v>386</v>
      </c>
      <c r="B291" s="1">
        <v>0</v>
      </c>
      <c r="C291">
        <v>872.99700210653896</v>
      </c>
      <c r="E291">
        <v>0</v>
      </c>
      <c r="F291" t="s">
        <v>48</v>
      </c>
    </row>
    <row r="292" spans="1:6" x14ac:dyDescent="0.25">
      <c r="A292" t="s">
        <v>387</v>
      </c>
      <c r="B292" s="1">
        <v>0</v>
      </c>
      <c r="C292">
        <v>428.16042689294198</v>
      </c>
      <c r="E292">
        <v>1</v>
      </c>
      <c r="F292" t="s">
        <v>48</v>
      </c>
    </row>
    <row r="293" spans="1:6" x14ac:dyDescent="0.25">
      <c r="A293" t="s">
        <v>388</v>
      </c>
      <c r="B293" s="1">
        <v>0.05</v>
      </c>
      <c r="C293">
        <v>378.56597057165999</v>
      </c>
      <c r="E293">
        <v>0</v>
      </c>
      <c r="F293" t="s">
        <v>48</v>
      </c>
    </row>
    <row r="294" spans="1:6" x14ac:dyDescent="0.25">
      <c r="A294" t="s">
        <v>389</v>
      </c>
      <c r="B294" s="1">
        <v>0.05</v>
      </c>
      <c r="C294">
        <v>647.76787311189901</v>
      </c>
      <c r="E294">
        <v>0</v>
      </c>
      <c r="F294" t="s">
        <v>48</v>
      </c>
    </row>
    <row r="295" spans="1:6" x14ac:dyDescent="0.25">
      <c r="A295" t="s">
        <v>390</v>
      </c>
      <c r="B295" s="1">
        <v>0.01</v>
      </c>
      <c r="C295">
        <v>1775.12265583101</v>
      </c>
      <c r="E295">
        <v>0</v>
      </c>
      <c r="F295" t="s">
        <v>48</v>
      </c>
    </row>
    <row r="296" spans="1:6" x14ac:dyDescent="0.25">
      <c r="A296" t="s">
        <v>391</v>
      </c>
      <c r="B296" s="1">
        <v>0.05</v>
      </c>
      <c r="C296">
        <v>629.19865723052499</v>
      </c>
      <c r="E296">
        <v>0</v>
      </c>
      <c r="F296" t="s">
        <v>48</v>
      </c>
    </row>
    <row r="297" spans="1:6" x14ac:dyDescent="0.25">
      <c r="A297" t="s">
        <v>392</v>
      </c>
      <c r="B297" s="1">
        <v>0.05</v>
      </c>
      <c r="C297">
        <v>103.46396404371001</v>
      </c>
      <c r="E297">
        <v>0</v>
      </c>
      <c r="F297" t="s">
        <v>48</v>
      </c>
    </row>
    <row r="298" spans="1:6" x14ac:dyDescent="0.25">
      <c r="A298" t="s">
        <v>393</v>
      </c>
      <c r="B298" s="1">
        <v>0</v>
      </c>
      <c r="C298">
        <v>872.99700210653896</v>
      </c>
      <c r="E298">
        <v>0</v>
      </c>
      <c r="F298" t="s">
        <v>242</v>
      </c>
    </row>
    <row r="299" spans="1:6" x14ac:dyDescent="0.25">
      <c r="A299" t="s">
        <v>394</v>
      </c>
      <c r="B299" s="1">
        <v>0.03</v>
      </c>
      <c r="C299">
        <v>428.16042689294198</v>
      </c>
      <c r="E299">
        <v>1</v>
      </c>
      <c r="F299" t="s">
        <v>48</v>
      </c>
    </row>
    <row r="300" spans="1:6" x14ac:dyDescent="0.25">
      <c r="A300" t="s">
        <v>395</v>
      </c>
      <c r="B300" s="1">
        <v>0</v>
      </c>
      <c r="C300">
        <v>378.56597057165999</v>
      </c>
      <c r="E300">
        <v>0</v>
      </c>
      <c r="F300" t="s">
        <v>242</v>
      </c>
    </row>
    <row r="301" spans="1:6" x14ac:dyDescent="0.25">
      <c r="A301" t="s">
        <v>396</v>
      </c>
      <c r="B301" s="1">
        <v>0</v>
      </c>
      <c r="C301">
        <v>647.76787311189901</v>
      </c>
      <c r="E301">
        <v>0</v>
      </c>
      <c r="F301" t="s">
        <v>242</v>
      </c>
    </row>
    <row r="302" spans="1:6" x14ac:dyDescent="0.25">
      <c r="A302" t="s">
        <v>397</v>
      </c>
      <c r="B302" s="1">
        <v>0</v>
      </c>
      <c r="C302">
        <v>1775.12265583101</v>
      </c>
      <c r="E302">
        <v>0</v>
      </c>
      <c r="F302" t="s">
        <v>242</v>
      </c>
    </row>
    <row r="303" spans="1:6" x14ac:dyDescent="0.25">
      <c r="A303" t="s">
        <v>398</v>
      </c>
      <c r="B303" s="1">
        <v>0.1</v>
      </c>
      <c r="C303">
        <v>629.19865723052499</v>
      </c>
      <c r="E303">
        <v>0</v>
      </c>
      <c r="F303" t="s">
        <v>98</v>
      </c>
    </row>
    <row r="304" spans="1:6" x14ac:dyDescent="0.25">
      <c r="A304" t="s">
        <v>399</v>
      </c>
      <c r="B304" s="1">
        <v>0.01</v>
      </c>
      <c r="C304">
        <v>103.46396404371001</v>
      </c>
      <c r="E304">
        <v>0</v>
      </c>
      <c r="F304" t="s">
        <v>242</v>
      </c>
    </row>
    <row r="305" spans="1:6" x14ac:dyDescent="0.25">
      <c r="A305" t="s">
        <v>400</v>
      </c>
      <c r="B305" s="1">
        <v>0</v>
      </c>
      <c r="C305">
        <v>872.99700210653896</v>
      </c>
      <c r="E305">
        <v>0</v>
      </c>
      <c r="F305" t="s">
        <v>242</v>
      </c>
    </row>
    <row r="306" spans="1:6" x14ac:dyDescent="0.25">
      <c r="A306" t="s">
        <v>401</v>
      </c>
      <c r="B306" s="1">
        <v>0</v>
      </c>
      <c r="C306">
        <v>428.16042689294198</v>
      </c>
      <c r="E306">
        <v>1</v>
      </c>
      <c r="F306" t="s">
        <v>242</v>
      </c>
    </row>
    <row r="307" spans="1:6" x14ac:dyDescent="0.25">
      <c r="A307" t="s">
        <v>402</v>
      </c>
      <c r="B307" s="1">
        <v>0.01</v>
      </c>
      <c r="C307">
        <v>378.56597057165999</v>
      </c>
      <c r="E307">
        <v>0</v>
      </c>
      <c r="F307" t="s">
        <v>48</v>
      </c>
    </row>
    <row r="308" spans="1:6" x14ac:dyDescent="0.25">
      <c r="A308" t="s">
        <v>403</v>
      </c>
      <c r="B308" s="1">
        <v>0</v>
      </c>
      <c r="C308">
        <v>647.76787311189901</v>
      </c>
      <c r="E308">
        <v>0</v>
      </c>
      <c r="F308" t="s">
        <v>242</v>
      </c>
    </row>
    <row r="309" spans="1:6" x14ac:dyDescent="0.25">
      <c r="A309" t="s">
        <v>404</v>
      </c>
      <c r="B309" s="1">
        <v>0.02</v>
      </c>
      <c r="C309">
        <v>629.19865723052499</v>
      </c>
      <c r="E309">
        <v>0</v>
      </c>
      <c r="F309" t="s">
        <v>48</v>
      </c>
    </row>
    <row r="310" spans="1:6" x14ac:dyDescent="0.25">
      <c r="A310" t="s">
        <v>405</v>
      </c>
      <c r="B310" s="1">
        <v>5.0000000000000001E-3</v>
      </c>
      <c r="C310">
        <v>103.46396404371001</v>
      </c>
      <c r="E310">
        <v>0</v>
      </c>
      <c r="F310" t="s">
        <v>48</v>
      </c>
    </row>
    <row r="311" spans="1:6" x14ac:dyDescent="0.25">
      <c r="A311" t="s">
        <v>406</v>
      </c>
      <c r="B311" s="1">
        <v>0</v>
      </c>
      <c r="C311">
        <v>872.99700210653896</v>
      </c>
      <c r="E311">
        <v>0</v>
      </c>
      <c r="F311" t="s">
        <v>242</v>
      </c>
    </row>
    <row r="312" spans="1:6" x14ac:dyDescent="0.25">
      <c r="A312" t="s">
        <v>407</v>
      </c>
      <c r="B312" s="1">
        <v>0.01</v>
      </c>
      <c r="C312">
        <v>378.56597057165999</v>
      </c>
      <c r="E312">
        <v>0</v>
      </c>
      <c r="F312" t="s">
        <v>48</v>
      </c>
    </row>
    <row r="313" spans="1:6" x14ac:dyDescent="0.25">
      <c r="A313" t="s">
        <v>408</v>
      </c>
      <c r="B313" s="1">
        <v>0</v>
      </c>
      <c r="C313">
        <v>647.76787311189901</v>
      </c>
      <c r="E313">
        <v>0</v>
      </c>
      <c r="F313" t="s">
        <v>242</v>
      </c>
    </row>
    <row r="314" spans="1:6" x14ac:dyDescent="0.25">
      <c r="A314" t="s">
        <v>409</v>
      </c>
      <c r="B314" s="1">
        <v>0</v>
      </c>
      <c r="C314">
        <v>1775.12265583101</v>
      </c>
      <c r="E314">
        <v>0</v>
      </c>
      <c r="F314" t="s">
        <v>242</v>
      </c>
    </row>
    <row r="315" spans="1:6" x14ac:dyDescent="0.25">
      <c r="A315" t="s">
        <v>410</v>
      </c>
      <c r="B315" s="1">
        <v>0</v>
      </c>
      <c r="C315">
        <v>629.19865723052499</v>
      </c>
      <c r="E315">
        <v>0</v>
      </c>
      <c r="F315" t="s">
        <v>242</v>
      </c>
    </row>
    <row r="316" spans="1:6" x14ac:dyDescent="0.25">
      <c r="A316" t="s">
        <v>411</v>
      </c>
      <c r="B316" s="1">
        <v>0.01</v>
      </c>
      <c r="C316">
        <v>103.46396404371001</v>
      </c>
      <c r="E316">
        <v>0</v>
      </c>
      <c r="F316" t="s">
        <v>48</v>
      </c>
    </row>
    <row r="317" spans="1:6" x14ac:dyDescent="0.25">
      <c r="A317" t="s">
        <v>412</v>
      </c>
      <c r="B317" s="1">
        <v>0</v>
      </c>
      <c r="C317">
        <v>872.99700210653896</v>
      </c>
      <c r="E317">
        <v>0</v>
      </c>
      <c r="F317" t="s">
        <v>242</v>
      </c>
    </row>
    <row r="318" spans="1:6" x14ac:dyDescent="0.25">
      <c r="A318" t="s">
        <v>413</v>
      </c>
      <c r="B318" s="1">
        <v>0</v>
      </c>
      <c r="C318">
        <v>428.16042689294198</v>
      </c>
      <c r="E318">
        <v>1</v>
      </c>
      <c r="F318" t="s">
        <v>242</v>
      </c>
    </row>
    <row r="319" spans="1:6" x14ac:dyDescent="0.25">
      <c r="A319" t="s">
        <v>414</v>
      </c>
      <c r="B319" s="1">
        <v>3.0000000000000001E-3</v>
      </c>
      <c r="C319">
        <v>378.56597057165999</v>
      </c>
      <c r="E319">
        <v>0</v>
      </c>
      <c r="F319" t="s">
        <v>48</v>
      </c>
    </row>
    <row r="320" spans="1:6" x14ac:dyDescent="0.25">
      <c r="A320" t="s">
        <v>415</v>
      </c>
      <c r="B320" s="1">
        <v>0</v>
      </c>
      <c r="C320">
        <v>647.76787311189901</v>
      </c>
      <c r="E320">
        <v>0</v>
      </c>
      <c r="F320" t="s">
        <v>242</v>
      </c>
    </row>
    <row r="321" spans="1:6" x14ac:dyDescent="0.25">
      <c r="A321" t="s">
        <v>416</v>
      </c>
      <c r="B321" s="1">
        <v>5.0000000000000001E-3</v>
      </c>
      <c r="C321">
        <v>1775.12265583101</v>
      </c>
      <c r="E321">
        <v>0</v>
      </c>
      <c r="F321" t="s">
        <v>48</v>
      </c>
    </row>
    <row r="322" spans="1:6" x14ac:dyDescent="0.25">
      <c r="A322" t="s">
        <v>417</v>
      </c>
      <c r="B322" s="1">
        <v>0.1</v>
      </c>
      <c r="C322">
        <v>629.19865723052499</v>
      </c>
      <c r="E322">
        <v>0</v>
      </c>
      <c r="F322" t="s">
        <v>48</v>
      </c>
    </row>
    <row r="323" spans="1:6" x14ac:dyDescent="0.25">
      <c r="A323" t="s">
        <v>418</v>
      </c>
      <c r="B323" s="1">
        <v>0.01</v>
      </c>
      <c r="C323">
        <v>103.46396404371001</v>
      </c>
      <c r="E323">
        <v>0</v>
      </c>
      <c r="F323" t="s">
        <v>48</v>
      </c>
    </row>
    <row r="324" spans="1:6" x14ac:dyDescent="0.25">
      <c r="A324" t="s">
        <v>419</v>
      </c>
      <c r="B324" s="1">
        <v>0</v>
      </c>
      <c r="C324">
        <v>872.99700210653896</v>
      </c>
      <c r="E324">
        <v>0</v>
      </c>
      <c r="F324" t="s">
        <v>242</v>
      </c>
    </row>
    <row r="325" spans="1:6" x14ac:dyDescent="0.25">
      <c r="A325" t="s">
        <v>420</v>
      </c>
      <c r="B325" s="1">
        <v>0.01</v>
      </c>
      <c r="C325">
        <v>428.16042689294198</v>
      </c>
      <c r="E325">
        <v>1</v>
      </c>
      <c r="F325" t="s">
        <v>48</v>
      </c>
    </row>
    <row r="326" spans="1:6" x14ac:dyDescent="0.25">
      <c r="A326" t="s">
        <v>421</v>
      </c>
      <c r="B326" s="1">
        <v>1E-4</v>
      </c>
      <c r="C326">
        <v>378.56597057165999</v>
      </c>
      <c r="E326">
        <v>0</v>
      </c>
      <c r="F326" t="s">
        <v>48</v>
      </c>
    </row>
    <row r="327" spans="1:6" x14ac:dyDescent="0.25">
      <c r="A327" t="s">
        <v>422</v>
      </c>
      <c r="B327" s="1">
        <v>1E-3</v>
      </c>
      <c r="C327">
        <v>647.76787311189901</v>
      </c>
      <c r="E327">
        <v>0</v>
      </c>
      <c r="F327" t="s">
        <v>48</v>
      </c>
    </row>
    <row r="328" spans="1:6" x14ac:dyDescent="0.25">
      <c r="A328" t="s">
        <v>423</v>
      </c>
      <c r="B328" s="1">
        <v>5.0000000000000001E-3</v>
      </c>
      <c r="C328">
        <v>1775.12265583101</v>
      </c>
      <c r="E328">
        <v>0</v>
      </c>
      <c r="F328" t="s">
        <v>48</v>
      </c>
    </row>
    <row r="329" spans="1:6" x14ac:dyDescent="0.25">
      <c r="A329" t="s">
        <v>424</v>
      </c>
      <c r="B329" s="1">
        <v>0.05</v>
      </c>
      <c r="C329">
        <v>629.19865723052499</v>
      </c>
      <c r="E329">
        <v>0</v>
      </c>
      <c r="F329" t="s">
        <v>48</v>
      </c>
    </row>
    <row r="330" spans="1:6" x14ac:dyDescent="0.25">
      <c r="A330" t="s">
        <v>425</v>
      </c>
      <c r="B330" s="1">
        <v>0.05</v>
      </c>
      <c r="C330">
        <v>103.46396404371001</v>
      </c>
      <c r="E330">
        <v>0</v>
      </c>
      <c r="F330" t="s">
        <v>48</v>
      </c>
    </row>
    <row r="331" spans="1:6" x14ac:dyDescent="0.25">
      <c r="A331" t="s">
        <v>426</v>
      </c>
      <c r="B331" s="1">
        <v>0</v>
      </c>
      <c r="C331">
        <v>872.99700210653896</v>
      </c>
      <c r="E331">
        <v>0</v>
      </c>
      <c r="F331" t="s">
        <v>242</v>
      </c>
    </row>
    <row r="332" spans="1:6" x14ac:dyDescent="0.25">
      <c r="A332" t="s">
        <v>427</v>
      </c>
      <c r="B332" s="1">
        <v>0.03</v>
      </c>
      <c r="C332">
        <v>428.16042689294198</v>
      </c>
      <c r="E332">
        <v>1</v>
      </c>
      <c r="F332" t="s">
        <v>48</v>
      </c>
    </row>
    <row r="333" spans="1:6" x14ac:dyDescent="0.25">
      <c r="A333" t="s">
        <v>428</v>
      </c>
      <c r="B333" s="1">
        <v>0</v>
      </c>
      <c r="C333">
        <v>378.56597057165999</v>
      </c>
      <c r="E333">
        <v>0</v>
      </c>
      <c r="F333" t="s">
        <v>242</v>
      </c>
    </row>
    <row r="334" spans="1:6" x14ac:dyDescent="0.25">
      <c r="A334" t="s">
        <v>429</v>
      </c>
      <c r="B334" s="1">
        <v>0.05</v>
      </c>
      <c r="C334">
        <v>647.76787311189901</v>
      </c>
      <c r="E334">
        <v>0</v>
      </c>
      <c r="F334" t="s">
        <v>48</v>
      </c>
    </row>
    <row r="335" spans="1:6" x14ac:dyDescent="0.25">
      <c r="A335" t="s">
        <v>430</v>
      </c>
      <c r="B335" s="1">
        <v>0</v>
      </c>
      <c r="C335">
        <v>1775.12265583101</v>
      </c>
      <c r="E335">
        <v>0</v>
      </c>
      <c r="F335" t="s">
        <v>242</v>
      </c>
    </row>
    <row r="336" spans="1:6" x14ac:dyDescent="0.25">
      <c r="A336" t="s">
        <v>431</v>
      </c>
      <c r="B336" s="1">
        <v>0.01</v>
      </c>
      <c r="C336">
        <v>629.19865723052499</v>
      </c>
      <c r="E336">
        <v>0</v>
      </c>
      <c r="F336" t="s">
        <v>48</v>
      </c>
    </row>
    <row r="337" spans="1:6" x14ac:dyDescent="0.25">
      <c r="A337" t="s">
        <v>432</v>
      </c>
      <c r="B337" s="1">
        <v>0.01</v>
      </c>
      <c r="C337">
        <v>103.46396404371001</v>
      </c>
      <c r="E337">
        <v>0</v>
      </c>
      <c r="F337" t="s">
        <v>48</v>
      </c>
    </row>
    <row r="338" spans="1:6" x14ac:dyDescent="0.25">
      <c r="A338" t="s">
        <v>433</v>
      </c>
      <c r="B338" s="1">
        <v>0</v>
      </c>
      <c r="C338">
        <v>872.99700210653896</v>
      </c>
      <c r="E338">
        <v>0</v>
      </c>
      <c r="F338" t="s">
        <v>242</v>
      </c>
    </row>
    <row r="339" spans="1:6" x14ac:dyDescent="0.25">
      <c r="A339" t="s">
        <v>434</v>
      </c>
      <c r="B339" s="1">
        <v>0</v>
      </c>
      <c r="C339">
        <v>428.16042689294198</v>
      </c>
      <c r="E339">
        <v>1</v>
      </c>
      <c r="F339" t="s">
        <v>242</v>
      </c>
    </row>
    <row r="340" spans="1:6" x14ac:dyDescent="0.25">
      <c r="A340" t="s">
        <v>435</v>
      </c>
      <c r="B340" s="1">
        <v>0</v>
      </c>
      <c r="C340">
        <v>378.56597057165999</v>
      </c>
      <c r="E340">
        <v>0</v>
      </c>
      <c r="F340" t="s">
        <v>242</v>
      </c>
    </row>
    <row r="341" spans="1:6" x14ac:dyDescent="0.25">
      <c r="A341" t="s">
        <v>436</v>
      </c>
      <c r="B341" s="1">
        <v>0</v>
      </c>
      <c r="C341">
        <v>1775.12265583101</v>
      </c>
      <c r="E341">
        <v>0</v>
      </c>
      <c r="F341" t="s">
        <v>242</v>
      </c>
    </row>
    <row r="342" spans="1:6" x14ac:dyDescent="0.25">
      <c r="A342" t="s">
        <v>437</v>
      </c>
      <c r="B342" s="1">
        <v>1E-4</v>
      </c>
      <c r="C342">
        <v>48.189327328686097</v>
      </c>
      <c r="E342">
        <v>0</v>
      </c>
      <c r="F342" t="s">
        <v>48</v>
      </c>
    </row>
    <row r="343" spans="1:6" x14ac:dyDescent="0.25">
      <c r="A343" t="s">
        <v>438</v>
      </c>
      <c r="B343" s="1">
        <v>0.05</v>
      </c>
      <c r="C343">
        <v>629.19865723052499</v>
      </c>
      <c r="E343">
        <v>0</v>
      </c>
      <c r="F343" t="s">
        <v>48</v>
      </c>
    </row>
    <row r="344" spans="1:6" x14ac:dyDescent="0.25">
      <c r="A344" t="s">
        <v>439</v>
      </c>
      <c r="B344" s="1">
        <v>0.01</v>
      </c>
      <c r="C344">
        <v>103.46396404371001</v>
      </c>
      <c r="E344">
        <v>0</v>
      </c>
      <c r="F344" t="s">
        <v>48</v>
      </c>
    </row>
    <row r="345" spans="1:6" x14ac:dyDescent="0.25">
      <c r="A345" t="s">
        <v>440</v>
      </c>
      <c r="B345" s="1">
        <v>0</v>
      </c>
      <c r="C345">
        <v>872.99700210653896</v>
      </c>
      <c r="E345">
        <v>0</v>
      </c>
      <c r="F345" t="s">
        <v>242</v>
      </c>
    </row>
    <row r="346" spans="1:6" x14ac:dyDescent="0.25">
      <c r="A346" t="s">
        <v>441</v>
      </c>
      <c r="B346" s="1">
        <v>0.01</v>
      </c>
      <c r="C346">
        <v>428.16042689294198</v>
      </c>
      <c r="E346">
        <v>1</v>
      </c>
      <c r="F346" t="s">
        <v>48</v>
      </c>
    </row>
    <row r="347" spans="1:6" x14ac:dyDescent="0.25">
      <c r="A347" t="s">
        <v>442</v>
      </c>
      <c r="B347" s="1">
        <v>0.01</v>
      </c>
      <c r="C347">
        <v>378.56597057165999</v>
      </c>
      <c r="E347">
        <v>0</v>
      </c>
      <c r="F347" t="s">
        <v>48</v>
      </c>
    </row>
    <row r="348" spans="1:6" x14ac:dyDescent="0.25">
      <c r="A348" t="s">
        <v>443</v>
      </c>
      <c r="B348" s="1">
        <v>0.01</v>
      </c>
      <c r="C348">
        <v>647.76787311189901</v>
      </c>
      <c r="E348">
        <v>0</v>
      </c>
      <c r="F348" t="s">
        <v>48</v>
      </c>
    </row>
    <row r="349" spans="1:6" x14ac:dyDescent="0.25">
      <c r="A349" t="s">
        <v>444</v>
      </c>
      <c r="B349" s="1">
        <v>0.01</v>
      </c>
      <c r="C349">
        <v>21.458483869594101</v>
      </c>
      <c r="E349">
        <v>0</v>
      </c>
      <c r="F349" t="s">
        <v>48</v>
      </c>
    </row>
    <row r="350" spans="1:6" x14ac:dyDescent="0.25">
      <c r="A350" t="s">
        <v>445</v>
      </c>
      <c r="B350" s="1">
        <v>0.01</v>
      </c>
      <c r="C350">
        <v>1775.12265583101</v>
      </c>
      <c r="E350">
        <v>0</v>
      </c>
      <c r="F350" t="s">
        <v>48</v>
      </c>
    </row>
    <row r="351" spans="1:6" x14ac:dyDescent="0.25">
      <c r="A351" t="s">
        <v>446</v>
      </c>
      <c r="B351" s="1">
        <v>0.01</v>
      </c>
      <c r="C351">
        <v>629.19865723052499</v>
      </c>
      <c r="E351">
        <v>0</v>
      </c>
      <c r="F351" t="s">
        <v>48</v>
      </c>
    </row>
    <row r="352" spans="1:6" x14ac:dyDescent="0.25">
      <c r="A352" t="s">
        <v>447</v>
      </c>
      <c r="B352" s="1">
        <v>0.01</v>
      </c>
      <c r="C352">
        <v>103.46396404371001</v>
      </c>
      <c r="E352">
        <v>0</v>
      </c>
      <c r="F352" t="s">
        <v>48</v>
      </c>
    </row>
    <row r="353" spans="1:6" x14ac:dyDescent="0.25">
      <c r="A353" t="s">
        <v>448</v>
      </c>
      <c r="B353" s="1">
        <v>0</v>
      </c>
      <c r="C353">
        <v>872.99700210653896</v>
      </c>
      <c r="E353">
        <v>0</v>
      </c>
      <c r="F353" t="s">
        <v>242</v>
      </c>
    </row>
    <row r="354" spans="1:6" x14ac:dyDescent="0.25">
      <c r="A354" t="s">
        <v>449</v>
      </c>
      <c r="B354" s="1">
        <v>0.01</v>
      </c>
      <c r="C354">
        <v>428.16042689294198</v>
      </c>
      <c r="E354">
        <v>1</v>
      </c>
      <c r="F354" t="s">
        <v>48</v>
      </c>
    </row>
    <row r="355" spans="1:6" x14ac:dyDescent="0.25">
      <c r="A355" t="s">
        <v>450</v>
      </c>
      <c r="B355" s="1">
        <v>0.01</v>
      </c>
      <c r="C355">
        <v>378.56597057165999</v>
      </c>
      <c r="E355">
        <v>0</v>
      </c>
      <c r="F355" t="s">
        <v>48</v>
      </c>
    </row>
    <row r="356" spans="1:6" x14ac:dyDescent="0.25">
      <c r="A356" t="s">
        <v>451</v>
      </c>
      <c r="B356" s="1">
        <v>0</v>
      </c>
      <c r="C356">
        <v>647.76787311189901</v>
      </c>
      <c r="E356">
        <v>0</v>
      </c>
      <c r="F356" t="s">
        <v>242</v>
      </c>
    </row>
    <row r="357" spans="1:6" x14ac:dyDescent="0.25">
      <c r="A357" t="s">
        <v>452</v>
      </c>
      <c r="B357" s="1">
        <v>0</v>
      </c>
      <c r="C357">
        <v>1775.12265583101</v>
      </c>
      <c r="E357">
        <v>0</v>
      </c>
      <c r="F357" t="s">
        <v>242</v>
      </c>
    </row>
    <row r="358" spans="1:6" x14ac:dyDescent="0.25">
      <c r="A358" t="s">
        <v>453</v>
      </c>
      <c r="B358" s="1">
        <v>0.01</v>
      </c>
      <c r="C358">
        <v>629.19865723052499</v>
      </c>
      <c r="E358">
        <v>0</v>
      </c>
      <c r="F358" t="s">
        <v>48</v>
      </c>
    </row>
    <row r="359" spans="1:6" x14ac:dyDescent="0.25">
      <c r="A359" t="s">
        <v>454</v>
      </c>
      <c r="B359" s="1">
        <v>1E-4</v>
      </c>
      <c r="C359">
        <v>103.46396404371001</v>
      </c>
      <c r="E359">
        <v>0</v>
      </c>
      <c r="F359" t="s">
        <v>48</v>
      </c>
    </row>
    <row r="360" spans="1:6" x14ac:dyDescent="0.25">
      <c r="A360" t="s">
        <v>455</v>
      </c>
      <c r="B360" s="1">
        <v>0</v>
      </c>
      <c r="C360">
        <v>872.99700210653896</v>
      </c>
      <c r="E360">
        <v>0</v>
      </c>
      <c r="F360" t="s">
        <v>242</v>
      </c>
    </row>
    <row r="361" spans="1:6" x14ac:dyDescent="0.25">
      <c r="A361" t="s">
        <v>456</v>
      </c>
      <c r="B361" s="1">
        <v>0.01</v>
      </c>
      <c r="C361">
        <v>428.16042689294198</v>
      </c>
      <c r="E361">
        <v>1</v>
      </c>
      <c r="F361" t="s">
        <v>48</v>
      </c>
    </row>
    <row r="362" spans="1:6" x14ac:dyDescent="0.25">
      <c r="A362" t="s">
        <v>457</v>
      </c>
      <c r="B362" s="1">
        <v>0.01</v>
      </c>
      <c r="C362">
        <v>378.56597057165999</v>
      </c>
      <c r="E362">
        <v>0</v>
      </c>
      <c r="F362" t="s">
        <v>48</v>
      </c>
    </row>
    <row r="363" spans="1:6" x14ac:dyDescent="0.25">
      <c r="A363" t="s">
        <v>458</v>
      </c>
      <c r="B363" s="1">
        <v>0</v>
      </c>
      <c r="C363">
        <v>647.76787311189901</v>
      </c>
      <c r="E363">
        <v>0</v>
      </c>
      <c r="F363" t="s">
        <v>242</v>
      </c>
    </row>
    <row r="364" spans="1:6" x14ac:dyDescent="0.25">
      <c r="A364" t="s">
        <v>459</v>
      </c>
      <c r="B364" s="1">
        <v>0</v>
      </c>
      <c r="C364">
        <v>1775.12265583101</v>
      </c>
      <c r="E364">
        <v>0</v>
      </c>
      <c r="F364" t="s">
        <v>242</v>
      </c>
    </row>
    <row r="365" spans="1:6" x14ac:dyDescent="0.25">
      <c r="A365" t="s">
        <v>460</v>
      </c>
      <c r="B365" s="1">
        <v>0.03</v>
      </c>
      <c r="C365">
        <v>629.19865723052499</v>
      </c>
      <c r="E365">
        <v>0</v>
      </c>
      <c r="F365" t="s">
        <v>48</v>
      </c>
    </row>
    <row r="366" spans="1:6" x14ac:dyDescent="0.25">
      <c r="A366" t="s">
        <v>461</v>
      </c>
      <c r="B366" s="1">
        <v>0</v>
      </c>
      <c r="C366">
        <v>103.46396404371001</v>
      </c>
      <c r="E366">
        <v>0</v>
      </c>
      <c r="F366" t="s">
        <v>242</v>
      </c>
    </row>
    <row r="367" spans="1:6" x14ac:dyDescent="0.25">
      <c r="A367" t="s">
        <v>462</v>
      </c>
      <c r="B367" s="1">
        <v>0</v>
      </c>
      <c r="C367">
        <v>872.99700210653896</v>
      </c>
      <c r="E367">
        <v>0</v>
      </c>
      <c r="F367" t="s">
        <v>242</v>
      </c>
    </row>
    <row r="368" spans="1:6" x14ac:dyDescent="0.25">
      <c r="A368" t="s">
        <v>463</v>
      </c>
      <c r="B368" s="1">
        <v>0</v>
      </c>
      <c r="C368">
        <v>428.16042689294198</v>
      </c>
      <c r="E368">
        <v>1</v>
      </c>
      <c r="F368" t="s">
        <v>242</v>
      </c>
    </row>
    <row r="369" spans="1:6" x14ac:dyDescent="0.25">
      <c r="A369" t="s">
        <v>464</v>
      </c>
      <c r="B369" s="1">
        <v>0</v>
      </c>
      <c r="C369">
        <v>378.56597057165999</v>
      </c>
      <c r="E369">
        <v>0</v>
      </c>
      <c r="F369" t="s">
        <v>242</v>
      </c>
    </row>
    <row r="370" spans="1:6" x14ac:dyDescent="0.25">
      <c r="A370" t="s">
        <v>465</v>
      </c>
      <c r="B370" s="1">
        <v>0</v>
      </c>
      <c r="C370">
        <v>647.76787311189901</v>
      </c>
      <c r="E370">
        <v>0</v>
      </c>
      <c r="F370" t="s">
        <v>242</v>
      </c>
    </row>
    <row r="371" spans="1:6" x14ac:dyDescent="0.25">
      <c r="A371" t="s">
        <v>466</v>
      </c>
      <c r="B371" s="1">
        <v>0</v>
      </c>
      <c r="C371">
        <v>1775.12265583101</v>
      </c>
      <c r="E371">
        <v>0</v>
      </c>
      <c r="F371" t="s">
        <v>242</v>
      </c>
    </row>
    <row r="372" spans="1:6" x14ac:dyDescent="0.25">
      <c r="A372" t="s">
        <v>467</v>
      </c>
      <c r="B372" s="1">
        <v>0</v>
      </c>
      <c r="C372">
        <v>48.189327328686097</v>
      </c>
      <c r="E372">
        <v>0</v>
      </c>
      <c r="F372" t="s">
        <v>242</v>
      </c>
    </row>
    <row r="373" spans="1:6" x14ac:dyDescent="0.25">
      <c r="A373" t="s">
        <v>468</v>
      </c>
      <c r="B373" s="1">
        <v>0.01</v>
      </c>
      <c r="C373">
        <v>629.19865723052499</v>
      </c>
      <c r="E373">
        <v>0</v>
      </c>
      <c r="F373" t="s">
        <v>48</v>
      </c>
    </row>
    <row r="374" spans="1:6" x14ac:dyDescent="0.25">
      <c r="A374" t="s">
        <v>469</v>
      </c>
      <c r="B374" s="1">
        <v>0</v>
      </c>
      <c r="C374">
        <v>103.46396404371001</v>
      </c>
      <c r="E374">
        <v>0</v>
      </c>
      <c r="F374" t="s">
        <v>242</v>
      </c>
    </row>
    <row r="375" spans="1:6" x14ac:dyDescent="0.25">
      <c r="A375" t="s">
        <v>470</v>
      </c>
      <c r="B375" s="1">
        <v>0</v>
      </c>
      <c r="C375">
        <v>872.99700210653896</v>
      </c>
      <c r="E375">
        <v>0</v>
      </c>
      <c r="F375" t="s">
        <v>242</v>
      </c>
    </row>
    <row r="376" spans="1:6" x14ac:dyDescent="0.25">
      <c r="A376" t="s">
        <v>471</v>
      </c>
      <c r="B376" s="1">
        <v>0</v>
      </c>
      <c r="C376">
        <v>428.16042689294198</v>
      </c>
      <c r="E376">
        <v>1</v>
      </c>
      <c r="F376" t="s">
        <v>242</v>
      </c>
    </row>
    <row r="377" spans="1:6" x14ac:dyDescent="0.25">
      <c r="A377" t="s">
        <v>472</v>
      </c>
      <c r="B377" s="1">
        <v>0</v>
      </c>
      <c r="C377">
        <v>378.56597057165999</v>
      </c>
      <c r="E377">
        <v>0</v>
      </c>
      <c r="F377" t="s">
        <v>242</v>
      </c>
    </row>
    <row r="378" spans="1:6" x14ac:dyDescent="0.25">
      <c r="A378" t="s">
        <v>473</v>
      </c>
      <c r="B378" s="1">
        <v>0</v>
      </c>
      <c r="C378">
        <v>647.76787311189901</v>
      </c>
      <c r="E378">
        <v>0</v>
      </c>
      <c r="F378" t="s">
        <v>242</v>
      </c>
    </row>
    <row r="379" spans="1:6" x14ac:dyDescent="0.25">
      <c r="A379" t="s">
        <v>474</v>
      </c>
      <c r="B379" s="1">
        <v>0.01</v>
      </c>
      <c r="C379">
        <v>629.19865723052499</v>
      </c>
      <c r="E379">
        <v>0</v>
      </c>
      <c r="F379" t="s">
        <v>48</v>
      </c>
    </row>
    <row r="380" spans="1:6" x14ac:dyDescent="0.25">
      <c r="A380" t="s">
        <v>475</v>
      </c>
      <c r="B380" s="1">
        <v>0</v>
      </c>
      <c r="C380">
        <v>103.46396404371001</v>
      </c>
      <c r="E380">
        <v>0</v>
      </c>
      <c r="F380" t="s">
        <v>242</v>
      </c>
    </row>
    <row r="381" spans="1:6" x14ac:dyDescent="0.25">
      <c r="A381" t="s">
        <v>476</v>
      </c>
      <c r="B381" s="1">
        <v>0</v>
      </c>
      <c r="C381">
        <v>872.99700210653896</v>
      </c>
      <c r="E381">
        <v>0</v>
      </c>
      <c r="F381" t="s">
        <v>242</v>
      </c>
    </row>
    <row r="382" spans="1:6" x14ac:dyDescent="0.25">
      <c r="A382" t="s">
        <v>477</v>
      </c>
      <c r="B382" s="1">
        <v>0</v>
      </c>
      <c r="C382">
        <v>428.16042689294198</v>
      </c>
      <c r="E382">
        <v>2</v>
      </c>
      <c r="F382" t="s">
        <v>242</v>
      </c>
    </row>
    <row r="383" spans="1:6" x14ac:dyDescent="0.25">
      <c r="A383" t="s">
        <v>478</v>
      </c>
      <c r="B383" s="1">
        <v>0</v>
      </c>
      <c r="C383">
        <v>378.56597057165999</v>
      </c>
      <c r="E383">
        <v>0</v>
      </c>
      <c r="F383" t="s">
        <v>242</v>
      </c>
    </row>
    <row r="384" spans="1:6" x14ac:dyDescent="0.25">
      <c r="A384" t="s">
        <v>479</v>
      </c>
      <c r="B384" s="1">
        <v>5.0000000000000001E-3</v>
      </c>
      <c r="C384">
        <v>647.76787311189901</v>
      </c>
      <c r="E384">
        <v>0</v>
      </c>
      <c r="F384" t="s">
        <v>48</v>
      </c>
    </row>
    <row r="385" spans="1:6" x14ac:dyDescent="0.25">
      <c r="A385" t="s">
        <v>480</v>
      </c>
      <c r="B385" s="1">
        <v>0.03</v>
      </c>
      <c r="C385">
        <v>21.458483869594101</v>
      </c>
      <c r="E385">
        <v>0</v>
      </c>
      <c r="F385" t="s">
        <v>48</v>
      </c>
    </row>
    <row r="386" spans="1:6" x14ac:dyDescent="0.25">
      <c r="A386" t="s">
        <v>481</v>
      </c>
      <c r="B386" s="1">
        <v>0.02</v>
      </c>
      <c r="C386">
        <v>1775.12265583101</v>
      </c>
      <c r="E386">
        <v>0</v>
      </c>
      <c r="F386" t="s">
        <v>48</v>
      </c>
    </row>
    <row r="387" spans="1:6" x14ac:dyDescent="0.25">
      <c r="A387" t="s">
        <v>482</v>
      </c>
      <c r="B387" s="1">
        <v>0.02</v>
      </c>
      <c r="C387">
        <v>48.189327328686097</v>
      </c>
      <c r="E387">
        <v>0</v>
      </c>
      <c r="F387" t="s">
        <v>48</v>
      </c>
    </row>
    <row r="388" spans="1:6" x14ac:dyDescent="0.25">
      <c r="A388" t="s">
        <v>483</v>
      </c>
      <c r="B388" s="1">
        <v>0.01</v>
      </c>
      <c r="C388">
        <v>629.19865723052499</v>
      </c>
      <c r="E388">
        <v>0</v>
      </c>
      <c r="F388" t="s">
        <v>48</v>
      </c>
    </row>
    <row r="389" spans="1:6" x14ac:dyDescent="0.25">
      <c r="A389" t="s">
        <v>484</v>
      </c>
      <c r="B389" s="1">
        <v>0.03</v>
      </c>
      <c r="C389">
        <v>103.46396404371001</v>
      </c>
      <c r="E389">
        <v>0</v>
      </c>
      <c r="F389" t="s">
        <v>48</v>
      </c>
    </row>
    <row r="390" spans="1:6" x14ac:dyDescent="0.25">
      <c r="A390" t="s">
        <v>485</v>
      </c>
      <c r="B390" s="1">
        <v>0</v>
      </c>
      <c r="C390">
        <v>872.99700210653896</v>
      </c>
      <c r="E390">
        <v>0</v>
      </c>
      <c r="F390" t="s">
        <v>242</v>
      </c>
    </row>
    <row r="391" spans="1:6" x14ac:dyDescent="0.25">
      <c r="A391" t="s">
        <v>486</v>
      </c>
      <c r="B391" s="1">
        <v>0</v>
      </c>
      <c r="C391">
        <v>428.16042689294198</v>
      </c>
      <c r="E391">
        <v>2</v>
      </c>
      <c r="F391" t="s">
        <v>242</v>
      </c>
    </row>
    <row r="392" spans="1:6" x14ac:dyDescent="0.25">
      <c r="A392" t="s">
        <v>487</v>
      </c>
      <c r="B392" s="1">
        <v>0.01</v>
      </c>
      <c r="C392">
        <v>378.56597057165999</v>
      </c>
      <c r="E392">
        <v>0</v>
      </c>
      <c r="F392" t="s">
        <v>43</v>
      </c>
    </row>
    <row r="393" spans="1:6" x14ac:dyDescent="0.25">
      <c r="A393" t="s">
        <v>488</v>
      </c>
      <c r="B393" s="1">
        <v>0</v>
      </c>
      <c r="C393">
        <v>647.76787311189901</v>
      </c>
      <c r="E393">
        <v>0</v>
      </c>
      <c r="F393" t="s">
        <v>242</v>
      </c>
    </row>
    <row r="394" spans="1:6" x14ac:dyDescent="0.25">
      <c r="A394" t="s">
        <v>489</v>
      </c>
      <c r="B394" s="1">
        <v>0.01</v>
      </c>
      <c r="C394">
        <v>21.458483869594101</v>
      </c>
      <c r="E394">
        <v>0</v>
      </c>
      <c r="F394" t="s">
        <v>48</v>
      </c>
    </row>
    <row r="395" spans="1:6" x14ac:dyDescent="0.25">
      <c r="A395" t="s">
        <v>490</v>
      </c>
      <c r="B395" s="1">
        <v>0.1</v>
      </c>
      <c r="C395">
        <v>1775.12265583101</v>
      </c>
      <c r="E395">
        <v>0</v>
      </c>
      <c r="F395" t="s">
        <v>48</v>
      </c>
    </row>
    <row r="396" spans="1:6" x14ac:dyDescent="0.25">
      <c r="A396" t="s">
        <v>491</v>
      </c>
      <c r="B396" s="1">
        <v>0.01</v>
      </c>
      <c r="C396">
        <v>48.189327328686097</v>
      </c>
      <c r="E396">
        <v>0</v>
      </c>
      <c r="F396" t="s">
        <v>48</v>
      </c>
    </row>
    <row r="397" spans="1:6" x14ac:dyDescent="0.25">
      <c r="A397" t="s">
        <v>492</v>
      </c>
      <c r="B397" s="1">
        <v>0.01</v>
      </c>
      <c r="C397">
        <v>629.19865723052499</v>
      </c>
      <c r="E397">
        <v>0</v>
      </c>
      <c r="F397" t="s">
        <v>43</v>
      </c>
    </row>
    <row r="398" spans="1:6" x14ac:dyDescent="0.25">
      <c r="A398" t="s">
        <v>493</v>
      </c>
      <c r="B398" s="1">
        <v>0.1</v>
      </c>
      <c r="C398">
        <v>103.46396404371001</v>
      </c>
      <c r="E398">
        <v>0</v>
      </c>
      <c r="F398" t="s">
        <v>48</v>
      </c>
    </row>
    <row r="399" spans="1:6" x14ac:dyDescent="0.25">
      <c r="A399" t="s">
        <v>494</v>
      </c>
      <c r="B399" s="1">
        <v>0</v>
      </c>
      <c r="C399">
        <v>872.99700210653896</v>
      </c>
      <c r="E399">
        <v>0</v>
      </c>
      <c r="F399" t="s">
        <v>242</v>
      </c>
    </row>
    <row r="400" spans="1:6" x14ac:dyDescent="0.25">
      <c r="A400" t="s">
        <v>495</v>
      </c>
      <c r="B400" s="1">
        <v>7.0000000000000007E-2</v>
      </c>
      <c r="C400">
        <v>428.16042689294198</v>
      </c>
      <c r="E400">
        <v>1</v>
      </c>
      <c r="F400" t="s">
        <v>48</v>
      </c>
    </row>
    <row r="401" spans="1:6" x14ac:dyDescent="0.25">
      <c r="A401" t="s">
        <v>496</v>
      </c>
      <c r="B401" s="1">
        <v>0.05</v>
      </c>
      <c r="C401">
        <v>10.195600000000001</v>
      </c>
      <c r="E401">
        <v>0</v>
      </c>
      <c r="F401" t="s">
        <v>48</v>
      </c>
    </row>
    <row r="402" spans="1:6" x14ac:dyDescent="0.25">
      <c r="A402" t="s">
        <v>497</v>
      </c>
      <c r="B402" s="1">
        <v>0</v>
      </c>
      <c r="C402">
        <v>107.02800000000001</v>
      </c>
      <c r="E402">
        <v>0</v>
      </c>
      <c r="F402" t="s">
        <v>48</v>
      </c>
    </row>
    <row r="403" spans="1:6" x14ac:dyDescent="0.25">
      <c r="A403" t="s">
        <v>498</v>
      </c>
      <c r="B403" s="1">
        <v>0.1</v>
      </c>
      <c r="C403">
        <v>355.44799999999998</v>
      </c>
      <c r="E403">
        <v>0</v>
      </c>
      <c r="F403" t="s">
        <v>48</v>
      </c>
    </row>
    <row r="404" spans="1:6" x14ac:dyDescent="0.25">
      <c r="A404" t="s">
        <v>499</v>
      </c>
      <c r="B404" s="1">
        <v>0.2</v>
      </c>
      <c r="C404">
        <v>48.189327328686097</v>
      </c>
      <c r="E404">
        <v>0</v>
      </c>
      <c r="F404" t="s">
        <v>98</v>
      </c>
    </row>
    <row r="405" spans="1:6" x14ac:dyDescent="0.25">
      <c r="A405" t="s">
        <v>500</v>
      </c>
      <c r="B405" s="1">
        <v>0.02</v>
      </c>
      <c r="C405">
        <v>227.40299999999999</v>
      </c>
      <c r="E405">
        <v>0</v>
      </c>
      <c r="F405" t="s">
        <v>98</v>
      </c>
    </row>
    <row r="406" spans="1:6" x14ac:dyDescent="0.25">
      <c r="A406" t="s">
        <v>501</v>
      </c>
      <c r="B406" s="1">
        <v>0.1</v>
      </c>
      <c r="C406">
        <v>66.054699999999997</v>
      </c>
      <c r="E406">
        <v>0</v>
      </c>
      <c r="F406" t="s">
        <v>43</v>
      </c>
    </row>
    <row r="407" spans="1:6" x14ac:dyDescent="0.25">
      <c r="A407" t="s">
        <v>502</v>
      </c>
      <c r="B407" s="1">
        <v>0.05</v>
      </c>
      <c r="C407">
        <v>164.83099999999999</v>
      </c>
      <c r="E407">
        <v>0</v>
      </c>
      <c r="F407" t="s">
        <v>48</v>
      </c>
    </row>
    <row r="408" spans="1:6" x14ac:dyDescent="0.25">
      <c r="A408" t="s">
        <v>503</v>
      </c>
      <c r="B408" s="1">
        <v>0.25</v>
      </c>
      <c r="C408">
        <v>62.4465</v>
      </c>
      <c r="E408">
        <v>1</v>
      </c>
      <c r="F408" t="s">
        <v>43</v>
      </c>
    </row>
    <row r="409" spans="1:6" x14ac:dyDescent="0.25">
      <c r="A409" t="s">
        <v>504</v>
      </c>
      <c r="B409" s="1">
        <v>0.01</v>
      </c>
      <c r="C409">
        <v>378.56597057165999</v>
      </c>
      <c r="E409">
        <v>0</v>
      </c>
      <c r="F409" t="s">
        <v>48</v>
      </c>
    </row>
    <row r="410" spans="1:6" x14ac:dyDescent="0.25">
      <c r="A410" t="s">
        <v>505</v>
      </c>
      <c r="B410" s="1">
        <v>0.01</v>
      </c>
      <c r="C410">
        <v>647.76787311189901</v>
      </c>
      <c r="E410">
        <v>0</v>
      </c>
      <c r="F410" t="s">
        <v>48</v>
      </c>
    </row>
    <row r="411" spans="1:6" x14ac:dyDescent="0.25">
      <c r="A411" t="s">
        <v>506</v>
      </c>
      <c r="B411" s="1">
        <v>0</v>
      </c>
      <c r="C411">
        <v>21.458483869594101</v>
      </c>
      <c r="E411">
        <v>0</v>
      </c>
      <c r="F411" t="s">
        <v>48</v>
      </c>
    </row>
    <row r="412" spans="1:6" x14ac:dyDescent="0.25">
      <c r="A412" t="s">
        <v>507</v>
      </c>
      <c r="B412" s="1">
        <v>0.01</v>
      </c>
      <c r="C412">
        <v>1775.12265583101</v>
      </c>
      <c r="E412">
        <v>0</v>
      </c>
      <c r="F412" t="s">
        <v>48</v>
      </c>
    </row>
    <row r="413" spans="1:6" x14ac:dyDescent="0.25">
      <c r="A413" t="s">
        <v>508</v>
      </c>
      <c r="B413" s="1">
        <v>1E-4</v>
      </c>
      <c r="C413">
        <v>48.189327328686097</v>
      </c>
      <c r="E413">
        <v>0</v>
      </c>
      <c r="F413" t="s">
        <v>48</v>
      </c>
    </row>
    <row r="414" spans="1:6" x14ac:dyDescent="0.25">
      <c r="A414" t="s">
        <v>509</v>
      </c>
      <c r="B414" s="1">
        <v>0.05</v>
      </c>
      <c r="C414">
        <v>629.19865723052499</v>
      </c>
      <c r="E414">
        <v>0</v>
      </c>
      <c r="F414" t="s">
        <v>48</v>
      </c>
    </row>
    <row r="415" spans="1:6" x14ac:dyDescent="0.25">
      <c r="A415" t="s">
        <v>510</v>
      </c>
      <c r="B415" s="1">
        <v>0.35</v>
      </c>
      <c r="C415">
        <v>103.46396404371001</v>
      </c>
      <c r="E415">
        <v>0</v>
      </c>
      <c r="F415" t="s">
        <v>43</v>
      </c>
    </row>
    <row r="416" spans="1:6" x14ac:dyDescent="0.25">
      <c r="A416" t="s">
        <v>511</v>
      </c>
      <c r="B416" s="1">
        <v>0.15</v>
      </c>
      <c r="C416">
        <v>872.99700210653896</v>
      </c>
      <c r="E416">
        <v>0</v>
      </c>
      <c r="F416" t="s">
        <v>98</v>
      </c>
    </row>
    <row r="417" spans="1:6" x14ac:dyDescent="0.25">
      <c r="A417" t="s">
        <v>512</v>
      </c>
      <c r="B417" s="1">
        <v>0.2</v>
      </c>
      <c r="C417">
        <v>428.16042689294198</v>
      </c>
      <c r="E417">
        <v>1</v>
      </c>
      <c r="F417" t="s">
        <v>43</v>
      </c>
    </row>
    <row r="418" spans="1:6" x14ac:dyDescent="0.25">
      <c r="A418" t="s">
        <v>513</v>
      </c>
      <c r="B418" s="1">
        <v>0.05</v>
      </c>
      <c r="C418">
        <v>378.56597057165999</v>
      </c>
      <c r="E418">
        <v>0</v>
      </c>
      <c r="F418" t="s">
        <v>48</v>
      </c>
    </row>
    <row r="419" spans="1:6" x14ac:dyDescent="0.25">
      <c r="A419" t="s">
        <v>514</v>
      </c>
      <c r="B419" s="1">
        <v>0.05</v>
      </c>
      <c r="C419">
        <v>647.76787311189901</v>
      </c>
      <c r="E419">
        <v>0</v>
      </c>
      <c r="F419" t="s">
        <v>48</v>
      </c>
    </row>
    <row r="420" spans="1:6" x14ac:dyDescent="0.25">
      <c r="A420" t="s">
        <v>515</v>
      </c>
      <c r="B420" s="1">
        <v>0.03</v>
      </c>
      <c r="C420">
        <v>21.458483869594101</v>
      </c>
      <c r="E420">
        <v>0</v>
      </c>
      <c r="F420" t="s">
        <v>48</v>
      </c>
    </row>
    <row r="421" spans="1:6" x14ac:dyDescent="0.25">
      <c r="A421" t="s">
        <v>516</v>
      </c>
      <c r="B421" s="1">
        <v>0.15</v>
      </c>
      <c r="C421">
        <v>1775.12265583101</v>
      </c>
      <c r="E421">
        <v>0</v>
      </c>
      <c r="F421" t="s">
        <v>98</v>
      </c>
    </row>
    <row r="422" spans="1:6" x14ac:dyDescent="0.25">
      <c r="A422" t="s">
        <v>517</v>
      </c>
      <c r="B422" s="1">
        <v>0.05</v>
      </c>
      <c r="C422">
        <v>48.189327328686097</v>
      </c>
      <c r="E422">
        <v>0</v>
      </c>
      <c r="F422" t="s">
        <v>48</v>
      </c>
    </row>
    <row r="423" spans="1:6" x14ac:dyDescent="0.25">
      <c r="A423" t="s">
        <v>518</v>
      </c>
      <c r="B423" s="1">
        <v>0.65</v>
      </c>
      <c r="C423">
        <v>629.19865723052499</v>
      </c>
      <c r="E423">
        <v>0</v>
      </c>
      <c r="F423" t="s">
        <v>98</v>
      </c>
    </row>
    <row r="424" spans="1:6" x14ac:dyDescent="0.25">
      <c r="A424" t="s">
        <v>519</v>
      </c>
      <c r="B424" s="1">
        <v>0.25</v>
      </c>
      <c r="C424">
        <v>103.46396404371001</v>
      </c>
      <c r="E424">
        <v>0</v>
      </c>
      <c r="F424" t="s">
        <v>98</v>
      </c>
    </row>
    <row r="425" spans="1:6" x14ac:dyDescent="0.25">
      <c r="A425" t="s">
        <v>520</v>
      </c>
      <c r="B425" s="1">
        <v>0</v>
      </c>
      <c r="C425">
        <v>872.99700210653896</v>
      </c>
      <c r="E425">
        <v>0</v>
      </c>
      <c r="F425" t="s">
        <v>48</v>
      </c>
    </row>
    <row r="426" spans="1:6" x14ac:dyDescent="0.25">
      <c r="A426" t="s">
        <v>521</v>
      </c>
      <c r="B426" s="1">
        <v>0.05</v>
      </c>
      <c r="C426">
        <v>428.16042689294198</v>
      </c>
      <c r="E426">
        <v>1</v>
      </c>
      <c r="F426" t="s">
        <v>43</v>
      </c>
    </row>
    <row r="427" spans="1:6" x14ac:dyDescent="0.25">
      <c r="A427" t="s">
        <v>522</v>
      </c>
      <c r="B427" s="1">
        <v>0.05</v>
      </c>
      <c r="C427">
        <v>378.56597057165999</v>
      </c>
      <c r="E427">
        <v>0</v>
      </c>
      <c r="F427" t="s">
        <v>48</v>
      </c>
    </row>
    <row r="428" spans="1:6" x14ac:dyDescent="0.25">
      <c r="A428" t="s">
        <v>523</v>
      </c>
      <c r="B428" s="1">
        <v>0.03</v>
      </c>
      <c r="C428">
        <v>647.76787311189901</v>
      </c>
      <c r="E428">
        <v>0</v>
      </c>
      <c r="F428" t="s">
        <v>48</v>
      </c>
    </row>
    <row r="429" spans="1:6" x14ac:dyDescent="0.25">
      <c r="A429" t="s">
        <v>524</v>
      </c>
      <c r="B429" s="1">
        <v>0.05</v>
      </c>
      <c r="C429">
        <v>1775.12265583101</v>
      </c>
      <c r="E429">
        <v>0</v>
      </c>
      <c r="F429" t="s">
        <v>48</v>
      </c>
    </row>
    <row r="430" spans="1:6" x14ac:dyDescent="0.25">
      <c r="A430" t="s">
        <v>525</v>
      </c>
      <c r="B430" s="1">
        <v>0.4</v>
      </c>
      <c r="C430">
        <v>629.19865723052499</v>
      </c>
      <c r="E430">
        <v>0</v>
      </c>
      <c r="F430" t="s">
        <v>98</v>
      </c>
    </row>
    <row r="431" spans="1:6" x14ac:dyDescent="0.25">
      <c r="A431" t="s">
        <v>526</v>
      </c>
      <c r="B431" s="1">
        <v>0.05</v>
      </c>
      <c r="C431">
        <v>103.46396404371001</v>
      </c>
      <c r="E431">
        <v>0</v>
      </c>
      <c r="F431" t="s">
        <v>98</v>
      </c>
    </row>
    <row r="432" spans="1:6" x14ac:dyDescent="0.25">
      <c r="A432" t="s">
        <v>527</v>
      </c>
      <c r="B432" s="1">
        <v>0</v>
      </c>
      <c r="C432">
        <v>872.99700210653896</v>
      </c>
      <c r="E432">
        <v>0</v>
      </c>
      <c r="F432" t="s">
        <v>48</v>
      </c>
    </row>
    <row r="433" spans="1:6" x14ac:dyDescent="0.25">
      <c r="A433" t="s">
        <v>528</v>
      </c>
      <c r="B433" s="1">
        <v>0.05</v>
      </c>
      <c r="C433">
        <v>428.16042689294198</v>
      </c>
      <c r="E433">
        <v>1</v>
      </c>
      <c r="F433" t="s">
        <v>48</v>
      </c>
    </row>
    <row r="434" spans="1:6" x14ac:dyDescent="0.25">
      <c r="A434" t="s">
        <v>529</v>
      </c>
      <c r="B434" s="1">
        <v>0.05</v>
      </c>
      <c r="C434">
        <v>378.56597057165999</v>
      </c>
      <c r="E434">
        <v>0</v>
      </c>
      <c r="F434" t="s">
        <v>48</v>
      </c>
    </row>
    <row r="435" spans="1:6" x14ac:dyDescent="0.25">
      <c r="A435" t="s">
        <v>530</v>
      </c>
      <c r="B435" s="1">
        <v>0</v>
      </c>
      <c r="C435">
        <v>647.76787311189901</v>
      </c>
      <c r="E435">
        <v>0</v>
      </c>
      <c r="F435" t="s">
        <v>48</v>
      </c>
    </row>
    <row r="436" spans="1:6" x14ac:dyDescent="0.25">
      <c r="A436" t="s">
        <v>531</v>
      </c>
      <c r="B436" s="1">
        <v>0.05</v>
      </c>
      <c r="C436">
        <v>21.458483869594101</v>
      </c>
      <c r="E436">
        <v>0</v>
      </c>
      <c r="F436" t="s">
        <v>48</v>
      </c>
    </row>
    <row r="437" spans="1:6" x14ac:dyDescent="0.25">
      <c r="A437" t="s">
        <v>532</v>
      </c>
      <c r="B437" s="1">
        <v>0.01</v>
      </c>
      <c r="C437">
        <v>1775.12265583101</v>
      </c>
      <c r="E437">
        <v>0</v>
      </c>
      <c r="F437" t="s">
        <v>98</v>
      </c>
    </row>
    <row r="438" spans="1:6" x14ac:dyDescent="0.25">
      <c r="A438" t="s">
        <v>533</v>
      </c>
      <c r="B438" s="1">
        <v>0</v>
      </c>
      <c r="C438">
        <v>48.189327328686097</v>
      </c>
      <c r="E438">
        <v>0</v>
      </c>
      <c r="F438" t="s">
        <v>48</v>
      </c>
    </row>
    <row r="439" spans="1:6" x14ac:dyDescent="0.25">
      <c r="A439" t="s">
        <v>534</v>
      </c>
      <c r="B439" s="1">
        <v>0.01</v>
      </c>
      <c r="C439">
        <v>629.19865723052499</v>
      </c>
      <c r="E439">
        <v>0</v>
      </c>
      <c r="F439" t="s">
        <v>48</v>
      </c>
    </row>
    <row r="440" spans="1:6" x14ac:dyDescent="0.25">
      <c r="A440" t="s">
        <v>535</v>
      </c>
      <c r="B440" s="1">
        <v>0.03</v>
      </c>
      <c r="C440">
        <v>103.46396404371001</v>
      </c>
      <c r="E440">
        <v>0</v>
      </c>
      <c r="F440" t="s">
        <v>48</v>
      </c>
    </row>
    <row r="441" spans="1:6" x14ac:dyDescent="0.25">
      <c r="A441" t="s">
        <v>536</v>
      </c>
      <c r="B441" s="1">
        <v>0</v>
      </c>
      <c r="C441">
        <v>872.99700210653896</v>
      </c>
      <c r="E441">
        <v>0</v>
      </c>
      <c r="F441" t="s">
        <v>48</v>
      </c>
    </row>
    <row r="442" spans="1:6" x14ac:dyDescent="0.25">
      <c r="A442" t="s">
        <v>537</v>
      </c>
      <c r="B442" s="1">
        <v>0.01</v>
      </c>
      <c r="C442">
        <v>428.16042689294198</v>
      </c>
      <c r="E442">
        <v>1</v>
      </c>
      <c r="F442" t="s">
        <v>48</v>
      </c>
    </row>
    <row r="443" spans="1:6" x14ac:dyDescent="0.25">
      <c r="A443" t="s">
        <v>538</v>
      </c>
      <c r="B443" s="1">
        <v>0</v>
      </c>
      <c r="C443">
        <v>378.56597057165999</v>
      </c>
      <c r="E443">
        <v>0</v>
      </c>
      <c r="F443" t="s">
        <v>242</v>
      </c>
    </row>
    <row r="444" spans="1:6" x14ac:dyDescent="0.25">
      <c r="A444" t="s">
        <v>539</v>
      </c>
      <c r="B444" s="1">
        <v>0</v>
      </c>
      <c r="C444">
        <v>647.76787311189901</v>
      </c>
      <c r="E444">
        <v>0</v>
      </c>
      <c r="F444" t="s">
        <v>242</v>
      </c>
    </row>
    <row r="445" spans="1:6" x14ac:dyDescent="0.25">
      <c r="A445" t="s">
        <v>540</v>
      </c>
      <c r="B445" s="1">
        <v>0.03</v>
      </c>
      <c r="C445">
        <v>21.458483869594101</v>
      </c>
      <c r="E445">
        <v>0</v>
      </c>
      <c r="F445" t="s">
        <v>48</v>
      </c>
    </row>
    <row r="446" spans="1:6" x14ac:dyDescent="0.25">
      <c r="A446" t="s">
        <v>541</v>
      </c>
      <c r="B446" s="1">
        <v>0.01</v>
      </c>
      <c r="C446">
        <v>1775.12265583101</v>
      </c>
      <c r="E446">
        <v>0</v>
      </c>
      <c r="F446" t="s">
        <v>98</v>
      </c>
    </row>
    <row r="447" spans="1:6" x14ac:dyDescent="0.25">
      <c r="A447" t="s">
        <v>542</v>
      </c>
      <c r="B447" s="1">
        <v>0</v>
      </c>
      <c r="C447">
        <v>48.189327328686097</v>
      </c>
      <c r="E447">
        <v>0</v>
      </c>
      <c r="F447" t="s">
        <v>242</v>
      </c>
    </row>
    <row r="448" spans="1:6" x14ac:dyDescent="0.25">
      <c r="A448" t="s">
        <v>543</v>
      </c>
      <c r="B448" s="1">
        <v>0.05</v>
      </c>
      <c r="C448">
        <v>629.19865723052499</v>
      </c>
      <c r="E448">
        <v>0</v>
      </c>
      <c r="F448" t="s">
        <v>48</v>
      </c>
    </row>
    <row r="449" spans="1:6" x14ac:dyDescent="0.25">
      <c r="A449" t="s">
        <v>544</v>
      </c>
      <c r="B449" s="1">
        <v>0.05</v>
      </c>
      <c r="C449">
        <v>103.46396404371001</v>
      </c>
      <c r="E449">
        <v>0</v>
      </c>
      <c r="F449" t="s">
        <v>48</v>
      </c>
    </row>
    <row r="450" spans="1:6" x14ac:dyDescent="0.25">
      <c r="A450" t="s">
        <v>545</v>
      </c>
      <c r="B450" s="1">
        <v>1E-3</v>
      </c>
      <c r="C450">
        <v>428.16042689294198</v>
      </c>
      <c r="E450">
        <v>1</v>
      </c>
      <c r="F450" t="s">
        <v>48</v>
      </c>
    </row>
    <row r="451" spans="1:6" x14ac:dyDescent="0.25">
      <c r="A451" t="s">
        <v>546</v>
      </c>
      <c r="B451" s="1">
        <v>0.03</v>
      </c>
      <c r="C451">
        <v>378.56597057165999</v>
      </c>
      <c r="E451">
        <v>0</v>
      </c>
      <c r="F451" t="s">
        <v>48</v>
      </c>
    </row>
    <row r="452" spans="1:6" x14ac:dyDescent="0.25">
      <c r="A452" t="s">
        <v>547</v>
      </c>
      <c r="B452" s="1">
        <v>0</v>
      </c>
      <c r="C452">
        <v>647.76787311189901</v>
      </c>
      <c r="E452">
        <v>0</v>
      </c>
      <c r="F452" t="s">
        <v>242</v>
      </c>
    </row>
    <row r="453" spans="1:6" x14ac:dyDescent="0.25">
      <c r="A453" t="s">
        <v>548</v>
      </c>
      <c r="B453" s="1">
        <v>0</v>
      </c>
      <c r="C453">
        <v>21.458483869594101</v>
      </c>
      <c r="E453">
        <v>0</v>
      </c>
      <c r="F453" t="s">
        <v>242</v>
      </c>
    </row>
    <row r="454" spans="1:6" x14ac:dyDescent="0.25">
      <c r="A454" t="s">
        <v>549</v>
      </c>
      <c r="B454" s="1">
        <v>0.05</v>
      </c>
      <c r="C454">
        <v>1775.12265583101</v>
      </c>
      <c r="E454">
        <v>0</v>
      </c>
      <c r="F454" t="s">
        <v>48</v>
      </c>
    </row>
    <row r="455" spans="1:6" x14ac:dyDescent="0.25">
      <c r="A455" t="s">
        <v>550</v>
      </c>
      <c r="B455" s="1">
        <v>5.0000000000000001E-3</v>
      </c>
      <c r="C455">
        <v>48.189327328686097</v>
      </c>
      <c r="E455">
        <v>0</v>
      </c>
      <c r="F455" t="s">
        <v>48</v>
      </c>
    </row>
    <row r="456" spans="1:6" x14ac:dyDescent="0.25">
      <c r="A456" t="s">
        <v>551</v>
      </c>
      <c r="B456" s="1">
        <v>0.05</v>
      </c>
      <c r="C456">
        <v>629.19865723052499</v>
      </c>
      <c r="E456">
        <v>0</v>
      </c>
      <c r="F456" t="s">
        <v>48</v>
      </c>
    </row>
    <row r="457" spans="1:6" x14ac:dyDescent="0.25">
      <c r="A457" t="s">
        <v>552</v>
      </c>
      <c r="B457" s="1">
        <v>0.1</v>
      </c>
      <c r="C457">
        <v>103.46396404371001</v>
      </c>
      <c r="E457">
        <v>0</v>
      </c>
      <c r="F457" t="s">
        <v>48</v>
      </c>
    </row>
    <row r="458" spans="1:6" x14ac:dyDescent="0.25">
      <c r="A458" t="s">
        <v>553</v>
      </c>
      <c r="B458" s="1">
        <v>0.01</v>
      </c>
      <c r="C458">
        <v>428.16042689294198</v>
      </c>
      <c r="E458">
        <v>1</v>
      </c>
      <c r="F458" t="s">
        <v>48</v>
      </c>
    </row>
    <row r="459" spans="1:6" x14ac:dyDescent="0.25">
      <c r="A459" t="s">
        <v>554</v>
      </c>
      <c r="B459" s="1">
        <v>0</v>
      </c>
      <c r="C459">
        <v>378.56597057165999</v>
      </c>
      <c r="E459">
        <v>0</v>
      </c>
      <c r="F459" t="s">
        <v>242</v>
      </c>
    </row>
    <row r="460" spans="1:6" x14ac:dyDescent="0.25">
      <c r="A460" t="s">
        <v>555</v>
      </c>
      <c r="B460" s="1">
        <v>0</v>
      </c>
      <c r="C460">
        <v>647.76787311189901</v>
      </c>
      <c r="E460">
        <v>0</v>
      </c>
      <c r="F460" t="s">
        <v>242</v>
      </c>
    </row>
    <row r="461" spans="1:6" x14ac:dyDescent="0.25">
      <c r="A461" t="s">
        <v>556</v>
      </c>
      <c r="B461" s="1">
        <v>0</v>
      </c>
      <c r="C461">
        <v>21.458483869594101</v>
      </c>
      <c r="E461">
        <v>0</v>
      </c>
      <c r="F461" t="s">
        <v>242</v>
      </c>
    </row>
    <row r="462" spans="1:6" x14ac:dyDescent="0.25">
      <c r="A462" t="s">
        <v>557</v>
      </c>
      <c r="B462" s="1">
        <v>0.03</v>
      </c>
      <c r="C462">
        <v>1775.12265583101</v>
      </c>
      <c r="E462">
        <v>0</v>
      </c>
      <c r="F462" t="s">
        <v>48</v>
      </c>
    </row>
    <row r="463" spans="1:6" x14ac:dyDescent="0.25">
      <c r="A463" t="s">
        <v>558</v>
      </c>
      <c r="B463" s="1">
        <v>0</v>
      </c>
      <c r="C463">
        <v>48.189327328686097</v>
      </c>
      <c r="E463">
        <v>0</v>
      </c>
      <c r="F463" t="s">
        <v>242</v>
      </c>
    </row>
    <row r="464" spans="1:6" x14ac:dyDescent="0.25">
      <c r="A464" t="s">
        <v>559</v>
      </c>
      <c r="B464" s="1">
        <v>0.05</v>
      </c>
      <c r="C464">
        <v>629.19865723052499</v>
      </c>
      <c r="E464">
        <v>0</v>
      </c>
      <c r="F464" t="s">
        <v>48</v>
      </c>
    </row>
    <row r="465" spans="1:6" x14ac:dyDescent="0.25">
      <c r="A465" t="s">
        <v>560</v>
      </c>
      <c r="B465" s="1">
        <v>0.05</v>
      </c>
      <c r="C465">
        <v>103.46396404371001</v>
      </c>
      <c r="E465">
        <v>0</v>
      </c>
      <c r="F465" t="s">
        <v>48</v>
      </c>
    </row>
    <row r="466" spans="1:6" x14ac:dyDescent="0.25">
      <c r="A466" t="s">
        <v>561</v>
      </c>
      <c r="B466" s="1">
        <v>1E-3</v>
      </c>
      <c r="C466">
        <v>428.16042689294198</v>
      </c>
      <c r="E466">
        <v>1</v>
      </c>
      <c r="F466" t="s">
        <v>48</v>
      </c>
    </row>
    <row r="467" spans="1:6" x14ac:dyDescent="0.25">
      <c r="A467" t="s">
        <v>562</v>
      </c>
      <c r="B467" s="1">
        <v>0</v>
      </c>
      <c r="C467">
        <v>647.76787311189901</v>
      </c>
      <c r="E467">
        <v>0</v>
      </c>
      <c r="F467" t="s">
        <v>242</v>
      </c>
    </row>
    <row r="468" spans="1:6" x14ac:dyDescent="0.25">
      <c r="A468" t="s">
        <v>563</v>
      </c>
      <c r="B468" s="1">
        <v>0.1</v>
      </c>
      <c r="C468">
        <v>21.458483869594101</v>
      </c>
      <c r="E468">
        <v>0</v>
      </c>
      <c r="F468" t="s">
        <v>48</v>
      </c>
    </row>
    <row r="469" spans="1:6" x14ac:dyDescent="0.25">
      <c r="A469" t="s">
        <v>564</v>
      </c>
      <c r="B469" s="1">
        <v>0.1</v>
      </c>
      <c r="C469">
        <v>1775.12265583101</v>
      </c>
      <c r="E469">
        <v>0</v>
      </c>
      <c r="F469" t="s">
        <v>98</v>
      </c>
    </row>
    <row r="470" spans="1:6" x14ac:dyDescent="0.25">
      <c r="A470" t="s">
        <v>565</v>
      </c>
      <c r="B470" s="1">
        <v>0.05</v>
      </c>
      <c r="C470">
        <v>629.19865723052499</v>
      </c>
      <c r="E470">
        <v>0</v>
      </c>
      <c r="F470" t="s">
        <v>48</v>
      </c>
    </row>
    <row r="471" spans="1:6" x14ac:dyDescent="0.25">
      <c r="A471" t="s">
        <v>566</v>
      </c>
      <c r="B471" s="1">
        <v>0.15</v>
      </c>
      <c r="C471">
        <v>103.46396404371001</v>
      </c>
      <c r="E471">
        <v>0</v>
      </c>
      <c r="F471" t="s">
        <v>98</v>
      </c>
    </row>
    <row r="472" spans="1:6" x14ac:dyDescent="0.25">
      <c r="A472" t="s">
        <v>567</v>
      </c>
      <c r="B472" s="1">
        <v>1E-3</v>
      </c>
      <c r="C472">
        <v>428.16042689294198</v>
      </c>
      <c r="E472">
        <v>1</v>
      </c>
      <c r="F472" t="s">
        <v>48</v>
      </c>
    </row>
    <row r="473" spans="1:6" x14ac:dyDescent="0.25">
      <c r="A473" t="s">
        <v>568</v>
      </c>
      <c r="B473" s="1">
        <v>0</v>
      </c>
      <c r="C473">
        <v>378.56597057165999</v>
      </c>
      <c r="E473">
        <v>0</v>
      </c>
      <c r="F473" t="s">
        <v>242</v>
      </c>
    </row>
    <row r="474" spans="1:6" x14ac:dyDescent="0.25">
      <c r="A474" t="s">
        <v>569</v>
      </c>
      <c r="B474" s="1">
        <v>0</v>
      </c>
      <c r="C474">
        <v>647.76787311189901</v>
      </c>
      <c r="E474">
        <v>0</v>
      </c>
      <c r="F474" t="s">
        <v>242</v>
      </c>
    </row>
    <row r="475" spans="1:6" x14ac:dyDescent="0.25">
      <c r="A475" t="s">
        <v>570</v>
      </c>
      <c r="B475" s="1">
        <v>0.05</v>
      </c>
      <c r="C475">
        <v>21.458483869594101</v>
      </c>
      <c r="E475">
        <v>0</v>
      </c>
      <c r="F475" t="s">
        <v>48</v>
      </c>
    </row>
    <row r="476" spans="1:6" x14ac:dyDescent="0.25">
      <c r="A476" t="s">
        <v>571</v>
      </c>
      <c r="B476" s="1">
        <v>0.15</v>
      </c>
      <c r="C476">
        <v>1775.12265583101</v>
      </c>
      <c r="E476">
        <v>0</v>
      </c>
      <c r="F476" t="s">
        <v>98</v>
      </c>
    </row>
    <row r="477" spans="1:6" x14ac:dyDescent="0.25">
      <c r="A477" t="s">
        <v>572</v>
      </c>
      <c r="B477" s="1">
        <v>0</v>
      </c>
      <c r="C477">
        <v>48.189327328686097</v>
      </c>
      <c r="E477">
        <v>0</v>
      </c>
      <c r="F477" t="s">
        <v>242</v>
      </c>
    </row>
    <row r="478" spans="1:6" x14ac:dyDescent="0.25">
      <c r="A478" t="s">
        <v>573</v>
      </c>
      <c r="B478" s="1">
        <v>0.05</v>
      </c>
      <c r="C478">
        <v>629.19865723052499</v>
      </c>
      <c r="E478">
        <v>0</v>
      </c>
      <c r="F478" t="s">
        <v>48</v>
      </c>
    </row>
    <row r="479" spans="1:6" x14ac:dyDescent="0.25">
      <c r="A479" t="s">
        <v>574</v>
      </c>
      <c r="B479" s="1">
        <v>0.1</v>
      </c>
      <c r="C479">
        <v>103.46396404371001</v>
      </c>
      <c r="E479">
        <v>0</v>
      </c>
      <c r="F479" t="s">
        <v>48</v>
      </c>
    </row>
    <row r="480" spans="1:6" x14ac:dyDescent="0.25">
      <c r="A480" t="s">
        <v>575</v>
      </c>
      <c r="B480" s="1">
        <v>1E-3</v>
      </c>
      <c r="C480">
        <v>428.16042689294198</v>
      </c>
      <c r="E480">
        <v>1</v>
      </c>
      <c r="F480" t="s">
        <v>48</v>
      </c>
    </row>
    <row r="481" spans="1:6" x14ac:dyDescent="0.25">
      <c r="A481" t="s">
        <v>576</v>
      </c>
      <c r="B481" s="1">
        <v>0.01</v>
      </c>
      <c r="C481">
        <v>378.56597057165999</v>
      </c>
      <c r="E481">
        <v>0</v>
      </c>
      <c r="F481" t="s">
        <v>48</v>
      </c>
    </row>
    <row r="482" spans="1:6" x14ac:dyDescent="0.25">
      <c r="A482" t="s">
        <v>577</v>
      </c>
      <c r="B482" s="1">
        <v>0</v>
      </c>
      <c r="C482">
        <v>647.76787311189901</v>
      </c>
      <c r="E482">
        <v>0</v>
      </c>
      <c r="F482" t="s">
        <v>242</v>
      </c>
    </row>
    <row r="483" spans="1:6" x14ac:dyDescent="0.25">
      <c r="A483" t="s">
        <v>578</v>
      </c>
      <c r="B483" s="1">
        <v>0.01</v>
      </c>
      <c r="C483">
        <v>21.458483869594101</v>
      </c>
      <c r="E483">
        <v>0</v>
      </c>
      <c r="F483" t="s">
        <v>48</v>
      </c>
    </row>
    <row r="484" spans="1:6" x14ac:dyDescent="0.25">
      <c r="A484" t="s">
        <v>579</v>
      </c>
      <c r="B484" s="1">
        <v>0.1</v>
      </c>
      <c r="C484">
        <v>1775.12265583101</v>
      </c>
      <c r="E484">
        <v>0</v>
      </c>
      <c r="F484" t="s">
        <v>48</v>
      </c>
    </row>
    <row r="485" spans="1:6" x14ac:dyDescent="0.25">
      <c r="A485" t="s">
        <v>580</v>
      </c>
      <c r="B485" s="1">
        <v>0.01</v>
      </c>
      <c r="C485">
        <v>48.189327328686097</v>
      </c>
      <c r="E485">
        <v>0</v>
      </c>
      <c r="F485" t="s">
        <v>48</v>
      </c>
    </row>
    <row r="486" spans="1:6" x14ac:dyDescent="0.25">
      <c r="A486" t="s">
        <v>581</v>
      </c>
      <c r="B486" s="1">
        <v>0</v>
      </c>
      <c r="C486">
        <v>629.19865723052499</v>
      </c>
      <c r="E486">
        <v>0</v>
      </c>
      <c r="F486" t="s">
        <v>242</v>
      </c>
    </row>
    <row r="487" spans="1:6" x14ac:dyDescent="0.25">
      <c r="A487" t="s">
        <v>582</v>
      </c>
      <c r="B487" s="1">
        <v>0.05</v>
      </c>
      <c r="C487">
        <v>103.46396404371001</v>
      </c>
      <c r="E487">
        <v>0</v>
      </c>
      <c r="F487" t="s">
        <v>48</v>
      </c>
    </row>
    <row r="488" spans="1:6" x14ac:dyDescent="0.25">
      <c r="A488" t="s">
        <v>583</v>
      </c>
      <c r="B488" s="1">
        <v>1E-3</v>
      </c>
      <c r="C488">
        <v>428.16042689294198</v>
      </c>
      <c r="E488">
        <v>1</v>
      </c>
      <c r="F488" t="s">
        <v>48</v>
      </c>
    </row>
    <row r="489" spans="1:6" x14ac:dyDescent="0.25">
      <c r="A489" t="s">
        <v>584</v>
      </c>
      <c r="B489" s="1">
        <v>0.03</v>
      </c>
      <c r="C489">
        <v>24.911300000000001</v>
      </c>
      <c r="E489">
        <v>0</v>
      </c>
      <c r="F489" t="s">
        <v>48</v>
      </c>
    </row>
    <row r="490" spans="1:6" x14ac:dyDescent="0.25">
      <c r="A490" t="s">
        <v>585</v>
      </c>
      <c r="B490" s="1">
        <v>0.05</v>
      </c>
      <c r="C490">
        <v>79.072599999999994</v>
      </c>
      <c r="E490">
        <v>0</v>
      </c>
      <c r="F490" t="s">
        <v>48</v>
      </c>
    </row>
    <row r="491" spans="1:6" x14ac:dyDescent="0.25">
      <c r="A491" t="s">
        <v>586</v>
      </c>
      <c r="B491" s="1">
        <v>0.1</v>
      </c>
      <c r="C491">
        <v>475.05</v>
      </c>
      <c r="E491">
        <v>0</v>
      </c>
      <c r="F491" t="s">
        <v>48</v>
      </c>
    </row>
    <row r="492" spans="1:6" x14ac:dyDescent="0.25">
      <c r="A492" t="s">
        <v>587</v>
      </c>
      <c r="B492" s="1">
        <v>0.05</v>
      </c>
      <c r="C492">
        <v>151.26400000000001</v>
      </c>
      <c r="E492">
        <v>0</v>
      </c>
      <c r="F492" t="s">
        <v>48</v>
      </c>
    </row>
    <row r="493" spans="1:6" x14ac:dyDescent="0.25">
      <c r="A493" t="s">
        <v>588</v>
      </c>
      <c r="B493" s="1">
        <v>0.25</v>
      </c>
      <c r="C493">
        <v>52.232199999999999</v>
      </c>
      <c r="E493">
        <v>0</v>
      </c>
      <c r="F493" t="s">
        <v>98</v>
      </c>
    </row>
    <row r="494" spans="1:6" x14ac:dyDescent="0.25">
      <c r="A494" t="s">
        <v>589</v>
      </c>
      <c r="B494" s="1">
        <v>0.02</v>
      </c>
      <c r="C494">
        <v>170.41200000000001</v>
      </c>
      <c r="E494">
        <v>0</v>
      </c>
      <c r="F494" t="s">
        <v>48</v>
      </c>
    </row>
    <row r="495" spans="1:6" x14ac:dyDescent="0.25">
      <c r="A495" t="s">
        <v>590</v>
      </c>
      <c r="B495" s="1">
        <v>0.12</v>
      </c>
      <c r="C495">
        <v>60.117600000000003</v>
      </c>
      <c r="E495">
        <v>1</v>
      </c>
      <c r="F495" t="s">
        <v>98</v>
      </c>
    </row>
    <row r="496" spans="1:6" x14ac:dyDescent="0.25">
      <c r="A496" t="s">
        <v>591</v>
      </c>
      <c r="B496" s="1">
        <v>0.01</v>
      </c>
      <c r="C496">
        <v>378.56597057165999</v>
      </c>
      <c r="E496">
        <v>0</v>
      </c>
      <c r="F496" t="s">
        <v>48</v>
      </c>
    </row>
    <row r="497" spans="1:6" x14ac:dyDescent="0.25">
      <c r="A497" t="s">
        <v>592</v>
      </c>
      <c r="B497" s="1">
        <v>0</v>
      </c>
      <c r="C497">
        <v>647.76787311189901</v>
      </c>
      <c r="E497">
        <v>0</v>
      </c>
      <c r="F497" t="s">
        <v>242</v>
      </c>
    </row>
    <row r="498" spans="1:6" x14ac:dyDescent="0.25">
      <c r="A498" t="s">
        <v>593</v>
      </c>
      <c r="B498" s="1">
        <v>0.05</v>
      </c>
      <c r="C498">
        <v>21.458483869594101</v>
      </c>
      <c r="E498">
        <v>0</v>
      </c>
      <c r="F498" t="s">
        <v>48</v>
      </c>
    </row>
    <row r="499" spans="1:6" x14ac:dyDescent="0.25">
      <c r="A499" t="s">
        <v>594</v>
      </c>
      <c r="B499" s="1">
        <v>0.05</v>
      </c>
      <c r="C499">
        <v>1775.12265583101</v>
      </c>
      <c r="E499">
        <v>0</v>
      </c>
      <c r="F499" t="s">
        <v>48</v>
      </c>
    </row>
    <row r="500" spans="1:6" x14ac:dyDescent="0.25">
      <c r="A500" t="s">
        <v>595</v>
      </c>
      <c r="B500" s="1">
        <v>0</v>
      </c>
      <c r="C500">
        <v>48.189327328686097</v>
      </c>
      <c r="E500">
        <v>0</v>
      </c>
      <c r="F500" t="s">
        <v>242</v>
      </c>
    </row>
    <row r="501" spans="1:6" x14ac:dyDescent="0.25">
      <c r="A501" t="s">
        <v>596</v>
      </c>
      <c r="B501" s="1">
        <v>0</v>
      </c>
      <c r="C501">
        <v>629.19865723052499</v>
      </c>
      <c r="E501">
        <v>0</v>
      </c>
      <c r="F501" t="s">
        <v>242</v>
      </c>
    </row>
    <row r="502" spans="1:6" x14ac:dyDescent="0.25">
      <c r="A502" t="s">
        <v>597</v>
      </c>
      <c r="B502" s="1">
        <v>0.03</v>
      </c>
      <c r="C502">
        <v>103.46396404371001</v>
      </c>
      <c r="E502">
        <v>0</v>
      </c>
      <c r="F502" t="s">
        <v>48</v>
      </c>
    </row>
    <row r="503" spans="1:6" x14ac:dyDescent="0.25">
      <c r="A503" t="s">
        <v>598</v>
      </c>
      <c r="B503" s="1">
        <v>0.01</v>
      </c>
      <c r="C503">
        <v>872.99700210653896</v>
      </c>
      <c r="E503">
        <v>0</v>
      </c>
      <c r="F503" t="s">
        <v>48</v>
      </c>
    </row>
    <row r="504" spans="1:6" x14ac:dyDescent="0.25">
      <c r="A504" t="s">
        <v>599</v>
      </c>
      <c r="B504" s="1">
        <v>0</v>
      </c>
      <c r="C504">
        <v>428.16042689294198</v>
      </c>
      <c r="E504">
        <v>1</v>
      </c>
      <c r="F504" t="s">
        <v>242</v>
      </c>
    </row>
    <row r="505" spans="1:6" x14ac:dyDescent="0.25">
      <c r="A505" t="s">
        <v>600</v>
      </c>
      <c r="B505" s="1">
        <v>0</v>
      </c>
      <c r="C505">
        <v>378.56597057165999</v>
      </c>
      <c r="E505">
        <v>0</v>
      </c>
      <c r="F505" t="s">
        <v>242</v>
      </c>
    </row>
    <row r="506" spans="1:6" x14ac:dyDescent="0.25">
      <c r="A506" t="s">
        <v>601</v>
      </c>
      <c r="B506" s="1">
        <v>0</v>
      </c>
      <c r="C506">
        <v>21.458483869594101</v>
      </c>
      <c r="E506">
        <v>0</v>
      </c>
      <c r="F506" t="s">
        <v>242</v>
      </c>
    </row>
    <row r="507" spans="1:6" x14ac:dyDescent="0.25">
      <c r="A507" t="s">
        <v>602</v>
      </c>
      <c r="B507" s="1">
        <v>0</v>
      </c>
      <c r="C507">
        <v>1775.12265583101</v>
      </c>
      <c r="E507">
        <v>0</v>
      </c>
      <c r="F507" t="s">
        <v>242</v>
      </c>
    </row>
    <row r="508" spans="1:6" x14ac:dyDescent="0.25">
      <c r="A508" t="s">
        <v>603</v>
      </c>
      <c r="B508" s="1">
        <v>0</v>
      </c>
      <c r="C508">
        <v>48.189327328686097</v>
      </c>
      <c r="E508">
        <v>0</v>
      </c>
      <c r="F508" t="s">
        <v>242</v>
      </c>
    </row>
    <row r="509" spans="1:6" x14ac:dyDescent="0.25">
      <c r="A509" t="s">
        <v>604</v>
      </c>
      <c r="B509" s="1">
        <v>0.05</v>
      </c>
      <c r="C509">
        <v>629.19865723052499</v>
      </c>
      <c r="E509">
        <v>0</v>
      </c>
      <c r="F509" t="s">
        <v>48</v>
      </c>
    </row>
    <row r="510" spans="1:6" x14ac:dyDescent="0.25">
      <c r="A510" t="s">
        <v>605</v>
      </c>
      <c r="B510" s="1">
        <v>0.01</v>
      </c>
      <c r="C510">
        <v>103.46396404371001</v>
      </c>
      <c r="E510">
        <v>0</v>
      </c>
      <c r="F510" t="s">
        <v>48</v>
      </c>
    </row>
    <row r="511" spans="1:6" x14ac:dyDescent="0.25">
      <c r="A511" t="s">
        <v>606</v>
      </c>
      <c r="B511" s="1">
        <v>0</v>
      </c>
      <c r="C511">
        <v>872.99700210653896</v>
      </c>
      <c r="E511">
        <v>0</v>
      </c>
      <c r="F511" t="s">
        <v>242</v>
      </c>
    </row>
    <row r="512" spans="1:6" x14ac:dyDescent="0.25">
      <c r="A512" t="s">
        <v>607</v>
      </c>
      <c r="B512" s="1">
        <v>0</v>
      </c>
      <c r="C512">
        <v>428.16042689294198</v>
      </c>
      <c r="E512">
        <v>1</v>
      </c>
      <c r="F512" t="s">
        <v>242</v>
      </c>
    </row>
    <row r="513" spans="1:6" x14ac:dyDescent="0.25">
      <c r="A513" t="s">
        <v>608</v>
      </c>
      <c r="B513" s="1">
        <v>0.01</v>
      </c>
      <c r="C513">
        <v>378.56597057165999</v>
      </c>
      <c r="E513">
        <v>0</v>
      </c>
      <c r="F513" t="s">
        <v>48</v>
      </c>
    </row>
    <row r="514" spans="1:6" x14ac:dyDescent="0.25">
      <c r="A514" t="s">
        <v>609</v>
      </c>
      <c r="B514" s="1">
        <v>0</v>
      </c>
      <c r="C514">
        <v>21.458483869594101</v>
      </c>
      <c r="E514">
        <v>0</v>
      </c>
      <c r="F514" t="s">
        <v>242</v>
      </c>
    </row>
    <row r="515" spans="1:6" x14ac:dyDescent="0.25">
      <c r="A515" t="s">
        <v>610</v>
      </c>
      <c r="B515" s="1">
        <v>0</v>
      </c>
      <c r="C515">
        <v>1775.12265583101</v>
      </c>
      <c r="E515">
        <v>0</v>
      </c>
      <c r="F515" t="s">
        <v>242</v>
      </c>
    </row>
    <row r="516" spans="1:6" x14ac:dyDescent="0.25">
      <c r="A516" t="s">
        <v>611</v>
      </c>
      <c r="B516" s="1">
        <v>0</v>
      </c>
      <c r="C516">
        <v>48.189327328686097</v>
      </c>
      <c r="E516">
        <v>0</v>
      </c>
      <c r="F516" t="s">
        <v>242</v>
      </c>
    </row>
    <row r="517" spans="1:6" x14ac:dyDescent="0.25">
      <c r="A517" t="s">
        <v>612</v>
      </c>
      <c r="B517" s="1">
        <v>0.05</v>
      </c>
      <c r="C517">
        <v>629.19865723052499</v>
      </c>
      <c r="E517">
        <v>0</v>
      </c>
      <c r="F517" t="s">
        <v>48</v>
      </c>
    </row>
    <row r="518" spans="1:6" x14ac:dyDescent="0.25">
      <c r="A518" t="s">
        <v>613</v>
      </c>
      <c r="B518" s="1">
        <v>0</v>
      </c>
      <c r="C518">
        <v>103.46396404371001</v>
      </c>
      <c r="E518">
        <v>0</v>
      </c>
      <c r="F518" t="s">
        <v>242</v>
      </c>
    </row>
    <row r="519" spans="1:6" x14ac:dyDescent="0.25">
      <c r="A519" t="s">
        <v>614</v>
      </c>
      <c r="B519" s="1">
        <v>0</v>
      </c>
      <c r="C519">
        <v>872.99700210653896</v>
      </c>
      <c r="E519">
        <v>0</v>
      </c>
      <c r="F519" t="s">
        <v>242</v>
      </c>
    </row>
    <row r="520" spans="1:6" x14ac:dyDescent="0.25">
      <c r="A520" t="s">
        <v>615</v>
      </c>
      <c r="B520" s="1">
        <v>0</v>
      </c>
      <c r="C520">
        <v>428.16042689294198</v>
      </c>
      <c r="E520">
        <v>1</v>
      </c>
      <c r="F520" t="s">
        <v>242</v>
      </c>
    </row>
    <row r="521" spans="1:6" x14ac:dyDescent="0.25">
      <c r="A521" t="s">
        <v>616</v>
      </c>
      <c r="B521" s="1">
        <v>0.01</v>
      </c>
      <c r="C521">
        <v>378.56597057165999</v>
      </c>
      <c r="E521">
        <v>0</v>
      </c>
      <c r="F521" t="s">
        <v>48</v>
      </c>
    </row>
    <row r="522" spans="1:6" x14ac:dyDescent="0.25">
      <c r="A522" t="s">
        <v>617</v>
      </c>
      <c r="B522" s="1">
        <v>0.01</v>
      </c>
      <c r="C522">
        <v>647.76787311189901</v>
      </c>
      <c r="E522">
        <v>0</v>
      </c>
      <c r="F522" t="s">
        <v>48</v>
      </c>
    </row>
    <row r="523" spans="1:6" x14ac:dyDescent="0.25">
      <c r="A523" t="s">
        <v>618</v>
      </c>
      <c r="B523" s="1">
        <v>0.01</v>
      </c>
      <c r="C523">
        <v>21.458483869594101</v>
      </c>
      <c r="E523">
        <v>0</v>
      </c>
      <c r="F523" t="s">
        <v>48</v>
      </c>
    </row>
    <row r="524" spans="1:6" x14ac:dyDescent="0.25">
      <c r="A524" t="s">
        <v>619</v>
      </c>
      <c r="B524" s="1">
        <v>0.05</v>
      </c>
      <c r="C524">
        <v>1775.12265583101</v>
      </c>
      <c r="E524">
        <v>0</v>
      </c>
      <c r="F524" t="s">
        <v>48</v>
      </c>
    </row>
    <row r="525" spans="1:6" x14ac:dyDescent="0.25">
      <c r="A525" t="s">
        <v>620</v>
      </c>
      <c r="B525" s="1">
        <v>0.01</v>
      </c>
      <c r="C525">
        <v>629.19865723052499</v>
      </c>
      <c r="E525">
        <v>0</v>
      </c>
      <c r="F525" t="s">
        <v>48</v>
      </c>
    </row>
    <row r="526" spans="1:6" x14ac:dyDescent="0.25">
      <c r="A526" t="s">
        <v>621</v>
      </c>
      <c r="B526" s="1">
        <v>0.01</v>
      </c>
      <c r="C526">
        <v>103.46396404371001</v>
      </c>
      <c r="E526">
        <v>0</v>
      </c>
      <c r="F526" t="s">
        <v>48</v>
      </c>
    </row>
    <row r="527" spans="1:6" x14ac:dyDescent="0.25">
      <c r="A527" t="s">
        <v>622</v>
      </c>
      <c r="B527" s="1">
        <v>0</v>
      </c>
      <c r="C527">
        <v>872.99700210653896</v>
      </c>
      <c r="E527">
        <v>0</v>
      </c>
      <c r="F527" t="s">
        <v>242</v>
      </c>
    </row>
    <row r="528" spans="1:6" x14ac:dyDescent="0.25">
      <c r="A528" t="s">
        <v>623</v>
      </c>
      <c r="B528" s="1">
        <v>0.03</v>
      </c>
      <c r="C528">
        <v>428.16042689294198</v>
      </c>
      <c r="E528">
        <v>1</v>
      </c>
      <c r="F528" t="s">
        <v>48</v>
      </c>
    </row>
    <row r="529" spans="1:6" x14ac:dyDescent="0.25">
      <c r="A529" t="s">
        <v>624</v>
      </c>
      <c r="B529" s="1">
        <v>1E-4</v>
      </c>
      <c r="C529">
        <v>378.56597057165999</v>
      </c>
      <c r="E529">
        <v>0</v>
      </c>
      <c r="F529" t="s">
        <v>48</v>
      </c>
    </row>
    <row r="530" spans="1:6" x14ac:dyDescent="0.25">
      <c r="A530" t="s">
        <v>625</v>
      </c>
      <c r="B530" s="1">
        <v>0</v>
      </c>
      <c r="C530">
        <v>647.76787311189901</v>
      </c>
      <c r="E530">
        <v>0</v>
      </c>
      <c r="F530" t="s">
        <v>242</v>
      </c>
    </row>
    <row r="531" spans="1:6" x14ac:dyDescent="0.25">
      <c r="A531" t="s">
        <v>626</v>
      </c>
      <c r="B531" s="1">
        <v>0</v>
      </c>
      <c r="C531">
        <v>1775.12265583101</v>
      </c>
      <c r="E531">
        <v>0</v>
      </c>
      <c r="F531" t="s">
        <v>242</v>
      </c>
    </row>
    <row r="532" spans="1:6" x14ac:dyDescent="0.25">
      <c r="A532" t="s">
        <v>627</v>
      </c>
      <c r="B532" s="1">
        <v>0</v>
      </c>
      <c r="C532">
        <v>48.189327328686097</v>
      </c>
      <c r="E532">
        <v>0</v>
      </c>
      <c r="F532" t="s">
        <v>242</v>
      </c>
    </row>
    <row r="533" spans="1:6" x14ac:dyDescent="0.25">
      <c r="A533" t="s">
        <v>628</v>
      </c>
      <c r="B533" s="1">
        <v>0.1</v>
      </c>
      <c r="C533">
        <v>629.19865723052499</v>
      </c>
      <c r="E533">
        <v>0</v>
      </c>
      <c r="F533" t="s">
        <v>48</v>
      </c>
    </row>
    <row r="534" spans="1:6" x14ac:dyDescent="0.25">
      <c r="A534" t="s">
        <v>629</v>
      </c>
      <c r="B534" s="1">
        <v>0</v>
      </c>
      <c r="C534">
        <v>103.46396404371001</v>
      </c>
      <c r="E534">
        <v>0</v>
      </c>
      <c r="F534" t="s">
        <v>242</v>
      </c>
    </row>
    <row r="535" spans="1:6" x14ac:dyDescent="0.25">
      <c r="A535" t="s">
        <v>630</v>
      </c>
      <c r="B535" s="1">
        <v>0</v>
      </c>
      <c r="C535">
        <v>872.99700210653896</v>
      </c>
      <c r="E535">
        <v>0</v>
      </c>
      <c r="F535" t="s">
        <v>242</v>
      </c>
    </row>
    <row r="536" spans="1:6" x14ac:dyDescent="0.25">
      <c r="A536" t="s">
        <v>631</v>
      </c>
      <c r="B536" s="1">
        <v>0</v>
      </c>
      <c r="C536">
        <v>428.16042689294198</v>
      </c>
      <c r="E536">
        <v>1</v>
      </c>
      <c r="F536" t="s">
        <v>242</v>
      </c>
    </row>
    <row r="537" spans="1:6" x14ac:dyDescent="0.25">
      <c r="A537" t="s">
        <v>632</v>
      </c>
      <c r="B537" s="1">
        <v>0</v>
      </c>
      <c r="C537">
        <v>378.56597057165999</v>
      </c>
      <c r="E537">
        <v>0</v>
      </c>
      <c r="F537" t="s">
        <v>242</v>
      </c>
    </row>
    <row r="538" spans="1:6" x14ac:dyDescent="0.25">
      <c r="A538" t="s">
        <v>633</v>
      </c>
      <c r="B538" s="1">
        <v>0.01</v>
      </c>
      <c r="C538">
        <v>647.76787311189901</v>
      </c>
      <c r="E538">
        <v>0</v>
      </c>
      <c r="F538" t="s">
        <v>48</v>
      </c>
    </row>
    <row r="539" spans="1:6" x14ac:dyDescent="0.25">
      <c r="A539" t="s">
        <v>634</v>
      </c>
      <c r="B539" s="1">
        <v>5.0000000000000001E-3</v>
      </c>
      <c r="C539">
        <v>21.458483869594101</v>
      </c>
      <c r="E539">
        <v>0</v>
      </c>
      <c r="F539" t="s">
        <v>48</v>
      </c>
    </row>
    <row r="540" spans="1:6" x14ac:dyDescent="0.25">
      <c r="A540" t="s">
        <v>635</v>
      </c>
      <c r="B540" s="1">
        <v>0</v>
      </c>
      <c r="C540">
        <v>1775.12265583101</v>
      </c>
      <c r="E540">
        <v>0</v>
      </c>
      <c r="F540" t="s">
        <v>242</v>
      </c>
    </row>
    <row r="541" spans="1:6" x14ac:dyDescent="0.25">
      <c r="A541" t="s">
        <v>636</v>
      </c>
      <c r="B541" s="1">
        <v>0.15</v>
      </c>
      <c r="C541">
        <v>629.19865723052499</v>
      </c>
      <c r="E541">
        <v>0</v>
      </c>
      <c r="F541" t="s">
        <v>98</v>
      </c>
    </row>
    <row r="542" spans="1:6" x14ac:dyDescent="0.25">
      <c r="A542" t="s">
        <v>637</v>
      </c>
      <c r="B542" s="1">
        <v>0.01</v>
      </c>
      <c r="C542">
        <v>103.46396404371001</v>
      </c>
      <c r="E542">
        <v>0</v>
      </c>
      <c r="F542" t="s">
        <v>48</v>
      </c>
    </row>
    <row r="543" spans="1:6" x14ac:dyDescent="0.25">
      <c r="A543" t="s">
        <v>638</v>
      </c>
      <c r="B543" s="1">
        <v>0</v>
      </c>
      <c r="C543">
        <v>872.99700210653896</v>
      </c>
      <c r="E543">
        <v>0</v>
      </c>
      <c r="F543" t="s">
        <v>242</v>
      </c>
    </row>
    <row r="544" spans="1:6" x14ac:dyDescent="0.25">
      <c r="A544" t="s">
        <v>639</v>
      </c>
      <c r="B544" s="1">
        <v>0</v>
      </c>
      <c r="C544">
        <v>428.16042689294198</v>
      </c>
      <c r="E544">
        <v>1</v>
      </c>
      <c r="F544" t="s">
        <v>242</v>
      </c>
    </row>
    <row r="545" spans="1:6" x14ac:dyDescent="0.25">
      <c r="A545" t="s">
        <v>640</v>
      </c>
      <c r="B545" s="1">
        <v>0.03</v>
      </c>
      <c r="C545">
        <v>378.56597057165999</v>
      </c>
      <c r="E545">
        <v>0</v>
      </c>
      <c r="F545" t="s">
        <v>48</v>
      </c>
    </row>
    <row r="546" spans="1:6" x14ac:dyDescent="0.25">
      <c r="A546" t="s">
        <v>641</v>
      </c>
      <c r="B546" s="1">
        <v>0.05</v>
      </c>
      <c r="C546">
        <v>1775.12265583101</v>
      </c>
      <c r="E546">
        <v>0</v>
      </c>
      <c r="F546" t="s">
        <v>48</v>
      </c>
    </row>
    <row r="547" spans="1:6" x14ac:dyDescent="0.25">
      <c r="A547" t="s">
        <v>642</v>
      </c>
      <c r="B547" s="1">
        <v>0.05</v>
      </c>
      <c r="C547">
        <v>629.19865723052499</v>
      </c>
      <c r="E547">
        <v>0</v>
      </c>
      <c r="F547" t="s">
        <v>48</v>
      </c>
    </row>
    <row r="548" spans="1:6" x14ac:dyDescent="0.25">
      <c r="A548" t="s">
        <v>643</v>
      </c>
      <c r="B548" s="1">
        <v>0.05</v>
      </c>
      <c r="C548">
        <v>103.46396404371001</v>
      </c>
      <c r="E548">
        <v>0</v>
      </c>
      <c r="F548" t="s">
        <v>48</v>
      </c>
    </row>
    <row r="549" spans="1:6" x14ac:dyDescent="0.25">
      <c r="A549" t="s">
        <v>644</v>
      </c>
      <c r="B549" s="1">
        <v>0</v>
      </c>
      <c r="C549">
        <v>872.99700210653896</v>
      </c>
      <c r="E549">
        <v>0</v>
      </c>
      <c r="F549" t="s">
        <v>48</v>
      </c>
    </row>
    <row r="550" spans="1:6" x14ac:dyDescent="0.25">
      <c r="A550" t="s">
        <v>645</v>
      </c>
      <c r="B550" s="1">
        <v>0.05</v>
      </c>
      <c r="C550">
        <v>428.16042689294198</v>
      </c>
      <c r="E550">
        <v>1</v>
      </c>
      <c r="F550" t="s">
        <v>48</v>
      </c>
    </row>
    <row r="551" spans="1:6" x14ac:dyDescent="0.25">
      <c r="A551" t="s">
        <v>646</v>
      </c>
      <c r="B551" s="1">
        <v>0.05</v>
      </c>
      <c r="C551">
        <v>19.740400000000001</v>
      </c>
      <c r="E551">
        <v>0</v>
      </c>
      <c r="F551" t="s">
        <v>48</v>
      </c>
    </row>
    <row r="552" spans="1:6" x14ac:dyDescent="0.25">
      <c r="A552" t="s">
        <v>647</v>
      </c>
      <c r="B552" s="1">
        <v>0.02</v>
      </c>
      <c r="C552">
        <v>359.68200000000002</v>
      </c>
      <c r="E552">
        <v>0</v>
      </c>
      <c r="F552" t="s">
        <v>48</v>
      </c>
    </row>
    <row r="553" spans="1:6" x14ac:dyDescent="0.25">
      <c r="A553" t="s">
        <v>648</v>
      </c>
      <c r="B553" s="1">
        <v>0.1</v>
      </c>
      <c r="C553">
        <v>21.458483869594101</v>
      </c>
      <c r="E553">
        <v>0</v>
      </c>
      <c r="F553" t="s">
        <v>48</v>
      </c>
    </row>
    <row r="554" spans="1:6" x14ac:dyDescent="0.25">
      <c r="A554" t="s">
        <v>649</v>
      </c>
      <c r="B554" s="1">
        <v>0.15</v>
      </c>
      <c r="C554">
        <v>554.21199999999999</v>
      </c>
      <c r="E554">
        <v>0</v>
      </c>
      <c r="F554" t="s">
        <v>43</v>
      </c>
    </row>
    <row r="555" spans="1:6" x14ac:dyDescent="0.25">
      <c r="A555" t="s">
        <v>650</v>
      </c>
      <c r="B555" s="1">
        <v>0.25</v>
      </c>
      <c r="C555">
        <v>240.67599999999999</v>
      </c>
      <c r="E555">
        <v>0</v>
      </c>
      <c r="F555" t="s">
        <v>98</v>
      </c>
    </row>
    <row r="556" spans="1:6" x14ac:dyDescent="0.25">
      <c r="A556" t="s">
        <v>651</v>
      </c>
      <c r="B556" s="1">
        <v>0.25</v>
      </c>
      <c r="C556">
        <v>38.315600000000003</v>
      </c>
      <c r="E556">
        <v>0</v>
      </c>
      <c r="F556" t="s">
        <v>43</v>
      </c>
    </row>
    <row r="557" spans="1:6" x14ac:dyDescent="0.25">
      <c r="A557" t="s">
        <v>652</v>
      </c>
      <c r="B557" s="1">
        <v>0</v>
      </c>
      <c r="C557">
        <v>76.829499999999996</v>
      </c>
      <c r="E557">
        <v>0</v>
      </c>
      <c r="F557" t="s">
        <v>48</v>
      </c>
    </row>
    <row r="558" spans="1:6" x14ac:dyDescent="0.25">
      <c r="A558" t="s">
        <v>653</v>
      </c>
      <c r="B558" s="1">
        <v>0.1</v>
      </c>
      <c r="C558">
        <v>210.68100000000001</v>
      </c>
      <c r="E558">
        <v>1</v>
      </c>
      <c r="F558" t="s">
        <v>48</v>
      </c>
    </row>
    <row r="559" spans="1:6" x14ac:dyDescent="0.25">
      <c r="A559" t="s">
        <v>654</v>
      </c>
      <c r="B559" s="1">
        <v>0.01</v>
      </c>
      <c r="C559">
        <v>16.199000000000002</v>
      </c>
      <c r="E559">
        <v>0</v>
      </c>
      <c r="F559" t="s">
        <v>48</v>
      </c>
    </row>
    <row r="560" spans="1:6" x14ac:dyDescent="0.25">
      <c r="A560" t="s">
        <v>655</v>
      </c>
      <c r="B560" s="1">
        <v>0.05</v>
      </c>
      <c r="C560">
        <v>61.327800000000003</v>
      </c>
      <c r="E560">
        <v>0</v>
      </c>
      <c r="F560" t="s">
        <v>48</v>
      </c>
    </row>
    <row r="561" spans="1:6" x14ac:dyDescent="0.25">
      <c r="A561" t="s">
        <v>656</v>
      </c>
      <c r="B561" s="1">
        <v>0.15</v>
      </c>
      <c r="C561">
        <v>21.458483869594101</v>
      </c>
      <c r="E561">
        <v>0</v>
      </c>
      <c r="F561" t="s">
        <v>43</v>
      </c>
    </row>
    <row r="562" spans="1:6" x14ac:dyDescent="0.25">
      <c r="A562" t="s">
        <v>657</v>
      </c>
      <c r="B562" s="1">
        <v>0.15</v>
      </c>
      <c r="C562">
        <v>337.60700000000003</v>
      </c>
      <c r="E562">
        <v>0</v>
      </c>
      <c r="F562" t="s">
        <v>43</v>
      </c>
    </row>
    <row r="563" spans="1:6" x14ac:dyDescent="0.25">
      <c r="A563" t="s">
        <v>658</v>
      </c>
      <c r="B563" s="1">
        <v>0.01</v>
      </c>
      <c r="C563">
        <v>48.189327328686097</v>
      </c>
      <c r="E563">
        <v>0</v>
      </c>
      <c r="F563" t="s">
        <v>48</v>
      </c>
    </row>
    <row r="564" spans="1:6" x14ac:dyDescent="0.25">
      <c r="A564" t="s">
        <v>659</v>
      </c>
      <c r="B564" s="1">
        <v>0.1</v>
      </c>
      <c r="C564">
        <v>75.150099999999995</v>
      </c>
      <c r="E564">
        <v>0</v>
      </c>
      <c r="F564" t="s">
        <v>98</v>
      </c>
    </row>
    <row r="565" spans="1:6" x14ac:dyDescent="0.25">
      <c r="A565" t="s">
        <v>660</v>
      </c>
      <c r="B565" s="1">
        <v>0.15</v>
      </c>
      <c r="C565">
        <v>7.6913600000000004</v>
      </c>
      <c r="E565">
        <v>0</v>
      </c>
      <c r="F565" t="s">
        <v>43</v>
      </c>
    </row>
    <row r="566" spans="1:6" x14ac:dyDescent="0.25">
      <c r="A566" t="s">
        <v>661</v>
      </c>
      <c r="B566" s="1">
        <v>0</v>
      </c>
      <c r="C566">
        <v>25.05</v>
      </c>
      <c r="E566">
        <v>0</v>
      </c>
      <c r="F566" t="s">
        <v>48</v>
      </c>
    </row>
    <row r="567" spans="1:6" x14ac:dyDescent="0.25">
      <c r="A567" t="s">
        <v>662</v>
      </c>
      <c r="B567" s="1">
        <v>0.1</v>
      </c>
      <c r="C567">
        <v>48.387099999999997</v>
      </c>
      <c r="E567">
        <v>1</v>
      </c>
      <c r="F567" t="s">
        <v>48</v>
      </c>
    </row>
    <row r="568" spans="1:6" x14ac:dyDescent="0.25">
      <c r="A568" t="s">
        <v>663</v>
      </c>
      <c r="B568" s="1">
        <v>0.02</v>
      </c>
      <c r="C568">
        <v>378.56597057165999</v>
      </c>
      <c r="E568">
        <v>0</v>
      </c>
      <c r="F568" t="s">
        <v>48</v>
      </c>
    </row>
    <row r="569" spans="1:6" x14ac:dyDescent="0.25">
      <c r="A569" t="s">
        <v>664</v>
      </c>
      <c r="B569" s="1">
        <v>0.03</v>
      </c>
      <c r="C569">
        <v>492.3</v>
      </c>
      <c r="E569">
        <v>0</v>
      </c>
      <c r="F569" t="s">
        <v>48</v>
      </c>
    </row>
    <row r="570" spans="1:6" x14ac:dyDescent="0.25">
      <c r="A570" t="s">
        <v>665</v>
      </c>
      <c r="B570" s="1">
        <v>0.01</v>
      </c>
      <c r="C570">
        <v>3.90869</v>
      </c>
      <c r="E570">
        <v>0</v>
      </c>
      <c r="F570" t="s">
        <v>48</v>
      </c>
    </row>
    <row r="571" spans="1:6" x14ac:dyDescent="0.25">
      <c r="A571" t="s">
        <v>666</v>
      </c>
      <c r="B571" s="1">
        <v>0.2</v>
      </c>
      <c r="C571">
        <v>84.614800000000002</v>
      </c>
      <c r="E571">
        <v>0</v>
      </c>
      <c r="F571" t="s">
        <v>98</v>
      </c>
    </row>
    <row r="572" spans="1:6" x14ac:dyDescent="0.25">
      <c r="A572" t="s">
        <v>667</v>
      </c>
      <c r="B572" s="1">
        <v>0.1</v>
      </c>
      <c r="C572">
        <v>14.858499999999999</v>
      </c>
      <c r="E572">
        <v>0</v>
      </c>
      <c r="F572" t="s">
        <v>98</v>
      </c>
    </row>
    <row r="573" spans="1:6" x14ac:dyDescent="0.25">
      <c r="A573" t="s">
        <v>668</v>
      </c>
      <c r="B573" s="1">
        <v>0.35</v>
      </c>
      <c r="C573">
        <v>141.893</v>
      </c>
      <c r="E573">
        <v>0</v>
      </c>
      <c r="F573" t="s">
        <v>98</v>
      </c>
    </row>
    <row r="574" spans="1:6" x14ac:dyDescent="0.25">
      <c r="A574" t="s">
        <v>669</v>
      </c>
      <c r="B574" s="1">
        <v>0.2</v>
      </c>
      <c r="C574">
        <v>5.3098099999999997</v>
      </c>
      <c r="E574">
        <v>0</v>
      </c>
      <c r="F574" t="s">
        <v>98</v>
      </c>
    </row>
    <row r="575" spans="1:6" x14ac:dyDescent="0.25">
      <c r="A575" t="s">
        <v>670</v>
      </c>
      <c r="B575" s="1">
        <v>0.01</v>
      </c>
      <c r="C575">
        <v>149.42699999999999</v>
      </c>
      <c r="E575">
        <v>0</v>
      </c>
      <c r="F575" t="s">
        <v>48</v>
      </c>
    </row>
    <row r="576" spans="1:6" x14ac:dyDescent="0.25">
      <c r="A576" t="s">
        <v>671</v>
      </c>
      <c r="B576" s="1">
        <v>0.01</v>
      </c>
      <c r="C576">
        <v>36.241999999999997</v>
      </c>
      <c r="E576">
        <v>1</v>
      </c>
      <c r="F576" t="s">
        <v>48</v>
      </c>
    </row>
    <row r="577" spans="1:6" x14ac:dyDescent="0.25">
      <c r="A577" t="s">
        <v>672</v>
      </c>
      <c r="B577" s="1">
        <v>1E-4</v>
      </c>
      <c r="C577">
        <v>14.625</v>
      </c>
      <c r="E577">
        <v>0</v>
      </c>
      <c r="F577" t="s">
        <v>48</v>
      </c>
    </row>
    <row r="578" spans="1:6" x14ac:dyDescent="0.25">
      <c r="A578" t="s">
        <v>673</v>
      </c>
      <c r="B578" s="1">
        <v>0.05</v>
      </c>
      <c r="C578">
        <v>161.49600000000001</v>
      </c>
      <c r="E578">
        <v>0</v>
      </c>
      <c r="F578" t="s">
        <v>48</v>
      </c>
    </row>
    <row r="579" spans="1:6" x14ac:dyDescent="0.25">
      <c r="A579" t="s">
        <v>674</v>
      </c>
      <c r="B579" s="1">
        <v>0.1</v>
      </c>
      <c r="C579">
        <v>21.458483869594101</v>
      </c>
      <c r="E579">
        <v>0</v>
      </c>
      <c r="F579" t="s">
        <v>98</v>
      </c>
    </row>
    <row r="580" spans="1:6" x14ac:dyDescent="0.25">
      <c r="A580" t="s">
        <v>675</v>
      </c>
      <c r="B580" s="1">
        <v>0.1</v>
      </c>
      <c r="C580">
        <v>206.18799999999999</v>
      </c>
      <c r="E580">
        <v>0</v>
      </c>
      <c r="F580" t="s">
        <v>43</v>
      </c>
    </row>
    <row r="581" spans="1:6" x14ac:dyDescent="0.25">
      <c r="A581" t="s">
        <v>676</v>
      </c>
      <c r="B581" s="1">
        <v>0.1</v>
      </c>
      <c r="C581">
        <v>4.4046200000000004</v>
      </c>
      <c r="E581">
        <v>0</v>
      </c>
      <c r="F581" t="s">
        <v>43</v>
      </c>
    </row>
    <row r="582" spans="1:6" x14ac:dyDescent="0.25">
      <c r="A582" t="s">
        <v>677</v>
      </c>
      <c r="B582" s="1">
        <v>0.3</v>
      </c>
      <c r="C582">
        <v>57.528199999999998</v>
      </c>
      <c r="E582">
        <v>0</v>
      </c>
      <c r="F582" t="s">
        <v>48</v>
      </c>
    </row>
    <row r="583" spans="1:6" x14ac:dyDescent="0.25">
      <c r="A583" t="s">
        <v>678</v>
      </c>
      <c r="B583" s="1">
        <v>0.1</v>
      </c>
      <c r="C583">
        <v>6.60731</v>
      </c>
      <c r="E583">
        <v>0</v>
      </c>
      <c r="F583" t="s">
        <v>43</v>
      </c>
    </row>
    <row r="584" spans="1:6" x14ac:dyDescent="0.25">
      <c r="A584" t="s">
        <v>679</v>
      </c>
      <c r="B584" s="1">
        <v>0</v>
      </c>
      <c r="C584">
        <v>24.695399999999999</v>
      </c>
      <c r="E584">
        <v>0</v>
      </c>
      <c r="F584" t="s">
        <v>48</v>
      </c>
    </row>
    <row r="585" spans="1:6" x14ac:dyDescent="0.25">
      <c r="A585" t="s">
        <v>680</v>
      </c>
      <c r="B585" s="1">
        <v>0.05</v>
      </c>
      <c r="C585">
        <v>25.062200000000001</v>
      </c>
      <c r="E585">
        <v>1</v>
      </c>
      <c r="F585" t="s">
        <v>48</v>
      </c>
    </row>
    <row r="586" spans="1:6" x14ac:dyDescent="0.25">
      <c r="A586" t="s">
        <v>681</v>
      </c>
      <c r="B586" s="1">
        <v>0.01</v>
      </c>
      <c r="C586">
        <v>14.0205</v>
      </c>
      <c r="E586">
        <v>0</v>
      </c>
      <c r="F586" t="s">
        <v>48</v>
      </c>
    </row>
    <row r="587" spans="1:6" x14ac:dyDescent="0.25">
      <c r="A587" t="s">
        <v>682</v>
      </c>
      <c r="B587" s="1">
        <v>0.01</v>
      </c>
      <c r="C587">
        <v>180.315</v>
      </c>
      <c r="E587">
        <v>0</v>
      </c>
      <c r="F587" t="s">
        <v>48</v>
      </c>
    </row>
    <row r="588" spans="1:6" x14ac:dyDescent="0.25">
      <c r="A588" t="s">
        <v>683</v>
      </c>
      <c r="B588" s="1">
        <v>0.05</v>
      </c>
      <c r="C588">
        <v>21.458483869594101</v>
      </c>
      <c r="E588">
        <v>0</v>
      </c>
      <c r="F588" t="s">
        <v>48</v>
      </c>
    </row>
    <row r="589" spans="1:6" x14ac:dyDescent="0.25">
      <c r="A589" t="s">
        <v>684</v>
      </c>
      <c r="B589" s="1">
        <v>0.05</v>
      </c>
      <c r="C589">
        <v>190.15100000000001</v>
      </c>
      <c r="E589">
        <v>0</v>
      </c>
      <c r="F589" t="s">
        <v>48</v>
      </c>
    </row>
    <row r="590" spans="1:6" x14ac:dyDescent="0.25">
      <c r="A590" t="s">
        <v>685</v>
      </c>
      <c r="B590" s="1">
        <v>0</v>
      </c>
      <c r="C590">
        <v>3.8040600000000002</v>
      </c>
      <c r="E590">
        <v>0</v>
      </c>
      <c r="F590" t="s">
        <v>48</v>
      </c>
    </row>
    <row r="591" spans="1:6" x14ac:dyDescent="0.25">
      <c r="A591" t="s">
        <v>686</v>
      </c>
      <c r="B591" s="1">
        <v>0.2</v>
      </c>
      <c r="C591">
        <v>67.629199999999997</v>
      </c>
      <c r="E591">
        <v>0</v>
      </c>
      <c r="F591" t="s">
        <v>98</v>
      </c>
    </row>
    <row r="592" spans="1:6" x14ac:dyDescent="0.25">
      <c r="A592" t="s">
        <v>687</v>
      </c>
      <c r="B592" s="1">
        <v>0.05</v>
      </c>
      <c r="C592">
        <v>6.5705099999999996</v>
      </c>
      <c r="E592">
        <v>0</v>
      </c>
      <c r="F592" t="s">
        <v>48</v>
      </c>
    </row>
    <row r="593" spans="1:6" x14ac:dyDescent="0.25">
      <c r="A593" t="s">
        <v>688</v>
      </c>
      <c r="B593" s="1">
        <v>3.0000000000000001E-3</v>
      </c>
      <c r="C593">
        <v>21.689399999999999</v>
      </c>
      <c r="E593">
        <v>0</v>
      </c>
      <c r="F593" t="s">
        <v>48</v>
      </c>
    </row>
    <row r="594" spans="1:6" x14ac:dyDescent="0.25">
      <c r="A594" t="s">
        <v>689</v>
      </c>
      <c r="B594" s="1">
        <v>0.01</v>
      </c>
      <c r="C594">
        <v>30.8355</v>
      </c>
      <c r="E594">
        <v>1</v>
      </c>
      <c r="F594" t="s">
        <v>48</v>
      </c>
    </row>
    <row r="595" spans="1:6" x14ac:dyDescent="0.25">
      <c r="A595" t="s">
        <v>690</v>
      </c>
      <c r="B595" s="1">
        <v>0.01</v>
      </c>
      <c r="C595">
        <v>378.56597057165999</v>
      </c>
      <c r="E595">
        <v>0</v>
      </c>
      <c r="F595" t="s">
        <v>48</v>
      </c>
    </row>
    <row r="596" spans="1:6" x14ac:dyDescent="0.25">
      <c r="A596" t="s">
        <v>691</v>
      </c>
      <c r="B596" s="1">
        <v>0.03</v>
      </c>
      <c r="C596">
        <v>119.173</v>
      </c>
      <c r="E596">
        <v>0</v>
      </c>
      <c r="F596" t="s">
        <v>48</v>
      </c>
    </row>
    <row r="597" spans="1:6" x14ac:dyDescent="0.25">
      <c r="A597" t="s">
        <v>692</v>
      </c>
      <c r="B597" s="1">
        <v>0.1</v>
      </c>
      <c r="C597">
        <v>21.458483869594101</v>
      </c>
      <c r="E597">
        <v>0</v>
      </c>
      <c r="F597" t="s">
        <v>98</v>
      </c>
    </row>
    <row r="598" spans="1:6" x14ac:dyDescent="0.25">
      <c r="A598" t="s">
        <v>693</v>
      </c>
      <c r="B598" s="1">
        <v>0.1</v>
      </c>
      <c r="C598">
        <v>397.61599999999999</v>
      </c>
      <c r="E598">
        <v>0</v>
      </c>
      <c r="F598" t="s">
        <v>98</v>
      </c>
    </row>
    <row r="599" spans="1:6" x14ac:dyDescent="0.25">
      <c r="A599" t="s">
        <v>694</v>
      </c>
      <c r="B599" s="1">
        <v>0.05</v>
      </c>
      <c r="C599">
        <v>6.2457900000000004</v>
      </c>
      <c r="E599">
        <v>0</v>
      </c>
      <c r="F599" t="s">
        <v>48</v>
      </c>
    </row>
    <row r="600" spans="1:6" x14ac:dyDescent="0.25">
      <c r="A600" t="s">
        <v>695</v>
      </c>
      <c r="B600" s="1">
        <v>0.3</v>
      </c>
      <c r="C600">
        <v>134.18</v>
      </c>
      <c r="E600">
        <v>0</v>
      </c>
      <c r="F600" t="s">
        <v>98</v>
      </c>
    </row>
    <row r="601" spans="1:6" x14ac:dyDescent="0.25">
      <c r="A601" t="s">
        <v>696</v>
      </c>
      <c r="B601" s="1">
        <v>0.15</v>
      </c>
      <c r="C601">
        <v>12.6572</v>
      </c>
      <c r="E601">
        <v>0</v>
      </c>
      <c r="F601" t="s">
        <v>98</v>
      </c>
    </row>
    <row r="602" spans="1:6" x14ac:dyDescent="0.25">
      <c r="A602" t="s">
        <v>697</v>
      </c>
      <c r="B602" s="1">
        <v>0.03</v>
      </c>
      <c r="C602">
        <v>124.459</v>
      </c>
      <c r="E602">
        <v>0</v>
      </c>
      <c r="F602" t="s">
        <v>48</v>
      </c>
    </row>
    <row r="603" spans="1:6" x14ac:dyDescent="0.25">
      <c r="A603" t="s">
        <v>698</v>
      </c>
      <c r="B603" s="1">
        <v>0.03</v>
      </c>
      <c r="C603">
        <v>174.57499999999999</v>
      </c>
      <c r="E603">
        <v>1</v>
      </c>
      <c r="F603" t="s">
        <v>48</v>
      </c>
    </row>
    <row r="604" spans="1:6" x14ac:dyDescent="0.25">
      <c r="A604" t="s">
        <v>699</v>
      </c>
      <c r="B604" s="1">
        <v>0.01</v>
      </c>
      <c r="C604">
        <v>378.56597057165999</v>
      </c>
      <c r="E604">
        <v>0</v>
      </c>
      <c r="F604" t="s">
        <v>48</v>
      </c>
    </row>
    <row r="605" spans="1:6" x14ac:dyDescent="0.25">
      <c r="A605" t="s">
        <v>700</v>
      </c>
      <c r="B605" s="1">
        <v>0</v>
      </c>
      <c r="C605">
        <v>647.76787311189901</v>
      </c>
      <c r="E605">
        <v>0</v>
      </c>
      <c r="F605" t="s">
        <v>242</v>
      </c>
    </row>
    <row r="606" spans="1:6" x14ac:dyDescent="0.25">
      <c r="A606" t="s">
        <v>701</v>
      </c>
      <c r="B606" s="1">
        <v>0.01</v>
      </c>
      <c r="C606">
        <v>21.458483869594101</v>
      </c>
      <c r="E606">
        <v>0</v>
      </c>
      <c r="F606" t="s">
        <v>48</v>
      </c>
    </row>
    <row r="607" spans="1:6" x14ac:dyDescent="0.25">
      <c r="A607" t="s">
        <v>702</v>
      </c>
      <c r="B607" s="1">
        <v>0.01</v>
      </c>
      <c r="C607">
        <v>1775.12265583101</v>
      </c>
      <c r="E607">
        <v>0</v>
      </c>
      <c r="F607" t="s">
        <v>48</v>
      </c>
    </row>
    <row r="608" spans="1:6" x14ac:dyDescent="0.25">
      <c r="A608" t="s">
        <v>703</v>
      </c>
      <c r="B608" s="1">
        <v>0.01</v>
      </c>
      <c r="C608">
        <v>48.189327328686097</v>
      </c>
      <c r="E608">
        <v>0</v>
      </c>
      <c r="F608" t="s">
        <v>48</v>
      </c>
    </row>
    <row r="609" spans="1:6" x14ac:dyDescent="0.25">
      <c r="A609" t="s">
        <v>704</v>
      </c>
      <c r="B609" s="1">
        <v>0.03</v>
      </c>
      <c r="C609">
        <v>629.19865723052499</v>
      </c>
      <c r="E609">
        <v>0</v>
      </c>
      <c r="F609" t="s">
        <v>48</v>
      </c>
    </row>
    <row r="610" spans="1:6" x14ac:dyDescent="0.25">
      <c r="A610" t="s">
        <v>705</v>
      </c>
      <c r="B610" s="1">
        <v>0.01</v>
      </c>
      <c r="C610">
        <v>103.46396404371001</v>
      </c>
      <c r="E610">
        <v>0</v>
      </c>
      <c r="F610" t="s">
        <v>48</v>
      </c>
    </row>
    <row r="611" spans="1:6" x14ac:dyDescent="0.25">
      <c r="A611" t="s">
        <v>706</v>
      </c>
      <c r="B611" s="1">
        <v>0</v>
      </c>
      <c r="C611">
        <v>872.99700210653896</v>
      </c>
      <c r="E611">
        <v>0</v>
      </c>
      <c r="F611" t="s">
        <v>242</v>
      </c>
    </row>
    <row r="612" spans="1:6" x14ac:dyDescent="0.25">
      <c r="A612" t="s">
        <v>707</v>
      </c>
      <c r="B612" s="1">
        <v>0.01</v>
      </c>
      <c r="C612">
        <v>428.16042689294198</v>
      </c>
      <c r="E612">
        <v>1</v>
      </c>
      <c r="F612" t="s">
        <v>48</v>
      </c>
    </row>
    <row r="613" spans="1:6" x14ac:dyDescent="0.25">
      <c r="A613" t="s">
        <v>708</v>
      </c>
      <c r="B613" s="1">
        <v>0.01</v>
      </c>
      <c r="C613">
        <v>82.299499999999995</v>
      </c>
      <c r="E613">
        <v>0</v>
      </c>
      <c r="F613" t="s">
        <v>48</v>
      </c>
    </row>
    <row r="614" spans="1:6" x14ac:dyDescent="0.25">
      <c r="A614" t="s">
        <v>709</v>
      </c>
      <c r="B614" s="1">
        <v>0</v>
      </c>
      <c r="C614">
        <v>647.76787311189901</v>
      </c>
      <c r="E614">
        <v>0</v>
      </c>
      <c r="F614" t="s">
        <v>242</v>
      </c>
    </row>
    <row r="615" spans="1:6" x14ac:dyDescent="0.25">
      <c r="A615" t="s">
        <v>710</v>
      </c>
      <c r="B615" s="1">
        <v>0.15</v>
      </c>
      <c r="C615">
        <v>200.667</v>
      </c>
      <c r="E615">
        <v>0</v>
      </c>
      <c r="F615" t="s">
        <v>43</v>
      </c>
    </row>
    <row r="616" spans="1:6" x14ac:dyDescent="0.25">
      <c r="A616" t="s">
        <v>711</v>
      </c>
      <c r="B616" s="1">
        <v>0.15</v>
      </c>
      <c r="C616">
        <v>68.759399999999999</v>
      </c>
      <c r="E616">
        <v>0</v>
      </c>
      <c r="F616" t="s">
        <v>43</v>
      </c>
    </row>
    <row r="617" spans="1:6" x14ac:dyDescent="0.25">
      <c r="A617" t="s">
        <v>712</v>
      </c>
      <c r="B617" s="1">
        <v>0.15</v>
      </c>
      <c r="C617">
        <v>26.236699999999999</v>
      </c>
      <c r="E617">
        <v>0</v>
      </c>
      <c r="F617" t="s">
        <v>43</v>
      </c>
    </row>
    <row r="618" spans="1:6" x14ac:dyDescent="0.25">
      <c r="A618" t="s">
        <v>713</v>
      </c>
      <c r="B618" s="1">
        <v>0</v>
      </c>
      <c r="C618">
        <v>71.044200000000004</v>
      </c>
      <c r="E618">
        <v>0</v>
      </c>
      <c r="F618" t="s">
        <v>242</v>
      </c>
    </row>
    <row r="619" spans="1:6" x14ac:dyDescent="0.25">
      <c r="A619" t="s">
        <v>714</v>
      </c>
      <c r="B619" s="1">
        <v>0.15</v>
      </c>
      <c r="C619">
        <v>56.340899999999998</v>
      </c>
      <c r="E619">
        <v>1</v>
      </c>
      <c r="F619" t="s">
        <v>43</v>
      </c>
    </row>
    <row r="620" spans="1:6" x14ac:dyDescent="0.25">
      <c r="A620" t="s">
        <v>715</v>
      </c>
      <c r="B620" s="1">
        <v>0.01</v>
      </c>
      <c r="C620">
        <v>450.68700000000001</v>
      </c>
      <c r="E620">
        <v>0</v>
      </c>
      <c r="F620" t="s">
        <v>48</v>
      </c>
    </row>
    <row r="621" spans="1:6" x14ac:dyDescent="0.25">
      <c r="A621" t="s">
        <v>716</v>
      </c>
      <c r="B621" s="1">
        <v>0.01</v>
      </c>
      <c r="C621">
        <v>0.87440200000000001</v>
      </c>
      <c r="E621">
        <v>0</v>
      </c>
      <c r="F621" t="s">
        <v>48</v>
      </c>
    </row>
    <row r="622" spans="1:6" x14ac:dyDescent="0.25">
      <c r="A622" t="s">
        <v>717</v>
      </c>
      <c r="B622" s="1">
        <v>0.2</v>
      </c>
      <c r="C622">
        <v>98.086799999999997</v>
      </c>
      <c r="E622">
        <v>0</v>
      </c>
      <c r="F622" t="s">
        <v>98</v>
      </c>
    </row>
    <row r="623" spans="1:6" x14ac:dyDescent="0.25">
      <c r="A623" t="s">
        <v>718</v>
      </c>
      <c r="B623" s="1">
        <v>0.3</v>
      </c>
      <c r="C623">
        <v>5.4453699999999996</v>
      </c>
      <c r="E623">
        <v>0</v>
      </c>
      <c r="F623" t="s">
        <v>98</v>
      </c>
    </row>
    <row r="624" spans="1:6" x14ac:dyDescent="0.25">
      <c r="A624" t="s">
        <v>719</v>
      </c>
      <c r="B624" s="1">
        <v>0.01</v>
      </c>
      <c r="C624">
        <v>266.30900000000003</v>
      </c>
      <c r="E624">
        <v>0</v>
      </c>
      <c r="F624" t="s">
        <v>48</v>
      </c>
    </row>
    <row r="625" spans="1:6" x14ac:dyDescent="0.25">
      <c r="A625" t="s">
        <v>720</v>
      </c>
      <c r="B625" s="1">
        <v>0.25</v>
      </c>
      <c r="C625">
        <v>103.46396404371001</v>
      </c>
      <c r="E625">
        <v>0</v>
      </c>
      <c r="F625" t="s">
        <v>98</v>
      </c>
    </row>
    <row r="626" spans="1:6" x14ac:dyDescent="0.25">
      <c r="A626" t="s">
        <v>721</v>
      </c>
      <c r="B626" s="1">
        <v>0.01</v>
      </c>
      <c r="C626">
        <v>124.756</v>
      </c>
      <c r="E626">
        <v>0</v>
      </c>
      <c r="F626" t="s">
        <v>48</v>
      </c>
    </row>
    <row r="627" spans="1:6" x14ac:dyDescent="0.25">
      <c r="A627" t="s">
        <v>722</v>
      </c>
      <c r="B627" s="1">
        <v>0.01</v>
      </c>
      <c r="C627">
        <v>7.9926599999999999</v>
      </c>
      <c r="E627">
        <v>1</v>
      </c>
      <c r="F627" t="s">
        <v>48</v>
      </c>
    </row>
    <row r="628" spans="1:6" x14ac:dyDescent="0.25">
      <c r="A628" t="s">
        <v>723</v>
      </c>
      <c r="B628" s="1">
        <v>0.01</v>
      </c>
      <c r="C628">
        <v>29.552900000000001</v>
      </c>
      <c r="E628">
        <v>0</v>
      </c>
      <c r="F628" t="s">
        <v>48</v>
      </c>
    </row>
    <row r="629" spans="1:6" x14ac:dyDescent="0.25">
      <c r="A629" t="s">
        <v>724</v>
      </c>
      <c r="B629" s="1">
        <v>0.15</v>
      </c>
      <c r="C629">
        <v>21.458483869594101</v>
      </c>
      <c r="E629">
        <v>0</v>
      </c>
      <c r="F629" t="s">
        <v>98</v>
      </c>
    </row>
    <row r="630" spans="1:6" x14ac:dyDescent="0.25">
      <c r="A630" t="s">
        <v>725</v>
      </c>
      <c r="B630" s="1">
        <v>0.15</v>
      </c>
      <c r="C630">
        <v>7.2322300000000004</v>
      </c>
      <c r="E630">
        <v>0</v>
      </c>
      <c r="F630" t="s">
        <v>48</v>
      </c>
    </row>
    <row r="631" spans="1:6" x14ac:dyDescent="0.25">
      <c r="A631" t="s">
        <v>726</v>
      </c>
      <c r="B631" s="1">
        <v>1E-4</v>
      </c>
      <c r="C631">
        <v>48.189327328686097</v>
      </c>
      <c r="E631">
        <v>0</v>
      </c>
      <c r="F631" t="s">
        <v>48</v>
      </c>
    </row>
    <row r="632" spans="1:6" x14ac:dyDescent="0.25">
      <c r="A632" t="s">
        <v>727</v>
      </c>
      <c r="B632" s="1">
        <v>1E-4</v>
      </c>
      <c r="C632">
        <v>57.0944</v>
      </c>
      <c r="E632">
        <v>0</v>
      </c>
      <c r="F632" t="s">
        <v>48</v>
      </c>
    </row>
    <row r="633" spans="1:6" x14ac:dyDescent="0.25">
      <c r="A633" t="s">
        <v>728</v>
      </c>
      <c r="B633" s="1">
        <v>0.2</v>
      </c>
      <c r="C633">
        <v>2.1546500000000002</v>
      </c>
      <c r="E633">
        <v>0</v>
      </c>
      <c r="F633" t="s">
        <v>48</v>
      </c>
    </row>
    <row r="634" spans="1:6" x14ac:dyDescent="0.25">
      <c r="A634" t="s">
        <v>729</v>
      </c>
      <c r="B634" s="1">
        <v>0.05</v>
      </c>
      <c r="C634">
        <v>54.824800000000003</v>
      </c>
      <c r="E634">
        <v>0</v>
      </c>
      <c r="F634" t="s">
        <v>48</v>
      </c>
    </row>
    <row r="635" spans="1:6" x14ac:dyDescent="0.25">
      <c r="A635" t="s">
        <v>730</v>
      </c>
      <c r="B635" s="1">
        <v>0.05</v>
      </c>
      <c r="C635">
        <v>0.122462</v>
      </c>
      <c r="E635">
        <v>1</v>
      </c>
      <c r="F635" t="s">
        <v>48</v>
      </c>
    </row>
    <row r="636" spans="1:6" x14ac:dyDescent="0.25">
      <c r="A636" t="s">
        <v>731</v>
      </c>
      <c r="B636" s="1">
        <v>0.05</v>
      </c>
      <c r="C636">
        <v>132.27799999999999</v>
      </c>
      <c r="E636">
        <v>0</v>
      </c>
      <c r="F636" t="s">
        <v>48</v>
      </c>
    </row>
    <row r="637" spans="1:6" x14ac:dyDescent="0.25">
      <c r="A637" t="s">
        <v>732</v>
      </c>
      <c r="B637" s="1">
        <v>0.01</v>
      </c>
      <c r="C637">
        <v>21.458483869594101</v>
      </c>
      <c r="E637">
        <v>0</v>
      </c>
      <c r="F637" t="s">
        <v>48</v>
      </c>
    </row>
    <row r="638" spans="1:6" x14ac:dyDescent="0.25">
      <c r="A638" t="s">
        <v>733</v>
      </c>
      <c r="B638" s="1">
        <v>0.2</v>
      </c>
      <c r="C638">
        <v>74.125699999999995</v>
      </c>
      <c r="E638">
        <v>0</v>
      </c>
      <c r="F638" t="s">
        <v>98</v>
      </c>
    </row>
    <row r="639" spans="1:6" x14ac:dyDescent="0.25">
      <c r="A639" t="s">
        <v>734</v>
      </c>
      <c r="B639" s="1">
        <v>0.01</v>
      </c>
      <c r="C639">
        <v>48.189327328686097</v>
      </c>
      <c r="E639">
        <v>0</v>
      </c>
      <c r="F639" t="s">
        <v>48</v>
      </c>
    </row>
    <row r="640" spans="1:6" x14ac:dyDescent="0.25">
      <c r="A640" t="s">
        <v>735</v>
      </c>
      <c r="B640" s="1">
        <v>0.1</v>
      </c>
      <c r="C640">
        <v>145.148</v>
      </c>
      <c r="E640">
        <v>0</v>
      </c>
      <c r="F640" t="s">
        <v>43</v>
      </c>
    </row>
    <row r="641" spans="1:6" x14ac:dyDescent="0.25">
      <c r="A641" t="s">
        <v>736</v>
      </c>
      <c r="B641" s="1">
        <v>0.01</v>
      </c>
      <c r="C641">
        <v>6.9850399999999997</v>
      </c>
      <c r="E641">
        <v>0</v>
      </c>
      <c r="F641" t="s">
        <v>48</v>
      </c>
    </row>
    <row r="642" spans="1:6" x14ac:dyDescent="0.25">
      <c r="A642" t="s">
        <v>737</v>
      </c>
      <c r="B642" s="1">
        <v>0.05</v>
      </c>
      <c r="C642">
        <v>63.947000000000003</v>
      </c>
      <c r="E642">
        <v>0</v>
      </c>
      <c r="F642" t="s">
        <v>48</v>
      </c>
    </row>
    <row r="643" spans="1:6" x14ac:dyDescent="0.25">
      <c r="A643" t="s">
        <v>738</v>
      </c>
      <c r="B643" s="1">
        <v>0.01</v>
      </c>
      <c r="C643">
        <v>16.4511</v>
      </c>
      <c r="E643">
        <v>1</v>
      </c>
      <c r="F643" t="s">
        <v>48</v>
      </c>
    </row>
    <row r="644" spans="1:6" x14ac:dyDescent="0.25">
      <c r="A644" t="s">
        <v>739</v>
      </c>
      <c r="B644" s="1">
        <v>0.2</v>
      </c>
      <c r="C644">
        <v>80.599599999999995</v>
      </c>
      <c r="E644">
        <v>0</v>
      </c>
      <c r="F644" t="s">
        <v>48</v>
      </c>
    </row>
    <row r="645" spans="1:6" x14ac:dyDescent="0.25">
      <c r="A645" t="s">
        <v>740</v>
      </c>
      <c r="B645" s="1">
        <v>0.01</v>
      </c>
      <c r="C645">
        <v>19.6142</v>
      </c>
      <c r="E645">
        <v>0</v>
      </c>
      <c r="F645" t="s">
        <v>48</v>
      </c>
    </row>
    <row r="646" spans="1:6" x14ac:dyDescent="0.25">
      <c r="A646" t="s">
        <v>741</v>
      </c>
      <c r="B646" s="1">
        <v>0.3</v>
      </c>
      <c r="C646">
        <v>453.17099999999999</v>
      </c>
      <c r="E646">
        <v>0</v>
      </c>
      <c r="F646" t="s">
        <v>98</v>
      </c>
    </row>
    <row r="647" spans="1:6" x14ac:dyDescent="0.25">
      <c r="A647" t="s">
        <v>742</v>
      </c>
      <c r="B647" s="1">
        <v>0.05</v>
      </c>
      <c r="C647">
        <v>8.9629999999999992</v>
      </c>
      <c r="E647">
        <v>0</v>
      </c>
      <c r="F647" t="s">
        <v>48</v>
      </c>
    </row>
    <row r="648" spans="1:6" x14ac:dyDescent="0.25">
      <c r="A648" t="s">
        <v>743</v>
      </c>
      <c r="B648" s="1">
        <v>0.3</v>
      </c>
      <c r="C648">
        <v>3.1378000000000003E-2</v>
      </c>
      <c r="E648">
        <v>0</v>
      </c>
      <c r="F648" t="s">
        <v>43</v>
      </c>
    </row>
    <row r="649" spans="1:6" x14ac:dyDescent="0.25">
      <c r="A649" t="s">
        <v>744</v>
      </c>
      <c r="B649" s="1">
        <v>0.01</v>
      </c>
      <c r="C649">
        <v>11.3848</v>
      </c>
      <c r="E649">
        <v>0</v>
      </c>
      <c r="F649" t="s">
        <v>48</v>
      </c>
    </row>
    <row r="650" spans="1:6" x14ac:dyDescent="0.25">
      <c r="A650" t="s">
        <v>745</v>
      </c>
      <c r="B650" s="1">
        <v>0.1</v>
      </c>
      <c r="C650">
        <v>260.86200000000002</v>
      </c>
      <c r="E650">
        <v>0</v>
      </c>
      <c r="F650" t="s">
        <v>98</v>
      </c>
    </row>
    <row r="651" spans="1:6" x14ac:dyDescent="0.25">
      <c r="A651" t="s">
        <v>746</v>
      </c>
      <c r="B651" s="1">
        <v>0.01</v>
      </c>
      <c r="C651">
        <v>123.256</v>
      </c>
      <c r="E651">
        <v>1</v>
      </c>
      <c r="F651" t="s">
        <v>48</v>
      </c>
    </row>
    <row r="652" spans="1:6" x14ac:dyDescent="0.25">
      <c r="A652" t="s">
        <v>747</v>
      </c>
      <c r="B652" s="1">
        <v>0.01</v>
      </c>
      <c r="C652">
        <v>647.76787311189901</v>
      </c>
      <c r="E652">
        <v>0</v>
      </c>
      <c r="F652" t="s">
        <v>48</v>
      </c>
    </row>
    <row r="653" spans="1:6" x14ac:dyDescent="0.25">
      <c r="A653" t="s">
        <v>748</v>
      </c>
      <c r="B653" s="1">
        <v>0.01</v>
      </c>
      <c r="C653">
        <v>21.458483869594101</v>
      </c>
      <c r="E653">
        <v>0</v>
      </c>
      <c r="F653" t="s">
        <v>48</v>
      </c>
    </row>
    <row r="654" spans="1:6" x14ac:dyDescent="0.25">
      <c r="A654" t="s">
        <v>749</v>
      </c>
      <c r="B654" s="1">
        <v>0.01</v>
      </c>
      <c r="C654">
        <v>1775.12265583101</v>
      </c>
      <c r="E654">
        <v>0</v>
      </c>
      <c r="F654" t="s">
        <v>48</v>
      </c>
    </row>
    <row r="655" spans="1:6" x14ac:dyDescent="0.25">
      <c r="A655" t="s">
        <v>750</v>
      </c>
      <c r="B655" s="1">
        <v>0.01</v>
      </c>
      <c r="C655">
        <v>48.189327328686097</v>
      </c>
      <c r="E655">
        <v>0</v>
      </c>
      <c r="F655" t="s">
        <v>48</v>
      </c>
    </row>
    <row r="656" spans="1:6" x14ac:dyDescent="0.25">
      <c r="A656" t="s">
        <v>751</v>
      </c>
      <c r="B656" s="1">
        <v>0.05</v>
      </c>
      <c r="C656">
        <v>629.19865723052499</v>
      </c>
      <c r="E656">
        <v>0</v>
      </c>
      <c r="F656" t="s">
        <v>48</v>
      </c>
    </row>
    <row r="657" spans="1:6" x14ac:dyDescent="0.25">
      <c r="A657" t="s">
        <v>752</v>
      </c>
      <c r="B657" s="1">
        <v>0.05</v>
      </c>
      <c r="C657">
        <v>103.46396404371001</v>
      </c>
      <c r="E657">
        <v>0</v>
      </c>
      <c r="F657" t="s">
        <v>48</v>
      </c>
    </row>
    <row r="658" spans="1:6" x14ac:dyDescent="0.25">
      <c r="A658" t="s">
        <v>753</v>
      </c>
      <c r="B658" s="1">
        <v>0.03</v>
      </c>
      <c r="C658">
        <v>872.99700210653896</v>
      </c>
      <c r="E658">
        <v>0</v>
      </c>
      <c r="F658" t="s">
        <v>48</v>
      </c>
    </row>
    <row r="659" spans="1:6" x14ac:dyDescent="0.25">
      <c r="A659" t="s">
        <v>754</v>
      </c>
      <c r="B659" s="1">
        <v>0.01</v>
      </c>
      <c r="C659">
        <v>428.16042689294198</v>
      </c>
      <c r="E659">
        <v>2</v>
      </c>
      <c r="F659" t="s">
        <v>48</v>
      </c>
    </row>
    <row r="660" spans="1:6" x14ac:dyDescent="0.25">
      <c r="A660" t="s">
        <v>755</v>
      </c>
      <c r="B660" s="1">
        <v>0.01</v>
      </c>
      <c r="C660">
        <v>647.76787311189901</v>
      </c>
      <c r="E660">
        <v>0</v>
      </c>
      <c r="F660" t="s">
        <v>48</v>
      </c>
    </row>
    <row r="661" spans="1:6" x14ac:dyDescent="0.25">
      <c r="A661" t="s">
        <v>756</v>
      </c>
      <c r="B661" s="1">
        <v>0.01</v>
      </c>
      <c r="C661">
        <v>21.458483869594101</v>
      </c>
      <c r="E661">
        <v>0</v>
      </c>
      <c r="F661" t="s">
        <v>48</v>
      </c>
    </row>
    <row r="662" spans="1:6" x14ac:dyDescent="0.25">
      <c r="A662" t="s">
        <v>757</v>
      </c>
      <c r="B662" s="1">
        <v>5.0000000000000001E-3</v>
      </c>
      <c r="C662">
        <v>1775.12265583101</v>
      </c>
      <c r="E662">
        <v>0</v>
      </c>
      <c r="F662" t="s">
        <v>48</v>
      </c>
    </row>
    <row r="663" spans="1:6" x14ac:dyDescent="0.25">
      <c r="A663" t="s">
        <v>758</v>
      </c>
      <c r="B663" s="1">
        <v>0</v>
      </c>
      <c r="C663">
        <v>48.189327328686097</v>
      </c>
      <c r="E663">
        <v>0</v>
      </c>
      <c r="F663" t="s">
        <v>48</v>
      </c>
    </row>
    <row r="664" spans="1:6" x14ac:dyDescent="0.25">
      <c r="A664" t="s">
        <v>759</v>
      </c>
      <c r="B664" s="1">
        <v>0.03</v>
      </c>
      <c r="C664">
        <v>629.19865723052499</v>
      </c>
      <c r="E664">
        <v>0</v>
      </c>
      <c r="F664" t="s">
        <v>48</v>
      </c>
    </row>
    <row r="665" spans="1:6" x14ac:dyDescent="0.25">
      <c r="A665" t="s">
        <v>760</v>
      </c>
      <c r="B665" s="1">
        <v>5.0000000000000001E-3</v>
      </c>
      <c r="C665">
        <v>103.46396404371001</v>
      </c>
      <c r="E665">
        <v>0</v>
      </c>
      <c r="F665" t="s">
        <v>48</v>
      </c>
    </row>
    <row r="666" spans="1:6" x14ac:dyDescent="0.25">
      <c r="A666" t="s">
        <v>761</v>
      </c>
      <c r="B666" s="1">
        <v>0.01</v>
      </c>
      <c r="C666">
        <v>872.99700210653896</v>
      </c>
      <c r="E666">
        <v>0</v>
      </c>
      <c r="F666" t="s">
        <v>48</v>
      </c>
    </row>
    <row r="667" spans="1:6" x14ac:dyDescent="0.25">
      <c r="A667" t="s">
        <v>762</v>
      </c>
      <c r="B667" s="1">
        <v>5.0000000000000001E-3</v>
      </c>
      <c r="C667">
        <v>428.16042689294198</v>
      </c>
      <c r="E667">
        <v>2</v>
      </c>
      <c r="F667" t="s">
        <v>48</v>
      </c>
    </row>
    <row r="668" spans="1:6" x14ac:dyDescent="0.25">
      <c r="A668" t="s">
        <v>763</v>
      </c>
      <c r="B668" s="1">
        <v>0.01</v>
      </c>
      <c r="C668">
        <v>647.76787311189901</v>
      </c>
      <c r="E668">
        <v>0</v>
      </c>
      <c r="F668" t="s">
        <v>48</v>
      </c>
    </row>
    <row r="669" spans="1:6" x14ac:dyDescent="0.25">
      <c r="A669" t="s">
        <v>764</v>
      </c>
      <c r="B669" s="1">
        <v>5.0000000000000001E-3</v>
      </c>
      <c r="C669">
        <v>21.458483869594101</v>
      </c>
      <c r="E669">
        <v>0</v>
      </c>
      <c r="F669" t="s">
        <v>48</v>
      </c>
    </row>
    <row r="670" spans="1:6" x14ac:dyDescent="0.25">
      <c r="A670" t="s">
        <v>765</v>
      </c>
      <c r="B670" s="1">
        <v>0.03</v>
      </c>
      <c r="C670">
        <v>1775.12265583101</v>
      </c>
      <c r="E670">
        <v>0</v>
      </c>
      <c r="F670" t="s">
        <v>48</v>
      </c>
    </row>
    <row r="671" spans="1:6" x14ac:dyDescent="0.25">
      <c r="A671" t="s">
        <v>766</v>
      </c>
      <c r="B671" s="1">
        <v>0</v>
      </c>
      <c r="C671">
        <v>48.189327328686097</v>
      </c>
      <c r="E671">
        <v>0</v>
      </c>
      <c r="F671" t="s">
        <v>48</v>
      </c>
    </row>
    <row r="672" spans="1:6" x14ac:dyDescent="0.25">
      <c r="A672" t="s">
        <v>767</v>
      </c>
      <c r="B672" s="1">
        <v>0.03</v>
      </c>
      <c r="C672">
        <v>629.19865723052499</v>
      </c>
      <c r="E672">
        <v>0</v>
      </c>
      <c r="F672" t="s">
        <v>48</v>
      </c>
    </row>
    <row r="673" spans="1:6" x14ac:dyDescent="0.25">
      <c r="A673" t="s">
        <v>768</v>
      </c>
      <c r="B673" s="1">
        <v>5.0000000000000001E-3</v>
      </c>
      <c r="C673">
        <v>103.46396404371001</v>
      </c>
      <c r="E673">
        <v>0</v>
      </c>
      <c r="F673" t="s">
        <v>48</v>
      </c>
    </row>
    <row r="674" spans="1:6" x14ac:dyDescent="0.25">
      <c r="A674" t="s">
        <v>769</v>
      </c>
      <c r="B674" s="1">
        <v>0.01</v>
      </c>
      <c r="C674">
        <v>872.99700210653896</v>
      </c>
      <c r="E674">
        <v>0</v>
      </c>
      <c r="F674" t="s">
        <v>48</v>
      </c>
    </row>
    <row r="675" spans="1:6" x14ac:dyDescent="0.25">
      <c r="A675" t="s">
        <v>770</v>
      </c>
      <c r="B675" s="1">
        <v>0.01</v>
      </c>
      <c r="C675">
        <v>428.16042689294198</v>
      </c>
      <c r="E675">
        <v>2</v>
      </c>
      <c r="F675" t="s">
        <v>48</v>
      </c>
    </row>
    <row r="676" spans="1:6" x14ac:dyDescent="0.25">
      <c r="A676" t="s">
        <v>771</v>
      </c>
      <c r="B676" s="1">
        <v>0.01</v>
      </c>
      <c r="C676">
        <v>647.76787311189901</v>
      </c>
      <c r="E676">
        <v>0</v>
      </c>
      <c r="F676" t="s">
        <v>48</v>
      </c>
    </row>
    <row r="677" spans="1:6" x14ac:dyDescent="0.25">
      <c r="A677" t="s">
        <v>772</v>
      </c>
      <c r="B677" s="1">
        <v>3.0000000000000001E-3</v>
      </c>
      <c r="C677">
        <v>21.458483869594101</v>
      </c>
      <c r="E677">
        <v>0</v>
      </c>
      <c r="F677" t="s">
        <v>48</v>
      </c>
    </row>
    <row r="678" spans="1:6" x14ac:dyDescent="0.25">
      <c r="A678" t="s">
        <v>773</v>
      </c>
      <c r="B678" s="1">
        <v>1E-3</v>
      </c>
      <c r="C678">
        <v>1775.12265583101</v>
      </c>
      <c r="E678">
        <v>0</v>
      </c>
      <c r="F678" t="s">
        <v>48</v>
      </c>
    </row>
    <row r="679" spans="1:6" x14ac:dyDescent="0.25">
      <c r="A679" t="s">
        <v>774</v>
      </c>
      <c r="B679" s="1">
        <v>3.0000000000000001E-3</v>
      </c>
      <c r="C679">
        <v>48.189327328686097</v>
      </c>
      <c r="E679">
        <v>0</v>
      </c>
      <c r="F679" t="s">
        <v>48</v>
      </c>
    </row>
    <row r="680" spans="1:6" x14ac:dyDescent="0.25">
      <c r="A680" t="s">
        <v>775</v>
      </c>
      <c r="B680" s="1">
        <v>0.01</v>
      </c>
      <c r="C680">
        <v>629.19865723052499</v>
      </c>
      <c r="E680">
        <v>0</v>
      </c>
      <c r="F680" t="s">
        <v>48</v>
      </c>
    </row>
    <row r="681" spans="1:6" x14ac:dyDescent="0.25">
      <c r="A681" t="s">
        <v>776</v>
      </c>
      <c r="B681" s="1">
        <v>0.01</v>
      </c>
      <c r="C681">
        <v>103.46396404371001</v>
      </c>
      <c r="E681">
        <v>0</v>
      </c>
      <c r="F681" t="s">
        <v>48</v>
      </c>
    </row>
    <row r="682" spans="1:6" x14ac:dyDescent="0.25">
      <c r="A682" t="s">
        <v>777</v>
      </c>
      <c r="B682" s="1">
        <v>0</v>
      </c>
      <c r="C682">
        <v>872.99700210653896</v>
      </c>
      <c r="E682">
        <v>0</v>
      </c>
      <c r="F682" t="s">
        <v>48</v>
      </c>
    </row>
    <row r="683" spans="1:6" x14ac:dyDescent="0.25">
      <c r="A683" t="s">
        <v>778</v>
      </c>
      <c r="B683" s="1">
        <v>5.0000000000000001E-3</v>
      </c>
      <c r="C683">
        <v>428.16042689294198</v>
      </c>
      <c r="E683">
        <v>2</v>
      </c>
      <c r="F683" t="s">
        <v>48</v>
      </c>
    </row>
    <row r="684" spans="1:6" x14ac:dyDescent="0.25">
      <c r="A684" t="s">
        <v>779</v>
      </c>
      <c r="B684" s="1">
        <v>0.03</v>
      </c>
      <c r="C684">
        <v>647.76787311189901</v>
      </c>
      <c r="E684">
        <v>0</v>
      </c>
      <c r="F684" t="s">
        <v>48</v>
      </c>
    </row>
    <row r="685" spans="1:6" x14ac:dyDescent="0.25">
      <c r="A685" t="s">
        <v>780</v>
      </c>
      <c r="B685" s="1">
        <v>0</v>
      </c>
      <c r="C685">
        <v>21.458483869594101</v>
      </c>
      <c r="E685">
        <v>0</v>
      </c>
      <c r="F685" t="s">
        <v>48</v>
      </c>
    </row>
    <row r="686" spans="1:6" x14ac:dyDescent="0.25">
      <c r="A686" t="s">
        <v>781</v>
      </c>
      <c r="B686" s="1">
        <v>0.02</v>
      </c>
      <c r="C686">
        <v>1775.12265583101</v>
      </c>
      <c r="E686">
        <v>0</v>
      </c>
      <c r="F686" t="s">
        <v>48</v>
      </c>
    </row>
    <row r="687" spans="1:6" x14ac:dyDescent="0.25">
      <c r="A687" t="s">
        <v>782</v>
      </c>
      <c r="B687" s="1">
        <v>0</v>
      </c>
      <c r="C687">
        <v>48.189327328686097</v>
      </c>
      <c r="E687">
        <v>0</v>
      </c>
      <c r="F687" t="s">
        <v>48</v>
      </c>
    </row>
    <row r="688" spans="1:6" x14ac:dyDescent="0.25">
      <c r="A688" t="s">
        <v>783</v>
      </c>
      <c r="B688" s="1">
        <v>0.05</v>
      </c>
      <c r="C688">
        <v>629.19865723052499</v>
      </c>
      <c r="E688">
        <v>0</v>
      </c>
      <c r="F688" t="s">
        <v>48</v>
      </c>
    </row>
    <row r="689" spans="1:6" x14ac:dyDescent="0.25">
      <c r="A689" t="s">
        <v>784</v>
      </c>
      <c r="B689" s="1">
        <v>0.01</v>
      </c>
      <c r="C689">
        <v>103.46396404371001</v>
      </c>
      <c r="E689">
        <v>0</v>
      </c>
      <c r="F689" t="s">
        <v>48</v>
      </c>
    </row>
    <row r="690" spans="1:6" x14ac:dyDescent="0.25">
      <c r="A690" t="s">
        <v>785</v>
      </c>
      <c r="B690" s="1">
        <v>0.03</v>
      </c>
      <c r="C690">
        <v>872.99700210653896</v>
      </c>
      <c r="E690">
        <v>0</v>
      </c>
      <c r="F690" t="s">
        <v>48</v>
      </c>
    </row>
    <row r="691" spans="1:6" x14ac:dyDescent="0.25">
      <c r="A691" t="s">
        <v>786</v>
      </c>
      <c r="B691" s="1">
        <v>0.03</v>
      </c>
      <c r="C691">
        <v>428.16042689294198</v>
      </c>
      <c r="E691">
        <v>2</v>
      </c>
      <c r="F691" t="s">
        <v>48</v>
      </c>
    </row>
    <row r="692" spans="1:6" x14ac:dyDescent="0.25">
      <c r="A692" t="s">
        <v>787</v>
      </c>
      <c r="B692" s="1">
        <v>0.01</v>
      </c>
      <c r="C692">
        <v>136.596</v>
      </c>
      <c r="E692">
        <v>0</v>
      </c>
      <c r="F692" t="s">
        <v>48</v>
      </c>
    </row>
    <row r="693" spans="1:6" x14ac:dyDescent="0.25">
      <c r="A693" t="s">
        <v>788</v>
      </c>
      <c r="B693" s="1">
        <v>0.05</v>
      </c>
      <c r="C693">
        <v>21.458483869594101</v>
      </c>
      <c r="E693">
        <v>0</v>
      </c>
      <c r="F693" t="s">
        <v>48</v>
      </c>
    </row>
    <row r="694" spans="1:6" x14ac:dyDescent="0.25">
      <c r="A694" t="s">
        <v>789</v>
      </c>
      <c r="B694" s="1">
        <v>1E-4</v>
      </c>
      <c r="C694">
        <v>179.14599999999999</v>
      </c>
      <c r="E694">
        <v>0</v>
      </c>
      <c r="F694" t="s">
        <v>48</v>
      </c>
    </row>
    <row r="695" spans="1:6" x14ac:dyDescent="0.25">
      <c r="A695" t="s">
        <v>790</v>
      </c>
      <c r="B695" s="1">
        <v>1E-4</v>
      </c>
      <c r="C695">
        <v>48.189327328686097</v>
      </c>
      <c r="E695">
        <v>0</v>
      </c>
      <c r="F695" t="s">
        <v>48</v>
      </c>
    </row>
    <row r="696" spans="1:6" x14ac:dyDescent="0.25">
      <c r="A696" t="s">
        <v>791</v>
      </c>
      <c r="B696" s="1">
        <v>1E-4</v>
      </c>
      <c r="C696">
        <v>211.35300000000001</v>
      </c>
      <c r="E696">
        <v>0</v>
      </c>
      <c r="F696" t="s">
        <v>48</v>
      </c>
    </row>
    <row r="697" spans="1:6" x14ac:dyDescent="0.25">
      <c r="A697" t="s">
        <v>792</v>
      </c>
      <c r="B697" s="1">
        <v>0.01</v>
      </c>
      <c r="C697">
        <v>35.0002</v>
      </c>
      <c r="E697">
        <v>0</v>
      </c>
      <c r="F697" t="s">
        <v>48</v>
      </c>
    </row>
    <row r="698" spans="1:6" x14ac:dyDescent="0.25">
      <c r="A698" t="s">
        <v>793</v>
      </c>
      <c r="B698" s="1">
        <v>0.05</v>
      </c>
      <c r="C698">
        <v>114.342</v>
      </c>
      <c r="E698">
        <v>0</v>
      </c>
      <c r="F698" t="s">
        <v>48</v>
      </c>
    </row>
    <row r="699" spans="1:6" x14ac:dyDescent="0.25">
      <c r="A699" t="s">
        <v>794</v>
      </c>
      <c r="B699" s="1">
        <v>0.01</v>
      </c>
      <c r="C699">
        <v>188.54499999999999</v>
      </c>
      <c r="E699">
        <v>2</v>
      </c>
      <c r="F699" t="s">
        <v>48</v>
      </c>
    </row>
    <row r="700" spans="1:6" x14ac:dyDescent="0.25">
      <c r="A700" t="s">
        <v>795</v>
      </c>
      <c r="B700" s="1">
        <v>0.15</v>
      </c>
      <c r="C700">
        <v>21.458483869594101</v>
      </c>
      <c r="E700">
        <v>0</v>
      </c>
      <c r="F700" t="s">
        <v>98</v>
      </c>
    </row>
    <row r="701" spans="1:6" x14ac:dyDescent="0.25">
      <c r="A701" t="s">
        <v>796</v>
      </c>
      <c r="B701" s="1">
        <v>0.4</v>
      </c>
      <c r="C701">
        <v>1775.12265583101</v>
      </c>
      <c r="E701">
        <v>0</v>
      </c>
      <c r="F701" t="s">
        <v>98</v>
      </c>
    </row>
    <row r="702" spans="1:6" x14ac:dyDescent="0.25">
      <c r="A702" t="s">
        <v>797</v>
      </c>
      <c r="B702" s="1">
        <v>0.4</v>
      </c>
      <c r="C702">
        <v>48.189327328686097</v>
      </c>
      <c r="E702">
        <v>0</v>
      </c>
      <c r="F702" t="s">
        <v>98</v>
      </c>
    </row>
    <row r="703" spans="1:6" x14ac:dyDescent="0.25">
      <c r="A703" t="s">
        <v>798</v>
      </c>
      <c r="B703" t="s">
        <v>95</v>
      </c>
      <c r="C703">
        <v>629.19865723052499</v>
      </c>
      <c r="E703">
        <v>0</v>
      </c>
      <c r="F703" t="s">
        <v>43</v>
      </c>
    </row>
    <row r="704" spans="1:6" x14ac:dyDescent="0.25">
      <c r="A704" t="s">
        <v>799</v>
      </c>
      <c r="B704" s="1">
        <v>0.25</v>
      </c>
      <c r="C704">
        <v>103.46396404371001</v>
      </c>
      <c r="E704">
        <v>0</v>
      </c>
      <c r="F704" t="s">
        <v>98</v>
      </c>
    </row>
    <row r="705" spans="1:6" x14ac:dyDescent="0.25">
      <c r="A705" t="s">
        <v>800</v>
      </c>
      <c r="B705" s="1">
        <v>0.1</v>
      </c>
      <c r="C705">
        <v>872.99700210653896</v>
      </c>
      <c r="E705">
        <v>0</v>
      </c>
      <c r="F705" t="s">
        <v>43</v>
      </c>
    </row>
    <row r="706" spans="1:6" x14ac:dyDescent="0.25">
      <c r="A706" t="s">
        <v>801</v>
      </c>
      <c r="B706" s="1">
        <v>0.01</v>
      </c>
      <c r="C706">
        <v>428.16042689294198</v>
      </c>
      <c r="E706">
        <v>2</v>
      </c>
      <c r="F706" t="s">
        <v>48</v>
      </c>
    </row>
    <row r="707" spans="1:6" x14ac:dyDescent="0.25">
      <c r="A707" t="s">
        <v>802</v>
      </c>
      <c r="B707" s="1">
        <v>0.03</v>
      </c>
      <c r="C707">
        <v>647.76787311189901</v>
      </c>
      <c r="E707">
        <v>0</v>
      </c>
      <c r="F707" t="s">
        <v>48</v>
      </c>
    </row>
    <row r="708" spans="1:6" x14ac:dyDescent="0.25">
      <c r="A708" t="s">
        <v>803</v>
      </c>
      <c r="B708" s="1">
        <v>5.0000000000000001E-3</v>
      </c>
      <c r="C708">
        <v>21.458483869594101</v>
      </c>
      <c r="E708">
        <v>0</v>
      </c>
      <c r="F708" t="s">
        <v>48</v>
      </c>
    </row>
    <row r="709" spans="1:6" x14ac:dyDescent="0.25">
      <c r="A709" t="s">
        <v>804</v>
      </c>
      <c r="B709" s="1">
        <v>0.02</v>
      </c>
      <c r="C709">
        <v>1775.12265583101</v>
      </c>
      <c r="E709">
        <v>0</v>
      </c>
      <c r="F709" t="s">
        <v>48</v>
      </c>
    </row>
    <row r="710" spans="1:6" x14ac:dyDescent="0.25">
      <c r="A710" t="s">
        <v>805</v>
      </c>
      <c r="B710" s="1">
        <v>3.0000000000000001E-3</v>
      </c>
      <c r="C710">
        <v>48.189327328686097</v>
      </c>
      <c r="E710">
        <v>0</v>
      </c>
      <c r="F710" t="s">
        <v>48</v>
      </c>
    </row>
    <row r="711" spans="1:6" x14ac:dyDescent="0.25">
      <c r="A711" t="s">
        <v>806</v>
      </c>
      <c r="B711" s="1">
        <v>0.03</v>
      </c>
      <c r="C711">
        <v>629.19865723052499</v>
      </c>
      <c r="E711">
        <v>0</v>
      </c>
      <c r="F711" t="s">
        <v>48</v>
      </c>
    </row>
    <row r="712" spans="1:6" x14ac:dyDescent="0.25">
      <c r="A712" t="s">
        <v>807</v>
      </c>
      <c r="B712" s="1">
        <v>0.05</v>
      </c>
      <c r="C712">
        <v>103.46396404371001</v>
      </c>
      <c r="E712">
        <v>0</v>
      </c>
      <c r="F712" t="s">
        <v>48</v>
      </c>
    </row>
    <row r="713" spans="1:6" x14ac:dyDescent="0.25">
      <c r="A713" t="s">
        <v>808</v>
      </c>
      <c r="B713" s="1">
        <v>0.03</v>
      </c>
      <c r="C713">
        <v>872.99700210653896</v>
      </c>
      <c r="E713">
        <v>0</v>
      </c>
      <c r="F713" t="s">
        <v>48</v>
      </c>
    </row>
    <row r="714" spans="1:6" x14ac:dyDescent="0.25">
      <c r="A714" t="s">
        <v>809</v>
      </c>
      <c r="B714" s="1">
        <v>0.05</v>
      </c>
      <c r="C714">
        <v>428.16042689294198</v>
      </c>
      <c r="E714">
        <v>2</v>
      </c>
      <c r="F714" t="s">
        <v>43</v>
      </c>
    </row>
    <row r="715" spans="1:6" x14ac:dyDescent="0.25">
      <c r="A715" t="s">
        <v>810</v>
      </c>
      <c r="B715" s="1">
        <v>0.05</v>
      </c>
      <c r="C715">
        <v>647.76787311189901</v>
      </c>
      <c r="E715">
        <v>0</v>
      </c>
      <c r="F715" t="s">
        <v>43</v>
      </c>
    </row>
    <row r="716" spans="1:6" x14ac:dyDescent="0.25">
      <c r="A716" t="s">
        <v>811</v>
      </c>
      <c r="B716" s="1">
        <v>0.03</v>
      </c>
      <c r="C716">
        <v>1775.12265583101</v>
      </c>
      <c r="E716">
        <v>0</v>
      </c>
      <c r="F716" t="s">
        <v>48</v>
      </c>
    </row>
    <row r="717" spans="1:6" x14ac:dyDescent="0.25">
      <c r="A717" t="s">
        <v>812</v>
      </c>
      <c r="B717" s="1">
        <v>0.2</v>
      </c>
      <c r="C717">
        <v>48.189327328686097</v>
      </c>
      <c r="E717">
        <v>0</v>
      </c>
      <c r="F717" t="s">
        <v>43</v>
      </c>
    </row>
    <row r="718" spans="1:6" x14ac:dyDescent="0.25">
      <c r="A718" t="s">
        <v>813</v>
      </c>
      <c r="B718" s="1">
        <v>0.15</v>
      </c>
      <c r="C718">
        <v>629.19865723052499</v>
      </c>
      <c r="E718">
        <v>0</v>
      </c>
      <c r="F718" t="s">
        <v>43</v>
      </c>
    </row>
    <row r="719" spans="1:6" x14ac:dyDescent="0.25">
      <c r="A719" t="s">
        <v>814</v>
      </c>
      <c r="B719" s="1">
        <v>0.3</v>
      </c>
      <c r="C719">
        <v>103.46396404371001</v>
      </c>
      <c r="E719">
        <v>0</v>
      </c>
      <c r="F719" t="s">
        <v>98</v>
      </c>
    </row>
    <row r="720" spans="1:6" x14ac:dyDescent="0.25">
      <c r="A720" t="s">
        <v>815</v>
      </c>
      <c r="B720" s="1">
        <v>0.05</v>
      </c>
      <c r="C720">
        <v>872.99700210653896</v>
      </c>
      <c r="E720">
        <v>0</v>
      </c>
      <c r="F720" t="s">
        <v>48</v>
      </c>
    </row>
    <row r="721" spans="1:6" x14ac:dyDescent="0.25">
      <c r="A721" t="s">
        <v>816</v>
      </c>
      <c r="B721" s="1">
        <v>0.05</v>
      </c>
      <c r="C721">
        <v>428.16042689294198</v>
      </c>
      <c r="E721">
        <v>2</v>
      </c>
      <c r="F721" t="s">
        <v>43</v>
      </c>
    </row>
    <row r="722" spans="1:6" x14ac:dyDescent="0.25">
      <c r="A722" t="s">
        <v>817</v>
      </c>
      <c r="B722" s="1">
        <v>0.1</v>
      </c>
      <c r="C722">
        <v>647.76787311189901</v>
      </c>
      <c r="E722">
        <v>0</v>
      </c>
      <c r="F722" t="s">
        <v>48</v>
      </c>
    </row>
    <row r="723" spans="1:6" x14ac:dyDescent="0.25">
      <c r="A723" t="s">
        <v>818</v>
      </c>
      <c r="B723" s="1">
        <v>0.1</v>
      </c>
      <c r="C723">
        <v>21.458483869594101</v>
      </c>
      <c r="E723">
        <v>0</v>
      </c>
      <c r="F723" t="s">
        <v>98</v>
      </c>
    </row>
    <row r="724" spans="1:6" x14ac:dyDescent="0.25">
      <c r="A724" t="s">
        <v>819</v>
      </c>
      <c r="B724" s="1">
        <v>0.15</v>
      </c>
      <c r="C724">
        <v>1775.12265583101</v>
      </c>
      <c r="E724">
        <v>0</v>
      </c>
      <c r="F724" t="s">
        <v>48</v>
      </c>
    </row>
    <row r="725" spans="1:6" x14ac:dyDescent="0.25">
      <c r="A725" t="s">
        <v>820</v>
      </c>
      <c r="B725" s="1">
        <v>0.1</v>
      </c>
      <c r="C725">
        <v>48.189327328686097</v>
      </c>
      <c r="E725">
        <v>0</v>
      </c>
      <c r="F725" t="s">
        <v>48</v>
      </c>
    </row>
    <row r="726" spans="1:6" x14ac:dyDescent="0.25">
      <c r="A726" t="s">
        <v>821</v>
      </c>
      <c r="B726" s="1">
        <v>0.1</v>
      </c>
      <c r="C726">
        <v>629.19865723052499</v>
      </c>
      <c r="E726">
        <v>0</v>
      </c>
      <c r="F726" t="s">
        <v>48</v>
      </c>
    </row>
    <row r="727" spans="1:6" x14ac:dyDescent="0.25">
      <c r="A727" t="s">
        <v>822</v>
      </c>
      <c r="B727" s="1">
        <v>0.15</v>
      </c>
      <c r="C727">
        <v>103.46396404371001</v>
      </c>
      <c r="E727">
        <v>0</v>
      </c>
      <c r="F727" t="s">
        <v>48</v>
      </c>
    </row>
    <row r="728" spans="1:6" x14ac:dyDescent="0.25">
      <c r="A728" t="s">
        <v>823</v>
      </c>
      <c r="B728" s="1">
        <v>3.0000000000000001E-3</v>
      </c>
      <c r="C728">
        <v>872.99700210653896</v>
      </c>
      <c r="E728">
        <v>0</v>
      </c>
      <c r="F728" t="s">
        <v>48</v>
      </c>
    </row>
    <row r="729" spans="1:6" x14ac:dyDescent="0.25">
      <c r="A729" t="s">
        <v>824</v>
      </c>
      <c r="B729" s="1">
        <v>0.1</v>
      </c>
      <c r="C729">
        <v>428.16042689294198</v>
      </c>
      <c r="E729">
        <v>2</v>
      </c>
      <c r="F729" t="s">
        <v>48</v>
      </c>
    </row>
    <row r="730" spans="1:6" x14ac:dyDescent="0.25">
      <c r="A730" t="s">
        <v>825</v>
      </c>
      <c r="B730" s="1">
        <v>0.05</v>
      </c>
      <c r="C730">
        <v>647.76787311189901</v>
      </c>
      <c r="E730">
        <v>0</v>
      </c>
      <c r="F730" t="s">
        <v>48</v>
      </c>
    </row>
    <row r="731" spans="1:6" x14ac:dyDescent="0.25">
      <c r="A731" t="s">
        <v>826</v>
      </c>
      <c r="B731" s="1">
        <v>0.03</v>
      </c>
      <c r="C731">
        <v>21.458483869594101</v>
      </c>
      <c r="E731">
        <v>0</v>
      </c>
      <c r="F731" t="s">
        <v>48</v>
      </c>
    </row>
    <row r="732" spans="1:6" x14ac:dyDescent="0.25">
      <c r="A732" t="s">
        <v>827</v>
      </c>
      <c r="B732" s="1">
        <v>0.1</v>
      </c>
      <c r="C732">
        <v>1775.12265583101</v>
      </c>
      <c r="E732">
        <v>0</v>
      </c>
      <c r="F732" t="s">
        <v>43</v>
      </c>
    </row>
    <row r="733" spans="1:6" x14ac:dyDescent="0.25">
      <c r="A733" t="s">
        <v>828</v>
      </c>
      <c r="B733" s="1">
        <v>0.03</v>
      </c>
      <c r="C733">
        <v>48.189327328686097</v>
      </c>
      <c r="E733">
        <v>0</v>
      </c>
      <c r="F733" t="s">
        <v>48</v>
      </c>
    </row>
    <row r="734" spans="1:6" x14ac:dyDescent="0.25">
      <c r="A734" t="s">
        <v>829</v>
      </c>
      <c r="B734" s="1">
        <v>5.0000000000000001E-3</v>
      </c>
      <c r="C734">
        <v>629.19865723052499</v>
      </c>
      <c r="E734">
        <v>0</v>
      </c>
      <c r="F734" t="s">
        <v>48</v>
      </c>
    </row>
    <row r="735" spans="1:6" x14ac:dyDescent="0.25">
      <c r="A735" t="s">
        <v>830</v>
      </c>
      <c r="B735" s="1">
        <v>0.1</v>
      </c>
      <c r="C735">
        <v>103.46396404371001</v>
      </c>
      <c r="E735">
        <v>0</v>
      </c>
      <c r="F735" t="s">
        <v>48</v>
      </c>
    </row>
    <row r="736" spans="1:6" x14ac:dyDescent="0.25">
      <c r="A736" t="s">
        <v>831</v>
      </c>
      <c r="B736" s="1">
        <v>5.0000000000000001E-3</v>
      </c>
      <c r="C736">
        <v>872.99700210653896</v>
      </c>
      <c r="E736">
        <v>0</v>
      </c>
      <c r="F736" t="s">
        <v>48</v>
      </c>
    </row>
    <row r="737" spans="1:6" x14ac:dyDescent="0.25">
      <c r="A737" t="s">
        <v>832</v>
      </c>
      <c r="B737" s="1">
        <v>0.1</v>
      </c>
      <c r="C737">
        <v>428.16042689294198</v>
      </c>
      <c r="E737">
        <v>2</v>
      </c>
      <c r="F737" t="s">
        <v>48</v>
      </c>
    </row>
    <row r="738" spans="1:6" x14ac:dyDescent="0.25">
      <c r="A738" t="s">
        <v>833</v>
      </c>
      <c r="B738" s="1">
        <v>0.1</v>
      </c>
      <c r="C738">
        <v>647.76787311189901</v>
      </c>
      <c r="E738">
        <v>0</v>
      </c>
      <c r="F738" t="s">
        <v>48</v>
      </c>
    </row>
    <row r="739" spans="1:6" x14ac:dyDescent="0.25">
      <c r="A739" t="s">
        <v>834</v>
      </c>
      <c r="B739" s="1">
        <v>0.05</v>
      </c>
      <c r="C739">
        <v>21.458483869594101</v>
      </c>
      <c r="E739">
        <v>0</v>
      </c>
      <c r="F739" t="s">
        <v>48</v>
      </c>
    </row>
    <row r="740" spans="1:6" x14ac:dyDescent="0.25">
      <c r="A740" t="s">
        <v>835</v>
      </c>
      <c r="B740" s="1">
        <v>0.1</v>
      </c>
      <c r="C740">
        <v>1775.12265583101</v>
      </c>
      <c r="E740">
        <v>0</v>
      </c>
      <c r="F740" t="s">
        <v>43</v>
      </c>
    </row>
    <row r="741" spans="1:6" x14ac:dyDescent="0.25">
      <c r="A741" t="s">
        <v>836</v>
      </c>
      <c r="B741" s="1">
        <v>0.01</v>
      </c>
      <c r="C741">
        <v>48.189327328686097</v>
      </c>
      <c r="E741">
        <v>0</v>
      </c>
      <c r="F741" t="s">
        <v>48</v>
      </c>
    </row>
    <row r="742" spans="1:6" x14ac:dyDescent="0.25">
      <c r="A742" t="s">
        <v>837</v>
      </c>
      <c r="B742" s="1">
        <v>0.05</v>
      </c>
      <c r="C742">
        <v>629.19865723052499</v>
      </c>
      <c r="E742">
        <v>0</v>
      </c>
      <c r="F742" t="s">
        <v>48</v>
      </c>
    </row>
    <row r="743" spans="1:6" x14ac:dyDescent="0.25">
      <c r="A743" t="s">
        <v>838</v>
      </c>
      <c r="B743" s="1">
        <v>0.05</v>
      </c>
      <c r="C743">
        <v>103.46396404371001</v>
      </c>
      <c r="E743">
        <v>0</v>
      </c>
      <c r="F743" t="s">
        <v>48</v>
      </c>
    </row>
    <row r="744" spans="1:6" x14ac:dyDescent="0.25">
      <c r="A744" t="s">
        <v>839</v>
      </c>
      <c r="B744" s="1">
        <v>3.0000000000000001E-3</v>
      </c>
      <c r="C744">
        <v>872.99700210653896</v>
      </c>
      <c r="E744">
        <v>0</v>
      </c>
      <c r="F744" t="s">
        <v>48</v>
      </c>
    </row>
    <row r="745" spans="1:6" x14ac:dyDescent="0.25">
      <c r="A745" t="s">
        <v>840</v>
      </c>
      <c r="B745" s="1">
        <v>0.03</v>
      </c>
      <c r="C745">
        <v>428.16042689294198</v>
      </c>
      <c r="E745">
        <v>2</v>
      </c>
      <c r="F745" t="s">
        <v>48</v>
      </c>
    </row>
    <row r="746" spans="1:6" x14ac:dyDescent="0.25">
      <c r="A746" t="s">
        <v>841</v>
      </c>
      <c r="B746" s="1">
        <v>0.05</v>
      </c>
      <c r="C746">
        <v>647.76787311189901</v>
      </c>
      <c r="E746">
        <v>0</v>
      </c>
      <c r="F746" t="s">
        <v>48</v>
      </c>
    </row>
    <row r="747" spans="1:6" x14ac:dyDescent="0.25">
      <c r="A747" t="s">
        <v>842</v>
      </c>
      <c r="B747" s="1">
        <v>0.05</v>
      </c>
      <c r="C747">
        <v>21.458483869594101</v>
      </c>
      <c r="E747">
        <v>0</v>
      </c>
      <c r="F747" t="s">
        <v>48</v>
      </c>
    </row>
    <row r="748" spans="1:6" x14ac:dyDescent="0.25">
      <c r="A748" t="s">
        <v>843</v>
      </c>
      <c r="B748" s="1">
        <v>0.1</v>
      </c>
      <c r="C748">
        <v>1775.12265583101</v>
      </c>
      <c r="E748">
        <v>0</v>
      </c>
      <c r="F748" t="s">
        <v>43</v>
      </c>
    </row>
    <row r="749" spans="1:6" x14ac:dyDescent="0.25">
      <c r="A749" t="s">
        <v>844</v>
      </c>
      <c r="B749" s="1">
        <v>0.05</v>
      </c>
      <c r="C749">
        <v>48.189327328686097</v>
      </c>
      <c r="E749">
        <v>0</v>
      </c>
      <c r="F749" t="s">
        <v>48</v>
      </c>
    </row>
    <row r="750" spans="1:6" x14ac:dyDescent="0.25">
      <c r="A750" t="s">
        <v>845</v>
      </c>
      <c r="B750" s="1">
        <v>0.01</v>
      </c>
      <c r="C750">
        <v>629.19865723052499</v>
      </c>
      <c r="E750">
        <v>0</v>
      </c>
      <c r="F750" t="s">
        <v>48</v>
      </c>
    </row>
    <row r="751" spans="1:6" x14ac:dyDescent="0.25">
      <c r="A751" t="s">
        <v>846</v>
      </c>
      <c r="B751" s="1">
        <v>0.03</v>
      </c>
      <c r="C751">
        <v>103.46396404371001</v>
      </c>
      <c r="E751">
        <v>0</v>
      </c>
      <c r="F751" t="s">
        <v>48</v>
      </c>
    </row>
    <row r="752" spans="1:6" x14ac:dyDescent="0.25">
      <c r="A752" t="s">
        <v>847</v>
      </c>
      <c r="B752" s="1">
        <v>3.0000000000000001E-3</v>
      </c>
      <c r="C752">
        <v>872.99700210653896</v>
      </c>
      <c r="E752">
        <v>0</v>
      </c>
      <c r="F752" t="s">
        <v>48</v>
      </c>
    </row>
    <row r="753" spans="1:6" x14ac:dyDescent="0.25">
      <c r="A753" t="s">
        <v>848</v>
      </c>
      <c r="B753" s="1">
        <v>0.05</v>
      </c>
      <c r="C753">
        <v>428.16042689294198</v>
      </c>
      <c r="E753">
        <v>2</v>
      </c>
      <c r="F753" t="s">
        <v>48</v>
      </c>
    </row>
    <row r="754" spans="1:6" x14ac:dyDescent="0.25">
      <c r="A754" t="s">
        <v>849</v>
      </c>
      <c r="B754" s="1">
        <v>0.05</v>
      </c>
      <c r="C754">
        <v>647.76787311189901</v>
      </c>
      <c r="E754">
        <v>0</v>
      </c>
      <c r="F754" t="s">
        <v>48</v>
      </c>
    </row>
    <row r="755" spans="1:6" x14ac:dyDescent="0.25">
      <c r="A755" t="s">
        <v>850</v>
      </c>
      <c r="B755" s="1">
        <v>0.01</v>
      </c>
      <c r="C755">
        <v>21.458483869594101</v>
      </c>
      <c r="E755">
        <v>0</v>
      </c>
      <c r="F755" t="s">
        <v>43</v>
      </c>
    </row>
    <row r="756" spans="1:6" x14ac:dyDescent="0.25">
      <c r="A756" t="s">
        <v>851</v>
      </c>
      <c r="B756" s="1">
        <v>0.2</v>
      </c>
      <c r="C756">
        <v>1775.12265583101</v>
      </c>
      <c r="E756">
        <v>0</v>
      </c>
      <c r="F756" t="s">
        <v>43</v>
      </c>
    </row>
    <row r="757" spans="1:6" x14ac:dyDescent="0.25">
      <c r="A757" t="s">
        <v>852</v>
      </c>
      <c r="B757" s="1">
        <v>0.01</v>
      </c>
      <c r="C757">
        <v>48.189327328686097</v>
      </c>
      <c r="E757">
        <v>0</v>
      </c>
      <c r="F757" t="s">
        <v>48</v>
      </c>
    </row>
    <row r="758" spans="1:6" x14ac:dyDescent="0.25">
      <c r="A758" t="s">
        <v>853</v>
      </c>
      <c r="B758" s="1">
        <v>0.05</v>
      </c>
      <c r="C758">
        <v>629.19865723052499</v>
      </c>
      <c r="E758">
        <v>0</v>
      </c>
      <c r="F758" t="s">
        <v>48</v>
      </c>
    </row>
    <row r="759" spans="1:6" x14ac:dyDescent="0.25">
      <c r="A759" t="s">
        <v>854</v>
      </c>
      <c r="B759" s="1">
        <v>0.05</v>
      </c>
      <c r="C759">
        <v>103.46396404371001</v>
      </c>
      <c r="E759">
        <v>0</v>
      </c>
      <c r="F759" t="s">
        <v>48</v>
      </c>
    </row>
    <row r="760" spans="1:6" x14ac:dyDescent="0.25">
      <c r="A760" t="s">
        <v>855</v>
      </c>
      <c r="B760" s="1">
        <v>3.0000000000000001E-3</v>
      </c>
      <c r="C760">
        <v>872.99700210653896</v>
      </c>
      <c r="E760">
        <v>0</v>
      </c>
      <c r="F760" t="s">
        <v>48</v>
      </c>
    </row>
    <row r="761" spans="1:6" x14ac:dyDescent="0.25">
      <c r="A761" t="s">
        <v>856</v>
      </c>
      <c r="B761" s="1">
        <v>0.01</v>
      </c>
      <c r="C761">
        <v>428.16042689294198</v>
      </c>
      <c r="E761">
        <v>2</v>
      </c>
      <c r="F761" t="s">
        <v>48</v>
      </c>
    </row>
    <row r="762" spans="1:6" x14ac:dyDescent="0.25">
      <c r="A762" t="s">
        <v>857</v>
      </c>
      <c r="B762" s="1">
        <v>0.05</v>
      </c>
      <c r="C762">
        <v>647.76787311189901</v>
      </c>
      <c r="E762">
        <v>0</v>
      </c>
      <c r="F762" t="s">
        <v>48</v>
      </c>
    </row>
    <row r="763" spans="1:6" x14ac:dyDescent="0.25">
      <c r="A763" t="s">
        <v>858</v>
      </c>
      <c r="B763" s="1">
        <v>0.05</v>
      </c>
      <c r="C763">
        <v>21.458483869594101</v>
      </c>
      <c r="E763">
        <v>0</v>
      </c>
      <c r="F763" t="s">
        <v>48</v>
      </c>
    </row>
    <row r="764" spans="1:6" x14ac:dyDescent="0.25">
      <c r="A764" t="s">
        <v>859</v>
      </c>
      <c r="B764" s="1">
        <v>0.1</v>
      </c>
      <c r="C764">
        <v>1775.12265583101</v>
      </c>
      <c r="E764">
        <v>0</v>
      </c>
      <c r="F764" t="s">
        <v>43</v>
      </c>
    </row>
    <row r="765" spans="1:6" x14ac:dyDescent="0.25">
      <c r="A765" t="s">
        <v>860</v>
      </c>
      <c r="B765" s="1">
        <v>0.1</v>
      </c>
      <c r="C765">
        <v>48.189327328686097</v>
      </c>
      <c r="E765">
        <v>0</v>
      </c>
      <c r="F765" t="s">
        <v>43</v>
      </c>
    </row>
    <row r="766" spans="1:6" x14ac:dyDescent="0.25">
      <c r="A766" t="s">
        <v>861</v>
      </c>
      <c r="B766" s="1">
        <v>0.05</v>
      </c>
      <c r="C766">
        <v>629.19865723052499</v>
      </c>
      <c r="E766">
        <v>0</v>
      </c>
      <c r="F766" t="s">
        <v>48</v>
      </c>
    </row>
    <row r="767" spans="1:6" x14ac:dyDescent="0.25">
      <c r="A767" t="s">
        <v>862</v>
      </c>
      <c r="B767" s="1">
        <v>0.05</v>
      </c>
      <c r="C767">
        <v>103.46396404371001</v>
      </c>
      <c r="E767">
        <v>0</v>
      </c>
      <c r="F767" t="s">
        <v>98</v>
      </c>
    </row>
    <row r="768" spans="1:6" x14ac:dyDescent="0.25">
      <c r="A768" t="s">
        <v>863</v>
      </c>
      <c r="B768" s="1">
        <v>3.0000000000000001E-3</v>
      </c>
      <c r="C768">
        <v>872.99700210653896</v>
      </c>
      <c r="E768">
        <v>0</v>
      </c>
      <c r="F768" t="s">
        <v>48</v>
      </c>
    </row>
    <row r="769" spans="1:6" x14ac:dyDescent="0.25">
      <c r="A769" t="s">
        <v>864</v>
      </c>
      <c r="B769" s="1">
        <v>0.05</v>
      </c>
      <c r="C769">
        <v>428.16042689294198</v>
      </c>
      <c r="E769">
        <v>2</v>
      </c>
      <c r="F769" t="s">
        <v>48</v>
      </c>
    </row>
    <row r="770" spans="1:6" x14ac:dyDescent="0.25">
      <c r="A770" t="s">
        <v>865</v>
      </c>
      <c r="B770" s="1">
        <v>0.03</v>
      </c>
      <c r="C770">
        <v>647.76787311189901</v>
      </c>
      <c r="E770">
        <v>0</v>
      </c>
      <c r="F770" t="s">
        <v>48</v>
      </c>
    </row>
    <row r="771" spans="1:6" x14ac:dyDescent="0.25">
      <c r="A771" t="s">
        <v>866</v>
      </c>
      <c r="B771" s="1">
        <v>0.03</v>
      </c>
      <c r="C771">
        <v>21.458483869594101</v>
      </c>
      <c r="E771">
        <v>0</v>
      </c>
      <c r="F771" t="s">
        <v>48</v>
      </c>
    </row>
    <row r="772" spans="1:6" x14ac:dyDescent="0.25">
      <c r="A772" t="s">
        <v>867</v>
      </c>
      <c r="B772" s="1">
        <v>0.05</v>
      </c>
      <c r="C772">
        <v>1775.12265583101</v>
      </c>
      <c r="E772">
        <v>0</v>
      </c>
      <c r="F772" t="s">
        <v>43</v>
      </c>
    </row>
    <row r="773" spans="1:6" x14ac:dyDescent="0.25">
      <c r="A773" t="s">
        <v>868</v>
      </c>
      <c r="B773" s="1">
        <v>0.05</v>
      </c>
      <c r="C773">
        <v>48.189327328686097</v>
      </c>
      <c r="E773">
        <v>0</v>
      </c>
      <c r="F773" t="s">
        <v>48</v>
      </c>
    </row>
    <row r="774" spans="1:6" x14ac:dyDescent="0.25">
      <c r="A774" t="s">
        <v>869</v>
      </c>
      <c r="B774" s="1">
        <v>0.05</v>
      </c>
      <c r="C774">
        <v>629.19865723052499</v>
      </c>
      <c r="E774">
        <v>0</v>
      </c>
      <c r="F774" t="s">
        <v>48</v>
      </c>
    </row>
    <row r="775" spans="1:6" x14ac:dyDescent="0.25">
      <c r="A775" t="s">
        <v>870</v>
      </c>
      <c r="B775" s="1">
        <v>0.1</v>
      </c>
      <c r="C775">
        <v>103.46396404371001</v>
      </c>
      <c r="E775">
        <v>0</v>
      </c>
      <c r="F775" t="s">
        <v>43</v>
      </c>
    </row>
    <row r="776" spans="1:6" x14ac:dyDescent="0.25">
      <c r="A776" t="s">
        <v>871</v>
      </c>
      <c r="B776" s="1">
        <v>3.0000000000000001E-3</v>
      </c>
      <c r="C776">
        <v>872.99700210653896</v>
      </c>
      <c r="E776">
        <v>0</v>
      </c>
      <c r="F776" t="s">
        <v>48</v>
      </c>
    </row>
    <row r="777" spans="1:6" x14ac:dyDescent="0.25">
      <c r="A777" t="s">
        <v>872</v>
      </c>
      <c r="B777" s="1">
        <v>0.03</v>
      </c>
      <c r="C777">
        <v>428.16042689294198</v>
      </c>
      <c r="E777">
        <v>2</v>
      </c>
      <c r="F777" t="s">
        <v>48</v>
      </c>
    </row>
    <row r="778" spans="1:6" x14ac:dyDescent="0.25">
      <c r="A778" t="s">
        <v>873</v>
      </c>
      <c r="B778" s="1">
        <v>0.1</v>
      </c>
      <c r="C778">
        <v>647.76787311189901</v>
      </c>
      <c r="E778">
        <v>0</v>
      </c>
      <c r="F778" t="s">
        <v>43</v>
      </c>
    </row>
    <row r="779" spans="1:6" x14ac:dyDescent="0.25">
      <c r="A779" t="s">
        <v>874</v>
      </c>
      <c r="B779" s="1">
        <v>0.03</v>
      </c>
      <c r="C779">
        <v>21.458483869594101</v>
      </c>
      <c r="E779">
        <v>0</v>
      </c>
      <c r="F779" t="s">
        <v>48</v>
      </c>
    </row>
    <row r="780" spans="1:6" x14ac:dyDescent="0.25">
      <c r="A780" t="s">
        <v>875</v>
      </c>
      <c r="B780" s="1">
        <v>0.03</v>
      </c>
      <c r="C780">
        <v>1775.12265583101</v>
      </c>
      <c r="E780">
        <v>0</v>
      </c>
      <c r="F780" t="s">
        <v>48</v>
      </c>
    </row>
    <row r="781" spans="1:6" x14ac:dyDescent="0.25">
      <c r="A781" t="s">
        <v>876</v>
      </c>
      <c r="B781" s="1">
        <v>0.05</v>
      </c>
      <c r="C781">
        <v>48.189327328686097</v>
      </c>
      <c r="E781">
        <v>0</v>
      </c>
      <c r="F781" t="s">
        <v>48</v>
      </c>
    </row>
    <row r="782" spans="1:6" x14ac:dyDescent="0.25">
      <c r="A782" t="s">
        <v>877</v>
      </c>
      <c r="B782" s="1">
        <v>0.1</v>
      </c>
      <c r="C782">
        <v>629.19865723052499</v>
      </c>
      <c r="E782">
        <v>0</v>
      </c>
      <c r="F782" t="s">
        <v>43</v>
      </c>
    </row>
    <row r="783" spans="1:6" x14ac:dyDescent="0.25">
      <c r="A783" t="s">
        <v>878</v>
      </c>
      <c r="B783" s="1">
        <v>0.05</v>
      </c>
      <c r="C783">
        <v>103.46396404371001</v>
      </c>
      <c r="E783">
        <v>0</v>
      </c>
      <c r="F783" t="s">
        <v>48</v>
      </c>
    </row>
    <row r="784" spans="1:6" x14ac:dyDescent="0.25">
      <c r="A784" t="s">
        <v>879</v>
      </c>
      <c r="B784" s="1">
        <v>5.0000000000000001E-3</v>
      </c>
      <c r="C784">
        <v>872.99700210653896</v>
      </c>
      <c r="E784">
        <v>0</v>
      </c>
      <c r="F784" t="s">
        <v>48</v>
      </c>
    </row>
    <row r="785" spans="1:6" x14ac:dyDescent="0.25">
      <c r="A785" t="s">
        <v>880</v>
      </c>
      <c r="B785" s="1">
        <v>0.15</v>
      </c>
      <c r="C785">
        <v>428.16042689294198</v>
      </c>
      <c r="E785">
        <v>2</v>
      </c>
      <c r="F785" t="s">
        <v>43</v>
      </c>
    </row>
    <row r="786" spans="1:6" x14ac:dyDescent="0.25">
      <c r="A786" t="s">
        <v>881</v>
      </c>
      <c r="B786" s="1">
        <v>0.05</v>
      </c>
      <c r="C786">
        <v>647.76787311189901</v>
      </c>
      <c r="E786">
        <v>0</v>
      </c>
      <c r="F786" t="s">
        <v>48</v>
      </c>
    </row>
    <row r="787" spans="1:6" x14ac:dyDescent="0.25">
      <c r="A787" t="s">
        <v>882</v>
      </c>
      <c r="B787" s="1">
        <v>0.01</v>
      </c>
      <c r="C787">
        <v>21.458483869594101</v>
      </c>
      <c r="E787">
        <v>0</v>
      </c>
      <c r="F787" t="s">
        <v>48</v>
      </c>
    </row>
    <row r="788" spans="1:6" x14ac:dyDescent="0.25">
      <c r="A788" t="s">
        <v>883</v>
      </c>
      <c r="B788" s="1">
        <v>0.02</v>
      </c>
      <c r="C788">
        <v>1775.12265583101</v>
      </c>
      <c r="E788">
        <v>0</v>
      </c>
      <c r="F788" t="s">
        <v>48</v>
      </c>
    </row>
    <row r="789" spans="1:6" x14ac:dyDescent="0.25">
      <c r="A789" t="s">
        <v>884</v>
      </c>
      <c r="B789" s="1">
        <v>3.0000000000000001E-3</v>
      </c>
      <c r="C789">
        <v>48.189327328686097</v>
      </c>
      <c r="E789">
        <v>0</v>
      </c>
      <c r="F789" t="s">
        <v>48</v>
      </c>
    </row>
    <row r="790" spans="1:6" x14ac:dyDescent="0.25">
      <c r="A790" t="s">
        <v>885</v>
      </c>
      <c r="B790" s="1">
        <v>3.0000000000000001E-3</v>
      </c>
      <c r="C790">
        <v>629.19865723052499</v>
      </c>
      <c r="E790">
        <v>0</v>
      </c>
      <c r="F790" t="s">
        <v>48</v>
      </c>
    </row>
    <row r="791" spans="1:6" x14ac:dyDescent="0.25">
      <c r="A791" t="s">
        <v>886</v>
      </c>
      <c r="B791" s="1">
        <v>0.1</v>
      </c>
      <c r="C791">
        <v>103.46396404371001</v>
      </c>
      <c r="E791">
        <v>0</v>
      </c>
      <c r="F791" t="s">
        <v>43</v>
      </c>
    </row>
    <row r="792" spans="1:6" x14ac:dyDescent="0.25">
      <c r="A792" t="s">
        <v>887</v>
      </c>
      <c r="B792" s="1">
        <v>5.0000000000000001E-3</v>
      </c>
      <c r="C792">
        <v>872.99700210653896</v>
      </c>
      <c r="E792">
        <v>0</v>
      </c>
      <c r="F792" t="s">
        <v>48</v>
      </c>
    </row>
    <row r="793" spans="1:6" x14ac:dyDescent="0.25">
      <c r="A793" t="s">
        <v>888</v>
      </c>
      <c r="B793" s="1">
        <v>0.05</v>
      </c>
      <c r="C793">
        <v>428.16042689294198</v>
      </c>
      <c r="E793">
        <v>2</v>
      </c>
      <c r="F793" t="s">
        <v>43</v>
      </c>
    </row>
    <row r="794" spans="1:6" x14ac:dyDescent="0.25">
      <c r="A794" t="s">
        <v>889</v>
      </c>
      <c r="B794" s="1">
        <v>0.05</v>
      </c>
      <c r="C794">
        <v>647.76787311189901</v>
      </c>
      <c r="E794">
        <v>0</v>
      </c>
      <c r="F794" t="s">
        <v>43</v>
      </c>
    </row>
    <row r="795" spans="1:6" x14ac:dyDescent="0.25">
      <c r="A795" t="s">
        <v>890</v>
      </c>
      <c r="B795" s="1">
        <v>0</v>
      </c>
      <c r="C795">
        <v>21.458483869594101</v>
      </c>
      <c r="E795">
        <v>0</v>
      </c>
      <c r="F795" t="s">
        <v>48</v>
      </c>
    </row>
    <row r="796" spans="1:6" x14ac:dyDescent="0.25">
      <c r="A796" t="s">
        <v>891</v>
      </c>
      <c r="B796" s="1">
        <v>0.05</v>
      </c>
      <c r="C796">
        <v>1775.12265583101</v>
      </c>
      <c r="E796">
        <v>0</v>
      </c>
      <c r="F796" t="s">
        <v>98</v>
      </c>
    </row>
    <row r="797" spans="1:6" x14ac:dyDescent="0.25">
      <c r="A797" t="s">
        <v>892</v>
      </c>
      <c r="B797" s="1">
        <v>0.05</v>
      </c>
      <c r="C797">
        <v>48.189327328686097</v>
      </c>
      <c r="E797">
        <v>0</v>
      </c>
      <c r="F797" t="s">
        <v>98</v>
      </c>
    </row>
    <row r="798" spans="1:6" x14ac:dyDescent="0.25">
      <c r="A798" t="s">
        <v>893</v>
      </c>
      <c r="B798" s="1">
        <v>0.01</v>
      </c>
      <c r="C798">
        <v>629.19865723052499</v>
      </c>
      <c r="E798">
        <v>0</v>
      </c>
      <c r="F798" t="s">
        <v>48</v>
      </c>
    </row>
    <row r="799" spans="1:6" x14ac:dyDescent="0.25">
      <c r="A799" t="s">
        <v>894</v>
      </c>
      <c r="B799" s="1">
        <v>0</v>
      </c>
      <c r="C799">
        <v>103.46396404371001</v>
      </c>
      <c r="E799">
        <v>0</v>
      </c>
      <c r="F799" t="s">
        <v>98</v>
      </c>
    </row>
    <row r="800" spans="1:6" x14ac:dyDescent="0.25">
      <c r="A800" t="s">
        <v>895</v>
      </c>
      <c r="B800" s="1">
        <v>0.1</v>
      </c>
      <c r="C800">
        <v>872.99700210653896</v>
      </c>
      <c r="E800">
        <v>0</v>
      </c>
      <c r="F800" t="s">
        <v>48</v>
      </c>
    </row>
    <row r="801" spans="1:6" x14ac:dyDescent="0.25">
      <c r="A801" t="s">
        <v>896</v>
      </c>
      <c r="B801" s="1">
        <v>0</v>
      </c>
      <c r="C801">
        <v>428.16042689294198</v>
      </c>
      <c r="E801">
        <v>2</v>
      </c>
      <c r="F801" t="s">
        <v>98</v>
      </c>
    </row>
    <row r="802" spans="1:6" x14ac:dyDescent="0.25">
      <c r="A802" t="s">
        <v>897</v>
      </c>
      <c r="B802" s="1">
        <v>0.01</v>
      </c>
      <c r="C802">
        <v>647.76787311189901</v>
      </c>
      <c r="E802">
        <v>0</v>
      </c>
      <c r="F802" t="s">
        <v>48</v>
      </c>
    </row>
    <row r="803" spans="1:6" x14ac:dyDescent="0.25">
      <c r="A803" t="s">
        <v>898</v>
      </c>
      <c r="B803" s="1">
        <v>1E-4</v>
      </c>
      <c r="C803">
        <v>1775.12265583101</v>
      </c>
      <c r="E803">
        <v>0</v>
      </c>
      <c r="F803" t="s">
        <v>48</v>
      </c>
    </row>
    <row r="804" spans="1:6" x14ac:dyDescent="0.25">
      <c r="A804" t="s">
        <v>899</v>
      </c>
      <c r="B804" s="1">
        <v>0</v>
      </c>
      <c r="C804">
        <v>48.189327328686097</v>
      </c>
      <c r="E804">
        <v>0</v>
      </c>
      <c r="F804" t="s">
        <v>48</v>
      </c>
    </row>
    <row r="805" spans="1:6" x14ac:dyDescent="0.25">
      <c r="A805" t="s">
        <v>900</v>
      </c>
      <c r="B805" s="1">
        <v>0.03</v>
      </c>
      <c r="C805">
        <v>629.19865723052499</v>
      </c>
      <c r="E805">
        <v>0</v>
      </c>
      <c r="F805" t="s">
        <v>48</v>
      </c>
    </row>
    <row r="806" spans="1:6" x14ac:dyDescent="0.25">
      <c r="A806" t="s">
        <v>901</v>
      </c>
      <c r="B806" s="1">
        <v>0.01</v>
      </c>
      <c r="C806">
        <v>103.46396404371001</v>
      </c>
      <c r="E806">
        <v>0</v>
      </c>
      <c r="F806" t="s">
        <v>48</v>
      </c>
    </row>
    <row r="807" spans="1:6" x14ac:dyDescent="0.25">
      <c r="A807" t="s">
        <v>902</v>
      </c>
      <c r="B807" s="1">
        <v>0.01</v>
      </c>
      <c r="C807">
        <v>872.99700210653896</v>
      </c>
      <c r="E807">
        <v>0</v>
      </c>
      <c r="F807" t="s">
        <v>48</v>
      </c>
    </row>
    <row r="808" spans="1:6" x14ac:dyDescent="0.25">
      <c r="A808" t="s">
        <v>903</v>
      </c>
      <c r="B808" s="1">
        <v>0.01</v>
      </c>
      <c r="C808">
        <v>428.16042689294198</v>
      </c>
      <c r="E808">
        <v>2</v>
      </c>
      <c r="F808" t="s">
        <v>48</v>
      </c>
    </row>
    <row r="809" spans="1:6" x14ac:dyDescent="0.25">
      <c r="A809" t="s">
        <v>904</v>
      </c>
      <c r="B809" s="1">
        <v>0</v>
      </c>
      <c r="C809">
        <v>647.76787311189901</v>
      </c>
      <c r="E809">
        <v>0</v>
      </c>
      <c r="F809" t="s">
        <v>48</v>
      </c>
    </row>
    <row r="810" spans="1:6" x14ac:dyDescent="0.25">
      <c r="A810" t="s">
        <v>905</v>
      </c>
      <c r="B810" s="1">
        <v>5.0000000000000001E-3</v>
      </c>
      <c r="C810">
        <v>21.458483869594101</v>
      </c>
      <c r="E810">
        <v>0</v>
      </c>
      <c r="F810" t="s">
        <v>48</v>
      </c>
    </row>
    <row r="811" spans="1:6" x14ac:dyDescent="0.25">
      <c r="A811" t="s">
        <v>906</v>
      </c>
      <c r="B811" s="1">
        <v>5.0000000000000001E-3</v>
      </c>
      <c r="C811">
        <v>1775.12265583101</v>
      </c>
      <c r="E811">
        <v>0</v>
      </c>
      <c r="F811" t="s">
        <v>48</v>
      </c>
    </row>
    <row r="812" spans="1:6" x14ac:dyDescent="0.25">
      <c r="A812" t="s">
        <v>907</v>
      </c>
      <c r="B812" s="1">
        <v>0.03</v>
      </c>
      <c r="C812">
        <v>48.189327328686097</v>
      </c>
      <c r="E812">
        <v>0</v>
      </c>
      <c r="F812" t="s">
        <v>48</v>
      </c>
    </row>
    <row r="813" spans="1:6" x14ac:dyDescent="0.25">
      <c r="A813" t="s">
        <v>908</v>
      </c>
      <c r="B813" s="1">
        <v>0.03</v>
      </c>
      <c r="C813">
        <v>629.19865723052499</v>
      </c>
      <c r="E813">
        <v>0</v>
      </c>
      <c r="F813" t="s">
        <v>48</v>
      </c>
    </row>
    <row r="814" spans="1:6" x14ac:dyDescent="0.25">
      <c r="A814" t="s">
        <v>909</v>
      </c>
      <c r="B814" s="1">
        <v>1E-3</v>
      </c>
      <c r="C814">
        <v>103.46396404371001</v>
      </c>
      <c r="E814">
        <v>0</v>
      </c>
      <c r="F814" t="s">
        <v>48</v>
      </c>
    </row>
    <row r="815" spans="1:6" x14ac:dyDescent="0.25">
      <c r="A815" t="s">
        <v>910</v>
      </c>
      <c r="B815" s="1">
        <v>0.05</v>
      </c>
      <c r="C815">
        <v>872.99700210653896</v>
      </c>
      <c r="E815">
        <v>0</v>
      </c>
      <c r="F815" t="s">
        <v>48</v>
      </c>
    </row>
    <row r="816" spans="1:6" x14ac:dyDescent="0.25">
      <c r="A816" t="s">
        <v>911</v>
      </c>
      <c r="B816" s="1">
        <v>0.05</v>
      </c>
      <c r="C816">
        <v>428.16042689294198</v>
      </c>
      <c r="E816">
        <v>2</v>
      </c>
      <c r="F816" t="s">
        <v>48</v>
      </c>
    </row>
    <row r="817" spans="1:6" x14ac:dyDescent="0.25">
      <c r="A817" t="s">
        <v>912</v>
      </c>
      <c r="B817" s="1">
        <v>0</v>
      </c>
      <c r="C817">
        <v>647.76787311189901</v>
      </c>
      <c r="E817">
        <v>0</v>
      </c>
      <c r="F817" t="s">
        <v>48</v>
      </c>
    </row>
    <row r="818" spans="1:6" x14ac:dyDescent="0.25">
      <c r="A818" t="s">
        <v>913</v>
      </c>
      <c r="B818" s="1">
        <v>1E-3</v>
      </c>
      <c r="C818">
        <v>21.458483869594101</v>
      </c>
      <c r="E818">
        <v>0</v>
      </c>
      <c r="F818" t="s">
        <v>48</v>
      </c>
    </row>
    <row r="819" spans="1:6" x14ac:dyDescent="0.25">
      <c r="A819" t="s">
        <v>914</v>
      </c>
      <c r="B819" s="1">
        <v>1E-4</v>
      </c>
      <c r="C819">
        <v>1775.12265583101</v>
      </c>
      <c r="E819">
        <v>0</v>
      </c>
      <c r="F819" t="s">
        <v>48</v>
      </c>
    </row>
    <row r="820" spans="1:6" x14ac:dyDescent="0.25">
      <c r="A820" t="s">
        <v>915</v>
      </c>
      <c r="B820" s="1">
        <v>5.0000000000000001E-3</v>
      </c>
      <c r="C820">
        <v>48.189327328686097</v>
      </c>
      <c r="E820">
        <v>0</v>
      </c>
      <c r="F820" t="s">
        <v>48</v>
      </c>
    </row>
    <row r="821" spans="1:6" x14ac:dyDescent="0.25">
      <c r="A821" t="s">
        <v>916</v>
      </c>
      <c r="B821" s="1">
        <v>0.01</v>
      </c>
      <c r="C821">
        <v>629.19865723052499</v>
      </c>
      <c r="E821">
        <v>0</v>
      </c>
      <c r="F821" t="s">
        <v>48</v>
      </c>
    </row>
    <row r="822" spans="1:6" x14ac:dyDescent="0.25">
      <c r="A822" t="s">
        <v>917</v>
      </c>
      <c r="B822" s="1">
        <v>0.01</v>
      </c>
      <c r="C822">
        <v>103.46396404371001</v>
      </c>
      <c r="E822">
        <v>0</v>
      </c>
      <c r="F822" t="s">
        <v>48</v>
      </c>
    </row>
    <row r="823" spans="1:6" x14ac:dyDescent="0.25">
      <c r="A823" t="s">
        <v>918</v>
      </c>
      <c r="B823" s="1">
        <v>5.0000000000000001E-3</v>
      </c>
      <c r="C823">
        <v>872.99700210653896</v>
      </c>
      <c r="E823">
        <v>0</v>
      </c>
      <c r="F823" t="s">
        <v>48</v>
      </c>
    </row>
    <row r="824" spans="1:6" x14ac:dyDescent="0.25">
      <c r="A824" t="s">
        <v>919</v>
      </c>
      <c r="B824" s="1">
        <v>5.0000000000000001E-3</v>
      </c>
      <c r="C824">
        <v>428.16042689294198</v>
      </c>
      <c r="E824">
        <v>2</v>
      </c>
      <c r="F824" t="s">
        <v>48</v>
      </c>
    </row>
    <row r="825" spans="1:6" x14ac:dyDescent="0.25">
      <c r="A825" t="s">
        <v>920</v>
      </c>
      <c r="B825" s="1">
        <v>0</v>
      </c>
      <c r="C825">
        <v>647.76787311189901</v>
      </c>
      <c r="E825">
        <v>0</v>
      </c>
      <c r="F825" t="s">
        <v>48</v>
      </c>
    </row>
    <row r="826" spans="1:6" x14ac:dyDescent="0.25">
      <c r="A826" t="s">
        <v>921</v>
      </c>
      <c r="B826" s="1">
        <v>0</v>
      </c>
      <c r="C826">
        <v>21.458483869594101</v>
      </c>
      <c r="E826">
        <v>0</v>
      </c>
      <c r="F826" t="s">
        <v>48</v>
      </c>
    </row>
    <row r="827" spans="1:6" x14ac:dyDescent="0.25">
      <c r="A827" t="s">
        <v>922</v>
      </c>
      <c r="B827" s="1">
        <v>0.01</v>
      </c>
      <c r="C827">
        <v>1775.12265583101</v>
      </c>
      <c r="E827">
        <v>0</v>
      </c>
      <c r="F827" t="s">
        <v>48</v>
      </c>
    </row>
    <row r="828" spans="1:6" x14ac:dyDescent="0.25">
      <c r="A828" t="s">
        <v>923</v>
      </c>
      <c r="B828" s="1">
        <v>5.0000000000000001E-3</v>
      </c>
      <c r="C828">
        <v>48.189327328686097</v>
      </c>
      <c r="E828">
        <v>0</v>
      </c>
      <c r="F828" t="s">
        <v>48</v>
      </c>
    </row>
    <row r="829" spans="1:6" x14ac:dyDescent="0.25">
      <c r="A829" t="s">
        <v>924</v>
      </c>
      <c r="B829" s="1">
        <v>0.01</v>
      </c>
      <c r="C829">
        <v>629.19865723052499</v>
      </c>
      <c r="E829">
        <v>0</v>
      </c>
      <c r="F829" t="s">
        <v>48</v>
      </c>
    </row>
    <row r="830" spans="1:6" x14ac:dyDescent="0.25">
      <c r="A830" t="s">
        <v>925</v>
      </c>
      <c r="B830" s="1">
        <v>0.01</v>
      </c>
      <c r="C830">
        <v>103.46396404371001</v>
      </c>
      <c r="E830">
        <v>0</v>
      </c>
      <c r="F830" t="s">
        <v>48</v>
      </c>
    </row>
    <row r="831" spans="1:6" x14ac:dyDescent="0.25">
      <c r="A831" t="s">
        <v>926</v>
      </c>
      <c r="B831" s="1">
        <v>5.0000000000000001E-3</v>
      </c>
      <c r="C831">
        <v>872.99700210653896</v>
      </c>
      <c r="E831">
        <v>0</v>
      </c>
      <c r="F831" t="s">
        <v>48</v>
      </c>
    </row>
    <row r="832" spans="1:6" x14ac:dyDescent="0.25">
      <c r="A832" t="s">
        <v>927</v>
      </c>
      <c r="B832" s="1">
        <v>0.03</v>
      </c>
      <c r="C832">
        <v>428.16042689294198</v>
      </c>
      <c r="E832">
        <v>2</v>
      </c>
      <c r="F832" t="s">
        <v>48</v>
      </c>
    </row>
    <row r="833" spans="1:6" x14ac:dyDescent="0.25">
      <c r="A833" t="s">
        <v>928</v>
      </c>
      <c r="B833" s="1">
        <v>0</v>
      </c>
      <c r="C833">
        <v>647.76787311189901</v>
      </c>
      <c r="E833">
        <v>0</v>
      </c>
      <c r="F833" t="s">
        <v>48</v>
      </c>
    </row>
    <row r="834" spans="1:6" x14ac:dyDescent="0.25">
      <c r="A834" t="s">
        <v>929</v>
      </c>
      <c r="B834" s="1">
        <v>0</v>
      </c>
      <c r="C834">
        <v>21.458483869594101</v>
      </c>
      <c r="E834">
        <v>0</v>
      </c>
      <c r="F834" t="s">
        <v>48</v>
      </c>
    </row>
    <row r="835" spans="1:6" x14ac:dyDescent="0.25">
      <c r="A835" t="s">
        <v>930</v>
      </c>
      <c r="B835" s="1">
        <v>0.01</v>
      </c>
      <c r="C835">
        <v>1775.12265583101</v>
      </c>
      <c r="E835">
        <v>0</v>
      </c>
      <c r="F835" t="s">
        <v>48</v>
      </c>
    </row>
    <row r="836" spans="1:6" x14ac:dyDescent="0.25">
      <c r="A836" t="s">
        <v>931</v>
      </c>
      <c r="B836" s="1">
        <v>0.01</v>
      </c>
      <c r="C836">
        <v>48.189327328686097</v>
      </c>
      <c r="E836">
        <v>0</v>
      </c>
      <c r="F836" t="s">
        <v>48</v>
      </c>
    </row>
    <row r="837" spans="1:6" x14ac:dyDescent="0.25">
      <c r="A837" t="s">
        <v>932</v>
      </c>
      <c r="B837" s="1">
        <v>0.01</v>
      </c>
      <c r="C837">
        <v>629.19865723052499</v>
      </c>
      <c r="E837">
        <v>0</v>
      </c>
      <c r="F837" t="s">
        <v>48</v>
      </c>
    </row>
    <row r="838" spans="1:6" x14ac:dyDescent="0.25">
      <c r="A838" t="s">
        <v>933</v>
      </c>
      <c r="B838" s="1">
        <v>0.01</v>
      </c>
      <c r="C838">
        <v>103.46396404371001</v>
      </c>
      <c r="E838">
        <v>0</v>
      </c>
      <c r="F838" t="s">
        <v>48</v>
      </c>
    </row>
    <row r="839" spans="1:6" x14ac:dyDescent="0.25">
      <c r="A839" t="s">
        <v>934</v>
      </c>
      <c r="B839" s="1">
        <v>5.0000000000000001E-3</v>
      </c>
      <c r="C839">
        <v>872.99700210653896</v>
      </c>
      <c r="E839">
        <v>0</v>
      </c>
      <c r="F839" t="s">
        <v>48</v>
      </c>
    </row>
    <row r="840" spans="1:6" x14ac:dyDescent="0.25">
      <c r="A840" t="s">
        <v>935</v>
      </c>
      <c r="B840" s="1">
        <v>0.01</v>
      </c>
      <c r="C840">
        <v>428.16042689294198</v>
      </c>
      <c r="E840">
        <v>2</v>
      </c>
      <c r="F840" t="s">
        <v>48</v>
      </c>
    </row>
    <row r="841" spans="1:6" x14ac:dyDescent="0.25">
      <c r="A841" t="s">
        <v>936</v>
      </c>
      <c r="B841" s="1">
        <v>0.1</v>
      </c>
      <c r="C841">
        <v>647.76787311189901</v>
      </c>
      <c r="E841">
        <v>0</v>
      </c>
      <c r="F841" t="s">
        <v>48</v>
      </c>
    </row>
    <row r="842" spans="1:6" x14ac:dyDescent="0.25">
      <c r="A842" t="s">
        <v>937</v>
      </c>
      <c r="B842" s="1">
        <v>5.0000000000000001E-3</v>
      </c>
      <c r="C842">
        <v>21.458483869594101</v>
      </c>
      <c r="E842">
        <v>0</v>
      </c>
      <c r="F842" t="s">
        <v>48</v>
      </c>
    </row>
    <row r="843" spans="1:6" x14ac:dyDescent="0.25">
      <c r="A843" t="s">
        <v>938</v>
      </c>
      <c r="B843" s="1">
        <v>0.01</v>
      </c>
      <c r="C843">
        <v>1775.12265583101</v>
      </c>
      <c r="E843">
        <v>0</v>
      </c>
      <c r="F843" t="s">
        <v>48</v>
      </c>
    </row>
    <row r="844" spans="1:6" x14ac:dyDescent="0.25">
      <c r="A844" t="s">
        <v>939</v>
      </c>
      <c r="B844" s="1">
        <v>1E-4</v>
      </c>
      <c r="C844">
        <v>48.189327328686097</v>
      </c>
      <c r="E844">
        <v>0</v>
      </c>
      <c r="F844" t="s">
        <v>48</v>
      </c>
    </row>
    <row r="845" spans="1:6" x14ac:dyDescent="0.25">
      <c r="A845" t="s">
        <v>940</v>
      </c>
      <c r="B845" s="1">
        <v>0.03</v>
      </c>
      <c r="C845">
        <v>629.19865723052499</v>
      </c>
      <c r="E845">
        <v>0</v>
      </c>
      <c r="F845" t="s">
        <v>48</v>
      </c>
    </row>
    <row r="846" spans="1:6" x14ac:dyDescent="0.25">
      <c r="A846" t="s">
        <v>941</v>
      </c>
      <c r="B846" s="1">
        <v>0.01</v>
      </c>
      <c r="C846">
        <v>103.46396404371001</v>
      </c>
      <c r="E846">
        <v>0</v>
      </c>
      <c r="F846" t="s">
        <v>48</v>
      </c>
    </row>
    <row r="847" spans="1:6" x14ac:dyDescent="0.25">
      <c r="A847" t="s">
        <v>942</v>
      </c>
      <c r="B847" s="1">
        <v>0.02</v>
      </c>
      <c r="C847">
        <v>872.99700210653896</v>
      </c>
      <c r="E847">
        <v>0</v>
      </c>
      <c r="F847" t="s">
        <v>48</v>
      </c>
    </row>
    <row r="848" spans="1:6" x14ac:dyDescent="0.25">
      <c r="A848" t="s">
        <v>943</v>
      </c>
      <c r="B848" s="1">
        <v>0.01</v>
      </c>
      <c r="C848">
        <v>428.16042689294198</v>
      </c>
      <c r="E848">
        <v>2</v>
      </c>
      <c r="F848" t="s">
        <v>48</v>
      </c>
    </row>
    <row r="849" spans="1:6" x14ac:dyDescent="0.25">
      <c r="A849" t="s">
        <v>944</v>
      </c>
      <c r="B849" s="1">
        <v>0.1</v>
      </c>
      <c r="C849">
        <v>1.0512900000000001</v>
      </c>
      <c r="E849">
        <v>0</v>
      </c>
      <c r="F849" t="s">
        <v>43</v>
      </c>
    </row>
    <row r="850" spans="1:6" x14ac:dyDescent="0.25">
      <c r="A850" t="s">
        <v>945</v>
      </c>
      <c r="B850" s="1">
        <v>0.2</v>
      </c>
      <c r="C850">
        <v>21.458483869594101</v>
      </c>
      <c r="E850">
        <v>0</v>
      </c>
      <c r="F850" t="s">
        <v>98</v>
      </c>
    </row>
    <row r="851" spans="1:6" x14ac:dyDescent="0.25">
      <c r="A851" t="s">
        <v>946</v>
      </c>
      <c r="B851" s="1">
        <v>0.25</v>
      </c>
      <c r="C851">
        <v>160.51900000000001</v>
      </c>
      <c r="E851">
        <v>0</v>
      </c>
      <c r="F851" t="s">
        <v>98</v>
      </c>
    </row>
    <row r="852" spans="1:6" x14ac:dyDescent="0.25">
      <c r="A852" t="s">
        <v>947</v>
      </c>
      <c r="B852" s="1">
        <v>0.2</v>
      </c>
      <c r="C852">
        <v>11.253</v>
      </c>
      <c r="E852">
        <v>0</v>
      </c>
      <c r="F852" t="s">
        <v>43</v>
      </c>
    </row>
    <row r="853" spans="1:6" x14ac:dyDescent="0.25">
      <c r="A853" t="s">
        <v>948</v>
      </c>
      <c r="B853" s="1">
        <v>0.55000000000000004</v>
      </c>
      <c r="C853">
        <v>35.835599999999999</v>
      </c>
      <c r="E853">
        <v>0</v>
      </c>
      <c r="F853" t="s">
        <v>98</v>
      </c>
    </row>
    <row r="854" spans="1:6" x14ac:dyDescent="0.25">
      <c r="A854" t="s">
        <v>949</v>
      </c>
      <c r="B854" s="1">
        <v>0.25</v>
      </c>
      <c r="C854">
        <v>3.0624799999999999</v>
      </c>
      <c r="E854">
        <v>0</v>
      </c>
      <c r="F854" t="s">
        <v>98</v>
      </c>
    </row>
    <row r="855" spans="1:6" x14ac:dyDescent="0.25">
      <c r="A855" t="s">
        <v>950</v>
      </c>
      <c r="B855" s="1">
        <v>0.01</v>
      </c>
      <c r="C855">
        <v>69.297399999999996</v>
      </c>
      <c r="E855">
        <v>0</v>
      </c>
      <c r="F855" t="s">
        <v>48</v>
      </c>
    </row>
    <row r="856" spans="1:6" x14ac:dyDescent="0.25">
      <c r="A856" t="s">
        <v>951</v>
      </c>
      <c r="B856" s="1">
        <v>0.05</v>
      </c>
      <c r="C856">
        <v>28.376899999999999</v>
      </c>
      <c r="E856">
        <v>2</v>
      </c>
      <c r="F856" t="s">
        <v>43</v>
      </c>
    </row>
    <row r="857" spans="1:6" x14ac:dyDescent="0.25">
      <c r="A857" t="s">
        <v>952</v>
      </c>
      <c r="B857" s="1">
        <v>0.1</v>
      </c>
      <c r="C857">
        <v>2.1025499999999999</v>
      </c>
      <c r="E857">
        <v>0</v>
      </c>
      <c r="F857" t="s">
        <v>48</v>
      </c>
    </row>
    <row r="858" spans="1:6" x14ac:dyDescent="0.25">
      <c r="A858" t="s">
        <v>953</v>
      </c>
      <c r="B858" s="1">
        <v>0.2</v>
      </c>
      <c r="C858">
        <v>168.15600000000001</v>
      </c>
      <c r="E858">
        <v>0</v>
      </c>
      <c r="F858" t="s">
        <v>98</v>
      </c>
    </row>
    <row r="859" spans="1:6" x14ac:dyDescent="0.25">
      <c r="A859" t="s">
        <v>954</v>
      </c>
      <c r="B859" s="1">
        <v>0.25</v>
      </c>
      <c r="C859">
        <v>5.8299599999999998</v>
      </c>
      <c r="E859">
        <v>0</v>
      </c>
      <c r="F859" t="s">
        <v>43</v>
      </c>
    </row>
    <row r="860" spans="1:6" x14ac:dyDescent="0.25">
      <c r="A860" t="s">
        <v>955</v>
      </c>
      <c r="B860" s="1">
        <v>0.6</v>
      </c>
      <c r="C860">
        <v>35.638300000000001</v>
      </c>
      <c r="E860">
        <v>0</v>
      </c>
      <c r="F860" t="s">
        <v>98</v>
      </c>
    </row>
    <row r="861" spans="1:6" x14ac:dyDescent="0.25">
      <c r="A861" t="s">
        <v>956</v>
      </c>
      <c r="B861" s="1">
        <v>0.2</v>
      </c>
      <c r="C861">
        <v>7.9529100000000001</v>
      </c>
      <c r="E861">
        <v>0</v>
      </c>
      <c r="F861" t="s">
        <v>98</v>
      </c>
    </row>
    <row r="862" spans="1:6" x14ac:dyDescent="0.25">
      <c r="A862" t="s">
        <v>957</v>
      </c>
      <c r="B862" s="1">
        <v>0.01</v>
      </c>
      <c r="C862">
        <v>69.349800000000002</v>
      </c>
      <c r="E862">
        <v>0</v>
      </c>
      <c r="F862" t="s">
        <v>48</v>
      </c>
    </row>
    <row r="863" spans="1:6" x14ac:dyDescent="0.25">
      <c r="A863" t="s">
        <v>958</v>
      </c>
      <c r="B863" s="1">
        <v>0.01</v>
      </c>
      <c r="C863">
        <v>14.6173</v>
      </c>
      <c r="E863">
        <v>2</v>
      </c>
      <c r="F863" t="s">
        <v>48</v>
      </c>
    </row>
    <row r="864" spans="1:6" x14ac:dyDescent="0.25">
      <c r="A864" t="s">
        <v>959</v>
      </c>
      <c r="B864" s="1">
        <v>0.05</v>
      </c>
      <c r="C864">
        <v>1.05128</v>
      </c>
      <c r="E864">
        <v>0</v>
      </c>
      <c r="F864" t="s">
        <v>48</v>
      </c>
    </row>
    <row r="865" spans="1:6" x14ac:dyDescent="0.25">
      <c r="A865" t="s">
        <v>960</v>
      </c>
      <c r="B865" s="1">
        <v>0.2</v>
      </c>
      <c r="C865">
        <v>328.73700000000002</v>
      </c>
      <c r="E865">
        <v>0</v>
      </c>
      <c r="F865" t="s">
        <v>43</v>
      </c>
    </row>
    <row r="866" spans="1:6" x14ac:dyDescent="0.25">
      <c r="A866" t="s">
        <v>961</v>
      </c>
      <c r="B866" s="1">
        <v>0.01</v>
      </c>
      <c r="C866">
        <v>2.33283</v>
      </c>
      <c r="E866">
        <v>0</v>
      </c>
      <c r="F866" t="s">
        <v>48</v>
      </c>
    </row>
    <row r="867" spans="1:6" x14ac:dyDescent="0.25">
      <c r="A867" t="s">
        <v>962</v>
      </c>
      <c r="B867" s="1">
        <v>0.1</v>
      </c>
      <c r="C867">
        <v>136.262</v>
      </c>
      <c r="E867">
        <v>0</v>
      </c>
      <c r="F867" t="s">
        <v>48</v>
      </c>
    </row>
    <row r="868" spans="1:6" x14ac:dyDescent="0.25">
      <c r="A868" t="s">
        <v>963</v>
      </c>
      <c r="B868" s="1">
        <v>0.05</v>
      </c>
      <c r="C868">
        <v>7.1093299999999999</v>
      </c>
      <c r="E868">
        <v>0</v>
      </c>
      <c r="F868" t="s">
        <v>48</v>
      </c>
    </row>
    <row r="869" spans="1:6" x14ac:dyDescent="0.25">
      <c r="A869" t="s">
        <v>964</v>
      </c>
      <c r="B869" s="1">
        <v>0.01</v>
      </c>
      <c r="C869">
        <v>152.328</v>
      </c>
      <c r="E869">
        <v>0</v>
      </c>
      <c r="F869" t="s">
        <v>48</v>
      </c>
    </row>
    <row r="870" spans="1:6" x14ac:dyDescent="0.25">
      <c r="A870" t="s">
        <v>965</v>
      </c>
      <c r="B870" s="1">
        <v>0.1</v>
      </c>
      <c r="C870">
        <v>27.294799999999999</v>
      </c>
      <c r="E870">
        <v>1</v>
      </c>
      <c r="F870" t="s">
        <v>48</v>
      </c>
    </row>
    <row r="871" spans="1:6" x14ac:dyDescent="0.25">
      <c r="A871" t="s">
        <v>966</v>
      </c>
      <c r="B871" s="1">
        <v>0.15</v>
      </c>
      <c r="C871">
        <v>647.76787311189901</v>
      </c>
      <c r="E871">
        <v>0</v>
      </c>
      <c r="F871" t="s">
        <v>43</v>
      </c>
    </row>
    <row r="872" spans="1:6" x14ac:dyDescent="0.25">
      <c r="A872" t="s">
        <v>967</v>
      </c>
      <c r="B872" s="1">
        <v>0.3</v>
      </c>
      <c r="C872">
        <v>243.47900000000001</v>
      </c>
      <c r="E872">
        <v>0</v>
      </c>
      <c r="F872" t="s">
        <v>98</v>
      </c>
    </row>
    <row r="873" spans="1:6" x14ac:dyDescent="0.25">
      <c r="A873" t="s">
        <v>968</v>
      </c>
      <c r="B873" s="1">
        <v>0.2</v>
      </c>
      <c r="C873">
        <v>8.6700599999999994</v>
      </c>
      <c r="E873">
        <v>0</v>
      </c>
      <c r="F873" t="s">
        <v>48</v>
      </c>
    </row>
    <row r="874" spans="1:6" x14ac:dyDescent="0.25">
      <c r="A874" t="s">
        <v>969</v>
      </c>
      <c r="B874" s="1">
        <v>0.15</v>
      </c>
      <c r="C874">
        <v>98.824100000000001</v>
      </c>
      <c r="E874">
        <v>0</v>
      </c>
      <c r="F874" t="s">
        <v>43</v>
      </c>
    </row>
    <row r="875" spans="1:6" x14ac:dyDescent="0.25">
      <c r="A875" t="s">
        <v>970</v>
      </c>
      <c r="B875" s="1">
        <v>0.1</v>
      </c>
      <c r="C875">
        <v>15.8598</v>
      </c>
      <c r="E875">
        <v>0</v>
      </c>
      <c r="F875" t="s">
        <v>48</v>
      </c>
    </row>
    <row r="876" spans="1:6" x14ac:dyDescent="0.25">
      <c r="A876" t="s">
        <v>971</v>
      </c>
      <c r="B876" s="1">
        <v>0.03</v>
      </c>
      <c r="C876">
        <v>151.21899999999999</v>
      </c>
      <c r="E876">
        <v>0</v>
      </c>
      <c r="F876" t="s">
        <v>48</v>
      </c>
    </row>
    <row r="877" spans="1:6" x14ac:dyDescent="0.25">
      <c r="A877" t="s">
        <v>972</v>
      </c>
      <c r="B877" s="1">
        <v>0.1</v>
      </c>
      <c r="C877">
        <v>64.917599999999993</v>
      </c>
      <c r="E877">
        <v>1</v>
      </c>
      <c r="F877" t="s">
        <v>48</v>
      </c>
    </row>
    <row r="878" spans="1:6" x14ac:dyDescent="0.25">
      <c r="A878" t="s">
        <v>973</v>
      </c>
      <c r="B878" s="1">
        <v>0.03</v>
      </c>
      <c r="C878">
        <v>647.76787311189901</v>
      </c>
      <c r="E878">
        <v>0</v>
      </c>
      <c r="F878" t="s">
        <v>48</v>
      </c>
    </row>
    <row r="879" spans="1:6" x14ac:dyDescent="0.25">
      <c r="A879" t="s">
        <v>974</v>
      </c>
      <c r="B879" s="1">
        <v>0.35</v>
      </c>
      <c r="C879">
        <v>219.417</v>
      </c>
      <c r="E879">
        <v>0</v>
      </c>
      <c r="F879" t="s">
        <v>98</v>
      </c>
    </row>
    <row r="880" spans="1:6" x14ac:dyDescent="0.25">
      <c r="A880" t="s">
        <v>975</v>
      </c>
      <c r="B880" s="1">
        <v>0.1</v>
      </c>
      <c r="C880">
        <v>8.4197299999999995</v>
      </c>
      <c r="E880">
        <v>0</v>
      </c>
      <c r="F880" t="s">
        <v>43</v>
      </c>
    </row>
    <row r="881" spans="1:6" x14ac:dyDescent="0.25">
      <c r="A881" t="s">
        <v>976</v>
      </c>
      <c r="B881" s="1">
        <v>0.05</v>
      </c>
      <c r="C881">
        <v>114.935</v>
      </c>
      <c r="E881">
        <v>0</v>
      </c>
      <c r="F881" t="s">
        <v>48</v>
      </c>
    </row>
    <row r="882" spans="1:6" x14ac:dyDescent="0.25">
      <c r="A882" t="s">
        <v>977</v>
      </c>
      <c r="B882" s="1">
        <v>0.05</v>
      </c>
      <c r="C882">
        <v>16.776599999999998</v>
      </c>
      <c r="E882">
        <v>0</v>
      </c>
      <c r="F882" t="s">
        <v>48</v>
      </c>
    </row>
    <row r="883" spans="1:6" x14ac:dyDescent="0.25">
      <c r="A883" t="s">
        <v>978</v>
      </c>
      <c r="B883" s="1">
        <v>0</v>
      </c>
      <c r="C883">
        <v>138.58600000000001</v>
      </c>
      <c r="E883">
        <v>0</v>
      </c>
      <c r="F883" t="s">
        <v>242</v>
      </c>
    </row>
    <row r="884" spans="1:6" x14ac:dyDescent="0.25">
      <c r="A884" t="s">
        <v>979</v>
      </c>
      <c r="B884" s="1">
        <v>0.1</v>
      </c>
      <c r="C884">
        <v>35.847099999999998</v>
      </c>
      <c r="E884">
        <v>1</v>
      </c>
      <c r="F884" t="s">
        <v>48</v>
      </c>
    </row>
    <row r="885" spans="1:6" x14ac:dyDescent="0.25">
      <c r="A885" t="s">
        <v>980</v>
      </c>
      <c r="B885" s="1">
        <v>0.05</v>
      </c>
      <c r="C885">
        <v>647.76787311189901</v>
      </c>
      <c r="E885">
        <v>0</v>
      </c>
      <c r="F885" t="s">
        <v>48</v>
      </c>
    </row>
    <row r="886" spans="1:6" x14ac:dyDescent="0.25">
      <c r="A886" t="s">
        <v>981</v>
      </c>
      <c r="B886" s="1">
        <v>0.2</v>
      </c>
      <c r="C886">
        <v>21.458483869594101</v>
      </c>
      <c r="E886">
        <v>0</v>
      </c>
      <c r="F886" t="s">
        <v>43</v>
      </c>
    </row>
    <row r="887" spans="1:6" x14ac:dyDescent="0.25">
      <c r="A887" t="s">
        <v>982</v>
      </c>
      <c r="B887" s="1">
        <v>0.15</v>
      </c>
      <c r="C887">
        <v>190.78200000000001</v>
      </c>
      <c r="E887">
        <v>0</v>
      </c>
      <c r="F887" t="s">
        <v>43</v>
      </c>
    </row>
    <row r="888" spans="1:6" x14ac:dyDescent="0.25">
      <c r="A888" t="s">
        <v>983</v>
      </c>
      <c r="B888" s="1">
        <v>0.2</v>
      </c>
      <c r="C888">
        <v>9.5677400000000006</v>
      </c>
      <c r="E888">
        <v>0</v>
      </c>
      <c r="F888" t="s">
        <v>43</v>
      </c>
    </row>
    <row r="889" spans="1:6" x14ac:dyDescent="0.25">
      <c r="A889" t="s">
        <v>984</v>
      </c>
      <c r="B889" s="1">
        <v>0.35</v>
      </c>
      <c r="C889">
        <v>32.579099999999997</v>
      </c>
      <c r="E889">
        <v>0</v>
      </c>
      <c r="F889" t="s">
        <v>98</v>
      </c>
    </row>
    <row r="890" spans="1:6" x14ac:dyDescent="0.25">
      <c r="A890" t="s">
        <v>985</v>
      </c>
      <c r="B890" s="1">
        <v>0.05</v>
      </c>
      <c r="C890">
        <v>10.242000000000001</v>
      </c>
      <c r="E890">
        <v>0</v>
      </c>
      <c r="F890" t="s">
        <v>43</v>
      </c>
    </row>
    <row r="891" spans="1:6" x14ac:dyDescent="0.25">
      <c r="A891" t="s">
        <v>986</v>
      </c>
      <c r="B891" s="1">
        <v>0.01</v>
      </c>
      <c r="C891">
        <v>67.432100000000005</v>
      </c>
      <c r="E891">
        <v>0</v>
      </c>
      <c r="F891" t="s">
        <v>48</v>
      </c>
    </row>
    <row r="892" spans="1:6" x14ac:dyDescent="0.25">
      <c r="A892" t="s">
        <v>987</v>
      </c>
      <c r="B892" s="1">
        <v>0.05</v>
      </c>
      <c r="C892">
        <v>42.906300000000002</v>
      </c>
      <c r="E892">
        <v>2</v>
      </c>
      <c r="F892" t="s">
        <v>48</v>
      </c>
    </row>
    <row r="893" spans="1:6" x14ac:dyDescent="0.25">
      <c r="A893" t="s">
        <v>988</v>
      </c>
      <c r="B893" s="1">
        <v>0.1</v>
      </c>
      <c r="C893">
        <v>647.76787311189901</v>
      </c>
      <c r="E893">
        <v>0</v>
      </c>
      <c r="F893" t="s">
        <v>43</v>
      </c>
    </row>
    <row r="894" spans="1:6" x14ac:dyDescent="0.25">
      <c r="A894" t="s">
        <v>989</v>
      </c>
      <c r="B894" s="1">
        <v>0.2</v>
      </c>
      <c r="C894">
        <v>171.56100000000001</v>
      </c>
      <c r="E894">
        <v>0</v>
      </c>
      <c r="F894" t="s">
        <v>43</v>
      </c>
    </row>
    <row r="895" spans="1:6" x14ac:dyDescent="0.25">
      <c r="A895" t="s">
        <v>990</v>
      </c>
      <c r="B895" s="1">
        <v>0.5</v>
      </c>
      <c r="C895">
        <v>10.597799999999999</v>
      </c>
      <c r="E895">
        <v>0</v>
      </c>
      <c r="F895" t="s">
        <v>98</v>
      </c>
    </row>
    <row r="896" spans="1:6" x14ac:dyDescent="0.25">
      <c r="A896" t="s">
        <v>991</v>
      </c>
      <c r="B896" s="1">
        <v>0.45</v>
      </c>
      <c r="C896">
        <v>39.563800000000001</v>
      </c>
      <c r="E896">
        <v>0</v>
      </c>
      <c r="F896" t="s">
        <v>98</v>
      </c>
    </row>
    <row r="897" spans="1:6" x14ac:dyDescent="0.25">
      <c r="A897" t="s">
        <v>992</v>
      </c>
      <c r="B897" s="1">
        <v>0.2</v>
      </c>
      <c r="C897">
        <v>17.343299999999999</v>
      </c>
      <c r="E897">
        <v>0</v>
      </c>
      <c r="F897" t="s">
        <v>43</v>
      </c>
    </row>
    <row r="898" spans="1:6" x14ac:dyDescent="0.25">
      <c r="A898" t="s">
        <v>993</v>
      </c>
      <c r="B898" s="1">
        <v>0.01</v>
      </c>
      <c r="C898">
        <v>83.730699999999999</v>
      </c>
      <c r="E898">
        <v>0</v>
      </c>
      <c r="F898" t="s">
        <v>48</v>
      </c>
    </row>
    <row r="899" spans="1:6" x14ac:dyDescent="0.25">
      <c r="A899" t="s">
        <v>994</v>
      </c>
      <c r="B899" s="1">
        <v>0.05</v>
      </c>
      <c r="C899">
        <v>61.880299999999998</v>
      </c>
      <c r="E899">
        <v>2</v>
      </c>
      <c r="F899" t="s">
        <v>48</v>
      </c>
    </row>
    <row r="900" spans="1:6" x14ac:dyDescent="0.25">
      <c r="A900" t="s">
        <v>995</v>
      </c>
      <c r="B900" s="1">
        <v>0</v>
      </c>
      <c r="C900">
        <v>20.407800000000002</v>
      </c>
      <c r="E900">
        <v>0</v>
      </c>
      <c r="F900" t="s">
        <v>242</v>
      </c>
    </row>
    <row r="901" spans="1:6" x14ac:dyDescent="0.25">
      <c r="A901" t="s">
        <v>996</v>
      </c>
      <c r="B901" s="1">
        <v>0.3</v>
      </c>
      <c r="C901">
        <v>17.7254</v>
      </c>
      <c r="E901">
        <v>0</v>
      </c>
      <c r="F901" t="s">
        <v>98</v>
      </c>
    </row>
    <row r="902" spans="1:6" x14ac:dyDescent="0.25">
      <c r="A902" t="s">
        <v>997</v>
      </c>
      <c r="B902" s="1">
        <v>0.1</v>
      </c>
      <c r="C902">
        <v>209.702</v>
      </c>
      <c r="E902">
        <v>0</v>
      </c>
      <c r="F902" t="s">
        <v>43</v>
      </c>
    </row>
    <row r="903" spans="1:6" x14ac:dyDescent="0.25">
      <c r="A903" t="s">
        <v>998</v>
      </c>
      <c r="B903" s="1">
        <v>0.15</v>
      </c>
      <c r="C903">
        <v>5.62439</v>
      </c>
      <c r="E903">
        <v>0</v>
      </c>
      <c r="F903" t="s">
        <v>98</v>
      </c>
    </row>
    <row r="904" spans="1:6" x14ac:dyDescent="0.25">
      <c r="A904" t="s">
        <v>999</v>
      </c>
      <c r="B904" s="1">
        <v>0.55000000000000004</v>
      </c>
      <c r="C904">
        <v>82.186099999999996</v>
      </c>
      <c r="E904">
        <v>0</v>
      </c>
      <c r="F904" t="s">
        <v>98</v>
      </c>
    </row>
    <row r="905" spans="1:6" x14ac:dyDescent="0.25">
      <c r="A905" t="s">
        <v>1000</v>
      </c>
      <c r="B905" s="1">
        <v>0.4</v>
      </c>
      <c r="C905">
        <v>32.439300000000003</v>
      </c>
      <c r="E905">
        <v>0</v>
      </c>
      <c r="F905" t="s">
        <v>98</v>
      </c>
    </row>
    <row r="906" spans="1:6" x14ac:dyDescent="0.25">
      <c r="A906" t="s">
        <v>1001</v>
      </c>
      <c r="B906" s="1">
        <v>0</v>
      </c>
      <c r="C906">
        <v>123.658</v>
      </c>
      <c r="E906">
        <v>0</v>
      </c>
      <c r="F906" t="s">
        <v>242</v>
      </c>
    </row>
    <row r="907" spans="1:6" x14ac:dyDescent="0.25">
      <c r="A907" t="s">
        <v>1002</v>
      </c>
      <c r="B907" s="1">
        <v>0.05</v>
      </c>
      <c r="C907">
        <v>183.422</v>
      </c>
      <c r="E907">
        <v>2</v>
      </c>
      <c r="F907" t="s">
        <v>48</v>
      </c>
    </row>
    <row r="908" spans="1:6" x14ac:dyDescent="0.25">
      <c r="A908" t="s">
        <v>1003</v>
      </c>
      <c r="B908" s="1">
        <v>0.1</v>
      </c>
      <c r="C908">
        <v>24.5547</v>
      </c>
      <c r="E908">
        <v>0</v>
      </c>
      <c r="F908" t="s">
        <v>48</v>
      </c>
    </row>
    <row r="909" spans="1:6" x14ac:dyDescent="0.25">
      <c r="A909" t="s">
        <v>1004</v>
      </c>
      <c r="B909" s="1">
        <v>0.1</v>
      </c>
      <c r="C909">
        <v>153.37299999999999</v>
      </c>
      <c r="E909">
        <v>0</v>
      </c>
      <c r="F909" t="s">
        <v>48</v>
      </c>
    </row>
    <row r="910" spans="1:6" x14ac:dyDescent="0.25">
      <c r="A910" t="s">
        <v>1005</v>
      </c>
      <c r="B910" s="1">
        <v>0.05</v>
      </c>
      <c r="C910">
        <v>17.1587</v>
      </c>
      <c r="E910">
        <v>0</v>
      </c>
      <c r="F910" t="s">
        <v>98</v>
      </c>
    </row>
    <row r="911" spans="1:6" x14ac:dyDescent="0.25">
      <c r="A911" t="s">
        <v>1006</v>
      </c>
      <c r="B911" s="1">
        <v>0.5</v>
      </c>
      <c r="C911">
        <v>63.079099999999997</v>
      </c>
      <c r="E911">
        <v>0</v>
      </c>
      <c r="F911" t="s">
        <v>98</v>
      </c>
    </row>
    <row r="912" spans="1:6" x14ac:dyDescent="0.25">
      <c r="A912" t="s">
        <v>1007</v>
      </c>
      <c r="B912" s="1">
        <v>0.3</v>
      </c>
      <c r="C912">
        <v>14.3855</v>
      </c>
      <c r="E912">
        <v>0</v>
      </c>
      <c r="F912" t="s">
        <v>98</v>
      </c>
    </row>
    <row r="913" spans="1:6" x14ac:dyDescent="0.25">
      <c r="A913" t="s">
        <v>1008</v>
      </c>
      <c r="B913" s="1">
        <v>0</v>
      </c>
      <c r="C913">
        <v>96.209699999999998</v>
      </c>
      <c r="E913">
        <v>0</v>
      </c>
      <c r="F913" t="s">
        <v>242</v>
      </c>
    </row>
    <row r="914" spans="1:6" x14ac:dyDescent="0.25">
      <c r="A914" t="s">
        <v>1009</v>
      </c>
      <c r="B914" s="1">
        <v>0.1</v>
      </c>
      <c r="C914">
        <v>48.374099999999999</v>
      </c>
      <c r="E914">
        <v>2</v>
      </c>
      <c r="F914" t="s">
        <v>48</v>
      </c>
    </row>
    <row r="915" spans="1:6" x14ac:dyDescent="0.25">
      <c r="A915" t="s">
        <v>1010</v>
      </c>
      <c r="B915" s="1">
        <v>0.15</v>
      </c>
      <c r="C915">
        <v>1.34375</v>
      </c>
      <c r="E915">
        <v>0</v>
      </c>
      <c r="F915" t="s">
        <v>43</v>
      </c>
    </row>
    <row r="916" spans="1:6" x14ac:dyDescent="0.25">
      <c r="A916" t="s">
        <v>1011</v>
      </c>
      <c r="B916" s="1">
        <v>0.2</v>
      </c>
      <c r="C916">
        <v>1.7720800000000001</v>
      </c>
      <c r="E916">
        <v>0</v>
      </c>
      <c r="F916" t="s">
        <v>98</v>
      </c>
    </row>
    <row r="917" spans="1:6" x14ac:dyDescent="0.25">
      <c r="A917" t="s">
        <v>1012</v>
      </c>
      <c r="B917" s="1">
        <v>0.1</v>
      </c>
      <c r="C917">
        <v>137.06200000000001</v>
      </c>
      <c r="E917">
        <v>0</v>
      </c>
      <c r="F917" t="s">
        <v>48</v>
      </c>
    </row>
    <row r="918" spans="1:6" x14ac:dyDescent="0.25">
      <c r="A918" t="s">
        <v>1013</v>
      </c>
      <c r="B918" s="1">
        <v>0.2</v>
      </c>
      <c r="C918">
        <v>7.2837199999999998</v>
      </c>
      <c r="E918">
        <v>0</v>
      </c>
      <c r="F918" t="s">
        <v>43</v>
      </c>
    </row>
    <row r="919" spans="1:6" x14ac:dyDescent="0.25">
      <c r="A919" t="s">
        <v>1014</v>
      </c>
      <c r="B919" s="1">
        <v>0.55000000000000004</v>
      </c>
      <c r="C919">
        <v>56.290799999999997</v>
      </c>
      <c r="E919">
        <v>0</v>
      </c>
      <c r="F919" t="s">
        <v>98</v>
      </c>
    </row>
    <row r="920" spans="1:6" x14ac:dyDescent="0.25">
      <c r="A920" t="s">
        <v>1015</v>
      </c>
      <c r="B920" s="1">
        <v>0.2</v>
      </c>
      <c r="C920">
        <v>20.744299999999999</v>
      </c>
      <c r="E920">
        <v>0</v>
      </c>
      <c r="F920" t="s">
        <v>43</v>
      </c>
    </row>
    <row r="921" spans="1:6" x14ac:dyDescent="0.25">
      <c r="A921" t="s">
        <v>1016</v>
      </c>
      <c r="B921" s="1">
        <v>0</v>
      </c>
      <c r="C921">
        <v>86.314300000000003</v>
      </c>
      <c r="E921">
        <v>0</v>
      </c>
      <c r="F921" t="s">
        <v>242</v>
      </c>
    </row>
    <row r="922" spans="1:6" x14ac:dyDescent="0.25">
      <c r="A922" t="s">
        <v>1017</v>
      </c>
      <c r="B922" s="1">
        <v>0.15</v>
      </c>
      <c r="C922">
        <v>112.42400000000001</v>
      </c>
      <c r="E922">
        <v>2</v>
      </c>
      <c r="F922" t="s">
        <v>43</v>
      </c>
    </row>
    <row r="923" spans="1:6" x14ac:dyDescent="0.25">
      <c r="A923" t="s">
        <v>1018</v>
      </c>
      <c r="B923" s="1">
        <v>0</v>
      </c>
      <c r="C923">
        <v>30.528400000000001</v>
      </c>
      <c r="E923">
        <v>0</v>
      </c>
      <c r="F923" t="s">
        <v>242</v>
      </c>
    </row>
    <row r="924" spans="1:6" x14ac:dyDescent="0.25">
      <c r="A924" t="s">
        <v>1019</v>
      </c>
      <c r="B924" s="1">
        <v>0</v>
      </c>
      <c r="C924">
        <v>4.3361400000000003</v>
      </c>
      <c r="E924">
        <v>0</v>
      </c>
      <c r="F924" t="s">
        <v>98</v>
      </c>
    </row>
    <row r="925" spans="1:6" x14ac:dyDescent="0.25">
      <c r="A925" t="s">
        <v>1020</v>
      </c>
      <c r="B925" s="1">
        <v>0.05</v>
      </c>
      <c r="C925">
        <v>167.048</v>
      </c>
      <c r="E925">
        <v>0</v>
      </c>
      <c r="F925" t="s">
        <v>48</v>
      </c>
    </row>
    <row r="926" spans="1:6" x14ac:dyDescent="0.25">
      <c r="A926" t="s">
        <v>1021</v>
      </c>
      <c r="B926" s="1">
        <v>0</v>
      </c>
      <c r="C926">
        <v>14.055999999999999</v>
      </c>
      <c r="E926">
        <v>0</v>
      </c>
      <c r="F926" t="s">
        <v>98</v>
      </c>
    </row>
    <row r="927" spans="1:6" x14ac:dyDescent="0.25">
      <c r="A927" t="s">
        <v>1022</v>
      </c>
      <c r="B927" s="1">
        <v>0.25</v>
      </c>
      <c r="C927">
        <v>37.189300000000003</v>
      </c>
      <c r="E927">
        <v>0</v>
      </c>
      <c r="F927" t="s">
        <v>98</v>
      </c>
    </row>
    <row r="928" spans="1:6" x14ac:dyDescent="0.25">
      <c r="A928" t="s">
        <v>1023</v>
      </c>
      <c r="B928" s="1">
        <v>0.05</v>
      </c>
      <c r="C928">
        <v>6.4919000000000002</v>
      </c>
      <c r="E928">
        <v>0</v>
      </c>
      <c r="F928" t="s">
        <v>43</v>
      </c>
    </row>
    <row r="929" spans="1:6" x14ac:dyDescent="0.25">
      <c r="A929" t="s">
        <v>1024</v>
      </c>
      <c r="B929" s="1">
        <v>0.03</v>
      </c>
      <c r="C929">
        <v>44.969499999999996</v>
      </c>
      <c r="E929">
        <v>0</v>
      </c>
      <c r="F929" t="s">
        <v>48</v>
      </c>
    </row>
    <row r="930" spans="1:6" x14ac:dyDescent="0.25">
      <c r="A930" t="s">
        <v>1025</v>
      </c>
      <c r="B930" s="1">
        <v>0.01</v>
      </c>
      <c r="C930">
        <v>8.2895800000000008</v>
      </c>
      <c r="E930">
        <v>2</v>
      </c>
      <c r="F930" t="s">
        <v>48</v>
      </c>
    </row>
    <row r="931" spans="1:6" x14ac:dyDescent="0.25">
      <c r="A931" t="s">
        <v>1026</v>
      </c>
      <c r="B931" s="1">
        <v>0</v>
      </c>
      <c r="C931">
        <v>647.76787311189901</v>
      </c>
      <c r="E931">
        <v>0</v>
      </c>
      <c r="F931" t="s">
        <v>242</v>
      </c>
    </row>
    <row r="932" spans="1:6" x14ac:dyDescent="0.25">
      <c r="A932" t="s">
        <v>1027</v>
      </c>
      <c r="B932" s="1">
        <v>0.03</v>
      </c>
      <c r="C932">
        <v>1775.12265583101</v>
      </c>
      <c r="E932">
        <v>0</v>
      </c>
      <c r="F932" t="s">
        <v>48</v>
      </c>
    </row>
    <row r="933" spans="1:6" x14ac:dyDescent="0.25">
      <c r="A933" t="s">
        <v>1028</v>
      </c>
      <c r="B933" s="1">
        <v>0.01</v>
      </c>
      <c r="C933">
        <v>48.189327328686097</v>
      </c>
      <c r="E933">
        <v>0</v>
      </c>
      <c r="F933" t="s">
        <v>48</v>
      </c>
    </row>
    <row r="934" spans="1:6" x14ac:dyDescent="0.25">
      <c r="A934" t="s">
        <v>1029</v>
      </c>
      <c r="B934" s="1">
        <v>0.01</v>
      </c>
      <c r="C934">
        <v>629.19865723052499</v>
      </c>
      <c r="E934">
        <v>0</v>
      </c>
      <c r="F934" t="s">
        <v>48</v>
      </c>
    </row>
    <row r="935" spans="1:6" x14ac:dyDescent="0.25">
      <c r="A935" t="s">
        <v>1030</v>
      </c>
      <c r="B935" s="1">
        <v>0.01</v>
      </c>
      <c r="C935">
        <v>103.46396404371001</v>
      </c>
      <c r="E935">
        <v>0</v>
      </c>
      <c r="F935" t="s">
        <v>48</v>
      </c>
    </row>
    <row r="936" spans="1:6" x14ac:dyDescent="0.25">
      <c r="A936" t="s">
        <v>1031</v>
      </c>
      <c r="B936" s="1">
        <v>0.01</v>
      </c>
      <c r="C936">
        <v>872.99700210653896</v>
      </c>
      <c r="E936">
        <v>0</v>
      </c>
      <c r="F936" t="s">
        <v>48</v>
      </c>
    </row>
    <row r="937" spans="1:6" x14ac:dyDescent="0.25">
      <c r="A937" t="s">
        <v>1032</v>
      </c>
      <c r="B937" s="1">
        <v>0.01</v>
      </c>
      <c r="C937">
        <v>428.16042689294198</v>
      </c>
      <c r="E937">
        <v>2</v>
      </c>
      <c r="F937" t="s">
        <v>48</v>
      </c>
    </row>
    <row r="938" spans="1:6" x14ac:dyDescent="0.25">
      <c r="A938" t="s">
        <v>1033</v>
      </c>
      <c r="B938" s="1">
        <v>0</v>
      </c>
      <c r="C938">
        <v>647.76787311189901</v>
      </c>
      <c r="E938">
        <v>0</v>
      </c>
      <c r="F938" t="s">
        <v>242</v>
      </c>
    </row>
    <row r="939" spans="1:6" x14ac:dyDescent="0.25">
      <c r="A939" t="s">
        <v>1034</v>
      </c>
      <c r="B939" s="1">
        <v>0.01</v>
      </c>
      <c r="C939">
        <v>1775.12265583101</v>
      </c>
      <c r="E939">
        <v>0</v>
      </c>
      <c r="F939" t="s">
        <v>48</v>
      </c>
    </row>
    <row r="940" spans="1:6" x14ac:dyDescent="0.25">
      <c r="A940" t="s">
        <v>1035</v>
      </c>
      <c r="B940" s="1">
        <v>0</v>
      </c>
      <c r="C940">
        <v>48.189327328686097</v>
      </c>
      <c r="E940">
        <v>0</v>
      </c>
      <c r="F940" t="s">
        <v>242</v>
      </c>
    </row>
    <row r="941" spans="1:6" x14ac:dyDescent="0.25">
      <c r="A941" t="s">
        <v>1036</v>
      </c>
      <c r="B941" s="1">
        <v>0.05</v>
      </c>
      <c r="C941">
        <v>629.19865723052499</v>
      </c>
      <c r="E941">
        <v>0</v>
      </c>
      <c r="F941" t="s">
        <v>48</v>
      </c>
    </row>
    <row r="942" spans="1:6" x14ac:dyDescent="0.25">
      <c r="A942" t="s">
        <v>1037</v>
      </c>
      <c r="B942" s="1">
        <v>0.01</v>
      </c>
      <c r="C942">
        <v>103.46396404371001</v>
      </c>
      <c r="E942">
        <v>0</v>
      </c>
      <c r="F942" t="s">
        <v>48</v>
      </c>
    </row>
    <row r="943" spans="1:6" x14ac:dyDescent="0.25">
      <c r="A943" t="s">
        <v>1038</v>
      </c>
      <c r="B943" s="1">
        <v>0.03</v>
      </c>
      <c r="C943">
        <v>872.99700210653896</v>
      </c>
      <c r="E943">
        <v>0</v>
      </c>
      <c r="F943" t="s">
        <v>48</v>
      </c>
    </row>
    <row r="944" spans="1:6" x14ac:dyDescent="0.25">
      <c r="A944" t="s">
        <v>1039</v>
      </c>
      <c r="B944" s="1">
        <v>0</v>
      </c>
      <c r="C944">
        <v>428.16042689294198</v>
      </c>
      <c r="E944">
        <v>2</v>
      </c>
      <c r="F944" t="s">
        <v>48</v>
      </c>
    </row>
    <row r="945" spans="1:6" x14ac:dyDescent="0.25">
      <c r="A945" t="s">
        <v>1040</v>
      </c>
      <c r="B945" s="1">
        <v>0</v>
      </c>
      <c r="C945">
        <v>378.56597057165999</v>
      </c>
      <c r="E945">
        <v>0</v>
      </c>
      <c r="F945" t="s">
        <v>98</v>
      </c>
    </row>
    <row r="946" spans="1:6" x14ac:dyDescent="0.25">
      <c r="A946" t="s">
        <v>1041</v>
      </c>
      <c r="B946" s="1">
        <v>0</v>
      </c>
      <c r="C946">
        <v>647.76787311189901</v>
      </c>
      <c r="E946">
        <v>0</v>
      </c>
      <c r="F946" t="s">
        <v>48</v>
      </c>
    </row>
    <row r="947" spans="1:6" x14ac:dyDescent="0.25">
      <c r="A947" t="s">
        <v>1042</v>
      </c>
      <c r="B947" s="1">
        <v>0</v>
      </c>
      <c r="C947">
        <v>21.458483869594101</v>
      </c>
      <c r="E947">
        <v>0</v>
      </c>
      <c r="F947" t="s">
        <v>98</v>
      </c>
    </row>
    <row r="948" spans="1:6" x14ac:dyDescent="0.25">
      <c r="A948" t="s">
        <v>1043</v>
      </c>
      <c r="B948" s="1">
        <v>0.05</v>
      </c>
      <c r="C948">
        <v>1775.12265583101</v>
      </c>
      <c r="E948">
        <v>0</v>
      </c>
      <c r="F948" t="s">
        <v>43</v>
      </c>
    </row>
    <row r="949" spans="1:6" x14ac:dyDescent="0.25">
      <c r="A949" t="s">
        <v>1044</v>
      </c>
      <c r="B949" s="1">
        <v>0.1</v>
      </c>
      <c r="C949">
        <v>48.189327328686097</v>
      </c>
      <c r="E949">
        <v>0</v>
      </c>
      <c r="F949" t="s">
        <v>43</v>
      </c>
    </row>
    <row r="950" spans="1:6" x14ac:dyDescent="0.25">
      <c r="A950" t="s">
        <v>1045</v>
      </c>
      <c r="B950" s="1">
        <v>0</v>
      </c>
      <c r="C950">
        <v>629.19865723052499</v>
      </c>
      <c r="E950">
        <v>0</v>
      </c>
      <c r="F950" t="s">
        <v>98</v>
      </c>
    </row>
    <row r="951" spans="1:6" x14ac:dyDescent="0.25">
      <c r="A951" t="s">
        <v>1046</v>
      </c>
      <c r="B951" s="1">
        <v>5.0000000000000001E-3</v>
      </c>
      <c r="C951">
        <v>103.46396404371001</v>
      </c>
      <c r="E951">
        <v>0</v>
      </c>
      <c r="F951" t="s">
        <v>48</v>
      </c>
    </row>
    <row r="952" spans="1:6" x14ac:dyDescent="0.25">
      <c r="A952" t="s">
        <v>1047</v>
      </c>
      <c r="B952" s="1">
        <v>0.05</v>
      </c>
      <c r="C952">
        <v>872.99700210653896</v>
      </c>
      <c r="E952">
        <v>0</v>
      </c>
      <c r="F952" t="s">
        <v>48</v>
      </c>
    </row>
    <row r="953" spans="1:6" x14ac:dyDescent="0.25">
      <c r="A953" t="s">
        <v>1048</v>
      </c>
      <c r="B953" s="1">
        <v>0</v>
      </c>
      <c r="C953">
        <v>428.16042689294198</v>
      </c>
      <c r="E953">
        <v>2</v>
      </c>
      <c r="F953" t="s">
        <v>43</v>
      </c>
    </row>
    <row r="954" spans="1:6" x14ac:dyDescent="0.25">
      <c r="A954" t="s">
        <v>1049</v>
      </c>
      <c r="B954" s="1">
        <v>0.03</v>
      </c>
      <c r="C954">
        <v>378.56597057165999</v>
      </c>
      <c r="E954">
        <v>0</v>
      </c>
      <c r="F954" t="s">
        <v>48</v>
      </c>
    </row>
    <row r="955" spans="1:6" x14ac:dyDescent="0.25">
      <c r="A955" t="s">
        <v>1050</v>
      </c>
      <c r="B955" s="1">
        <v>0.05</v>
      </c>
      <c r="C955">
        <v>647.76787311189901</v>
      </c>
      <c r="E955">
        <v>0</v>
      </c>
      <c r="F955" t="s">
        <v>48</v>
      </c>
    </row>
    <row r="956" spans="1:6" x14ac:dyDescent="0.25">
      <c r="A956" t="s">
        <v>1051</v>
      </c>
      <c r="B956" s="1">
        <v>0.01</v>
      </c>
      <c r="C956">
        <v>21.458483869594101</v>
      </c>
      <c r="E956">
        <v>0</v>
      </c>
      <c r="F956" t="s">
        <v>48</v>
      </c>
    </row>
    <row r="957" spans="1:6" x14ac:dyDescent="0.25">
      <c r="A957" t="s">
        <v>1052</v>
      </c>
      <c r="B957" s="1">
        <v>0.3</v>
      </c>
      <c r="C957">
        <v>1775.12265583101</v>
      </c>
      <c r="E957">
        <v>0</v>
      </c>
      <c r="F957" t="s">
        <v>43</v>
      </c>
    </row>
    <row r="958" spans="1:6" x14ac:dyDescent="0.25">
      <c r="A958" t="s">
        <v>1053</v>
      </c>
      <c r="B958" s="1">
        <v>0.05</v>
      </c>
      <c r="C958">
        <v>48.189327328686097</v>
      </c>
      <c r="E958">
        <v>0</v>
      </c>
      <c r="F958" t="s">
        <v>48</v>
      </c>
    </row>
    <row r="959" spans="1:6" x14ac:dyDescent="0.25">
      <c r="A959" t="s">
        <v>1054</v>
      </c>
      <c r="B959" s="1">
        <v>0.01</v>
      </c>
      <c r="C959">
        <v>629.19865723052499</v>
      </c>
      <c r="E959">
        <v>0</v>
      </c>
      <c r="F959" t="s">
        <v>48</v>
      </c>
    </row>
    <row r="960" spans="1:6" x14ac:dyDescent="0.25">
      <c r="A960" t="s">
        <v>1055</v>
      </c>
      <c r="B960" s="1">
        <v>0.03</v>
      </c>
      <c r="C960">
        <v>103.46396404371001</v>
      </c>
      <c r="E960">
        <v>0</v>
      </c>
      <c r="F960" t="s">
        <v>48</v>
      </c>
    </row>
    <row r="961" spans="1:6" x14ac:dyDescent="0.25">
      <c r="A961" t="s">
        <v>1056</v>
      </c>
      <c r="B961" s="1">
        <v>0.01</v>
      </c>
      <c r="C961">
        <v>428.16042689294198</v>
      </c>
      <c r="E961">
        <v>2</v>
      </c>
      <c r="F961" t="s">
        <v>48</v>
      </c>
    </row>
    <row r="962" spans="1:6" x14ac:dyDescent="0.25">
      <c r="A962" t="s">
        <v>1057</v>
      </c>
      <c r="B962" s="1">
        <v>0</v>
      </c>
      <c r="C962">
        <v>378.56597057165999</v>
      </c>
      <c r="E962">
        <v>0</v>
      </c>
      <c r="F962" t="s">
        <v>43</v>
      </c>
    </row>
    <row r="963" spans="1:6" x14ac:dyDescent="0.25">
      <c r="A963" t="s">
        <v>1058</v>
      </c>
      <c r="B963" s="1">
        <v>0</v>
      </c>
      <c r="C963">
        <v>647.76787311189901</v>
      </c>
      <c r="E963">
        <v>0</v>
      </c>
      <c r="F963" t="s">
        <v>48</v>
      </c>
    </row>
    <row r="964" spans="1:6" x14ac:dyDescent="0.25">
      <c r="A964" t="s">
        <v>1059</v>
      </c>
      <c r="B964" s="1">
        <v>0</v>
      </c>
      <c r="C964">
        <v>21.458483869594101</v>
      </c>
      <c r="E964">
        <v>0</v>
      </c>
      <c r="F964" t="s">
        <v>98</v>
      </c>
    </row>
    <row r="965" spans="1:6" x14ac:dyDescent="0.25">
      <c r="A965" t="s">
        <v>1060</v>
      </c>
      <c r="B965" s="1">
        <v>0</v>
      </c>
      <c r="C965">
        <v>1775.12265583101</v>
      </c>
      <c r="E965">
        <v>0</v>
      </c>
      <c r="F965" t="s">
        <v>98</v>
      </c>
    </row>
    <row r="966" spans="1:6" x14ac:dyDescent="0.25">
      <c r="A966" t="s">
        <v>1061</v>
      </c>
      <c r="B966" s="1">
        <v>0</v>
      </c>
      <c r="C966">
        <v>48.189327328686097</v>
      </c>
      <c r="E966">
        <v>0</v>
      </c>
      <c r="F966" t="s">
        <v>48</v>
      </c>
    </row>
    <row r="967" spans="1:6" x14ac:dyDescent="0.25">
      <c r="A967" t="s">
        <v>1062</v>
      </c>
      <c r="B967" s="1">
        <v>0</v>
      </c>
      <c r="C967">
        <v>629.19865723052499</v>
      </c>
      <c r="E967">
        <v>0</v>
      </c>
      <c r="F967" t="s">
        <v>98</v>
      </c>
    </row>
    <row r="968" spans="1:6" x14ac:dyDescent="0.25">
      <c r="A968" t="s">
        <v>1063</v>
      </c>
      <c r="B968" s="1">
        <v>0</v>
      </c>
      <c r="C968">
        <v>103.46396404371001</v>
      </c>
      <c r="E968">
        <v>0</v>
      </c>
      <c r="F968" t="s">
        <v>98</v>
      </c>
    </row>
    <row r="969" spans="1:6" x14ac:dyDescent="0.25">
      <c r="A969" t="s">
        <v>1064</v>
      </c>
      <c r="B969" s="1">
        <v>0.01</v>
      </c>
      <c r="C969">
        <v>872.99700210653896</v>
      </c>
      <c r="E969">
        <v>0</v>
      </c>
      <c r="F969" t="s">
        <v>48</v>
      </c>
    </row>
    <row r="970" spans="1:6" x14ac:dyDescent="0.25">
      <c r="A970" t="s">
        <v>1065</v>
      </c>
      <c r="B970" s="1">
        <v>0</v>
      </c>
      <c r="C970">
        <v>428.16042689294198</v>
      </c>
      <c r="E970">
        <v>2</v>
      </c>
      <c r="F970" t="s">
        <v>98</v>
      </c>
    </row>
    <row r="971" spans="1:6" x14ac:dyDescent="0.25">
      <c r="A971" t="s">
        <v>1066</v>
      </c>
      <c r="B971" s="1">
        <v>0.03</v>
      </c>
      <c r="C971">
        <v>378.56597057165999</v>
      </c>
      <c r="E971">
        <v>0</v>
      </c>
      <c r="F971" t="s">
        <v>48</v>
      </c>
    </row>
    <row r="972" spans="1:6" x14ac:dyDescent="0.25">
      <c r="A972" t="s">
        <v>1067</v>
      </c>
      <c r="B972" s="1">
        <v>0.03</v>
      </c>
      <c r="C972">
        <v>647.76787311189901</v>
      </c>
      <c r="E972">
        <v>0</v>
      </c>
      <c r="F972" t="s">
        <v>48</v>
      </c>
    </row>
    <row r="973" spans="1:6" x14ac:dyDescent="0.25">
      <c r="A973" t="s">
        <v>1068</v>
      </c>
      <c r="B973" s="1">
        <v>1E-4</v>
      </c>
      <c r="C973">
        <v>21.458483869594101</v>
      </c>
      <c r="E973">
        <v>0</v>
      </c>
      <c r="F973" t="s">
        <v>48</v>
      </c>
    </row>
    <row r="974" spans="1:6" x14ac:dyDescent="0.25">
      <c r="A974" t="s">
        <v>1069</v>
      </c>
      <c r="B974" s="1">
        <v>0.25</v>
      </c>
      <c r="C974">
        <v>1775.12265583101</v>
      </c>
      <c r="E974">
        <v>0</v>
      </c>
      <c r="F974" t="s">
        <v>43</v>
      </c>
    </row>
    <row r="975" spans="1:6" x14ac:dyDescent="0.25">
      <c r="A975" t="s">
        <v>1070</v>
      </c>
      <c r="B975" s="1">
        <v>0.01</v>
      </c>
      <c r="C975">
        <v>48.189327328686097</v>
      </c>
      <c r="E975">
        <v>0</v>
      </c>
      <c r="F975" t="s">
        <v>48</v>
      </c>
    </row>
    <row r="976" spans="1:6" x14ac:dyDescent="0.25">
      <c r="A976" t="s">
        <v>1071</v>
      </c>
      <c r="B976" s="1">
        <v>0.05</v>
      </c>
      <c r="C976">
        <v>629.19865723052499</v>
      </c>
      <c r="E976">
        <v>0</v>
      </c>
      <c r="F976" t="s">
        <v>48</v>
      </c>
    </row>
    <row r="977" spans="1:6" x14ac:dyDescent="0.25">
      <c r="A977" t="s">
        <v>1072</v>
      </c>
      <c r="B977" s="1">
        <v>0.1</v>
      </c>
      <c r="C977">
        <v>103.46396404371001</v>
      </c>
      <c r="E977">
        <v>0</v>
      </c>
      <c r="F977" t="s">
        <v>43</v>
      </c>
    </row>
    <row r="978" spans="1:6" x14ac:dyDescent="0.25">
      <c r="A978" t="s">
        <v>1073</v>
      </c>
      <c r="B978" s="1">
        <v>0.02</v>
      </c>
      <c r="C978">
        <v>872.99700210653896</v>
      </c>
      <c r="E978">
        <v>0</v>
      </c>
      <c r="F978" t="s">
        <v>48</v>
      </c>
    </row>
    <row r="979" spans="1:6" x14ac:dyDescent="0.25">
      <c r="A979" t="s">
        <v>1074</v>
      </c>
      <c r="B979" s="1">
        <v>0.05</v>
      </c>
      <c r="C979">
        <v>428.16042689294198</v>
      </c>
      <c r="E979">
        <v>2</v>
      </c>
      <c r="F979" t="s">
        <v>98</v>
      </c>
    </row>
    <row r="980" spans="1:6" x14ac:dyDescent="0.25">
      <c r="A980" t="s">
        <v>1075</v>
      </c>
      <c r="B980" s="1">
        <v>0</v>
      </c>
      <c r="C980">
        <v>378.56597057165999</v>
      </c>
      <c r="E980">
        <v>0</v>
      </c>
      <c r="F980" t="s">
        <v>48</v>
      </c>
    </row>
    <row r="981" spans="1:6" x14ac:dyDescent="0.25">
      <c r="A981" t="s">
        <v>1076</v>
      </c>
      <c r="B981" s="1">
        <v>0</v>
      </c>
      <c r="C981">
        <v>647.76787311189901</v>
      </c>
      <c r="E981">
        <v>0</v>
      </c>
      <c r="F981" t="s">
        <v>48</v>
      </c>
    </row>
    <row r="982" spans="1:6" x14ac:dyDescent="0.25">
      <c r="A982" t="s">
        <v>1077</v>
      </c>
      <c r="B982" s="1">
        <v>1E-4</v>
      </c>
      <c r="C982">
        <v>21.458483869594101</v>
      </c>
      <c r="E982">
        <v>0</v>
      </c>
      <c r="F982" t="s">
        <v>48</v>
      </c>
    </row>
    <row r="983" spans="1:6" x14ac:dyDescent="0.25">
      <c r="A983" t="s">
        <v>1078</v>
      </c>
      <c r="B983" s="1">
        <v>0</v>
      </c>
      <c r="C983">
        <v>1775.12265583101</v>
      </c>
      <c r="E983">
        <v>0</v>
      </c>
      <c r="F983" t="s">
        <v>43</v>
      </c>
    </row>
    <row r="984" spans="1:6" x14ac:dyDescent="0.25">
      <c r="A984" t="s">
        <v>1079</v>
      </c>
      <c r="B984" s="1">
        <v>1E-4</v>
      </c>
      <c r="C984">
        <v>48.189327328686097</v>
      </c>
      <c r="E984">
        <v>0</v>
      </c>
      <c r="F984" t="s">
        <v>48</v>
      </c>
    </row>
    <row r="985" spans="1:6" x14ac:dyDescent="0.25">
      <c r="A985" t="s">
        <v>1080</v>
      </c>
      <c r="B985" s="1">
        <v>0.01</v>
      </c>
      <c r="C985">
        <v>629.19865723052499</v>
      </c>
      <c r="E985">
        <v>0</v>
      </c>
      <c r="F985" t="s">
        <v>48</v>
      </c>
    </row>
    <row r="986" spans="1:6" x14ac:dyDescent="0.25">
      <c r="A986" t="s">
        <v>1081</v>
      </c>
      <c r="B986" s="1">
        <v>1E-4</v>
      </c>
      <c r="C986">
        <v>103.46396404371001</v>
      </c>
      <c r="E986">
        <v>0</v>
      </c>
      <c r="F986" t="s">
        <v>48</v>
      </c>
    </row>
    <row r="987" spans="1:6" x14ac:dyDescent="0.25">
      <c r="A987" t="s">
        <v>1082</v>
      </c>
      <c r="B987" s="1">
        <v>0.01</v>
      </c>
      <c r="C987">
        <v>428.16042689294198</v>
      </c>
      <c r="E987">
        <v>2</v>
      </c>
      <c r="F987" t="s">
        <v>48</v>
      </c>
    </row>
    <row r="988" spans="1:6" x14ac:dyDescent="0.25">
      <c r="A988" t="s">
        <v>1083</v>
      </c>
      <c r="B988" s="1">
        <v>0.25</v>
      </c>
      <c r="C988">
        <v>378.56597057165999</v>
      </c>
      <c r="E988">
        <v>0</v>
      </c>
      <c r="F988" t="s">
        <v>48</v>
      </c>
    </row>
    <row r="989" spans="1:6" x14ac:dyDescent="0.25">
      <c r="A989" t="s">
        <v>1084</v>
      </c>
      <c r="B989" s="1">
        <v>0.05</v>
      </c>
      <c r="C989">
        <v>21.458483869594101</v>
      </c>
      <c r="E989">
        <v>0</v>
      </c>
      <c r="F989" t="s">
        <v>43</v>
      </c>
    </row>
    <row r="990" spans="1:6" x14ac:dyDescent="0.25">
      <c r="A990" t="s">
        <v>1085</v>
      </c>
      <c r="B990" s="1">
        <v>0.1</v>
      </c>
      <c r="C990">
        <v>1775.12265583101</v>
      </c>
      <c r="E990">
        <v>0</v>
      </c>
      <c r="F990" t="s">
        <v>48</v>
      </c>
    </row>
    <row r="991" spans="1:6" x14ac:dyDescent="0.25">
      <c r="A991" t="s">
        <v>1086</v>
      </c>
      <c r="B991" s="1">
        <v>0.01</v>
      </c>
      <c r="C991">
        <v>103.46396404371001</v>
      </c>
      <c r="E991">
        <v>0</v>
      </c>
      <c r="F991" t="s">
        <v>48</v>
      </c>
    </row>
    <row r="992" spans="1:6" x14ac:dyDescent="0.25">
      <c r="A992" t="s">
        <v>1087</v>
      </c>
      <c r="B992" s="1">
        <v>0.01</v>
      </c>
      <c r="C992">
        <v>872.99700210653896</v>
      </c>
      <c r="E992">
        <v>0</v>
      </c>
      <c r="F992" t="s">
        <v>48</v>
      </c>
    </row>
    <row r="993" spans="1:6" x14ac:dyDescent="0.25">
      <c r="A993" t="s">
        <v>1088</v>
      </c>
      <c r="B993" s="1">
        <v>0.2</v>
      </c>
      <c r="C993">
        <v>378.56597057165999</v>
      </c>
      <c r="E993">
        <v>0</v>
      </c>
      <c r="F993" t="s">
        <v>48</v>
      </c>
    </row>
    <row r="994" spans="1:6" x14ac:dyDescent="0.25">
      <c r="A994" t="s">
        <v>1089</v>
      </c>
      <c r="B994" s="1">
        <v>0.01</v>
      </c>
      <c r="C994">
        <v>21.458483869594101</v>
      </c>
      <c r="E994">
        <v>0</v>
      </c>
      <c r="F994" t="s">
        <v>48</v>
      </c>
    </row>
    <row r="995" spans="1:6" x14ac:dyDescent="0.25">
      <c r="A995" t="s">
        <v>1090</v>
      </c>
      <c r="B995" s="1">
        <v>0.05</v>
      </c>
      <c r="C995">
        <v>1775.12265583101</v>
      </c>
      <c r="E995">
        <v>0</v>
      </c>
      <c r="F995" t="s">
        <v>48</v>
      </c>
    </row>
    <row r="996" spans="1:6" x14ac:dyDescent="0.25">
      <c r="A996" t="s">
        <v>1091</v>
      </c>
      <c r="B996" s="1">
        <v>0.1</v>
      </c>
      <c r="C996">
        <v>103.46396404371001</v>
      </c>
      <c r="E996">
        <v>0</v>
      </c>
      <c r="F996" t="s">
        <v>48</v>
      </c>
    </row>
    <row r="997" spans="1:6" x14ac:dyDescent="0.25">
      <c r="A997" t="s">
        <v>1092</v>
      </c>
      <c r="B997" s="1">
        <v>0.01</v>
      </c>
      <c r="C997">
        <v>872.99700210653896</v>
      </c>
      <c r="E997">
        <v>0</v>
      </c>
      <c r="F997" t="s">
        <v>48</v>
      </c>
    </row>
    <row r="998" spans="1:6" x14ac:dyDescent="0.25">
      <c r="A998" t="s">
        <v>1093</v>
      </c>
      <c r="B998" s="1">
        <v>0.3</v>
      </c>
      <c r="C998">
        <v>312.09199999999998</v>
      </c>
      <c r="E998">
        <v>0</v>
      </c>
      <c r="F998" t="s">
        <v>48</v>
      </c>
    </row>
    <row r="999" spans="1:6" x14ac:dyDescent="0.25">
      <c r="A999" t="s">
        <v>1094</v>
      </c>
      <c r="B999" s="1">
        <v>0.01</v>
      </c>
      <c r="C999">
        <v>6.2814699999999997</v>
      </c>
      <c r="E999">
        <v>0</v>
      </c>
      <c r="F999" t="s">
        <v>48</v>
      </c>
    </row>
    <row r="1000" spans="1:6" x14ac:dyDescent="0.25">
      <c r="A1000" t="s">
        <v>1095</v>
      </c>
      <c r="B1000" s="1">
        <v>0.05</v>
      </c>
      <c r="C1000">
        <v>860.64499999999998</v>
      </c>
      <c r="E1000">
        <v>0</v>
      </c>
      <c r="F1000" t="s">
        <v>48</v>
      </c>
    </row>
    <row r="1001" spans="1:6" x14ac:dyDescent="0.25">
      <c r="A1001" t="s">
        <v>1096</v>
      </c>
      <c r="B1001" s="1">
        <v>0.05</v>
      </c>
      <c r="C1001">
        <v>2.8237399999999999</v>
      </c>
      <c r="E1001">
        <v>0</v>
      </c>
      <c r="F1001" t="s">
        <v>48</v>
      </c>
    </row>
    <row r="1002" spans="1:6" x14ac:dyDescent="0.25">
      <c r="A1002" t="s">
        <v>1097</v>
      </c>
      <c r="B1002" s="1">
        <v>0.1</v>
      </c>
      <c r="C1002">
        <v>0.299402</v>
      </c>
      <c r="E1002">
        <v>0</v>
      </c>
      <c r="F1002" t="s">
        <v>48</v>
      </c>
    </row>
    <row r="1003" spans="1:6" x14ac:dyDescent="0.25">
      <c r="A1003" t="s">
        <v>1098</v>
      </c>
      <c r="B1003" s="1">
        <v>0.01</v>
      </c>
      <c r="C1003">
        <v>254.49199999999999</v>
      </c>
      <c r="E1003">
        <v>0</v>
      </c>
      <c r="F1003" t="s">
        <v>48</v>
      </c>
    </row>
    <row r="1004" spans="1:6" x14ac:dyDescent="0.25">
      <c r="A1004" t="s">
        <v>1099</v>
      </c>
      <c r="B1004" s="1">
        <v>0.25</v>
      </c>
      <c r="C1004">
        <v>472.24200000000002</v>
      </c>
      <c r="E1004">
        <v>0</v>
      </c>
      <c r="F1004" t="s">
        <v>48</v>
      </c>
    </row>
    <row r="1005" spans="1:6" x14ac:dyDescent="0.25">
      <c r="A1005" t="s">
        <v>1100</v>
      </c>
      <c r="B1005" s="1">
        <v>0.01</v>
      </c>
      <c r="C1005">
        <v>14.1066</v>
      </c>
      <c r="E1005">
        <v>0</v>
      </c>
      <c r="F1005" t="s">
        <v>48</v>
      </c>
    </row>
    <row r="1006" spans="1:6" x14ac:dyDescent="0.25">
      <c r="A1006" t="s">
        <v>1101</v>
      </c>
      <c r="B1006" s="1">
        <v>0.05</v>
      </c>
      <c r="C1006">
        <v>496.61</v>
      </c>
      <c r="E1006">
        <v>0</v>
      </c>
      <c r="F1006" t="s">
        <v>48</v>
      </c>
    </row>
    <row r="1007" spans="1:6" x14ac:dyDescent="0.25">
      <c r="A1007" t="s">
        <v>1102</v>
      </c>
      <c r="B1007" s="1">
        <v>0.1</v>
      </c>
      <c r="C1007">
        <v>2.52305</v>
      </c>
      <c r="E1007">
        <v>0</v>
      </c>
      <c r="F1007" t="s">
        <v>48</v>
      </c>
    </row>
    <row r="1008" spans="1:6" x14ac:dyDescent="0.25">
      <c r="A1008" t="s">
        <v>1103</v>
      </c>
      <c r="B1008" s="1">
        <v>0.01</v>
      </c>
      <c r="C1008">
        <v>129.315</v>
      </c>
      <c r="E1008">
        <v>0</v>
      </c>
      <c r="F1008" t="s">
        <v>48</v>
      </c>
    </row>
    <row r="1009" spans="1:6" x14ac:dyDescent="0.25">
      <c r="A1009" t="s">
        <v>1104</v>
      </c>
      <c r="B1009" s="1">
        <v>0.02</v>
      </c>
      <c r="C1009">
        <v>647.76787311189901</v>
      </c>
      <c r="E1009">
        <v>0</v>
      </c>
      <c r="F1009" t="s">
        <v>48</v>
      </c>
    </row>
    <row r="1010" spans="1:6" x14ac:dyDescent="0.25">
      <c r="A1010" t="s">
        <v>1105</v>
      </c>
      <c r="B1010" s="1">
        <v>0.03</v>
      </c>
      <c r="C1010">
        <v>21.458483869594101</v>
      </c>
      <c r="E1010">
        <v>0</v>
      </c>
      <c r="F1010" t="s">
        <v>48</v>
      </c>
    </row>
    <row r="1011" spans="1:6" x14ac:dyDescent="0.25">
      <c r="A1011" t="s">
        <v>1106</v>
      </c>
      <c r="B1011" s="1">
        <v>0.01</v>
      </c>
      <c r="C1011">
        <v>1775.12265583101</v>
      </c>
      <c r="E1011">
        <v>0</v>
      </c>
      <c r="F1011" t="s">
        <v>48</v>
      </c>
    </row>
    <row r="1012" spans="1:6" x14ac:dyDescent="0.25">
      <c r="A1012" t="s">
        <v>1107</v>
      </c>
      <c r="B1012" s="1">
        <v>0.05</v>
      </c>
      <c r="C1012">
        <v>48.189327328686097</v>
      </c>
      <c r="E1012">
        <v>0</v>
      </c>
      <c r="F1012" t="s">
        <v>43</v>
      </c>
    </row>
    <row r="1013" spans="1:6" x14ac:dyDescent="0.25">
      <c r="A1013" t="s">
        <v>1108</v>
      </c>
      <c r="B1013" s="1">
        <v>0.05</v>
      </c>
      <c r="C1013">
        <v>629.19865723052499</v>
      </c>
      <c r="E1013">
        <v>0</v>
      </c>
      <c r="F1013" t="s">
        <v>48</v>
      </c>
    </row>
    <row r="1014" spans="1:6" x14ac:dyDescent="0.25">
      <c r="A1014" t="s">
        <v>1109</v>
      </c>
      <c r="B1014" s="1">
        <v>0.01</v>
      </c>
      <c r="C1014">
        <v>103.46396404371001</v>
      </c>
      <c r="E1014">
        <v>0</v>
      </c>
      <c r="F1014" t="s">
        <v>48</v>
      </c>
    </row>
    <row r="1015" spans="1:6" x14ac:dyDescent="0.25">
      <c r="A1015" t="s">
        <v>1110</v>
      </c>
      <c r="B1015" s="1">
        <v>0.03</v>
      </c>
      <c r="C1015">
        <v>872.99700210653896</v>
      </c>
      <c r="E1015">
        <v>0</v>
      </c>
      <c r="F1015" t="s">
        <v>48</v>
      </c>
    </row>
    <row r="1016" spans="1:6" x14ac:dyDescent="0.25">
      <c r="A1016" t="s">
        <v>1111</v>
      </c>
      <c r="B1016" s="1">
        <v>0.1</v>
      </c>
      <c r="C1016">
        <v>428.16042689294198</v>
      </c>
      <c r="E1016">
        <v>1</v>
      </c>
      <c r="F1016" t="s">
        <v>43</v>
      </c>
    </row>
    <row r="1017" spans="1:6" x14ac:dyDescent="0.25">
      <c r="A1017" t="s">
        <v>1112</v>
      </c>
      <c r="B1017" s="1">
        <v>0</v>
      </c>
      <c r="C1017">
        <v>647.76787311189901</v>
      </c>
      <c r="E1017">
        <v>0</v>
      </c>
      <c r="F1017" t="s">
        <v>242</v>
      </c>
    </row>
    <row r="1018" spans="1:6" x14ac:dyDescent="0.25">
      <c r="A1018" t="s">
        <v>1113</v>
      </c>
      <c r="B1018" s="1">
        <v>0.01</v>
      </c>
      <c r="C1018">
        <v>1775.12265583101</v>
      </c>
      <c r="E1018">
        <v>0</v>
      </c>
      <c r="F1018" t="s">
        <v>48</v>
      </c>
    </row>
    <row r="1019" spans="1:6" x14ac:dyDescent="0.25">
      <c r="A1019" t="s">
        <v>1114</v>
      </c>
      <c r="B1019" s="1">
        <v>0.01</v>
      </c>
      <c r="C1019">
        <v>48.189327328686097</v>
      </c>
      <c r="E1019">
        <v>0</v>
      </c>
      <c r="F1019" t="s">
        <v>48</v>
      </c>
    </row>
    <row r="1020" spans="1:6" x14ac:dyDescent="0.25">
      <c r="A1020" t="s">
        <v>1115</v>
      </c>
      <c r="B1020" s="1">
        <v>0.01</v>
      </c>
      <c r="C1020">
        <v>629.19865723052499</v>
      </c>
      <c r="E1020">
        <v>0</v>
      </c>
      <c r="F1020" t="s">
        <v>48</v>
      </c>
    </row>
    <row r="1021" spans="1:6" x14ac:dyDescent="0.25">
      <c r="A1021" t="s">
        <v>1116</v>
      </c>
      <c r="B1021" s="1">
        <v>0.01</v>
      </c>
      <c r="C1021">
        <v>103.46396404371001</v>
      </c>
      <c r="E1021">
        <v>0</v>
      </c>
      <c r="F1021" t="s">
        <v>48</v>
      </c>
    </row>
    <row r="1022" spans="1:6" x14ac:dyDescent="0.25">
      <c r="A1022" t="s">
        <v>1117</v>
      </c>
      <c r="B1022" s="1">
        <v>0.05</v>
      </c>
      <c r="C1022">
        <v>872.99700210653896</v>
      </c>
      <c r="E1022">
        <v>0</v>
      </c>
      <c r="F1022" t="s">
        <v>48</v>
      </c>
    </row>
    <row r="1023" spans="1:6" x14ac:dyDescent="0.25">
      <c r="A1023" t="s">
        <v>1118</v>
      </c>
      <c r="B1023" s="1">
        <v>0.01</v>
      </c>
      <c r="C1023">
        <v>428.16042689294198</v>
      </c>
      <c r="E1023">
        <v>1</v>
      </c>
      <c r="F1023" t="s">
        <v>48</v>
      </c>
    </row>
    <row r="1024" spans="1:6" x14ac:dyDescent="0.25">
      <c r="A1024" t="s">
        <v>1119</v>
      </c>
      <c r="B1024" s="1">
        <v>0</v>
      </c>
      <c r="C1024">
        <v>647.76787311189901</v>
      </c>
      <c r="E1024">
        <v>0</v>
      </c>
      <c r="F1024" t="s">
        <v>48</v>
      </c>
    </row>
    <row r="1025" spans="1:6" x14ac:dyDescent="0.25">
      <c r="A1025" t="s">
        <v>1120</v>
      </c>
      <c r="B1025" s="1">
        <v>0</v>
      </c>
      <c r="C1025">
        <v>1775.12265583101</v>
      </c>
      <c r="E1025">
        <v>0</v>
      </c>
      <c r="F1025" t="s">
        <v>48</v>
      </c>
    </row>
    <row r="1026" spans="1:6" x14ac:dyDescent="0.25">
      <c r="A1026" t="s">
        <v>1121</v>
      </c>
      <c r="B1026" s="1">
        <v>0.03</v>
      </c>
      <c r="C1026">
        <v>48.189327328686097</v>
      </c>
      <c r="E1026">
        <v>0</v>
      </c>
      <c r="F1026" t="s">
        <v>48</v>
      </c>
    </row>
    <row r="1027" spans="1:6" x14ac:dyDescent="0.25">
      <c r="A1027" t="s">
        <v>1122</v>
      </c>
      <c r="B1027" s="1">
        <v>0</v>
      </c>
      <c r="C1027">
        <v>629.19865723052499</v>
      </c>
      <c r="E1027">
        <v>0</v>
      </c>
      <c r="F1027" t="s">
        <v>48</v>
      </c>
    </row>
    <row r="1028" spans="1:6" x14ac:dyDescent="0.25">
      <c r="A1028" t="s">
        <v>1123</v>
      </c>
      <c r="B1028" s="1">
        <v>0.01</v>
      </c>
      <c r="C1028">
        <v>103.46396404371001</v>
      </c>
      <c r="E1028">
        <v>0</v>
      </c>
      <c r="F1028" t="s">
        <v>48</v>
      </c>
    </row>
    <row r="1029" spans="1:6" x14ac:dyDescent="0.25">
      <c r="A1029" t="s">
        <v>1124</v>
      </c>
      <c r="B1029" s="1">
        <v>0</v>
      </c>
      <c r="C1029">
        <v>872.99700210653896</v>
      </c>
      <c r="E1029">
        <v>0</v>
      </c>
      <c r="F1029" t="s">
        <v>48</v>
      </c>
    </row>
    <row r="1030" spans="1:6" x14ac:dyDescent="0.25">
      <c r="A1030" t="s">
        <v>1125</v>
      </c>
      <c r="B1030" s="1">
        <v>3.0000000000000001E-3</v>
      </c>
      <c r="C1030">
        <v>428.16042689294198</v>
      </c>
      <c r="E1030">
        <v>2</v>
      </c>
      <c r="F1030" t="s">
        <v>48</v>
      </c>
    </row>
    <row r="1031" spans="1:6" x14ac:dyDescent="0.25">
      <c r="A1031" t="s">
        <v>1126</v>
      </c>
      <c r="B1031" s="1">
        <v>0</v>
      </c>
      <c r="C1031">
        <v>647.76787311189901</v>
      </c>
      <c r="E1031">
        <v>0</v>
      </c>
      <c r="F1031" t="s">
        <v>48</v>
      </c>
    </row>
    <row r="1032" spans="1:6" x14ac:dyDescent="0.25">
      <c r="A1032" t="s">
        <v>1127</v>
      </c>
      <c r="B1032" s="1">
        <v>0.01</v>
      </c>
      <c r="C1032">
        <v>21.458483869594101</v>
      </c>
      <c r="E1032">
        <v>0</v>
      </c>
      <c r="F1032" t="s">
        <v>48</v>
      </c>
    </row>
    <row r="1033" spans="1:6" x14ac:dyDescent="0.25">
      <c r="A1033" t="s">
        <v>1128</v>
      </c>
      <c r="B1033" s="1">
        <v>0.03</v>
      </c>
      <c r="C1033">
        <v>1775.12265583101</v>
      </c>
      <c r="E1033">
        <v>0</v>
      </c>
      <c r="F1033" t="s">
        <v>48</v>
      </c>
    </row>
    <row r="1034" spans="1:6" x14ac:dyDescent="0.25">
      <c r="A1034" t="s">
        <v>1129</v>
      </c>
      <c r="B1034" s="1">
        <v>0.01</v>
      </c>
      <c r="C1034">
        <v>48.189327328686097</v>
      </c>
      <c r="E1034">
        <v>0</v>
      </c>
      <c r="F1034" t="s">
        <v>48</v>
      </c>
    </row>
    <row r="1035" spans="1:6" x14ac:dyDescent="0.25">
      <c r="A1035" t="s">
        <v>1130</v>
      </c>
      <c r="B1035" s="1">
        <v>0.05</v>
      </c>
      <c r="C1035">
        <v>629.19865723052499</v>
      </c>
      <c r="E1035">
        <v>0</v>
      </c>
      <c r="F1035" t="s">
        <v>48</v>
      </c>
    </row>
    <row r="1036" spans="1:6" x14ac:dyDescent="0.25">
      <c r="A1036" t="s">
        <v>1131</v>
      </c>
      <c r="B1036" s="1">
        <v>0.03</v>
      </c>
      <c r="C1036">
        <v>103.46396404371001</v>
      </c>
      <c r="E1036">
        <v>0</v>
      </c>
      <c r="F1036" t="s">
        <v>48</v>
      </c>
    </row>
    <row r="1037" spans="1:6" x14ac:dyDescent="0.25">
      <c r="A1037" t="s">
        <v>1132</v>
      </c>
      <c r="B1037" s="1">
        <v>0</v>
      </c>
      <c r="C1037">
        <v>428.16042689294198</v>
      </c>
      <c r="E1037">
        <v>1</v>
      </c>
      <c r="F1037" t="s">
        <v>48</v>
      </c>
    </row>
    <row r="1038" spans="1:6" x14ac:dyDescent="0.25">
      <c r="A1038" t="s">
        <v>1133</v>
      </c>
      <c r="B1038" s="1">
        <v>0</v>
      </c>
      <c r="C1038">
        <v>647.76787311189901</v>
      </c>
      <c r="E1038">
        <v>0</v>
      </c>
      <c r="F1038" t="s">
        <v>48</v>
      </c>
    </row>
    <row r="1039" spans="1:6" x14ac:dyDescent="0.25">
      <c r="A1039" t="s">
        <v>1134</v>
      </c>
      <c r="B1039" s="1">
        <v>0.05</v>
      </c>
      <c r="C1039">
        <v>21.458483869594101</v>
      </c>
      <c r="E1039">
        <v>0</v>
      </c>
      <c r="F1039" t="s">
        <v>48</v>
      </c>
    </row>
    <row r="1040" spans="1:6" x14ac:dyDescent="0.25">
      <c r="A1040" t="s">
        <v>1135</v>
      </c>
      <c r="B1040" s="1">
        <v>0.05</v>
      </c>
      <c r="C1040">
        <v>1775.12265583101</v>
      </c>
      <c r="E1040">
        <v>0</v>
      </c>
      <c r="F1040" t="s">
        <v>48</v>
      </c>
    </row>
    <row r="1041" spans="1:6" x14ac:dyDescent="0.25">
      <c r="A1041" t="s">
        <v>1136</v>
      </c>
      <c r="B1041" s="1">
        <v>0</v>
      </c>
      <c r="C1041">
        <v>48.189327328686097</v>
      </c>
      <c r="E1041">
        <v>0</v>
      </c>
      <c r="F1041" t="s">
        <v>48</v>
      </c>
    </row>
    <row r="1042" spans="1:6" x14ac:dyDescent="0.25">
      <c r="A1042" t="s">
        <v>1137</v>
      </c>
      <c r="B1042" s="1">
        <v>0.15</v>
      </c>
      <c r="C1042">
        <v>629.19865723052499</v>
      </c>
      <c r="E1042">
        <v>0</v>
      </c>
      <c r="F1042" t="s">
        <v>43</v>
      </c>
    </row>
    <row r="1043" spans="1:6" x14ac:dyDescent="0.25">
      <c r="A1043" t="s">
        <v>1138</v>
      </c>
      <c r="B1043" s="1">
        <v>0.03</v>
      </c>
      <c r="C1043">
        <v>103.46396404371001</v>
      </c>
      <c r="E1043">
        <v>0</v>
      </c>
      <c r="F1043" t="s">
        <v>48</v>
      </c>
    </row>
    <row r="1044" spans="1:6" x14ac:dyDescent="0.25">
      <c r="A1044" t="s">
        <v>1139</v>
      </c>
      <c r="B1044" s="1">
        <v>0.01</v>
      </c>
      <c r="C1044">
        <v>872.99700210653896</v>
      </c>
      <c r="E1044">
        <v>0</v>
      </c>
      <c r="F1044" t="s">
        <v>48</v>
      </c>
    </row>
    <row r="1045" spans="1:6" x14ac:dyDescent="0.25">
      <c r="A1045" t="s">
        <v>1140</v>
      </c>
      <c r="B1045" s="1">
        <v>0</v>
      </c>
      <c r="C1045">
        <v>428.16042689294198</v>
      </c>
      <c r="E1045">
        <v>1</v>
      </c>
      <c r="F1045" t="s">
        <v>48</v>
      </c>
    </row>
    <row r="1046" spans="1:6" x14ac:dyDescent="0.25">
      <c r="A1046" t="s">
        <v>1141</v>
      </c>
      <c r="B1046" s="1">
        <v>0</v>
      </c>
      <c r="C1046">
        <v>647.76787311189901</v>
      </c>
      <c r="E1046">
        <v>0</v>
      </c>
      <c r="F1046" t="s">
        <v>48</v>
      </c>
    </row>
    <row r="1047" spans="1:6" x14ac:dyDescent="0.25">
      <c r="A1047" t="s">
        <v>1142</v>
      </c>
      <c r="B1047" s="1">
        <v>0.05</v>
      </c>
      <c r="C1047">
        <v>21.458483869594101</v>
      </c>
      <c r="E1047">
        <v>0</v>
      </c>
      <c r="F1047" t="s">
        <v>43</v>
      </c>
    </row>
    <row r="1048" spans="1:6" x14ac:dyDescent="0.25">
      <c r="A1048" t="s">
        <v>1143</v>
      </c>
      <c r="B1048" s="1">
        <v>0.01</v>
      </c>
      <c r="C1048">
        <v>1775.12265583101</v>
      </c>
      <c r="E1048">
        <v>0</v>
      </c>
      <c r="F1048" t="s">
        <v>48</v>
      </c>
    </row>
    <row r="1049" spans="1:6" x14ac:dyDescent="0.25">
      <c r="A1049" t="s">
        <v>1144</v>
      </c>
      <c r="B1049" s="1">
        <v>1E-4</v>
      </c>
      <c r="C1049">
        <v>48.189327328686097</v>
      </c>
      <c r="E1049">
        <v>0</v>
      </c>
      <c r="F1049" t="s">
        <v>48</v>
      </c>
    </row>
    <row r="1050" spans="1:6" x14ac:dyDescent="0.25">
      <c r="A1050" t="s">
        <v>1145</v>
      </c>
      <c r="B1050" s="1">
        <v>2.0000000000000001E-4</v>
      </c>
      <c r="C1050">
        <v>629.19865723052499</v>
      </c>
      <c r="E1050">
        <v>0</v>
      </c>
      <c r="F1050" t="s">
        <v>48</v>
      </c>
    </row>
    <row r="1051" spans="1:6" x14ac:dyDescent="0.25">
      <c r="A1051" t="s">
        <v>1146</v>
      </c>
      <c r="B1051" s="1">
        <v>3.0000000000000001E-3</v>
      </c>
      <c r="C1051">
        <v>103.46396404371001</v>
      </c>
      <c r="E1051">
        <v>0</v>
      </c>
      <c r="F1051" t="s">
        <v>48</v>
      </c>
    </row>
    <row r="1052" spans="1:6" x14ac:dyDescent="0.25">
      <c r="A1052" t="s">
        <v>1147</v>
      </c>
      <c r="B1052" s="1">
        <v>0</v>
      </c>
      <c r="C1052">
        <v>872.99700210653896</v>
      </c>
      <c r="E1052">
        <v>0</v>
      </c>
      <c r="F1052" t="s">
        <v>48</v>
      </c>
    </row>
    <row r="1053" spans="1:6" x14ac:dyDescent="0.25">
      <c r="A1053" t="s">
        <v>1148</v>
      </c>
      <c r="B1053" s="1">
        <v>0</v>
      </c>
      <c r="C1053">
        <v>428.16042689294198</v>
      </c>
      <c r="E1053">
        <v>2</v>
      </c>
      <c r="F1053" t="s">
        <v>48</v>
      </c>
    </row>
    <row r="1054" spans="1:6" x14ac:dyDescent="0.25">
      <c r="A1054" t="s">
        <v>1149</v>
      </c>
      <c r="B1054" s="1">
        <v>0.01</v>
      </c>
      <c r="C1054">
        <v>647.76787311189901</v>
      </c>
      <c r="E1054">
        <v>0</v>
      </c>
      <c r="F1054" t="s">
        <v>48</v>
      </c>
    </row>
    <row r="1055" spans="1:6" x14ac:dyDescent="0.25">
      <c r="A1055" t="s">
        <v>1150</v>
      </c>
      <c r="B1055" s="1">
        <v>0.01</v>
      </c>
      <c r="C1055">
        <v>21.458483869594101</v>
      </c>
      <c r="E1055">
        <v>0</v>
      </c>
      <c r="F1055" t="s">
        <v>48</v>
      </c>
    </row>
    <row r="1056" spans="1:6" x14ac:dyDescent="0.25">
      <c r="A1056" t="s">
        <v>1151</v>
      </c>
      <c r="B1056" s="1">
        <v>0.03</v>
      </c>
      <c r="C1056">
        <v>1775.12265583101</v>
      </c>
      <c r="E1056">
        <v>0</v>
      </c>
      <c r="F1056" t="s">
        <v>48</v>
      </c>
    </row>
    <row r="1057" spans="1:6" x14ac:dyDescent="0.25">
      <c r="A1057" t="s">
        <v>1152</v>
      </c>
      <c r="B1057" s="1">
        <v>0.1</v>
      </c>
      <c r="C1057">
        <v>48.189327328686097</v>
      </c>
      <c r="E1057">
        <v>0</v>
      </c>
      <c r="F1057" t="s">
        <v>48</v>
      </c>
    </row>
    <row r="1058" spans="1:6" x14ac:dyDescent="0.25">
      <c r="A1058" t="s">
        <v>1153</v>
      </c>
      <c r="B1058" s="1">
        <v>0.15</v>
      </c>
      <c r="C1058">
        <v>629.19865723052499</v>
      </c>
      <c r="E1058">
        <v>0</v>
      </c>
      <c r="F1058" t="s">
        <v>43</v>
      </c>
    </row>
    <row r="1059" spans="1:6" x14ac:dyDescent="0.25">
      <c r="A1059" t="s">
        <v>1154</v>
      </c>
      <c r="B1059" s="1">
        <v>0.05</v>
      </c>
      <c r="C1059">
        <v>103.46396404371001</v>
      </c>
      <c r="E1059">
        <v>0</v>
      </c>
      <c r="F1059" t="s">
        <v>48</v>
      </c>
    </row>
    <row r="1060" spans="1:6" x14ac:dyDescent="0.25">
      <c r="A1060" t="s">
        <v>1155</v>
      </c>
      <c r="B1060" s="1">
        <v>0.01</v>
      </c>
      <c r="C1060">
        <v>428.16042689294198</v>
      </c>
      <c r="E1060">
        <v>2</v>
      </c>
      <c r="F1060" t="s">
        <v>48</v>
      </c>
    </row>
    <row r="1061" spans="1:6" x14ac:dyDescent="0.25">
      <c r="A1061" t="s">
        <v>1156</v>
      </c>
      <c r="B1061" s="1">
        <v>0</v>
      </c>
      <c r="C1061">
        <v>647.76787311189901</v>
      </c>
      <c r="E1061">
        <v>0</v>
      </c>
      <c r="F1061" t="s">
        <v>48</v>
      </c>
    </row>
    <row r="1062" spans="1:6" x14ac:dyDescent="0.25">
      <c r="A1062" t="s">
        <v>1157</v>
      </c>
      <c r="B1062" s="1">
        <v>0.01</v>
      </c>
      <c r="C1062">
        <v>21.458483869594101</v>
      </c>
      <c r="E1062">
        <v>0</v>
      </c>
      <c r="F1062" t="s">
        <v>48</v>
      </c>
    </row>
    <row r="1063" spans="1:6" x14ac:dyDescent="0.25">
      <c r="A1063" t="s">
        <v>1158</v>
      </c>
      <c r="B1063" s="1">
        <v>2.9999999999999997E-4</v>
      </c>
      <c r="C1063">
        <v>1775.12265583101</v>
      </c>
      <c r="E1063">
        <v>0</v>
      </c>
      <c r="F1063" t="s">
        <v>48</v>
      </c>
    </row>
    <row r="1064" spans="1:6" x14ac:dyDescent="0.25">
      <c r="A1064" t="s">
        <v>1159</v>
      </c>
      <c r="B1064" s="1">
        <v>0.02</v>
      </c>
      <c r="C1064">
        <v>48.189327328686097</v>
      </c>
      <c r="E1064">
        <v>0</v>
      </c>
      <c r="F1064" t="s">
        <v>48</v>
      </c>
    </row>
    <row r="1065" spans="1:6" x14ac:dyDescent="0.25">
      <c r="A1065" t="s">
        <v>1160</v>
      </c>
      <c r="B1065" s="1">
        <v>0.1</v>
      </c>
      <c r="C1065">
        <v>629.19865723052499</v>
      </c>
      <c r="E1065">
        <v>0</v>
      </c>
      <c r="F1065" t="s">
        <v>48</v>
      </c>
    </row>
    <row r="1066" spans="1:6" x14ac:dyDescent="0.25">
      <c r="A1066" t="s">
        <v>1161</v>
      </c>
      <c r="B1066" s="1">
        <v>0.01</v>
      </c>
      <c r="C1066">
        <v>103.46396404371001</v>
      </c>
      <c r="E1066">
        <v>0</v>
      </c>
      <c r="F1066" t="s">
        <v>48</v>
      </c>
    </row>
    <row r="1067" spans="1:6" x14ac:dyDescent="0.25">
      <c r="A1067" t="s">
        <v>1162</v>
      </c>
      <c r="B1067" s="1">
        <v>0.01</v>
      </c>
      <c r="C1067">
        <v>428.16042689294198</v>
      </c>
      <c r="E1067">
        <v>2</v>
      </c>
      <c r="F1067" t="s">
        <v>48</v>
      </c>
    </row>
    <row r="1068" spans="1:6" x14ac:dyDescent="0.25">
      <c r="A1068" t="s">
        <v>1163</v>
      </c>
      <c r="B1068" s="1">
        <v>0.01</v>
      </c>
      <c r="C1068">
        <v>1775.12265583101</v>
      </c>
      <c r="E1068">
        <v>0</v>
      </c>
      <c r="F1068" t="s">
        <v>48</v>
      </c>
    </row>
    <row r="1069" spans="1:6" x14ac:dyDescent="0.25">
      <c r="A1069" t="s">
        <v>1164</v>
      </c>
      <c r="B1069" s="1">
        <v>0.15</v>
      </c>
      <c r="C1069">
        <v>48.189327328686097</v>
      </c>
      <c r="E1069">
        <v>0</v>
      </c>
      <c r="F1069" t="s">
        <v>43</v>
      </c>
    </row>
    <row r="1070" spans="1:6" x14ac:dyDescent="0.25">
      <c r="A1070" t="s">
        <v>1165</v>
      </c>
      <c r="B1070" s="1">
        <v>0.05</v>
      </c>
      <c r="C1070">
        <v>629.19865723052499</v>
      </c>
      <c r="E1070">
        <v>0</v>
      </c>
      <c r="F1070" t="s">
        <v>43</v>
      </c>
    </row>
    <row r="1071" spans="1:6" x14ac:dyDescent="0.25">
      <c r="A1071" t="s">
        <v>1166</v>
      </c>
      <c r="B1071" s="1">
        <v>0.01</v>
      </c>
      <c r="C1071">
        <v>103.46396404371001</v>
      </c>
      <c r="E1071">
        <v>0</v>
      </c>
      <c r="F1071" t="s">
        <v>48</v>
      </c>
    </row>
    <row r="1072" spans="1:6" x14ac:dyDescent="0.25">
      <c r="A1072" t="s">
        <v>1167</v>
      </c>
      <c r="B1072" s="1">
        <v>3.0000000000000001E-3</v>
      </c>
      <c r="C1072">
        <v>428.16042689294198</v>
      </c>
      <c r="E1072">
        <v>2</v>
      </c>
      <c r="F1072" t="s">
        <v>48</v>
      </c>
    </row>
    <row r="1073" spans="1:6" x14ac:dyDescent="0.25">
      <c r="A1073" t="s">
        <v>1168</v>
      </c>
      <c r="B1073" s="1">
        <v>0.01</v>
      </c>
      <c r="C1073">
        <v>378.56597057165999</v>
      </c>
      <c r="E1073">
        <v>0</v>
      </c>
      <c r="F1073" t="s">
        <v>48</v>
      </c>
    </row>
    <row r="1074" spans="1:6" x14ac:dyDescent="0.25">
      <c r="A1074" t="s">
        <v>1169</v>
      </c>
      <c r="B1074" s="1">
        <v>0</v>
      </c>
      <c r="C1074">
        <v>647.76787311189901</v>
      </c>
      <c r="E1074">
        <v>0</v>
      </c>
      <c r="F1074" t="s">
        <v>48</v>
      </c>
    </row>
    <row r="1075" spans="1:6" x14ac:dyDescent="0.25">
      <c r="A1075" t="s">
        <v>1170</v>
      </c>
      <c r="B1075" s="1">
        <v>0.01</v>
      </c>
      <c r="C1075">
        <v>1775.12265583101</v>
      </c>
      <c r="E1075">
        <v>0</v>
      </c>
      <c r="F1075" t="s">
        <v>48</v>
      </c>
    </row>
    <row r="1076" spans="1:6" x14ac:dyDescent="0.25">
      <c r="A1076" t="s">
        <v>1171</v>
      </c>
      <c r="B1076" s="1">
        <v>0.01</v>
      </c>
      <c r="C1076">
        <v>48.189327328686097</v>
      </c>
      <c r="E1076">
        <v>0</v>
      </c>
      <c r="F1076" t="s">
        <v>48</v>
      </c>
    </row>
    <row r="1077" spans="1:6" x14ac:dyDescent="0.25">
      <c r="A1077" t="s">
        <v>1172</v>
      </c>
      <c r="B1077" s="1">
        <v>0.03</v>
      </c>
      <c r="C1077">
        <v>629.19865723052499</v>
      </c>
      <c r="E1077">
        <v>0</v>
      </c>
      <c r="F1077" t="s">
        <v>48</v>
      </c>
    </row>
    <row r="1078" spans="1:6" x14ac:dyDescent="0.25">
      <c r="A1078" t="s">
        <v>1173</v>
      </c>
      <c r="B1078" s="1">
        <v>0.01</v>
      </c>
      <c r="C1078">
        <v>103.46396404371001</v>
      </c>
      <c r="E1078">
        <v>0</v>
      </c>
      <c r="F1078" t="s">
        <v>48</v>
      </c>
    </row>
    <row r="1079" spans="1:6" x14ac:dyDescent="0.25">
      <c r="A1079" t="s">
        <v>1174</v>
      </c>
      <c r="B1079" t="s">
        <v>95</v>
      </c>
      <c r="C1079">
        <v>872.99700210653896</v>
      </c>
      <c r="E1079">
        <v>0</v>
      </c>
      <c r="F1079" t="s">
        <v>242</v>
      </c>
    </row>
    <row r="1080" spans="1:6" x14ac:dyDescent="0.25">
      <c r="A1080" t="s">
        <v>1175</v>
      </c>
      <c r="B1080" s="1">
        <v>0</v>
      </c>
      <c r="C1080">
        <v>428.16042689294198</v>
      </c>
      <c r="E1080">
        <v>1</v>
      </c>
      <c r="F1080" t="s">
        <v>48</v>
      </c>
    </row>
    <row r="1081" spans="1:6" x14ac:dyDescent="0.25">
      <c r="A1081" t="s">
        <v>1176</v>
      </c>
      <c r="B1081" s="1">
        <v>0.1</v>
      </c>
      <c r="C1081">
        <v>378.56597057165999</v>
      </c>
      <c r="E1081">
        <v>0</v>
      </c>
      <c r="F1081" t="s">
        <v>98</v>
      </c>
    </row>
    <row r="1082" spans="1:6" x14ac:dyDescent="0.25">
      <c r="A1082" t="s">
        <v>1177</v>
      </c>
      <c r="B1082" s="1">
        <v>0.01</v>
      </c>
      <c r="C1082">
        <v>647.76787311189901</v>
      </c>
      <c r="E1082">
        <v>0</v>
      </c>
      <c r="F1082" t="s">
        <v>48</v>
      </c>
    </row>
    <row r="1083" spans="1:6" x14ac:dyDescent="0.25">
      <c r="A1083" t="s">
        <v>1178</v>
      </c>
      <c r="B1083" s="1">
        <v>0.1</v>
      </c>
      <c r="C1083">
        <v>1775.12265583101</v>
      </c>
      <c r="E1083">
        <v>0</v>
      </c>
      <c r="F1083" t="s">
        <v>48</v>
      </c>
    </row>
    <row r="1084" spans="1:6" x14ac:dyDescent="0.25">
      <c r="A1084" t="s">
        <v>1179</v>
      </c>
      <c r="B1084" s="1">
        <v>0.05</v>
      </c>
      <c r="C1084">
        <v>48.189327328686097</v>
      </c>
      <c r="E1084">
        <v>0</v>
      </c>
      <c r="F1084" t="s">
        <v>48</v>
      </c>
    </row>
    <row r="1085" spans="1:6" x14ac:dyDescent="0.25">
      <c r="A1085" t="s">
        <v>1180</v>
      </c>
      <c r="B1085" s="1">
        <v>0.01</v>
      </c>
      <c r="C1085">
        <v>629.19865723052499</v>
      </c>
      <c r="E1085">
        <v>0</v>
      </c>
      <c r="F1085" t="s">
        <v>48</v>
      </c>
    </row>
    <row r="1086" spans="1:6" x14ac:dyDescent="0.25">
      <c r="A1086" t="s">
        <v>1181</v>
      </c>
      <c r="B1086" s="1">
        <v>0.45</v>
      </c>
      <c r="C1086">
        <v>103.46396404371001</v>
      </c>
      <c r="E1086">
        <v>0</v>
      </c>
      <c r="F1086" t="s">
        <v>98</v>
      </c>
    </row>
    <row r="1087" spans="1:6" x14ac:dyDescent="0.25">
      <c r="A1087" t="s">
        <v>1182</v>
      </c>
      <c r="B1087" t="s">
        <v>95</v>
      </c>
      <c r="C1087">
        <v>872.99700210653896</v>
      </c>
      <c r="E1087">
        <v>0</v>
      </c>
      <c r="F1087" t="s">
        <v>242</v>
      </c>
    </row>
    <row r="1088" spans="1:6" x14ac:dyDescent="0.25">
      <c r="A1088" t="s">
        <v>1183</v>
      </c>
      <c r="B1088" s="1">
        <v>0.01</v>
      </c>
      <c r="C1088">
        <v>428.16042689294198</v>
      </c>
      <c r="E1088">
        <v>1</v>
      </c>
      <c r="F1088" t="s">
        <v>48</v>
      </c>
    </row>
    <row r="1089" spans="1:6" x14ac:dyDescent="0.25">
      <c r="A1089" t="s">
        <v>1184</v>
      </c>
      <c r="B1089" s="1">
        <v>0.05</v>
      </c>
      <c r="C1089">
        <v>378.56597057165999</v>
      </c>
      <c r="E1089">
        <v>0</v>
      </c>
      <c r="F1089" t="s">
        <v>48</v>
      </c>
    </row>
    <row r="1090" spans="1:6" x14ac:dyDescent="0.25">
      <c r="A1090" t="s">
        <v>1185</v>
      </c>
      <c r="B1090" s="1">
        <v>0.05</v>
      </c>
      <c r="C1090">
        <v>647.76787311189901</v>
      </c>
      <c r="E1090">
        <v>0</v>
      </c>
      <c r="F1090" t="s">
        <v>48</v>
      </c>
    </row>
    <row r="1091" spans="1:6" x14ac:dyDescent="0.25">
      <c r="A1091" t="s">
        <v>1186</v>
      </c>
      <c r="B1091" s="1">
        <v>0.1</v>
      </c>
      <c r="C1091">
        <v>21.458483869594101</v>
      </c>
      <c r="E1091">
        <v>0</v>
      </c>
      <c r="F1091" t="s">
        <v>48</v>
      </c>
    </row>
    <row r="1092" spans="1:6" x14ac:dyDescent="0.25">
      <c r="A1092" t="s">
        <v>1187</v>
      </c>
      <c r="B1092" s="1">
        <v>5.0000000000000001E-3</v>
      </c>
      <c r="C1092">
        <v>1775.12265583101</v>
      </c>
      <c r="E1092">
        <v>0</v>
      </c>
      <c r="F1092" t="s">
        <v>48</v>
      </c>
    </row>
    <row r="1093" spans="1:6" x14ac:dyDescent="0.25">
      <c r="A1093" t="s">
        <v>1188</v>
      </c>
      <c r="B1093" s="1">
        <v>0</v>
      </c>
      <c r="C1093">
        <v>48.189327328686097</v>
      </c>
      <c r="E1093">
        <v>0</v>
      </c>
      <c r="F1093" t="s">
        <v>242</v>
      </c>
    </row>
    <row r="1094" spans="1:6" x14ac:dyDescent="0.25">
      <c r="A1094" t="s">
        <v>1189</v>
      </c>
      <c r="B1094" s="1">
        <v>0.01</v>
      </c>
      <c r="C1094">
        <v>629.19865723052499</v>
      </c>
      <c r="E1094">
        <v>0</v>
      </c>
      <c r="F1094" t="s">
        <v>48</v>
      </c>
    </row>
    <row r="1095" spans="1:6" x14ac:dyDescent="0.25">
      <c r="A1095" t="s">
        <v>1190</v>
      </c>
      <c r="B1095" s="1">
        <v>0</v>
      </c>
      <c r="C1095">
        <v>103.46396404371001</v>
      </c>
      <c r="E1095">
        <v>0</v>
      </c>
      <c r="F1095" t="s">
        <v>242</v>
      </c>
    </row>
    <row r="1096" spans="1:6" x14ac:dyDescent="0.25">
      <c r="A1096" t="s">
        <v>1191</v>
      </c>
      <c r="B1096" s="1">
        <v>0</v>
      </c>
      <c r="C1096">
        <v>872.99700210653896</v>
      </c>
      <c r="E1096">
        <v>0</v>
      </c>
      <c r="F1096" t="s">
        <v>242</v>
      </c>
    </row>
    <row r="1097" spans="1:6" x14ac:dyDescent="0.25">
      <c r="A1097" t="s">
        <v>1192</v>
      </c>
      <c r="B1097" s="1">
        <v>0</v>
      </c>
      <c r="C1097">
        <v>428.16042689294198</v>
      </c>
      <c r="E1097">
        <v>1</v>
      </c>
      <c r="F1097" t="s">
        <v>242</v>
      </c>
    </row>
    <row r="1098" spans="1:6" x14ac:dyDescent="0.25">
      <c r="A1098" t="s">
        <v>1193</v>
      </c>
      <c r="B1098" s="1">
        <v>0.05</v>
      </c>
      <c r="C1098">
        <v>378.56597057165999</v>
      </c>
      <c r="E1098">
        <v>0</v>
      </c>
      <c r="F1098" t="s">
        <v>43</v>
      </c>
    </row>
    <row r="1099" spans="1:6" x14ac:dyDescent="0.25">
      <c r="A1099" t="s">
        <v>1194</v>
      </c>
      <c r="B1099" s="1">
        <v>0</v>
      </c>
      <c r="C1099">
        <v>647.76787311189901</v>
      </c>
      <c r="E1099">
        <v>0</v>
      </c>
      <c r="F1099" t="s">
        <v>48</v>
      </c>
    </row>
    <row r="1100" spans="1:6" x14ac:dyDescent="0.25">
      <c r="A1100" t="s">
        <v>1195</v>
      </c>
      <c r="B1100" s="1">
        <v>0</v>
      </c>
      <c r="C1100">
        <v>21.458483869594101</v>
      </c>
      <c r="E1100">
        <v>0</v>
      </c>
      <c r="F1100" t="s">
        <v>48</v>
      </c>
    </row>
    <row r="1101" spans="1:6" x14ac:dyDescent="0.25">
      <c r="A1101" t="s">
        <v>1196</v>
      </c>
      <c r="B1101" s="1">
        <v>0.05</v>
      </c>
      <c r="C1101">
        <v>1775.12265583101</v>
      </c>
      <c r="E1101">
        <v>0</v>
      </c>
      <c r="F1101" t="s">
        <v>48</v>
      </c>
    </row>
    <row r="1102" spans="1:6" x14ac:dyDescent="0.25">
      <c r="A1102" t="s">
        <v>1197</v>
      </c>
      <c r="B1102" s="1">
        <v>0.03</v>
      </c>
      <c r="C1102">
        <v>48.189327328686097</v>
      </c>
      <c r="E1102">
        <v>0</v>
      </c>
      <c r="F1102" t="s">
        <v>48</v>
      </c>
    </row>
    <row r="1103" spans="1:6" x14ac:dyDescent="0.25">
      <c r="A1103" t="s">
        <v>1198</v>
      </c>
      <c r="B1103" s="1">
        <v>0.05</v>
      </c>
      <c r="C1103">
        <v>629.19865723052499</v>
      </c>
      <c r="E1103">
        <v>0</v>
      </c>
      <c r="F1103" t="s">
        <v>48</v>
      </c>
    </row>
    <row r="1104" spans="1:6" x14ac:dyDescent="0.25">
      <c r="A1104" t="s">
        <v>1199</v>
      </c>
      <c r="B1104" s="1">
        <v>0.03</v>
      </c>
      <c r="C1104">
        <v>103.46396404371001</v>
      </c>
      <c r="E1104">
        <v>0</v>
      </c>
      <c r="F1104" t="s">
        <v>48</v>
      </c>
    </row>
    <row r="1105" spans="1:6" x14ac:dyDescent="0.25">
      <c r="A1105" t="s">
        <v>1200</v>
      </c>
      <c r="B1105" s="1">
        <v>0</v>
      </c>
      <c r="C1105">
        <v>872.99700210653896</v>
      </c>
      <c r="E1105">
        <v>0</v>
      </c>
      <c r="F1105" t="s">
        <v>242</v>
      </c>
    </row>
    <row r="1106" spans="1:6" x14ac:dyDescent="0.25">
      <c r="A1106" t="s">
        <v>1201</v>
      </c>
      <c r="B1106" s="1">
        <v>0</v>
      </c>
      <c r="C1106">
        <v>428.16042689294198</v>
      </c>
      <c r="E1106">
        <v>1</v>
      </c>
      <c r="F1106" t="s">
        <v>242</v>
      </c>
    </row>
    <row r="1107" spans="1:6" x14ac:dyDescent="0.25">
      <c r="A1107" t="s">
        <v>1202</v>
      </c>
      <c r="B1107" s="1">
        <v>0.05</v>
      </c>
      <c r="C1107">
        <v>647.76787311189901</v>
      </c>
      <c r="E1107">
        <v>0</v>
      </c>
      <c r="F1107" t="s">
        <v>43</v>
      </c>
    </row>
    <row r="1108" spans="1:6" x14ac:dyDescent="0.25">
      <c r="A1108" t="s">
        <v>1203</v>
      </c>
      <c r="B1108" s="1">
        <v>0.05</v>
      </c>
      <c r="C1108">
        <v>21.458483869594101</v>
      </c>
      <c r="E1108">
        <v>0</v>
      </c>
      <c r="F1108" t="s">
        <v>48</v>
      </c>
    </row>
    <row r="1109" spans="1:6" x14ac:dyDescent="0.25">
      <c r="A1109" t="s">
        <v>1204</v>
      </c>
      <c r="B1109" s="1">
        <v>2.9999999999999997E-4</v>
      </c>
      <c r="C1109">
        <v>1775.12265583101</v>
      </c>
      <c r="E1109">
        <v>0</v>
      </c>
      <c r="F1109" t="s">
        <v>48</v>
      </c>
    </row>
    <row r="1110" spans="1:6" x14ac:dyDescent="0.25">
      <c r="A1110" t="s">
        <v>1205</v>
      </c>
      <c r="B1110" s="1">
        <v>0.05</v>
      </c>
      <c r="C1110">
        <v>48.189327328686097</v>
      </c>
      <c r="E1110">
        <v>0</v>
      </c>
      <c r="F1110" t="s">
        <v>98</v>
      </c>
    </row>
    <row r="1111" spans="1:6" x14ac:dyDescent="0.25">
      <c r="A1111" t="s">
        <v>1206</v>
      </c>
      <c r="B1111" s="1">
        <v>0.03</v>
      </c>
      <c r="C1111">
        <v>629.19865723052499</v>
      </c>
      <c r="E1111">
        <v>0</v>
      </c>
      <c r="F1111" t="s">
        <v>43</v>
      </c>
    </row>
    <row r="1112" spans="1:6" x14ac:dyDescent="0.25">
      <c r="A1112" t="s">
        <v>1207</v>
      </c>
      <c r="B1112" s="1">
        <v>0.03</v>
      </c>
      <c r="C1112">
        <v>103.46396404371001</v>
      </c>
      <c r="E1112">
        <v>0</v>
      </c>
      <c r="F1112" t="s">
        <v>43</v>
      </c>
    </row>
    <row r="1113" spans="1:6" x14ac:dyDescent="0.25">
      <c r="A1113" t="s">
        <v>1208</v>
      </c>
      <c r="B1113" s="1">
        <v>1E-4</v>
      </c>
      <c r="C1113">
        <v>428.16042689294198</v>
      </c>
      <c r="E1113">
        <v>2</v>
      </c>
      <c r="F1113" t="s">
        <v>48</v>
      </c>
    </row>
    <row r="1114" spans="1:6" x14ac:dyDescent="0.25">
      <c r="A1114" t="s">
        <v>1209</v>
      </c>
      <c r="B1114" s="1">
        <v>0.55000000000000004</v>
      </c>
      <c r="C1114">
        <v>1775.12265583101</v>
      </c>
      <c r="E1114">
        <v>0</v>
      </c>
      <c r="F1114" t="s">
        <v>98</v>
      </c>
    </row>
    <row r="1115" spans="1:6" x14ac:dyDescent="0.25">
      <c r="A1115" t="s">
        <v>1210</v>
      </c>
      <c r="B1115" s="1">
        <v>0.02</v>
      </c>
      <c r="C1115">
        <v>48.189327328686097</v>
      </c>
      <c r="E1115">
        <v>0</v>
      </c>
      <c r="F1115" t="s">
        <v>48</v>
      </c>
    </row>
    <row r="1116" spans="1:6" x14ac:dyDescent="0.25">
      <c r="A1116" t="s">
        <v>1211</v>
      </c>
      <c r="B1116" s="1">
        <v>0.05</v>
      </c>
      <c r="C1116">
        <v>629.19865723052499</v>
      </c>
      <c r="E1116">
        <v>0</v>
      </c>
      <c r="F1116" t="s">
        <v>98</v>
      </c>
    </row>
    <row r="1117" spans="1:6" x14ac:dyDescent="0.25">
      <c r="A1117" t="s">
        <v>1212</v>
      </c>
      <c r="B1117" s="1">
        <v>0.4</v>
      </c>
      <c r="C1117">
        <v>1775.12265583101</v>
      </c>
      <c r="E1117">
        <v>0</v>
      </c>
      <c r="F1117" t="s">
        <v>98</v>
      </c>
    </row>
    <row r="1118" spans="1:6" x14ac:dyDescent="0.25">
      <c r="A1118" t="s">
        <v>1213</v>
      </c>
      <c r="B1118" s="1">
        <v>0.7</v>
      </c>
      <c r="C1118">
        <v>48.189327328686097</v>
      </c>
      <c r="E1118">
        <v>0</v>
      </c>
      <c r="F1118" t="s">
        <v>98</v>
      </c>
    </row>
    <row r="1119" spans="1:6" x14ac:dyDescent="0.25">
      <c r="A1119" t="s">
        <v>1214</v>
      </c>
      <c r="B1119" s="1">
        <v>0.05</v>
      </c>
      <c r="C1119">
        <v>629.19865723052499</v>
      </c>
      <c r="E1119">
        <v>0</v>
      </c>
      <c r="F1119" t="s">
        <v>43</v>
      </c>
    </row>
    <row r="1120" spans="1:6" x14ac:dyDescent="0.25">
      <c r="A1120" t="s">
        <v>1215</v>
      </c>
      <c r="B1120" s="1">
        <v>0.01</v>
      </c>
      <c r="C1120">
        <v>647.76787311189901</v>
      </c>
      <c r="E1120">
        <v>0</v>
      </c>
      <c r="F1120" t="s">
        <v>48</v>
      </c>
    </row>
    <row r="1121" spans="1:6" x14ac:dyDescent="0.25">
      <c r="A1121" t="s">
        <v>1216</v>
      </c>
      <c r="B1121" s="1">
        <v>0.1</v>
      </c>
      <c r="C1121">
        <v>21.458483869594101</v>
      </c>
      <c r="E1121">
        <v>0</v>
      </c>
      <c r="F1121" t="s">
        <v>48</v>
      </c>
    </row>
    <row r="1122" spans="1:6" x14ac:dyDescent="0.25">
      <c r="A1122" t="s">
        <v>1217</v>
      </c>
      <c r="B1122" s="1">
        <v>7.0000000000000007E-2</v>
      </c>
      <c r="C1122">
        <v>1775.12265583101</v>
      </c>
      <c r="E1122">
        <v>0</v>
      </c>
      <c r="F1122" t="s">
        <v>48</v>
      </c>
    </row>
    <row r="1123" spans="1:6" x14ac:dyDescent="0.25">
      <c r="A1123" t="s">
        <v>1218</v>
      </c>
      <c r="B1123" s="1">
        <v>0</v>
      </c>
      <c r="C1123">
        <v>48.189327328686097</v>
      </c>
      <c r="E1123">
        <v>0</v>
      </c>
      <c r="F1123" t="s">
        <v>242</v>
      </c>
    </row>
    <row r="1124" spans="1:6" x14ac:dyDescent="0.25">
      <c r="A1124" t="s">
        <v>1219</v>
      </c>
      <c r="B1124" s="1">
        <v>0.09</v>
      </c>
      <c r="C1124">
        <v>103.46396404371001</v>
      </c>
      <c r="E1124">
        <v>0</v>
      </c>
      <c r="F1124" t="s">
        <v>48</v>
      </c>
    </row>
    <row r="1125" spans="1:6" x14ac:dyDescent="0.25">
      <c r="A1125" t="s">
        <v>1220</v>
      </c>
      <c r="B1125" s="1">
        <v>0.01</v>
      </c>
      <c r="C1125">
        <v>647.76787311189901</v>
      </c>
      <c r="E1125">
        <v>0</v>
      </c>
      <c r="F1125" t="s">
        <v>48</v>
      </c>
    </row>
    <row r="1126" spans="1:6" x14ac:dyDescent="0.25">
      <c r="A1126" t="s">
        <v>1221</v>
      </c>
      <c r="B1126" s="1">
        <v>0.1</v>
      </c>
      <c r="C1126">
        <v>21.458483869594101</v>
      </c>
      <c r="E1126">
        <v>0</v>
      </c>
      <c r="F1126" t="s">
        <v>48</v>
      </c>
    </row>
    <row r="1127" spans="1:6" x14ac:dyDescent="0.25">
      <c r="A1127" t="s">
        <v>1222</v>
      </c>
      <c r="B1127" s="1">
        <v>7.0000000000000007E-2</v>
      </c>
      <c r="C1127">
        <v>1775.12265583101</v>
      </c>
      <c r="E1127">
        <v>0</v>
      </c>
      <c r="F1127" t="s">
        <v>48</v>
      </c>
    </row>
    <row r="1128" spans="1:6" x14ac:dyDescent="0.25">
      <c r="A1128" t="s">
        <v>1223</v>
      </c>
      <c r="B1128" s="1">
        <v>0.05</v>
      </c>
      <c r="C1128">
        <v>48.189327328686097</v>
      </c>
      <c r="E1128">
        <v>0</v>
      </c>
      <c r="F1128" t="s">
        <v>48</v>
      </c>
    </row>
    <row r="1129" spans="1:6" x14ac:dyDescent="0.25">
      <c r="A1129" t="s">
        <v>1224</v>
      </c>
      <c r="B1129" s="1">
        <v>0.1</v>
      </c>
      <c r="C1129">
        <v>103.46396404371001</v>
      </c>
      <c r="E1129">
        <v>0</v>
      </c>
      <c r="F1129" t="s">
        <v>48</v>
      </c>
    </row>
    <row r="1130" spans="1:6" x14ac:dyDescent="0.25">
      <c r="A1130" t="s">
        <v>1225</v>
      </c>
      <c r="B1130" s="1">
        <v>0.03</v>
      </c>
      <c r="C1130">
        <v>21.458483869594101</v>
      </c>
      <c r="E1130">
        <v>0</v>
      </c>
      <c r="F1130" t="s">
        <v>48</v>
      </c>
    </row>
    <row r="1131" spans="1:6" x14ac:dyDescent="0.25">
      <c r="A1131" t="s">
        <v>1226</v>
      </c>
      <c r="B1131" s="1">
        <v>0.4</v>
      </c>
      <c r="C1131">
        <v>48.189327328686097</v>
      </c>
      <c r="E1131">
        <v>0</v>
      </c>
      <c r="F1131" t="s">
        <v>98</v>
      </c>
    </row>
    <row r="1132" spans="1:6" x14ac:dyDescent="0.25">
      <c r="A1132" t="s">
        <v>1227</v>
      </c>
      <c r="B1132" s="1">
        <v>0.15</v>
      </c>
      <c r="C1132">
        <v>629.19865723052499</v>
      </c>
      <c r="E1132">
        <v>0</v>
      </c>
      <c r="F1132" t="s">
        <v>43</v>
      </c>
    </row>
    <row r="1133" spans="1:6" x14ac:dyDescent="0.25">
      <c r="A1133" t="s">
        <v>1228</v>
      </c>
      <c r="B1133" s="1">
        <v>0.15</v>
      </c>
      <c r="C1133">
        <v>103.46396404371001</v>
      </c>
      <c r="E1133">
        <v>0</v>
      </c>
      <c r="F1133" t="s">
        <v>43</v>
      </c>
    </row>
    <row r="1134" spans="1:6" x14ac:dyDescent="0.25">
      <c r="A1134" t="s">
        <v>1229</v>
      </c>
      <c r="B1134" s="1">
        <v>0.01</v>
      </c>
      <c r="C1134">
        <v>428.16042689294198</v>
      </c>
      <c r="E1134">
        <v>1</v>
      </c>
      <c r="F1134" t="s">
        <v>48</v>
      </c>
    </row>
    <row r="1135" spans="1:6" x14ac:dyDescent="0.25">
      <c r="A1135" t="s">
        <v>1230</v>
      </c>
      <c r="B1135" s="1">
        <v>0.05</v>
      </c>
      <c r="C1135">
        <v>21.458483869594101</v>
      </c>
      <c r="E1135">
        <v>0</v>
      </c>
      <c r="F1135" t="s">
        <v>43</v>
      </c>
    </row>
    <row r="1136" spans="1:6" x14ac:dyDescent="0.25">
      <c r="A1136" t="s">
        <v>1231</v>
      </c>
      <c r="B1136" s="1">
        <v>0.15</v>
      </c>
      <c r="C1136">
        <v>48.189327328686097</v>
      </c>
      <c r="E1136">
        <v>0</v>
      </c>
      <c r="F1136" t="s">
        <v>98</v>
      </c>
    </row>
    <row r="1137" spans="1:6" x14ac:dyDescent="0.25">
      <c r="A1137" t="s">
        <v>1232</v>
      </c>
      <c r="B1137" s="1">
        <v>0.05</v>
      </c>
      <c r="C1137">
        <v>629.19865723052499</v>
      </c>
      <c r="E1137">
        <v>0</v>
      </c>
      <c r="F1137" t="s">
        <v>48</v>
      </c>
    </row>
    <row r="1138" spans="1:6" x14ac:dyDescent="0.25">
      <c r="A1138" t="s">
        <v>1233</v>
      </c>
      <c r="B1138" s="1">
        <v>0.35</v>
      </c>
      <c r="C1138">
        <v>103.46396404371001</v>
      </c>
      <c r="E1138">
        <v>0</v>
      </c>
      <c r="F1138" t="s">
        <v>98</v>
      </c>
    </row>
    <row r="1139" spans="1:6" x14ac:dyDescent="0.25">
      <c r="A1139" t="s">
        <v>1234</v>
      </c>
      <c r="B1139" s="1">
        <v>0.05</v>
      </c>
      <c r="C1139">
        <v>428.16042689294198</v>
      </c>
      <c r="E1139">
        <v>1</v>
      </c>
      <c r="F1139" t="s">
        <v>48</v>
      </c>
    </row>
    <row r="1140" spans="1:6" x14ac:dyDescent="0.25">
      <c r="A1140" t="s">
        <v>1235</v>
      </c>
      <c r="B1140" s="1">
        <v>0</v>
      </c>
      <c r="C1140">
        <v>647.76787311189901</v>
      </c>
      <c r="E1140">
        <v>0</v>
      </c>
      <c r="F1140" t="s">
        <v>98</v>
      </c>
    </row>
    <row r="1141" spans="1:6" x14ac:dyDescent="0.25">
      <c r="A1141" t="s">
        <v>1236</v>
      </c>
      <c r="B1141" s="1">
        <v>0.15</v>
      </c>
      <c r="C1141">
        <v>21.458483869594101</v>
      </c>
      <c r="E1141">
        <v>0</v>
      </c>
      <c r="F1141" t="s">
        <v>43</v>
      </c>
    </row>
    <row r="1142" spans="1:6" x14ac:dyDescent="0.25">
      <c r="A1142" t="s">
        <v>1237</v>
      </c>
      <c r="B1142" s="1">
        <v>0</v>
      </c>
      <c r="C1142">
        <v>1775.12265583101</v>
      </c>
      <c r="E1142">
        <v>0</v>
      </c>
      <c r="F1142" t="s">
        <v>98</v>
      </c>
    </row>
    <row r="1143" spans="1:6" x14ac:dyDescent="0.25">
      <c r="A1143" t="s">
        <v>1238</v>
      </c>
      <c r="B1143" s="1">
        <v>0.2</v>
      </c>
      <c r="C1143">
        <v>48.189327328686097</v>
      </c>
      <c r="E1143">
        <v>0</v>
      </c>
      <c r="F1143" t="s">
        <v>98</v>
      </c>
    </row>
    <row r="1144" spans="1:6" x14ac:dyDescent="0.25">
      <c r="A1144" t="s">
        <v>1239</v>
      </c>
      <c r="B1144" s="1">
        <v>0.05</v>
      </c>
      <c r="C1144">
        <v>629.19865723052499</v>
      </c>
      <c r="E1144">
        <v>0</v>
      </c>
      <c r="F1144" t="s">
        <v>48</v>
      </c>
    </row>
    <row r="1145" spans="1:6" x14ac:dyDescent="0.25">
      <c r="A1145" t="s">
        <v>1240</v>
      </c>
      <c r="B1145" s="1">
        <v>0.05</v>
      </c>
      <c r="C1145">
        <v>103.46396404371001</v>
      </c>
      <c r="E1145">
        <v>0</v>
      </c>
      <c r="F1145" t="s">
        <v>48</v>
      </c>
    </row>
    <row r="1146" spans="1:6" x14ac:dyDescent="0.25">
      <c r="A1146" t="s">
        <v>1241</v>
      </c>
      <c r="B1146" s="1">
        <v>0</v>
      </c>
      <c r="C1146">
        <v>428.16042689294198</v>
      </c>
      <c r="E1146">
        <v>1</v>
      </c>
      <c r="F1146" t="s">
        <v>98</v>
      </c>
    </row>
    <row r="1147" spans="1:6" x14ac:dyDescent="0.25">
      <c r="A1147" t="s">
        <v>1242</v>
      </c>
      <c r="B1147" s="1">
        <v>0.1</v>
      </c>
      <c r="C1147">
        <v>647.76787311189901</v>
      </c>
      <c r="E1147">
        <v>0</v>
      </c>
      <c r="F1147" t="s">
        <v>43</v>
      </c>
    </row>
    <row r="1148" spans="1:6" x14ac:dyDescent="0.25">
      <c r="A1148" t="s">
        <v>1243</v>
      </c>
      <c r="B1148" s="1">
        <v>0.03</v>
      </c>
      <c r="C1148">
        <v>1775.12265583101</v>
      </c>
      <c r="E1148">
        <v>0</v>
      </c>
      <c r="F1148" t="s">
        <v>48</v>
      </c>
    </row>
    <row r="1149" spans="1:6" x14ac:dyDescent="0.25">
      <c r="A1149" t="s">
        <v>1244</v>
      </c>
      <c r="B1149" s="1">
        <v>0.1</v>
      </c>
      <c r="C1149">
        <v>48.189327328686097</v>
      </c>
      <c r="E1149">
        <v>0</v>
      </c>
      <c r="F1149" t="s">
        <v>48</v>
      </c>
    </row>
    <row r="1150" spans="1:6" x14ac:dyDescent="0.25">
      <c r="A1150" t="s">
        <v>1245</v>
      </c>
      <c r="B1150" s="1">
        <v>0.01</v>
      </c>
      <c r="C1150">
        <v>629.19865723052499</v>
      </c>
      <c r="E1150">
        <v>0</v>
      </c>
      <c r="F1150" t="s">
        <v>48</v>
      </c>
    </row>
    <row r="1151" spans="1:6" x14ac:dyDescent="0.25">
      <c r="A1151" t="s">
        <v>1246</v>
      </c>
      <c r="B1151" s="1">
        <v>0.05</v>
      </c>
      <c r="C1151">
        <v>103.46396404371001</v>
      </c>
      <c r="E1151">
        <v>0</v>
      </c>
      <c r="F1151" t="s">
        <v>48</v>
      </c>
    </row>
    <row r="1152" spans="1:6" x14ac:dyDescent="0.25">
      <c r="A1152" t="s">
        <v>1247</v>
      </c>
      <c r="B1152" s="1">
        <v>0</v>
      </c>
      <c r="C1152">
        <v>428.16042689294198</v>
      </c>
      <c r="E1152">
        <v>1</v>
      </c>
      <c r="F1152" t="s">
        <v>48</v>
      </c>
    </row>
    <row r="1153" spans="1:6" x14ac:dyDescent="0.25">
      <c r="A1153" t="s">
        <v>1248</v>
      </c>
      <c r="B1153" s="1">
        <v>0.01</v>
      </c>
      <c r="C1153">
        <v>378.56597057165999</v>
      </c>
      <c r="E1153">
        <v>0</v>
      </c>
      <c r="F1153" t="s">
        <v>43</v>
      </c>
    </row>
    <row r="1154" spans="1:6" x14ac:dyDescent="0.25">
      <c r="A1154" t="s">
        <v>1249</v>
      </c>
      <c r="B1154" s="1">
        <v>0</v>
      </c>
      <c r="C1154">
        <v>21.458483869594101</v>
      </c>
      <c r="E1154">
        <v>0</v>
      </c>
      <c r="F1154" t="s">
        <v>98</v>
      </c>
    </row>
    <row r="1155" spans="1:6" x14ac:dyDescent="0.25">
      <c r="A1155" t="s">
        <v>1250</v>
      </c>
      <c r="B1155" s="1">
        <v>0</v>
      </c>
      <c r="C1155">
        <v>48.189327328686097</v>
      </c>
      <c r="E1155">
        <v>0</v>
      </c>
      <c r="F1155" t="s">
        <v>98</v>
      </c>
    </row>
    <row r="1156" spans="1:6" x14ac:dyDescent="0.25">
      <c r="A1156" t="s">
        <v>1251</v>
      </c>
      <c r="B1156" s="1">
        <v>0.03</v>
      </c>
      <c r="C1156">
        <v>629.19865723052499</v>
      </c>
      <c r="E1156">
        <v>0</v>
      </c>
      <c r="F1156" t="s">
        <v>48</v>
      </c>
    </row>
    <row r="1157" spans="1:6" x14ac:dyDescent="0.25">
      <c r="A1157" t="s">
        <v>1252</v>
      </c>
      <c r="B1157" s="1">
        <v>0</v>
      </c>
      <c r="C1157">
        <v>103.46396404371001</v>
      </c>
      <c r="E1157">
        <v>0</v>
      </c>
      <c r="F1157" t="s">
        <v>98</v>
      </c>
    </row>
    <row r="1158" spans="1:6" x14ac:dyDescent="0.25">
      <c r="A1158" t="s">
        <v>1253</v>
      </c>
      <c r="B1158" s="1">
        <v>0</v>
      </c>
      <c r="C1158">
        <v>872.99700210653896</v>
      </c>
      <c r="E1158">
        <v>0</v>
      </c>
      <c r="F1158" t="s">
        <v>48</v>
      </c>
    </row>
    <row r="1159" spans="1:6" x14ac:dyDescent="0.25">
      <c r="A1159" t="s">
        <v>1254</v>
      </c>
      <c r="B1159" s="1">
        <v>0.05</v>
      </c>
      <c r="C1159">
        <v>647.76787311189901</v>
      </c>
      <c r="E1159">
        <v>0</v>
      </c>
      <c r="F1159" t="s">
        <v>48</v>
      </c>
    </row>
    <row r="1160" spans="1:6" x14ac:dyDescent="0.25">
      <c r="A1160" t="s">
        <v>1255</v>
      </c>
      <c r="B1160" s="1">
        <v>0.02</v>
      </c>
      <c r="C1160">
        <v>1775.12265583101</v>
      </c>
      <c r="E1160">
        <v>0</v>
      </c>
      <c r="F1160" t="s">
        <v>48</v>
      </c>
    </row>
    <row r="1161" spans="1:6" x14ac:dyDescent="0.25">
      <c r="A1161" t="s">
        <v>1256</v>
      </c>
      <c r="B1161" s="1">
        <v>0.05</v>
      </c>
      <c r="C1161">
        <v>48.189327328686097</v>
      </c>
      <c r="E1161">
        <v>0</v>
      </c>
      <c r="F1161" t="s">
        <v>43</v>
      </c>
    </row>
    <row r="1162" spans="1:6" x14ac:dyDescent="0.25">
      <c r="A1162" t="s">
        <v>1257</v>
      </c>
      <c r="B1162" s="1">
        <v>0.05</v>
      </c>
      <c r="C1162">
        <v>629.19865723052499</v>
      </c>
      <c r="E1162">
        <v>0</v>
      </c>
      <c r="F1162" t="s">
        <v>48</v>
      </c>
    </row>
    <row r="1163" spans="1:6" x14ac:dyDescent="0.25">
      <c r="A1163" t="s">
        <v>1258</v>
      </c>
      <c r="B1163" s="1">
        <v>0.3</v>
      </c>
      <c r="C1163">
        <v>103.46396404371001</v>
      </c>
      <c r="E1163">
        <v>0</v>
      </c>
      <c r="F1163" t="s">
        <v>43</v>
      </c>
    </row>
    <row r="1164" spans="1:6" x14ac:dyDescent="0.25">
      <c r="A1164" t="s">
        <v>1259</v>
      </c>
      <c r="B1164" s="1">
        <v>0.2</v>
      </c>
      <c r="C1164">
        <v>428.16042689294198</v>
      </c>
      <c r="E1164">
        <v>1</v>
      </c>
      <c r="F1164" t="s">
        <v>43</v>
      </c>
    </row>
    <row r="1165" spans="1:6" x14ac:dyDescent="0.25">
      <c r="A1165" t="s">
        <v>1260</v>
      </c>
      <c r="B1165" s="1">
        <v>0</v>
      </c>
      <c r="C1165">
        <v>647.76787311189901</v>
      </c>
      <c r="E1165">
        <v>0</v>
      </c>
      <c r="F1165" t="s">
        <v>48</v>
      </c>
    </row>
    <row r="1166" spans="1:6" x14ac:dyDescent="0.25">
      <c r="A1166" t="s">
        <v>1261</v>
      </c>
      <c r="B1166" s="1">
        <v>0</v>
      </c>
      <c r="C1166">
        <v>21.458483869594101</v>
      </c>
      <c r="E1166">
        <v>0</v>
      </c>
      <c r="F1166" t="s">
        <v>242</v>
      </c>
    </row>
    <row r="1167" spans="1:6" x14ac:dyDescent="0.25">
      <c r="A1167" t="s">
        <v>1262</v>
      </c>
      <c r="B1167" s="1">
        <v>0.01</v>
      </c>
      <c r="C1167">
        <v>1775.12265583101</v>
      </c>
      <c r="E1167">
        <v>0</v>
      </c>
      <c r="F1167" t="s">
        <v>43</v>
      </c>
    </row>
    <row r="1168" spans="1:6" x14ac:dyDescent="0.25">
      <c r="A1168" t="s">
        <v>1263</v>
      </c>
      <c r="B1168" s="1">
        <v>0.01</v>
      </c>
      <c r="C1168">
        <v>48.189327328686097</v>
      </c>
      <c r="E1168">
        <v>0</v>
      </c>
      <c r="F1168" t="s">
        <v>242</v>
      </c>
    </row>
    <row r="1169" spans="1:6" x14ac:dyDescent="0.25">
      <c r="A1169" t="s">
        <v>1264</v>
      </c>
      <c r="B1169" s="1">
        <v>0.01</v>
      </c>
      <c r="C1169">
        <v>629.19865723052499</v>
      </c>
      <c r="E1169">
        <v>0</v>
      </c>
      <c r="F1169" t="s">
        <v>242</v>
      </c>
    </row>
    <row r="1170" spans="1:6" x14ac:dyDescent="0.25">
      <c r="A1170" t="s">
        <v>1265</v>
      </c>
      <c r="B1170" s="1">
        <v>0.15</v>
      </c>
      <c r="C1170">
        <v>103.46396404371001</v>
      </c>
      <c r="E1170">
        <v>0</v>
      </c>
      <c r="F1170" t="s">
        <v>98</v>
      </c>
    </row>
    <row r="1171" spans="1:6" x14ac:dyDescent="0.25">
      <c r="A1171" t="s">
        <v>1266</v>
      </c>
      <c r="B1171" s="1">
        <v>0.05</v>
      </c>
      <c r="C1171">
        <v>428.16042689294198</v>
      </c>
      <c r="E1171">
        <v>1</v>
      </c>
      <c r="F1171" t="s">
        <v>43</v>
      </c>
    </row>
    <row r="1172" spans="1:6" x14ac:dyDescent="0.25">
      <c r="A1172" t="s">
        <v>1267</v>
      </c>
      <c r="B1172" s="1">
        <v>0.05</v>
      </c>
      <c r="C1172">
        <v>378.56597057165999</v>
      </c>
      <c r="E1172">
        <v>0</v>
      </c>
      <c r="F1172" t="s">
        <v>98</v>
      </c>
    </row>
    <row r="1173" spans="1:6" x14ac:dyDescent="0.25">
      <c r="A1173" t="s">
        <v>1268</v>
      </c>
      <c r="B1173" s="1">
        <v>0.01</v>
      </c>
      <c r="C1173">
        <v>647.76787311189901</v>
      </c>
      <c r="E1173">
        <v>0</v>
      </c>
      <c r="F1173" t="s">
        <v>48</v>
      </c>
    </row>
    <row r="1174" spans="1:6" x14ac:dyDescent="0.25">
      <c r="A1174" t="s">
        <v>1269</v>
      </c>
      <c r="B1174" s="1">
        <v>0.2</v>
      </c>
      <c r="C1174">
        <v>21.458483869594101</v>
      </c>
      <c r="E1174">
        <v>0</v>
      </c>
      <c r="F1174" t="s">
        <v>98</v>
      </c>
    </row>
    <row r="1175" spans="1:6" x14ac:dyDescent="0.25">
      <c r="A1175" t="s">
        <v>1270</v>
      </c>
      <c r="B1175" s="1">
        <v>0.05</v>
      </c>
      <c r="C1175">
        <v>1775.12265583101</v>
      </c>
      <c r="E1175">
        <v>0</v>
      </c>
      <c r="F1175" t="s">
        <v>98</v>
      </c>
    </row>
    <row r="1176" spans="1:6" x14ac:dyDescent="0.25">
      <c r="A1176" t="s">
        <v>1271</v>
      </c>
      <c r="B1176" s="1">
        <v>0</v>
      </c>
      <c r="C1176">
        <v>48.189327328686097</v>
      </c>
      <c r="E1176">
        <v>0</v>
      </c>
      <c r="F1176" t="s">
        <v>98</v>
      </c>
    </row>
    <row r="1177" spans="1:6" x14ac:dyDescent="0.25">
      <c r="A1177" t="s">
        <v>1272</v>
      </c>
      <c r="B1177" s="1">
        <v>0</v>
      </c>
      <c r="C1177">
        <v>629.19865723052499</v>
      </c>
      <c r="E1177">
        <v>0</v>
      </c>
      <c r="F1177" t="s">
        <v>242</v>
      </c>
    </row>
    <row r="1178" spans="1:6" x14ac:dyDescent="0.25">
      <c r="A1178" t="s">
        <v>1273</v>
      </c>
      <c r="B1178" s="1">
        <v>0</v>
      </c>
      <c r="C1178">
        <v>103.46396404371001</v>
      </c>
      <c r="E1178">
        <v>0</v>
      </c>
      <c r="F1178" t="s">
        <v>98</v>
      </c>
    </row>
    <row r="1179" spans="1:6" x14ac:dyDescent="0.25">
      <c r="A1179" t="s">
        <v>1274</v>
      </c>
      <c r="B1179" s="1">
        <v>0.02</v>
      </c>
      <c r="C1179">
        <v>872.99700210653896</v>
      </c>
      <c r="E1179">
        <v>0</v>
      </c>
      <c r="F1179" t="s">
        <v>48</v>
      </c>
    </row>
    <row r="1180" spans="1:6" x14ac:dyDescent="0.25">
      <c r="A1180" t="s">
        <v>1275</v>
      </c>
      <c r="B1180" s="1">
        <v>0.1</v>
      </c>
      <c r="C1180">
        <v>428.16042689294198</v>
      </c>
      <c r="E1180">
        <v>2</v>
      </c>
      <c r="F1180" t="s">
        <v>48</v>
      </c>
    </row>
    <row r="1181" spans="1:6" x14ac:dyDescent="0.25">
      <c r="A1181" t="s">
        <v>1276</v>
      </c>
      <c r="B1181" s="1">
        <v>0.15</v>
      </c>
      <c r="C1181">
        <v>378.56597057165999</v>
      </c>
      <c r="E1181">
        <v>0</v>
      </c>
      <c r="F1181" t="s">
        <v>43</v>
      </c>
    </row>
    <row r="1182" spans="1:6" x14ac:dyDescent="0.25">
      <c r="A1182" t="s">
        <v>1277</v>
      </c>
      <c r="B1182" s="1">
        <v>0.25</v>
      </c>
      <c r="C1182">
        <v>647.76787311189901</v>
      </c>
      <c r="E1182">
        <v>0</v>
      </c>
      <c r="F1182" t="s">
        <v>43</v>
      </c>
    </row>
    <row r="1183" spans="1:6" x14ac:dyDescent="0.25">
      <c r="A1183" t="s">
        <v>1278</v>
      </c>
      <c r="B1183" s="1">
        <v>0.35</v>
      </c>
      <c r="C1183">
        <v>21.458483869594101</v>
      </c>
      <c r="E1183">
        <v>0</v>
      </c>
      <c r="F1183" t="s">
        <v>98</v>
      </c>
    </row>
    <row r="1184" spans="1:6" x14ac:dyDescent="0.25">
      <c r="A1184" t="s">
        <v>1279</v>
      </c>
      <c r="B1184" s="1">
        <v>0.45</v>
      </c>
      <c r="C1184">
        <v>1775.12265583101</v>
      </c>
      <c r="E1184">
        <v>0</v>
      </c>
      <c r="F1184" t="s">
        <v>98</v>
      </c>
    </row>
    <row r="1185" spans="1:6" x14ac:dyDescent="0.25">
      <c r="A1185" t="s">
        <v>1280</v>
      </c>
      <c r="B1185" s="1">
        <v>0.03</v>
      </c>
      <c r="C1185">
        <v>629.19865723052499</v>
      </c>
      <c r="E1185">
        <v>0</v>
      </c>
      <c r="F1185" t="s">
        <v>48</v>
      </c>
    </row>
    <row r="1186" spans="1:6" x14ac:dyDescent="0.25">
      <c r="A1186" t="s">
        <v>1281</v>
      </c>
      <c r="B1186" s="1">
        <v>0.2</v>
      </c>
      <c r="C1186">
        <v>103.46396404371001</v>
      </c>
      <c r="E1186">
        <v>0</v>
      </c>
      <c r="F1186" t="s">
        <v>98</v>
      </c>
    </row>
    <row r="1187" spans="1:6" x14ac:dyDescent="0.25">
      <c r="A1187" t="s">
        <v>1282</v>
      </c>
      <c r="B1187" s="1">
        <v>0.1</v>
      </c>
      <c r="C1187">
        <v>872.99700210653896</v>
      </c>
      <c r="E1187">
        <v>0</v>
      </c>
      <c r="F1187" t="s">
        <v>48</v>
      </c>
    </row>
    <row r="1188" spans="1:6" x14ac:dyDescent="0.25">
      <c r="A1188" t="s">
        <v>1283</v>
      </c>
      <c r="B1188" s="1">
        <v>0.1</v>
      </c>
      <c r="C1188">
        <v>428.16042689294198</v>
      </c>
      <c r="E1188">
        <v>2</v>
      </c>
      <c r="F1188" t="s">
        <v>43</v>
      </c>
    </row>
    <row r="1189" spans="1:6" x14ac:dyDescent="0.25">
      <c r="A1189" t="s">
        <v>1284</v>
      </c>
      <c r="B1189" s="1">
        <v>0</v>
      </c>
      <c r="C1189">
        <v>647.76787311189901</v>
      </c>
      <c r="E1189">
        <v>0</v>
      </c>
      <c r="F1189" t="s">
        <v>48</v>
      </c>
    </row>
    <row r="1190" spans="1:6" x14ac:dyDescent="0.25">
      <c r="A1190" t="s">
        <v>1285</v>
      </c>
      <c r="B1190" s="1">
        <v>0</v>
      </c>
      <c r="C1190">
        <v>21.458483869594101</v>
      </c>
      <c r="E1190">
        <v>0</v>
      </c>
      <c r="F1190" t="s">
        <v>48</v>
      </c>
    </row>
    <row r="1191" spans="1:6" x14ac:dyDescent="0.25">
      <c r="A1191" t="s">
        <v>1286</v>
      </c>
      <c r="B1191" s="1">
        <v>0.01</v>
      </c>
      <c r="C1191">
        <v>1775.12265583101</v>
      </c>
      <c r="E1191">
        <v>0</v>
      </c>
      <c r="F1191" t="s">
        <v>48</v>
      </c>
    </row>
    <row r="1192" spans="1:6" x14ac:dyDescent="0.25">
      <c r="A1192" t="s">
        <v>1287</v>
      </c>
      <c r="B1192" s="1">
        <v>0.01</v>
      </c>
      <c r="C1192">
        <v>629.19865723052499</v>
      </c>
      <c r="E1192">
        <v>0</v>
      </c>
      <c r="F1192" t="s">
        <v>48</v>
      </c>
    </row>
    <row r="1193" spans="1:6" x14ac:dyDescent="0.25">
      <c r="A1193" t="s">
        <v>1288</v>
      </c>
      <c r="B1193" s="1">
        <v>0.05</v>
      </c>
      <c r="C1193">
        <v>103.46396404371001</v>
      </c>
      <c r="E1193">
        <v>0</v>
      </c>
      <c r="F1193" t="s">
        <v>43</v>
      </c>
    </row>
    <row r="1194" spans="1:6" x14ac:dyDescent="0.25">
      <c r="A1194" t="s">
        <v>1289</v>
      </c>
      <c r="B1194" s="1">
        <v>0.03</v>
      </c>
      <c r="C1194">
        <v>872.99700210653896</v>
      </c>
      <c r="E1194">
        <v>0</v>
      </c>
      <c r="F1194" t="s">
        <v>48</v>
      </c>
    </row>
    <row r="1195" spans="1:6" x14ac:dyDescent="0.25">
      <c r="A1195" t="s">
        <v>1290</v>
      </c>
      <c r="B1195" s="1">
        <v>0.1</v>
      </c>
      <c r="C1195">
        <v>428.16042689294198</v>
      </c>
      <c r="E1195">
        <v>2</v>
      </c>
      <c r="F1195" t="s">
        <v>48</v>
      </c>
    </row>
    <row r="1196" spans="1:6" x14ac:dyDescent="0.25">
      <c r="A1196" t="s">
        <v>1291</v>
      </c>
      <c r="B1196" s="1">
        <v>0.15</v>
      </c>
      <c r="C1196">
        <v>647.76787311189901</v>
      </c>
      <c r="E1196">
        <v>0</v>
      </c>
      <c r="F1196" t="s">
        <v>43</v>
      </c>
    </row>
    <row r="1197" spans="1:6" x14ac:dyDescent="0.25">
      <c r="A1197" t="s">
        <v>1292</v>
      </c>
      <c r="B1197" s="1">
        <v>0.05</v>
      </c>
      <c r="C1197">
        <v>21.458483869594101</v>
      </c>
      <c r="E1197">
        <v>0</v>
      </c>
      <c r="F1197" t="s">
        <v>48</v>
      </c>
    </row>
    <row r="1198" spans="1:6" x14ac:dyDescent="0.25">
      <c r="A1198" t="s">
        <v>1293</v>
      </c>
      <c r="B1198" s="1">
        <v>0.01</v>
      </c>
      <c r="C1198">
        <v>1775.12265583101</v>
      </c>
      <c r="E1198">
        <v>0</v>
      </c>
      <c r="F1198" t="s">
        <v>48</v>
      </c>
    </row>
    <row r="1199" spans="1:6" x14ac:dyDescent="0.25">
      <c r="A1199" t="s">
        <v>1294</v>
      </c>
      <c r="B1199" s="1">
        <v>0.4</v>
      </c>
      <c r="C1199">
        <v>629.19865723052499</v>
      </c>
      <c r="E1199">
        <v>0</v>
      </c>
      <c r="F1199" t="s">
        <v>98</v>
      </c>
    </row>
    <row r="1200" spans="1:6" x14ac:dyDescent="0.25">
      <c r="A1200" t="s">
        <v>1295</v>
      </c>
      <c r="B1200" s="1">
        <v>0.1</v>
      </c>
      <c r="C1200">
        <v>103.46396404371001</v>
      </c>
      <c r="E1200">
        <v>0</v>
      </c>
      <c r="F1200" t="s">
        <v>98</v>
      </c>
    </row>
    <row r="1201" spans="1:6" x14ac:dyDescent="0.25">
      <c r="A1201" t="s">
        <v>1296</v>
      </c>
      <c r="B1201" s="1">
        <v>0.1</v>
      </c>
      <c r="C1201">
        <v>428.16042689294198</v>
      </c>
      <c r="E1201">
        <v>2</v>
      </c>
      <c r="F1201" t="s">
        <v>48</v>
      </c>
    </row>
    <row r="1202" spans="1:6" x14ac:dyDescent="0.25">
      <c r="A1202" t="s">
        <v>1297</v>
      </c>
      <c r="B1202" s="1">
        <v>0.1</v>
      </c>
      <c r="C1202">
        <v>378.56597057165999</v>
      </c>
      <c r="E1202">
        <v>0</v>
      </c>
      <c r="F1202" t="s">
        <v>48</v>
      </c>
    </row>
    <row r="1203" spans="1:6" x14ac:dyDescent="0.25">
      <c r="A1203" t="s">
        <v>1298</v>
      </c>
      <c r="B1203" s="1">
        <v>0.03</v>
      </c>
      <c r="C1203">
        <v>647.76787311189901</v>
      </c>
      <c r="E1203">
        <v>0</v>
      </c>
      <c r="F1203" t="s">
        <v>48</v>
      </c>
    </row>
    <row r="1204" spans="1:6" x14ac:dyDescent="0.25">
      <c r="A1204" t="s">
        <v>1299</v>
      </c>
      <c r="B1204" s="1">
        <v>0.25</v>
      </c>
      <c r="C1204">
        <v>21.458483869594101</v>
      </c>
      <c r="E1204">
        <v>0</v>
      </c>
      <c r="F1204" t="s">
        <v>98</v>
      </c>
    </row>
    <row r="1205" spans="1:6" x14ac:dyDescent="0.25">
      <c r="A1205" t="s">
        <v>1300</v>
      </c>
      <c r="B1205" s="1">
        <v>0.25</v>
      </c>
      <c r="C1205">
        <v>1775.12265583101</v>
      </c>
      <c r="E1205">
        <v>0</v>
      </c>
      <c r="F1205" t="s">
        <v>98</v>
      </c>
    </row>
    <row r="1206" spans="1:6" x14ac:dyDescent="0.25">
      <c r="A1206" t="s">
        <v>1301</v>
      </c>
      <c r="B1206" s="1">
        <v>0.05</v>
      </c>
      <c r="C1206">
        <v>629.19865723052499</v>
      </c>
      <c r="E1206">
        <v>0</v>
      </c>
      <c r="F1206" t="s">
        <v>48</v>
      </c>
    </row>
    <row r="1207" spans="1:6" x14ac:dyDescent="0.25">
      <c r="A1207" t="s">
        <v>1302</v>
      </c>
      <c r="B1207" s="1">
        <v>0.25</v>
      </c>
      <c r="C1207">
        <v>103.46396404371001</v>
      </c>
      <c r="E1207">
        <v>0</v>
      </c>
      <c r="F1207" t="s">
        <v>98</v>
      </c>
    </row>
    <row r="1208" spans="1:6" x14ac:dyDescent="0.25">
      <c r="A1208" t="s">
        <v>1303</v>
      </c>
      <c r="B1208" s="1">
        <v>0.05</v>
      </c>
      <c r="C1208">
        <v>872.99700210653896</v>
      </c>
      <c r="E1208">
        <v>0</v>
      </c>
      <c r="F1208" t="s">
        <v>48</v>
      </c>
    </row>
    <row r="1209" spans="1:6" x14ac:dyDescent="0.25">
      <c r="A1209" t="s">
        <v>1304</v>
      </c>
      <c r="B1209" s="1">
        <v>0.15</v>
      </c>
      <c r="C1209">
        <v>428.16042689294198</v>
      </c>
      <c r="E1209">
        <v>2</v>
      </c>
      <c r="F1209" t="s">
        <v>43</v>
      </c>
    </row>
    <row r="1210" spans="1:6" x14ac:dyDescent="0.25">
      <c r="A1210" t="s">
        <v>1305</v>
      </c>
      <c r="B1210" s="1">
        <v>0.05</v>
      </c>
      <c r="C1210">
        <v>21.458483869594101</v>
      </c>
      <c r="E1210">
        <v>0</v>
      </c>
      <c r="F1210" t="s">
        <v>98</v>
      </c>
    </row>
    <row r="1211" spans="1:6" x14ac:dyDescent="0.25">
      <c r="A1211" t="s">
        <v>1306</v>
      </c>
      <c r="B1211" s="1">
        <v>0.03</v>
      </c>
      <c r="C1211">
        <v>1775.12265583101</v>
      </c>
      <c r="E1211">
        <v>0</v>
      </c>
      <c r="F1211" t="s">
        <v>48</v>
      </c>
    </row>
    <row r="1212" spans="1:6" x14ac:dyDescent="0.25">
      <c r="A1212" t="s">
        <v>1307</v>
      </c>
      <c r="B1212" s="1">
        <v>0</v>
      </c>
      <c r="C1212">
        <v>629.19865723052499</v>
      </c>
      <c r="E1212">
        <v>0</v>
      </c>
      <c r="F1212" t="s">
        <v>43</v>
      </c>
    </row>
    <row r="1213" spans="1:6" x14ac:dyDescent="0.25">
      <c r="A1213" t="s">
        <v>1308</v>
      </c>
      <c r="B1213" s="1">
        <v>0.25</v>
      </c>
      <c r="C1213">
        <v>103.46396404371001</v>
      </c>
      <c r="E1213">
        <v>0</v>
      </c>
      <c r="F1213" t="s">
        <v>98</v>
      </c>
    </row>
    <row r="1214" spans="1:6" x14ac:dyDescent="0.25">
      <c r="A1214" t="s">
        <v>1309</v>
      </c>
      <c r="B1214" s="1">
        <v>0</v>
      </c>
      <c r="C1214">
        <v>872.99700210653896</v>
      </c>
      <c r="E1214">
        <v>0</v>
      </c>
      <c r="F1214" t="s">
        <v>48</v>
      </c>
    </row>
    <row r="1215" spans="1:6" x14ac:dyDescent="0.25">
      <c r="A1215" t="s">
        <v>1310</v>
      </c>
      <c r="B1215" s="1">
        <v>0.03</v>
      </c>
      <c r="C1215">
        <v>428.16042689294198</v>
      </c>
      <c r="E1215">
        <v>2</v>
      </c>
      <c r="F1215" t="s">
        <v>48</v>
      </c>
    </row>
    <row r="1216" spans="1:6" x14ac:dyDescent="0.25">
      <c r="A1216" t="s">
        <v>1311</v>
      </c>
      <c r="B1216" s="1">
        <v>0</v>
      </c>
      <c r="C1216">
        <v>647.76787311189901</v>
      </c>
      <c r="E1216">
        <v>0</v>
      </c>
      <c r="F1216" t="s">
        <v>48</v>
      </c>
    </row>
    <row r="1217" spans="1:6" x14ac:dyDescent="0.25">
      <c r="A1217" t="s">
        <v>1312</v>
      </c>
      <c r="B1217" s="1">
        <v>0.1</v>
      </c>
      <c r="C1217">
        <v>21.458483869594101</v>
      </c>
      <c r="E1217">
        <v>0</v>
      </c>
      <c r="F1217" t="s">
        <v>48</v>
      </c>
    </row>
    <row r="1218" spans="1:6" x14ac:dyDescent="0.25">
      <c r="A1218" t="s">
        <v>1313</v>
      </c>
      <c r="B1218" s="1">
        <v>0.1</v>
      </c>
      <c r="C1218">
        <v>1775.12265583101</v>
      </c>
      <c r="E1218">
        <v>0</v>
      </c>
      <c r="F1218" t="s">
        <v>48</v>
      </c>
    </row>
    <row r="1219" spans="1:6" x14ac:dyDescent="0.25">
      <c r="A1219" t="s">
        <v>1314</v>
      </c>
      <c r="B1219" s="1">
        <v>0.35</v>
      </c>
      <c r="C1219">
        <v>629.19865723052499</v>
      </c>
      <c r="E1219">
        <v>0</v>
      </c>
      <c r="F1219" t="s">
        <v>98</v>
      </c>
    </row>
    <row r="1220" spans="1:6" x14ac:dyDescent="0.25">
      <c r="A1220" t="s">
        <v>1315</v>
      </c>
      <c r="B1220" s="1">
        <v>0.3</v>
      </c>
      <c r="C1220">
        <v>103.46396404371001</v>
      </c>
      <c r="E1220">
        <v>0</v>
      </c>
      <c r="F1220" t="s">
        <v>98</v>
      </c>
    </row>
    <row r="1221" spans="1:6" x14ac:dyDescent="0.25">
      <c r="A1221" t="s">
        <v>1316</v>
      </c>
      <c r="B1221" s="1">
        <v>0.03</v>
      </c>
      <c r="C1221">
        <v>428.16042689294198</v>
      </c>
      <c r="E1221">
        <v>2</v>
      </c>
      <c r="F1221" t="s">
        <v>48</v>
      </c>
    </row>
    <row r="1222" spans="1:6" x14ac:dyDescent="0.25">
      <c r="A1222" t="s">
        <v>1317</v>
      </c>
      <c r="B1222" s="1">
        <v>0.03</v>
      </c>
      <c r="C1222">
        <v>647.76787311189901</v>
      </c>
      <c r="E1222">
        <v>0</v>
      </c>
      <c r="F1222" t="s">
        <v>48</v>
      </c>
    </row>
    <row r="1223" spans="1:6" x14ac:dyDescent="0.25">
      <c r="A1223" t="s">
        <v>1318</v>
      </c>
      <c r="B1223" s="1">
        <v>0.1</v>
      </c>
      <c r="C1223">
        <v>21.458483869594101</v>
      </c>
      <c r="E1223">
        <v>0</v>
      </c>
      <c r="F1223" t="s">
        <v>48</v>
      </c>
    </row>
    <row r="1224" spans="1:6" x14ac:dyDescent="0.25">
      <c r="A1224" t="s">
        <v>1319</v>
      </c>
      <c r="B1224" s="1">
        <v>0</v>
      </c>
      <c r="C1224">
        <v>1775.12265583101</v>
      </c>
      <c r="E1224">
        <v>0</v>
      </c>
      <c r="F1224" t="s">
        <v>98</v>
      </c>
    </row>
    <row r="1225" spans="1:6" x14ac:dyDescent="0.25">
      <c r="A1225" t="s">
        <v>1320</v>
      </c>
      <c r="B1225" s="1">
        <v>0.15</v>
      </c>
      <c r="C1225">
        <v>48.189327328686097</v>
      </c>
      <c r="E1225">
        <v>0</v>
      </c>
      <c r="F1225" t="s">
        <v>43</v>
      </c>
    </row>
    <row r="1226" spans="1:6" x14ac:dyDescent="0.25">
      <c r="A1226" t="s">
        <v>1321</v>
      </c>
      <c r="B1226" s="1">
        <v>0.05</v>
      </c>
      <c r="C1226">
        <v>629.19865723052499</v>
      </c>
      <c r="E1226">
        <v>0</v>
      </c>
      <c r="F1226" t="s">
        <v>48</v>
      </c>
    </row>
    <row r="1227" spans="1:6" x14ac:dyDescent="0.25">
      <c r="A1227" t="s">
        <v>1322</v>
      </c>
      <c r="B1227" s="1">
        <v>0</v>
      </c>
      <c r="C1227">
        <v>103.46396404371001</v>
      </c>
      <c r="E1227">
        <v>0</v>
      </c>
      <c r="F1227" t="s">
        <v>98</v>
      </c>
    </row>
    <row r="1228" spans="1:6" x14ac:dyDescent="0.25">
      <c r="A1228" t="s">
        <v>1323</v>
      </c>
      <c r="B1228" s="1">
        <v>0.1</v>
      </c>
      <c r="C1228">
        <v>872.99700210653896</v>
      </c>
      <c r="E1228">
        <v>0</v>
      </c>
      <c r="F1228" t="s">
        <v>48</v>
      </c>
    </row>
    <row r="1229" spans="1:6" x14ac:dyDescent="0.25">
      <c r="A1229" t="s">
        <v>1324</v>
      </c>
      <c r="B1229" s="1">
        <v>0.15</v>
      </c>
      <c r="C1229">
        <v>428.16042689294198</v>
      </c>
      <c r="E1229">
        <v>1</v>
      </c>
      <c r="F1229" t="s">
        <v>43</v>
      </c>
    </row>
    <row r="1230" spans="1:6" x14ac:dyDescent="0.25">
      <c r="A1230" t="s">
        <v>1325</v>
      </c>
      <c r="B1230" s="1">
        <v>0.05</v>
      </c>
      <c r="C1230">
        <v>647.76787311189901</v>
      </c>
      <c r="E1230">
        <v>0</v>
      </c>
      <c r="F1230" t="s">
        <v>48</v>
      </c>
    </row>
    <row r="1231" spans="1:6" x14ac:dyDescent="0.25">
      <c r="A1231" t="s">
        <v>1326</v>
      </c>
      <c r="B1231" s="1">
        <v>0.03</v>
      </c>
      <c r="C1231">
        <v>21.458483869594101</v>
      </c>
      <c r="E1231">
        <v>0</v>
      </c>
      <c r="F1231" t="s">
        <v>98</v>
      </c>
    </row>
    <row r="1232" spans="1:6" x14ac:dyDescent="0.25">
      <c r="A1232" t="s">
        <v>1327</v>
      </c>
      <c r="B1232" s="1">
        <v>0.4</v>
      </c>
      <c r="C1232">
        <v>1775.12265583101</v>
      </c>
      <c r="E1232">
        <v>0</v>
      </c>
      <c r="F1232" t="s">
        <v>98</v>
      </c>
    </row>
    <row r="1233" spans="1:6" x14ac:dyDescent="0.25">
      <c r="A1233" t="s">
        <v>1328</v>
      </c>
      <c r="B1233" s="1">
        <v>0.2</v>
      </c>
      <c r="C1233">
        <v>48.189327328686097</v>
      </c>
      <c r="E1233">
        <v>0</v>
      </c>
      <c r="F1233" t="s">
        <v>98</v>
      </c>
    </row>
    <row r="1234" spans="1:6" x14ac:dyDescent="0.25">
      <c r="A1234" t="s">
        <v>1329</v>
      </c>
      <c r="B1234" s="1">
        <v>0</v>
      </c>
      <c r="C1234">
        <v>629.19865723052499</v>
      </c>
      <c r="E1234">
        <v>0</v>
      </c>
      <c r="F1234" t="s">
        <v>98</v>
      </c>
    </row>
    <row r="1235" spans="1:6" x14ac:dyDescent="0.25">
      <c r="A1235" t="s">
        <v>1330</v>
      </c>
      <c r="B1235" s="1">
        <v>0.3</v>
      </c>
      <c r="C1235">
        <v>103.46396404371001</v>
      </c>
      <c r="E1235">
        <v>0</v>
      </c>
      <c r="F1235" t="s">
        <v>98</v>
      </c>
    </row>
    <row r="1236" spans="1:6" x14ac:dyDescent="0.25">
      <c r="A1236" t="s">
        <v>1331</v>
      </c>
      <c r="B1236" s="1">
        <v>0.05</v>
      </c>
      <c r="C1236">
        <v>872.99700210653896</v>
      </c>
      <c r="E1236">
        <v>0</v>
      </c>
      <c r="F1236" t="s">
        <v>48</v>
      </c>
    </row>
    <row r="1237" spans="1:6" x14ac:dyDescent="0.25">
      <c r="A1237" t="s">
        <v>1332</v>
      </c>
      <c r="B1237" s="1">
        <v>0.15</v>
      </c>
      <c r="C1237">
        <v>428.16042689294198</v>
      </c>
      <c r="E1237">
        <v>1</v>
      </c>
      <c r="F1237" t="s">
        <v>43</v>
      </c>
    </row>
    <row r="1238" spans="1:6" x14ac:dyDescent="0.25">
      <c r="A1238" t="s">
        <v>1333</v>
      </c>
      <c r="B1238" s="1">
        <v>0.15</v>
      </c>
      <c r="C1238">
        <v>647.76787311189901</v>
      </c>
      <c r="E1238">
        <v>0</v>
      </c>
      <c r="F1238" t="s">
        <v>43</v>
      </c>
    </row>
    <row r="1239" spans="1:6" x14ac:dyDescent="0.25">
      <c r="A1239" t="s">
        <v>1334</v>
      </c>
      <c r="B1239" s="1">
        <v>0.1</v>
      </c>
      <c r="C1239">
        <v>21.458483869594101</v>
      </c>
      <c r="E1239">
        <v>0</v>
      </c>
      <c r="F1239" t="s">
        <v>98</v>
      </c>
    </row>
    <row r="1240" spans="1:6" x14ac:dyDescent="0.25">
      <c r="A1240" t="s">
        <v>1335</v>
      </c>
      <c r="B1240" s="1">
        <v>0.3</v>
      </c>
      <c r="C1240">
        <v>1775.12265583101</v>
      </c>
      <c r="E1240">
        <v>0</v>
      </c>
      <c r="F1240" t="s">
        <v>98</v>
      </c>
    </row>
    <row r="1241" spans="1:6" x14ac:dyDescent="0.25">
      <c r="A1241" t="s">
        <v>1336</v>
      </c>
      <c r="B1241" s="1">
        <v>0.45</v>
      </c>
      <c r="C1241">
        <v>48.189327328686097</v>
      </c>
      <c r="E1241">
        <v>0</v>
      </c>
      <c r="F1241" t="s">
        <v>98</v>
      </c>
    </row>
    <row r="1242" spans="1:6" x14ac:dyDescent="0.25">
      <c r="A1242" t="s">
        <v>1337</v>
      </c>
      <c r="B1242" s="1">
        <v>0</v>
      </c>
      <c r="C1242">
        <v>629.19865723052499</v>
      </c>
      <c r="E1242">
        <v>0</v>
      </c>
      <c r="F1242" t="s">
        <v>98</v>
      </c>
    </row>
    <row r="1243" spans="1:6" x14ac:dyDescent="0.25">
      <c r="A1243" t="s">
        <v>1338</v>
      </c>
      <c r="B1243" s="1">
        <v>0.1</v>
      </c>
      <c r="C1243">
        <v>103.46396404371001</v>
      </c>
      <c r="E1243">
        <v>0</v>
      </c>
      <c r="F1243" t="s">
        <v>98</v>
      </c>
    </row>
    <row r="1244" spans="1:6" x14ac:dyDescent="0.25">
      <c r="A1244" t="s">
        <v>1339</v>
      </c>
      <c r="B1244" s="1">
        <v>0.1</v>
      </c>
      <c r="C1244">
        <v>428.16042689294198</v>
      </c>
      <c r="E1244">
        <v>1</v>
      </c>
      <c r="F1244" t="s">
        <v>43</v>
      </c>
    </row>
    <row r="1245" spans="1:6" x14ac:dyDescent="0.25">
      <c r="A1245" t="s">
        <v>1340</v>
      </c>
      <c r="B1245" s="1">
        <v>0</v>
      </c>
      <c r="C1245">
        <v>647.76787311189901</v>
      </c>
      <c r="E1245">
        <v>0</v>
      </c>
      <c r="F1245" t="s">
        <v>48</v>
      </c>
    </row>
    <row r="1246" spans="1:6" x14ac:dyDescent="0.25">
      <c r="A1246" t="s">
        <v>1341</v>
      </c>
      <c r="B1246" s="1">
        <v>0.2</v>
      </c>
      <c r="C1246">
        <v>21.458483869594101</v>
      </c>
      <c r="E1246">
        <v>0</v>
      </c>
      <c r="F1246" t="s">
        <v>98</v>
      </c>
    </row>
    <row r="1247" spans="1:6" x14ac:dyDescent="0.25">
      <c r="A1247" t="s">
        <v>1342</v>
      </c>
      <c r="B1247" s="1">
        <v>0.5</v>
      </c>
      <c r="C1247">
        <v>1775.12265583101</v>
      </c>
      <c r="E1247">
        <v>0</v>
      </c>
      <c r="F1247" t="s">
        <v>98</v>
      </c>
    </row>
    <row r="1248" spans="1:6" x14ac:dyDescent="0.25">
      <c r="A1248" t="s">
        <v>1343</v>
      </c>
      <c r="B1248" s="1">
        <v>0.1</v>
      </c>
      <c r="C1248">
        <v>48.189327328686097</v>
      </c>
      <c r="E1248">
        <v>0</v>
      </c>
      <c r="F1248" t="s">
        <v>48</v>
      </c>
    </row>
    <row r="1249" spans="1:6" x14ac:dyDescent="0.25">
      <c r="A1249" t="s">
        <v>1344</v>
      </c>
      <c r="B1249" s="1">
        <v>0.2</v>
      </c>
      <c r="C1249">
        <v>629.19865723052499</v>
      </c>
      <c r="E1249">
        <v>0</v>
      </c>
      <c r="F1249" t="s">
        <v>98</v>
      </c>
    </row>
    <row r="1250" spans="1:6" x14ac:dyDescent="0.25">
      <c r="A1250" t="s">
        <v>1345</v>
      </c>
      <c r="B1250" s="1">
        <v>0.9</v>
      </c>
      <c r="C1250">
        <v>103.46396404371001</v>
      </c>
      <c r="E1250">
        <v>0</v>
      </c>
      <c r="F1250" t="s">
        <v>98</v>
      </c>
    </row>
    <row r="1251" spans="1:6" x14ac:dyDescent="0.25">
      <c r="A1251" t="s">
        <v>1346</v>
      </c>
      <c r="B1251" s="1">
        <v>0.05</v>
      </c>
      <c r="C1251">
        <v>872.99700210653896</v>
      </c>
      <c r="E1251">
        <v>0</v>
      </c>
      <c r="F1251" t="s">
        <v>48</v>
      </c>
    </row>
    <row r="1252" spans="1:6" x14ac:dyDescent="0.25">
      <c r="A1252" t="s">
        <v>1347</v>
      </c>
      <c r="B1252" s="1">
        <v>0.1</v>
      </c>
      <c r="C1252">
        <v>428.16042689294198</v>
      </c>
      <c r="E1252">
        <v>1</v>
      </c>
      <c r="F1252" t="s">
        <v>43</v>
      </c>
    </row>
    <row r="1253" spans="1:6" x14ac:dyDescent="0.25">
      <c r="A1253" t="s">
        <v>1348</v>
      </c>
      <c r="B1253" s="1">
        <v>0</v>
      </c>
      <c r="C1253">
        <v>21.458483869594101</v>
      </c>
      <c r="E1253">
        <v>0</v>
      </c>
      <c r="F1253" t="s">
        <v>48</v>
      </c>
    </row>
    <row r="1254" spans="1:6" x14ac:dyDescent="0.25">
      <c r="A1254" t="s">
        <v>1349</v>
      </c>
      <c r="B1254" s="1">
        <v>0</v>
      </c>
      <c r="C1254">
        <v>1775.12265583101</v>
      </c>
      <c r="E1254">
        <v>0</v>
      </c>
      <c r="F1254" t="s">
        <v>48</v>
      </c>
    </row>
    <row r="1255" spans="1:6" x14ac:dyDescent="0.25">
      <c r="A1255" t="s">
        <v>1350</v>
      </c>
      <c r="B1255" s="1">
        <v>0.03</v>
      </c>
      <c r="C1255">
        <v>48.189327328686097</v>
      </c>
      <c r="E1255">
        <v>0</v>
      </c>
      <c r="F1255" t="s">
        <v>48</v>
      </c>
    </row>
    <row r="1256" spans="1:6" x14ac:dyDescent="0.25">
      <c r="A1256" t="s">
        <v>1351</v>
      </c>
      <c r="B1256" s="1">
        <v>0.03</v>
      </c>
      <c r="C1256">
        <v>629.19865723052499</v>
      </c>
      <c r="E1256">
        <v>0</v>
      </c>
      <c r="F1256" t="s">
        <v>48</v>
      </c>
    </row>
    <row r="1257" spans="1:6" x14ac:dyDescent="0.25">
      <c r="A1257" t="s">
        <v>1352</v>
      </c>
      <c r="B1257" s="1">
        <v>0</v>
      </c>
      <c r="C1257">
        <v>103.46396404371001</v>
      </c>
      <c r="E1257">
        <v>0</v>
      </c>
      <c r="F1257" t="s">
        <v>48</v>
      </c>
    </row>
    <row r="1258" spans="1:6" x14ac:dyDescent="0.25">
      <c r="A1258" t="s">
        <v>1353</v>
      </c>
      <c r="B1258" s="1">
        <v>0</v>
      </c>
      <c r="C1258">
        <v>428.16042689294198</v>
      </c>
      <c r="E1258">
        <v>1</v>
      </c>
      <c r="F1258" t="s">
        <v>48</v>
      </c>
    </row>
    <row r="1259" spans="1:6" x14ac:dyDescent="0.25">
      <c r="A1259" t="s">
        <v>1354</v>
      </c>
      <c r="B1259" s="1">
        <v>0.05</v>
      </c>
      <c r="C1259">
        <v>378.56597057165999</v>
      </c>
      <c r="E1259">
        <v>0</v>
      </c>
      <c r="F1259" t="s">
        <v>43</v>
      </c>
    </row>
    <row r="1260" spans="1:6" x14ac:dyDescent="0.25">
      <c r="A1260" t="s">
        <v>1355</v>
      </c>
      <c r="B1260" s="1">
        <v>0</v>
      </c>
      <c r="C1260">
        <v>647.76787311189901</v>
      </c>
      <c r="E1260">
        <v>0</v>
      </c>
      <c r="F1260" t="s">
        <v>48</v>
      </c>
    </row>
    <row r="1261" spans="1:6" x14ac:dyDescent="0.25">
      <c r="A1261" t="s">
        <v>1356</v>
      </c>
      <c r="B1261" s="1">
        <v>0.1</v>
      </c>
      <c r="C1261">
        <v>21.458483869594101</v>
      </c>
      <c r="E1261">
        <v>0</v>
      </c>
      <c r="F1261" t="s">
        <v>98</v>
      </c>
    </row>
    <row r="1262" spans="1:6" x14ac:dyDescent="0.25">
      <c r="A1262" t="s">
        <v>1357</v>
      </c>
      <c r="B1262" s="1">
        <v>0.2</v>
      </c>
      <c r="C1262">
        <v>1775.12265583101</v>
      </c>
      <c r="E1262">
        <v>0</v>
      </c>
      <c r="F1262" t="s">
        <v>98</v>
      </c>
    </row>
    <row r="1263" spans="1:6" x14ac:dyDescent="0.25">
      <c r="A1263" t="s">
        <v>1358</v>
      </c>
      <c r="B1263" s="1">
        <v>0.05</v>
      </c>
      <c r="C1263">
        <v>48.189327328686097</v>
      </c>
      <c r="E1263">
        <v>0</v>
      </c>
      <c r="F1263" t="s">
        <v>48</v>
      </c>
    </row>
    <row r="1264" spans="1:6" x14ac:dyDescent="0.25">
      <c r="A1264" t="s">
        <v>1359</v>
      </c>
      <c r="B1264" s="1">
        <v>0.15</v>
      </c>
      <c r="C1264">
        <v>629.19865723052499</v>
      </c>
      <c r="E1264">
        <v>0</v>
      </c>
      <c r="F1264" t="s">
        <v>43</v>
      </c>
    </row>
    <row r="1265" spans="1:6" x14ac:dyDescent="0.25">
      <c r="A1265" t="s">
        <v>1360</v>
      </c>
      <c r="B1265" s="1">
        <v>0.03</v>
      </c>
      <c r="C1265">
        <v>103.46396404371001</v>
      </c>
      <c r="E1265">
        <v>0</v>
      </c>
      <c r="F1265" t="s">
        <v>43</v>
      </c>
    </row>
    <row r="1266" spans="1:6" x14ac:dyDescent="0.25">
      <c r="A1266" t="s">
        <v>1361</v>
      </c>
      <c r="B1266" s="1">
        <v>0</v>
      </c>
      <c r="C1266">
        <v>872.99700210653896</v>
      </c>
      <c r="E1266">
        <v>0</v>
      </c>
      <c r="F1266" t="s">
        <v>48</v>
      </c>
    </row>
    <row r="1267" spans="1:6" x14ac:dyDescent="0.25">
      <c r="A1267" t="s">
        <v>1362</v>
      </c>
      <c r="B1267" s="1">
        <v>0.05</v>
      </c>
      <c r="C1267">
        <v>428.16042689294198</v>
      </c>
      <c r="E1267">
        <v>2</v>
      </c>
      <c r="F1267" t="s">
        <v>48</v>
      </c>
    </row>
    <row r="1268" spans="1:6" x14ac:dyDescent="0.25">
      <c r="A1268" t="s">
        <v>1363</v>
      </c>
      <c r="B1268" s="1">
        <v>0.1</v>
      </c>
      <c r="C1268">
        <v>378.56597057165999</v>
      </c>
      <c r="E1268">
        <v>0</v>
      </c>
      <c r="F1268" t="s">
        <v>48</v>
      </c>
    </row>
    <row r="1269" spans="1:6" x14ac:dyDescent="0.25">
      <c r="A1269" t="s">
        <v>1364</v>
      </c>
      <c r="B1269" s="1">
        <v>0.03</v>
      </c>
      <c r="C1269">
        <v>647.76787311189901</v>
      </c>
      <c r="E1269">
        <v>0</v>
      </c>
      <c r="F1269" t="s">
        <v>48</v>
      </c>
    </row>
    <row r="1270" spans="1:6" x14ac:dyDescent="0.25">
      <c r="A1270" t="s">
        <v>1365</v>
      </c>
      <c r="B1270" s="1">
        <v>0.01</v>
      </c>
      <c r="C1270">
        <v>21.458483869594101</v>
      </c>
      <c r="E1270">
        <v>0</v>
      </c>
      <c r="F1270" t="s">
        <v>98</v>
      </c>
    </row>
    <row r="1271" spans="1:6" x14ac:dyDescent="0.25">
      <c r="A1271" t="s">
        <v>1366</v>
      </c>
      <c r="B1271" s="1">
        <v>0.4</v>
      </c>
      <c r="C1271">
        <v>1775.12265583101</v>
      </c>
      <c r="E1271">
        <v>0</v>
      </c>
      <c r="F1271" t="s">
        <v>98</v>
      </c>
    </row>
    <row r="1272" spans="1:6" x14ac:dyDescent="0.25">
      <c r="A1272" t="s">
        <v>1367</v>
      </c>
      <c r="B1272" s="1">
        <v>0.03</v>
      </c>
      <c r="C1272">
        <v>48.189327328686097</v>
      </c>
      <c r="E1272">
        <v>0</v>
      </c>
      <c r="F1272" t="s">
        <v>48</v>
      </c>
    </row>
    <row r="1273" spans="1:6" x14ac:dyDescent="0.25">
      <c r="A1273" t="s">
        <v>1368</v>
      </c>
      <c r="B1273" s="1">
        <v>0.25</v>
      </c>
      <c r="C1273">
        <v>629.19865723052499</v>
      </c>
      <c r="E1273">
        <v>0</v>
      </c>
      <c r="F1273" t="s">
        <v>98</v>
      </c>
    </row>
    <row r="1274" spans="1:6" x14ac:dyDescent="0.25">
      <c r="A1274" t="s">
        <v>1369</v>
      </c>
      <c r="B1274" s="1">
        <v>0.2</v>
      </c>
      <c r="C1274">
        <v>103.46396404371001</v>
      </c>
      <c r="E1274">
        <v>0</v>
      </c>
      <c r="F1274" t="s">
        <v>98</v>
      </c>
    </row>
    <row r="1275" spans="1:6" x14ac:dyDescent="0.25">
      <c r="A1275" t="s">
        <v>1370</v>
      </c>
      <c r="B1275" s="1">
        <v>3.0000000000000001E-3</v>
      </c>
      <c r="C1275">
        <v>428.16042689294198</v>
      </c>
      <c r="E1275">
        <v>2</v>
      </c>
      <c r="F1275" t="s">
        <v>48</v>
      </c>
    </row>
    <row r="1276" spans="1:6" x14ac:dyDescent="0.25">
      <c r="A1276" t="s">
        <v>1371</v>
      </c>
      <c r="B1276" s="1">
        <v>0.05</v>
      </c>
      <c r="C1276">
        <v>378.56597057165999</v>
      </c>
      <c r="E1276">
        <v>0</v>
      </c>
      <c r="F1276" t="s">
        <v>48</v>
      </c>
    </row>
    <row r="1277" spans="1:6" x14ac:dyDescent="0.25">
      <c r="A1277" t="s">
        <v>1372</v>
      </c>
      <c r="B1277" s="1">
        <v>0</v>
      </c>
      <c r="C1277">
        <v>647.76787311189901</v>
      </c>
      <c r="E1277">
        <v>0</v>
      </c>
      <c r="F1277" t="s">
        <v>48</v>
      </c>
    </row>
    <row r="1278" spans="1:6" x14ac:dyDescent="0.25">
      <c r="A1278" t="s">
        <v>1373</v>
      </c>
      <c r="B1278" s="1">
        <v>0.1</v>
      </c>
      <c r="C1278">
        <v>21.458483869594101</v>
      </c>
      <c r="E1278">
        <v>0</v>
      </c>
      <c r="F1278" t="s">
        <v>43</v>
      </c>
    </row>
    <row r="1279" spans="1:6" x14ac:dyDescent="0.25">
      <c r="A1279" t="s">
        <v>1374</v>
      </c>
      <c r="B1279" s="1">
        <v>0.3</v>
      </c>
      <c r="C1279">
        <v>1775.12265583101</v>
      </c>
      <c r="E1279">
        <v>0</v>
      </c>
      <c r="F1279" t="s">
        <v>43</v>
      </c>
    </row>
    <row r="1280" spans="1:6" x14ac:dyDescent="0.25">
      <c r="A1280" t="s">
        <v>1375</v>
      </c>
      <c r="B1280" s="1">
        <v>0.01</v>
      </c>
      <c r="C1280">
        <v>48.189327328686097</v>
      </c>
      <c r="E1280">
        <v>0</v>
      </c>
      <c r="F1280" t="s">
        <v>48</v>
      </c>
    </row>
    <row r="1281" spans="1:6" x14ac:dyDescent="0.25">
      <c r="A1281" t="s">
        <v>1376</v>
      </c>
      <c r="B1281" s="1">
        <v>0.03</v>
      </c>
      <c r="C1281">
        <v>629.19865723052499</v>
      </c>
      <c r="E1281">
        <v>0</v>
      </c>
      <c r="F1281" t="s">
        <v>43</v>
      </c>
    </row>
    <row r="1282" spans="1:6" x14ac:dyDescent="0.25">
      <c r="A1282" t="s">
        <v>1377</v>
      </c>
      <c r="B1282" s="1">
        <v>0.05</v>
      </c>
      <c r="C1282">
        <v>103.46396404371001</v>
      </c>
      <c r="E1282">
        <v>0</v>
      </c>
      <c r="F1282" t="s">
        <v>98</v>
      </c>
    </row>
    <row r="1283" spans="1:6" x14ac:dyDescent="0.25">
      <c r="A1283" t="s">
        <v>1378</v>
      </c>
      <c r="B1283" s="1">
        <v>0</v>
      </c>
      <c r="C1283">
        <v>872.99700210653896</v>
      </c>
      <c r="E1283">
        <v>0</v>
      </c>
      <c r="F1283" t="s">
        <v>48</v>
      </c>
    </row>
    <row r="1284" spans="1:6" x14ac:dyDescent="0.25">
      <c r="A1284" t="s">
        <v>1379</v>
      </c>
      <c r="B1284" s="1">
        <v>0.03</v>
      </c>
      <c r="C1284">
        <v>428.16042689294198</v>
      </c>
      <c r="E1284">
        <v>2</v>
      </c>
      <c r="F1284" t="s">
        <v>48</v>
      </c>
    </row>
    <row r="1285" spans="1:6" x14ac:dyDescent="0.25">
      <c r="A1285" t="s">
        <v>1380</v>
      </c>
      <c r="B1285" s="1">
        <v>0</v>
      </c>
      <c r="C1285">
        <v>378.56597057165999</v>
      </c>
      <c r="E1285">
        <v>0</v>
      </c>
      <c r="F1285" t="s">
        <v>98</v>
      </c>
    </row>
    <row r="1286" spans="1:6" x14ac:dyDescent="0.25">
      <c r="A1286" t="s">
        <v>1381</v>
      </c>
      <c r="B1286" s="1">
        <v>0.1</v>
      </c>
      <c r="C1286">
        <v>647.76787311189901</v>
      </c>
      <c r="E1286">
        <v>0</v>
      </c>
      <c r="F1286" t="s">
        <v>43</v>
      </c>
    </row>
    <row r="1287" spans="1:6" x14ac:dyDescent="0.25">
      <c r="A1287" t="s">
        <v>1382</v>
      </c>
      <c r="B1287" s="1">
        <v>0</v>
      </c>
      <c r="C1287">
        <v>21.458483869594101</v>
      </c>
      <c r="E1287">
        <v>0</v>
      </c>
      <c r="F1287" t="s">
        <v>98</v>
      </c>
    </row>
    <row r="1288" spans="1:6" x14ac:dyDescent="0.25">
      <c r="A1288" t="s">
        <v>1383</v>
      </c>
      <c r="B1288" s="1">
        <v>0.8</v>
      </c>
      <c r="C1288">
        <v>1775.12265583101</v>
      </c>
      <c r="E1288">
        <v>0</v>
      </c>
      <c r="F1288" t="s">
        <v>98</v>
      </c>
    </row>
    <row r="1289" spans="1:6" x14ac:dyDescent="0.25">
      <c r="A1289" t="s">
        <v>1384</v>
      </c>
      <c r="B1289" s="1">
        <v>0</v>
      </c>
      <c r="C1289">
        <v>48.189327328686097</v>
      </c>
      <c r="E1289">
        <v>0</v>
      </c>
      <c r="F1289" t="s">
        <v>43</v>
      </c>
    </row>
    <row r="1290" spans="1:6" x14ac:dyDescent="0.25">
      <c r="A1290" t="s">
        <v>1385</v>
      </c>
      <c r="B1290" s="1">
        <v>0</v>
      </c>
      <c r="C1290">
        <v>629.19865723052499</v>
      </c>
      <c r="E1290">
        <v>0</v>
      </c>
      <c r="F1290" t="s">
        <v>48</v>
      </c>
    </row>
    <row r="1291" spans="1:6" x14ac:dyDescent="0.25">
      <c r="A1291" t="s">
        <v>1386</v>
      </c>
      <c r="B1291" s="1">
        <v>0</v>
      </c>
      <c r="C1291">
        <v>103.46396404371001</v>
      </c>
      <c r="E1291">
        <v>0</v>
      </c>
      <c r="F1291" t="s">
        <v>98</v>
      </c>
    </row>
    <row r="1292" spans="1:6" x14ac:dyDescent="0.25">
      <c r="A1292" t="s">
        <v>1387</v>
      </c>
      <c r="B1292" s="1">
        <v>0.01</v>
      </c>
      <c r="C1292">
        <v>872.99700210653896</v>
      </c>
      <c r="E1292">
        <v>0</v>
      </c>
      <c r="F1292" t="s">
        <v>48</v>
      </c>
    </row>
    <row r="1293" spans="1:6" x14ac:dyDescent="0.25">
      <c r="A1293" t="s">
        <v>1388</v>
      </c>
      <c r="B1293" s="1">
        <v>0.03</v>
      </c>
      <c r="C1293">
        <v>428.16042689294198</v>
      </c>
      <c r="E1293">
        <v>2</v>
      </c>
      <c r="F1293" t="s">
        <v>48</v>
      </c>
    </row>
    <row r="1294" spans="1:6" x14ac:dyDescent="0.25">
      <c r="A1294" t="s">
        <v>1389</v>
      </c>
      <c r="B1294" s="1">
        <v>0.1</v>
      </c>
      <c r="C1294">
        <v>378.56597057165999</v>
      </c>
      <c r="E1294">
        <v>0</v>
      </c>
      <c r="F1294" t="s">
        <v>48</v>
      </c>
    </row>
    <row r="1295" spans="1:6" x14ac:dyDescent="0.25">
      <c r="A1295" t="s">
        <v>1390</v>
      </c>
      <c r="B1295" s="1">
        <v>0.06</v>
      </c>
      <c r="C1295">
        <v>647.76787311189901</v>
      </c>
      <c r="E1295">
        <v>0</v>
      </c>
      <c r="F1295" t="s">
        <v>48</v>
      </c>
    </row>
    <row r="1296" spans="1:6" x14ac:dyDescent="0.25">
      <c r="A1296" t="s">
        <v>1391</v>
      </c>
      <c r="B1296" s="1">
        <v>0.1</v>
      </c>
      <c r="C1296">
        <v>21.458483869594101</v>
      </c>
      <c r="E1296">
        <v>0</v>
      </c>
      <c r="F1296" t="s">
        <v>43</v>
      </c>
    </row>
    <row r="1297" spans="1:6" x14ac:dyDescent="0.25">
      <c r="A1297" t="s">
        <v>1392</v>
      </c>
      <c r="B1297" s="1">
        <v>0.08</v>
      </c>
      <c r="C1297">
        <v>1775.12265583101</v>
      </c>
      <c r="E1297">
        <v>0</v>
      </c>
      <c r="F1297" t="s">
        <v>43</v>
      </c>
    </row>
    <row r="1298" spans="1:6" x14ac:dyDescent="0.25">
      <c r="A1298" t="s">
        <v>1393</v>
      </c>
      <c r="B1298" s="1">
        <v>0.02</v>
      </c>
      <c r="C1298">
        <v>48.189327328686097</v>
      </c>
      <c r="E1298">
        <v>0</v>
      </c>
      <c r="F1298" t="s">
        <v>48</v>
      </c>
    </row>
    <row r="1299" spans="1:6" x14ac:dyDescent="0.25">
      <c r="A1299" t="s">
        <v>1394</v>
      </c>
      <c r="B1299" s="1">
        <v>0.02</v>
      </c>
      <c r="C1299">
        <v>629.19865723052499</v>
      </c>
      <c r="E1299">
        <v>0</v>
      </c>
      <c r="F1299" t="s">
        <v>98</v>
      </c>
    </row>
    <row r="1300" spans="1:6" x14ac:dyDescent="0.25">
      <c r="A1300" t="s">
        <v>1395</v>
      </c>
      <c r="B1300" s="1">
        <v>0.05</v>
      </c>
      <c r="C1300">
        <v>103.46396404371001</v>
      </c>
      <c r="E1300">
        <v>0</v>
      </c>
      <c r="F1300" t="s">
        <v>43</v>
      </c>
    </row>
    <row r="1301" spans="1:6" x14ac:dyDescent="0.25">
      <c r="A1301" t="s">
        <v>1396</v>
      </c>
      <c r="B1301" s="1">
        <v>5.0000000000000001E-3</v>
      </c>
      <c r="C1301">
        <v>428.16042689294198</v>
      </c>
      <c r="E1301">
        <v>2</v>
      </c>
      <c r="F1301" t="s">
        <v>48</v>
      </c>
    </row>
    <row r="1302" spans="1:6" x14ac:dyDescent="0.25">
      <c r="A1302" t="s">
        <v>1397</v>
      </c>
      <c r="B1302" s="1">
        <v>0</v>
      </c>
      <c r="C1302">
        <v>378.56597057165999</v>
      </c>
      <c r="E1302">
        <v>0</v>
      </c>
      <c r="F1302" t="s">
        <v>242</v>
      </c>
    </row>
    <row r="1303" spans="1:6" x14ac:dyDescent="0.25">
      <c r="A1303" t="s">
        <v>1398</v>
      </c>
      <c r="B1303" s="1">
        <v>0</v>
      </c>
      <c r="C1303">
        <v>647.76787311189901</v>
      </c>
      <c r="E1303">
        <v>0</v>
      </c>
      <c r="F1303" t="s">
        <v>48</v>
      </c>
    </row>
    <row r="1304" spans="1:6" x14ac:dyDescent="0.25">
      <c r="A1304" t="s">
        <v>1399</v>
      </c>
      <c r="B1304" s="1">
        <v>0.05</v>
      </c>
      <c r="C1304">
        <v>21.458483869594101</v>
      </c>
      <c r="E1304">
        <v>0</v>
      </c>
      <c r="F1304" t="s">
        <v>48</v>
      </c>
    </row>
    <row r="1305" spans="1:6" x14ac:dyDescent="0.25">
      <c r="A1305" t="s">
        <v>1400</v>
      </c>
      <c r="B1305" s="1">
        <v>0.1</v>
      </c>
      <c r="C1305">
        <v>1775.12265583101</v>
      </c>
      <c r="E1305">
        <v>0</v>
      </c>
      <c r="F1305" t="s">
        <v>43</v>
      </c>
    </row>
    <row r="1306" spans="1:6" x14ac:dyDescent="0.25">
      <c r="A1306" t="s">
        <v>1401</v>
      </c>
      <c r="B1306" s="1">
        <v>0.01</v>
      </c>
      <c r="C1306">
        <v>48.189327328686097</v>
      </c>
      <c r="E1306">
        <v>0</v>
      </c>
      <c r="F1306" t="s">
        <v>48</v>
      </c>
    </row>
    <row r="1307" spans="1:6" x14ac:dyDescent="0.25">
      <c r="A1307" t="s">
        <v>1402</v>
      </c>
      <c r="B1307" s="1">
        <v>0.01</v>
      </c>
      <c r="C1307">
        <v>629.19865723052499</v>
      </c>
      <c r="E1307">
        <v>0</v>
      </c>
      <c r="F1307" t="s">
        <v>48</v>
      </c>
    </row>
    <row r="1308" spans="1:6" x14ac:dyDescent="0.25">
      <c r="A1308" t="s">
        <v>1403</v>
      </c>
      <c r="B1308" s="1">
        <v>0.05</v>
      </c>
      <c r="C1308">
        <v>103.46396404371001</v>
      </c>
      <c r="E1308">
        <v>0</v>
      </c>
      <c r="F1308" t="s">
        <v>48</v>
      </c>
    </row>
    <row r="1309" spans="1:6" x14ac:dyDescent="0.25">
      <c r="A1309" t="s">
        <v>1404</v>
      </c>
      <c r="B1309" s="1">
        <v>0.01</v>
      </c>
      <c r="C1309">
        <v>872.99700210653896</v>
      </c>
      <c r="E1309">
        <v>0</v>
      </c>
      <c r="F1309" t="s">
        <v>48</v>
      </c>
    </row>
    <row r="1310" spans="1:6" x14ac:dyDescent="0.25">
      <c r="A1310" t="s">
        <v>1405</v>
      </c>
      <c r="B1310" s="1">
        <v>0.05</v>
      </c>
      <c r="C1310">
        <v>428.16042689294198</v>
      </c>
      <c r="E1310">
        <v>2</v>
      </c>
      <c r="F1310" t="s">
        <v>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8"/>
  <sheetViews>
    <sheetView showGridLines="0" topLeftCell="A4" workbookViewId="0">
      <selection activeCell="F2" sqref="F2:F46"/>
    </sheetView>
  </sheetViews>
  <sheetFormatPr defaultColWidth="9.140625" defaultRowHeight="15" x14ac:dyDescent="0.25"/>
  <cols>
    <col min="1" max="1" width="9.140625" style="2"/>
    <col min="2" max="2" width="26.85546875" style="2" bestFit="1" customWidth="1"/>
    <col min="3" max="3" width="55.85546875" style="2" bestFit="1" customWidth="1"/>
    <col min="4" max="5" width="12.42578125" style="2" bestFit="1" customWidth="1"/>
    <col min="6" max="6" width="25" style="2" bestFit="1" customWidth="1"/>
    <col min="7" max="7" width="11.140625" style="2" customWidth="1"/>
    <col min="8" max="8" width="33.140625" style="2" bestFit="1" customWidth="1"/>
    <col min="9" max="10" width="33.42578125" style="2" bestFit="1" customWidth="1"/>
    <col min="11" max="11" width="14" style="2" bestFit="1" customWidth="1"/>
    <col min="12" max="12" width="11.140625" style="2" bestFit="1" customWidth="1"/>
    <col min="13" max="16384" width="9.140625" style="2"/>
  </cols>
  <sheetData>
    <row r="1" spans="2:12" ht="32.25" customHeight="1" x14ac:dyDescent="0.25">
      <c r="B1" s="244" t="s">
        <v>1406</v>
      </c>
      <c r="C1" s="245"/>
      <c r="D1" s="245"/>
      <c r="E1" s="245"/>
      <c r="F1" s="245"/>
      <c r="G1" s="245"/>
    </row>
    <row r="2" spans="2:12" ht="25.5" customHeight="1" x14ac:dyDescent="0.25">
      <c r="B2" s="245"/>
      <c r="C2" s="245"/>
      <c r="D2" s="245"/>
      <c r="E2" s="245"/>
      <c r="F2" s="245"/>
      <c r="G2" s="245"/>
    </row>
    <row r="5" spans="2:12" x14ac:dyDescent="0.25">
      <c r="B5" s="3" t="s">
        <v>1407</v>
      </c>
      <c r="J5" s="247" t="s">
        <v>1408</v>
      </c>
      <c r="K5" s="247"/>
      <c r="L5" s="247"/>
    </row>
    <row r="6" spans="2:12" x14ac:dyDescent="0.25">
      <c r="B6" s="2" t="s">
        <v>1409</v>
      </c>
      <c r="C6" s="2" t="s">
        <v>1410</v>
      </c>
      <c r="D6" s="4">
        <f>PV(K10,K13,K9*$D$10)+PV(K10,K13,K6*$D$9)</f>
        <v>0</v>
      </c>
      <c r="E6" s="2" t="s">
        <v>1411</v>
      </c>
      <c r="F6" s="2" t="s">
        <v>1412</v>
      </c>
      <c r="J6" s="5" t="s">
        <v>1413</v>
      </c>
      <c r="K6" s="5">
        <f>2000/30</f>
        <v>66.666666666666671</v>
      </c>
      <c r="L6" s="5" t="s">
        <v>1414</v>
      </c>
    </row>
    <row r="7" spans="2:12" x14ac:dyDescent="0.25">
      <c r="J7" s="5" t="s">
        <v>1415</v>
      </c>
      <c r="K7" s="5" t="s">
        <v>12</v>
      </c>
      <c r="L7" s="5"/>
    </row>
    <row r="8" spans="2:12" x14ac:dyDescent="0.25">
      <c r="C8" s="2" t="s">
        <v>9</v>
      </c>
      <c r="J8" s="5" t="s">
        <v>1416</v>
      </c>
      <c r="K8" s="5">
        <v>200</v>
      </c>
      <c r="L8" s="5" t="s">
        <v>1417</v>
      </c>
    </row>
    <row r="9" spans="2:12" x14ac:dyDescent="0.25">
      <c r="B9" s="7" t="s">
        <v>1418</v>
      </c>
      <c r="C9" s="5" t="s">
        <v>1419</v>
      </c>
      <c r="D9" s="5"/>
      <c r="E9" s="5" t="s">
        <v>1417</v>
      </c>
      <c r="J9" s="5" t="s">
        <v>1420</v>
      </c>
      <c r="K9" s="5">
        <v>2000</v>
      </c>
      <c r="L9" s="5" t="s">
        <v>1421</v>
      </c>
    </row>
    <row r="10" spans="2:12" x14ac:dyDescent="0.25">
      <c r="B10" s="7" t="s">
        <v>1422</v>
      </c>
      <c r="C10" s="5" t="s">
        <v>1423</v>
      </c>
      <c r="D10" s="5"/>
      <c r="E10" s="5" t="s">
        <v>1424</v>
      </c>
      <c r="J10" s="5" t="s">
        <v>1425</v>
      </c>
      <c r="K10" s="6">
        <v>0.1</v>
      </c>
      <c r="L10" s="5" t="s">
        <v>1426</v>
      </c>
    </row>
    <row r="11" spans="2:12" x14ac:dyDescent="0.25">
      <c r="B11" s="7" t="s">
        <v>1427</v>
      </c>
      <c r="C11" s="12" t="s">
        <v>1428</v>
      </c>
      <c r="D11" s="12">
        <v>1</v>
      </c>
      <c r="E11" s="5" t="s">
        <v>1429</v>
      </c>
      <c r="J11" s="5" t="s">
        <v>1430</v>
      </c>
      <c r="K11" s="5">
        <v>10</v>
      </c>
      <c r="L11" s="5" t="s">
        <v>15</v>
      </c>
    </row>
    <row r="12" spans="2:12" x14ac:dyDescent="0.25">
      <c r="J12" s="5" t="s">
        <v>1431</v>
      </c>
      <c r="K12" s="5">
        <v>2</v>
      </c>
      <c r="L12" s="5" t="s">
        <v>1426</v>
      </c>
    </row>
    <row r="13" spans="2:12" x14ac:dyDescent="0.25">
      <c r="C13" s="10" t="s">
        <v>1</v>
      </c>
      <c r="D13" s="11"/>
      <c r="E13" s="11"/>
      <c r="F13" s="11"/>
      <c r="G13" s="11"/>
      <c r="H13" s="11"/>
      <c r="J13" s="5" t="s">
        <v>1432</v>
      </c>
      <c r="K13" s="5">
        <v>20</v>
      </c>
      <c r="L13" s="5" t="s">
        <v>1433</v>
      </c>
    </row>
    <row r="14" spans="2:12" x14ac:dyDescent="0.25">
      <c r="B14" s="2" t="s">
        <v>1434</v>
      </c>
      <c r="C14" s="8" t="s">
        <v>1435</v>
      </c>
      <c r="D14" s="5" t="s">
        <v>13</v>
      </c>
      <c r="E14" s="5">
        <v>20</v>
      </c>
      <c r="F14" s="5" t="s">
        <v>1436</v>
      </c>
      <c r="G14" s="5">
        <f>E14/$K$11</f>
        <v>2</v>
      </c>
      <c r="H14" s="5" t="s">
        <v>1437</v>
      </c>
      <c r="J14" s="5" t="s">
        <v>1438</v>
      </c>
      <c r="K14" s="5">
        <f>70/200</f>
        <v>0.35</v>
      </c>
      <c r="L14" s="5" t="s">
        <v>1414</v>
      </c>
    </row>
    <row r="15" spans="2:12" x14ac:dyDescent="0.25">
      <c r="B15" s="2" t="s">
        <v>1439</v>
      </c>
      <c r="C15" s="8" t="s">
        <v>1440</v>
      </c>
      <c r="D15" s="5" t="s">
        <v>13</v>
      </c>
      <c r="E15" s="5">
        <v>15</v>
      </c>
      <c r="F15" s="5" t="s">
        <v>1436</v>
      </c>
      <c r="G15" s="5">
        <f t="shared" ref="G15:G16" si="0">E15/$K$11</f>
        <v>1.5</v>
      </c>
      <c r="H15" s="5" t="s">
        <v>1437</v>
      </c>
    </row>
    <row r="16" spans="2:12" x14ac:dyDescent="0.25">
      <c r="B16" s="2" t="s">
        <v>1441</v>
      </c>
      <c r="C16" s="13" t="s">
        <v>1442</v>
      </c>
      <c r="D16" s="5" t="s">
        <v>13</v>
      </c>
      <c r="E16" s="5">
        <v>20</v>
      </c>
      <c r="F16" s="5" t="s">
        <v>1436</v>
      </c>
      <c r="G16" s="5">
        <f t="shared" si="0"/>
        <v>2</v>
      </c>
      <c r="H16" s="5" t="s">
        <v>1437</v>
      </c>
    </row>
    <row r="17" spans="1:8" x14ac:dyDescent="0.25">
      <c r="B17" s="2" t="s">
        <v>1443</v>
      </c>
      <c r="C17" s="8" t="s">
        <v>1444</v>
      </c>
      <c r="D17" s="5" t="s">
        <v>1445</v>
      </c>
      <c r="E17" s="5">
        <f>K11*$D$9*365</f>
        <v>0</v>
      </c>
      <c r="F17" s="5" t="s">
        <v>1436</v>
      </c>
      <c r="G17" s="5"/>
      <c r="H17" s="5"/>
    </row>
    <row r="18" spans="1:8" x14ac:dyDescent="0.25">
      <c r="B18" s="2" t="s">
        <v>1446</v>
      </c>
      <c r="C18" s="5" t="s">
        <v>1447</v>
      </c>
      <c r="D18" s="5" t="s">
        <v>13</v>
      </c>
      <c r="E18" s="5">
        <f>K8*$K$11*$D$10</f>
        <v>0</v>
      </c>
      <c r="F18" s="5" t="s">
        <v>1436</v>
      </c>
      <c r="G18" s="5"/>
      <c r="H18" s="5"/>
    </row>
    <row r="19" spans="1:8" x14ac:dyDescent="0.25">
      <c r="B19" s="2" t="s">
        <v>1448</v>
      </c>
      <c r="C19" s="8" t="s">
        <v>1449</v>
      </c>
      <c r="D19" s="5" t="s">
        <v>13</v>
      </c>
      <c r="E19" s="5">
        <v>20</v>
      </c>
      <c r="F19" s="5"/>
      <c r="G19" s="5"/>
      <c r="H19" s="5"/>
    </row>
    <row r="20" spans="1:8" x14ac:dyDescent="0.25">
      <c r="B20" s="2" t="s">
        <v>1450</v>
      </c>
      <c r="C20" s="5" t="s">
        <v>1451</v>
      </c>
      <c r="D20" s="5" t="s">
        <v>13</v>
      </c>
      <c r="E20" s="5">
        <f>D10</f>
        <v>0</v>
      </c>
      <c r="F20" s="5" t="s">
        <v>1452</v>
      </c>
      <c r="G20" s="5"/>
      <c r="H20" s="5"/>
    </row>
    <row r="21" spans="1:8" s="18" customFormat="1" ht="30" x14ac:dyDescent="0.25">
      <c r="A21" s="15"/>
      <c r="B21" s="15" t="s">
        <v>1453</v>
      </c>
      <c r="C21" s="16">
        <f>E14+E15+E16</f>
        <v>55</v>
      </c>
      <c r="D21" s="16" t="s">
        <v>13</v>
      </c>
      <c r="E21" s="16">
        <f>E17+E18</f>
        <v>0</v>
      </c>
      <c r="F21" s="16" t="s">
        <v>1436</v>
      </c>
      <c r="G21" s="16"/>
      <c r="H21" s="17" t="s">
        <v>1454</v>
      </c>
    </row>
    <row r="22" spans="1:8" x14ac:dyDescent="0.25">
      <c r="B22" s="2" t="s">
        <v>1455</v>
      </c>
      <c r="C22" s="14" t="s">
        <v>1456</v>
      </c>
      <c r="D22" s="5"/>
      <c r="E22" s="9"/>
      <c r="F22" s="5"/>
      <c r="G22" s="5"/>
      <c r="H22" s="5"/>
    </row>
    <row r="25" spans="1:8" ht="15" customHeight="1" x14ac:dyDescent="0.25">
      <c r="B25" s="2" t="s">
        <v>1457</v>
      </c>
      <c r="C25" s="246" t="s">
        <v>1458</v>
      </c>
      <c r="D25" s="246"/>
      <c r="E25" s="246"/>
      <c r="F25" s="246"/>
    </row>
    <row r="26" spans="1:8" x14ac:dyDescent="0.25">
      <c r="C26" s="246"/>
      <c r="D26" s="246"/>
      <c r="E26" s="246"/>
      <c r="F26" s="246"/>
    </row>
    <row r="27" spans="1:8" x14ac:dyDescent="0.25">
      <c r="C27" s="246"/>
      <c r="D27" s="246"/>
      <c r="E27" s="246"/>
      <c r="F27" s="246"/>
    </row>
    <row r="28" spans="1:8" x14ac:dyDescent="0.25">
      <c r="C28" s="246"/>
      <c r="D28" s="246"/>
      <c r="E28" s="246"/>
      <c r="F28" s="246"/>
    </row>
    <row r="29" spans="1:8" x14ac:dyDescent="0.25">
      <c r="C29" s="246"/>
      <c r="D29" s="246"/>
      <c r="E29" s="246"/>
      <c r="F29" s="246"/>
    </row>
    <row r="30" spans="1:8" x14ac:dyDescent="0.25">
      <c r="C30" s="246"/>
      <c r="D30" s="246"/>
      <c r="E30" s="246"/>
      <c r="F30" s="246"/>
    </row>
    <row r="31" spans="1:8" x14ac:dyDescent="0.25">
      <c r="C31" s="246"/>
      <c r="D31" s="246"/>
      <c r="E31" s="246"/>
      <c r="F31" s="246"/>
    </row>
    <row r="32" spans="1:8" x14ac:dyDescent="0.25">
      <c r="C32" s="246"/>
      <c r="D32" s="246"/>
      <c r="E32" s="246"/>
      <c r="F32" s="246"/>
    </row>
    <row r="33" spans="3:6" x14ac:dyDescent="0.25">
      <c r="C33" s="246"/>
      <c r="D33" s="246"/>
      <c r="E33" s="246"/>
      <c r="F33" s="246"/>
    </row>
    <row r="34" spans="3:6" x14ac:dyDescent="0.25">
      <c r="C34" s="246"/>
      <c r="D34" s="246"/>
      <c r="E34" s="246"/>
      <c r="F34" s="246"/>
    </row>
    <row r="35" spans="3:6" x14ac:dyDescent="0.25">
      <c r="C35" s="246"/>
      <c r="D35" s="246"/>
      <c r="E35" s="246"/>
      <c r="F35" s="246"/>
    </row>
    <row r="36" spans="3:6" x14ac:dyDescent="0.25">
      <c r="C36" s="246"/>
      <c r="D36" s="246"/>
      <c r="E36" s="246"/>
      <c r="F36" s="246"/>
    </row>
    <row r="37" spans="3:6" x14ac:dyDescent="0.25">
      <c r="C37" s="246"/>
      <c r="D37" s="246"/>
      <c r="E37" s="246"/>
      <c r="F37" s="246"/>
    </row>
    <row r="38" spans="3:6" x14ac:dyDescent="0.25">
      <c r="C38" s="246"/>
      <c r="D38" s="246"/>
      <c r="E38" s="246"/>
      <c r="F38" s="246"/>
    </row>
  </sheetData>
  <mergeCells count="3">
    <mergeCell ref="B1:G2"/>
    <mergeCell ref="C25:F38"/>
    <mergeCell ref="J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4"/>
  <sheetViews>
    <sheetView workbookViewId="0">
      <selection activeCell="F2" sqref="F2:F46"/>
    </sheetView>
  </sheetViews>
  <sheetFormatPr defaultRowHeight="15" x14ac:dyDescent="0.25"/>
  <cols>
    <col min="1" max="1" width="48.140625" bestFit="1" customWidth="1"/>
  </cols>
  <sheetData>
    <row r="2" spans="1:1" x14ac:dyDescent="0.25">
      <c r="A2" s="19" t="s">
        <v>1459</v>
      </c>
    </row>
    <row r="3" spans="1:1" x14ac:dyDescent="0.25">
      <c r="A3" t="s">
        <v>1460</v>
      </c>
    </row>
    <row r="4" spans="1:1" x14ac:dyDescent="0.25">
      <c r="A4" t="s">
        <v>1461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52"/>
  <sheetViews>
    <sheetView workbookViewId="0">
      <selection activeCell="F2" sqref="F2:F46"/>
    </sheetView>
  </sheetViews>
  <sheetFormatPr defaultRowHeight="15" x14ac:dyDescent="0.25"/>
  <cols>
    <col min="1" max="1" width="26.85546875" customWidth="1"/>
    <col min="2" max="2" width="11.7109375" bestFit="1" customWidth="1"/>
    <col min="4" max="4" width="15.28515625" bestFit="1" customWidth="1"/>
    <col min="6" max="6" width="36.85546875" bestFit="1" customWidth="1"/>
    <col min="9" max="9" width="41.7109375" bestFit="1" customWidth="1"/>
  </cols>
  <sheetData>
    <row r="2" spans="1:9" x14ac:dyDescent="0.25">
      <c r="A2" s="248" t="s">
        <v>0</v>
      </c>
      <c r="B2" s="249"/>
      <c r="C2" s="250"/>
      <c r="F2" s="24" t="s">
        <v>1462</v>
      </c>
    </row>
    <row r="3" spans="1:9" x14ac:dyDescent="0.25">
      <c r="A3" s="21" t="s">
        <v>1463</v>
      </c>
      <c r="B3" s="5">
        <v>100</v>
      </c>
      <c r="C3" s="5" t="s">
        <v>15</v>
      </c>
      <c r="F3" s="19" t="s">
        <v>1464</v>
      </c>
      <c r="G3">
        <f>B3*MIN(B4,B7)</f>
        <v>300</v>
      </c>
    </row>
    <row r="4" spans="1:9" x14ac:dyDescent="0.25">
      <c r="A4" s="21" t="s">
        <v>7</v>
      </c>
      <c r="B4" s="5">
        <v>5</v>
      </c>
      <c r="C4" s="5" t="s">
        <v>1465</v>
      </c>
      <c r="F4" s="19" t="s">
        <v>1466</v>
      </c>
      <c r="G4">
        <f>G3*B6</f>
        <v>6000</v>
      </c>
      <c r="H4" t="s">
        <v>1467</v>
      </c>
    </row>
    <row r="5" spans="1:9" x14ac:dyDescent="0.25">
      <c r="A5" s="21" t="s">
        <v>11</v>
      </c>
      <c r="B5" s="251" t="s">
        <v>12</v>
      </c>
      <c r="C5" s="252"/>
      <c r="H5" t="s">
        <v>1468</v>
      </c>
    </row>
    <row r="6" spans="1:9" x14ac:dyDescent="0.25">
      <c r="A6" s="21" t="s">
        <v>1469</v>
      </c>
      <c r="B6" s="5">
        <v>20</v>
      </c>
      <c r="C6" s="5" t="s">
        <v>1452</v>
      </c>
      <c r="F6" s="26" t="s">
        <v>1</v>
      </c>
      <c r="H6" t="s">
        <v>1468</v>
      </c>
    </row>
    <row r="7" spans="1:9" x14ac:dyDescent="0.25">
      <c r="A7" s="21" t="s">
        <v>1470</v>
      </c>
      <c r="B7" s="5">
        <v>3</v>
      </c>
      <c r="C7" s="5" t="s">
        <v>1471</v>
      </c>
      <c r="F7" s="27">
        <f>D49</f>
        <v>5996.6958016304852</v>
      </c>
      <c r="G7" s="2" t="s">
        <v>13</v>
      </c>
      <c r="H7" s="2">
        <f>G4</f>
        <v>6000</v>
      </c>
      <c r="I7" t="s">
        <v>1472</v>
      </c>
    </row>
    <row r="8" spans="1:9" x14ac:dyDescent="0.25">
      <c r="A8" s="21" t="s">
        <v>17</v>
      </c>
      <c r="B8" s="5">
        <v>1</v>
      </c>
      <c r="C8" s="5" t="s">
        <v>1473</v>
      </c>
      <c r="F8" s="20" t="s">
        <v>1474</v>
      </c>
    </row>
    <row r="10" spans="1:9" x14ac:dyDescent="0.25">
      <c r="F10" s="25" t="s">
        <v>1475</v>
      </c>
    </row>
    <row r="11" spans="1:9" x14ac:dyDescent="0.25">
      <c r="C11" s="30" t="s">
        <v>9</v>
      </c>
      <c r="D11" s="32" t="s">
        <v>1462</v>
      </c>
      <c r="F11" s="31" t="s">
        <v>1476</v>
      </c>
      <c r="G11">
        <f>C49</f>
        <v>10</v>
      </c>
    </row>
    <row r="12" spans="1:9" x14ac:dyDescent="0.25">
      <c r="A12" s="28" t="s">
        <v>32</v>
      </c>
      <c r="B12" s="28" t="s">
        <v>1477</v>
      </c>
      <c r="C12" s="29" t="s">
        <v>1478</v>
      </c>
      <c r="D12" s="11" t="s">
        <v>1479</v>
      </c>
      <c r="F12" s="37" t="s">
        <v>1480</v>
      </c>
      <c r="G12">
        <f>D49</f>
        <v>5996.6958016304852</v>
      </c>
    </row>
    <row r="13" spans="1:9" x14ac:dyDescent="0.25">
      <c r="A13" s="22" t="s">
        <v>94</v>
      </c>
      <c r="B13" s="22">
        <v>378.56597057165999</v>
      </c>
      <c r="C13" s="23">
        <v>1</v>
      </c>
      <c r="D13" s="22">
        <f>B13*C13</f>
        <v>378.56597057165999</v>
      </c>
    </row>
    <row r="14" spans="1:9" x14ac:dyDescent="0.25">
      <c r="A14" s="22" t="s">
        <v>96</v>
      </c>
      <c r="B14" s="22">
        <v>21.458483869594101</v>
      </c>
      <c r="C14" s="23">
        <v>1</v>
      </c>
      <c r="D14" s="22">
        <f t="shared" ref="D14:D48" si="0">B14*C14</f>
        <v>21.458483869594101</v>
      </c>
    </row>
    <row r="15" spans="1:9" x14ac:dyDescent="0.25">
      <c r="A15" s="22" t="s">
        <v>97</v>
      </c>
      <c r="B15" s="22">
        <v>1775.12265583101</v>
      </c>
      <c r="C15" s="23">
        <v>1</v>
      </c>
      <c r="D15" s="22">
        <f t="shared" si="0"/>
        <v>1775.12265583101</v>
      </c>
      <c r="F15" s="19" t="s">
        <v>1481</v>
      </c>
    </row>
    <row r="16" spans="1:9" x14ac:dyDescent="0.25">
      <c r="A16" s="22" t="s">
        <v>99</v>
      </c>
      <c r="B16" s="22">
        <v>629.19865723052499</v>
      </c>
      <c r="C16" s="23">
        <v>0</v>
      </c>
      <c r="D16" s="22">
        <f t="shared" si="0"/>
        <v>0</v>
      </c>
      <c r="F16" t="s">
        <v>1482</v>
      </c>
    </row>
    <row r="17" spans="1:7" x14ac:dyDescent="0.25">
      <c r="A17" s="22" t="s">
        <v>100</v>
      </c>
      <c r="B17" s="22">
        <v>103.46396404371001</v>
      </c>
      <c r="C17" s="23">
        <v>1</v>
      </c>
      <c r="D17" s="22">
        <f t="shared" si="0"/>
        <v>103.46396404371001</v>
      </c>
      <c r="F17" t="s">
        <v>1483</v>
      </c>
    </row>
    <row r="18" spans="1:7" x14ac:dyDescent="0.25">
      <c r="A18" s="22" t="s">
        <v>101</v>
      </c>
      <c r="B18" s="22">
        <v>872.99700210653896</v>
      </c>
      <c r="C18" s="23">
        <v>0</v>
      </c>
      <c r="D18" s="22">
        <f t="shared" si="0"/>
        <v>0</v>
      </c>
      <c r="F18" t="s">
        <v>1484</v>
      </c>
    </row>
    <row r="19" spans="1:7" x14ac:dyDescent="0.25">
      <c r="A19" s="22" t="s">
        <v>102</v>
      </c>
      <c r="B19" s="22">
        <v>428.16042689294198</v>
      </c>
      <c r="C19" s="23">
        <v>0</v>
      </c>
      <c r="D19" s="22">
        <f t="shared" si="0"/>
        <v>0</v>
      </c>
      <c r="F19" t="s">
        <v>1485</v>
      </c>
    </row>
    <row r="20" spans="1:7" x14ac:dyDescent="0.25">
      <c r="A20" s="22" t="s">
        <v>103</v>
      </c>
      <c r="B20" s="22">
        <v>378.56597057165999</v>
      </c>
      <c r="C20" s="23">
        <v>0</v>
      </c>
      <c r="D20" s="22">
        <f t="shared" si="0"/>
        <v>0</v>
      </c>
      <c r="F20" t="s">
        <v>1486</v>
      </c>
    </row>
    <row r="21" spans="1:7" x14ac:dyDescent="0.25">
      <c r="A21" s="22" t="s">
        <v>104</v>
      </c>
      <c r="B21" s="22">
        <v>21.458483869594101</v>
      </c>
      <c r="C21" s="23">
        <v>1</v>
      </c>
      <c r="D21" s="22">
        <f t="shared" si="0"/>
        <v>21.458483869594101</v>
      </c>
    </row>
    <row r="22" spans="1:7" x14ac:dyDescent="0.25">
      <c r="A22" s="22" t="s">
        <v>105</v>
      </c>
      <c r="B22" s="22">
        <v>1775.12265583101</v>
      </c>
      <c r="C22" s="23">
        <v>1</v>
      </c>
      <c r="D22" s="22">
        <f t="shared" si="0"/>
        <v>1775.12265583101</v>
      </c>
      <c r="F22" t="s">
        <v>1487</v>
      </c>
      <c r="G22">
        <v>10</v>
      </c>
    </row>
    <row r="23" spans="1:7" x14ac:dyDescent="0.25">
      <c r="A23" s="22" t="s">
        <v>106</v>
      </c>
      <c r="B23" s="22">
        <v>629.19865723052499</v>
      </c>
      <c r="C23" s="23">
        <v>0</v>
      </c>
      <c r="D23" s="22">
        <f t="shared" si="0"/>
        <v>0</v>
      </c>
    </row>
    <row r="24" spans="1:7" x14ac:dyDescent="0.25">
      <c r="A24" s="22" t="s">
        <v>107</v>
      </c>
      <c r="B24" s="22">
        <v>103.46396404371001</v>
      </c>
      <c r="C24" s="23">
        <v>1</v>
      </c>
      <c r="D24" s="22">
        <f t="shared" si="0"/>
        <v>103.46396404371001</v>
      </c>
    </row>
    <row r="25" spans="1:7" x14ac:dyDescent="0.25">
      <c r="A25" s="22" t="s">
        <v>108</v>
      </c>
      <c r="B25" s="22">
        <v>872.99700210653896</v>
      </c>
      <c r="C25" s="23">
        <v>0</v>
      </c>
      <c r="D25" s="22">
        <f t="shared" si="0"/>
        <v>0</v>
      </c>
    </row>
    <row r="26" spans="1:7" x14ac:dyDescent="0.25">
      <c r="A26" s="22" t="s">
        <v>109</v>
      </c>
      <c r="B26" s="22">
        <v>428.16042689294198</v>
      </c>
      <c r="C26" s="23">
        <v>0</v>
      </c>
      <c r="D26" s="22">
        <f t="shared" si="0"/>
        <v>0</v>
      </c>
    </row>
    <row r="27" spans="1:7" x14ac:dyDescent="0.25">
      <c r="A27" s="22" t="s">
        <v>110</v>
      </c>
      <c r="B27" s="22">
        <v>21.458483869594101</v>
      </c>
      <c r="C27" s="23">
        <v>1</v>
      </c>
      <c r="D27" s="22">
        <f t="shared" si="0"/>
        <v>21.458483869594101</v>
      </c>
    </row>
    <row r="28" spans="1:7" x14ac:dyDescent="0.25">
      <c r="A28" s="22" t="s">
        <v>111</v>
      </c>
      <c r="B28" s="22">
        <v>1775.12265583101</v>
      </c>
      <c r="C28" s="23">
        <v>0</v>
      </c>
      <c r="D28" s="22">
        <f t="shared" si="0"/>
        <v>0</v>
      </c>
    </row>
    <row r="29" spans="1:7" x14ac:dyDescent="0.25">
      <c r="A29" s="22" t="s">
        <v>112</v>
      </c>
      <c r="B29" s="22">
        <v>48.189327328686097</v>
      </c>
      <c r="C29" s="23">
        <v>0</v>
      </c>
      <c r="D29" s="22">
        <f t="shared" si="0"/>
        <v>0</v>
      </c>
    </row>
    <row r="30" spans="1:7" x14ac:dyDescent="0.25">
      <c r="A30" s="22" t="s">
        <v>113</v>
      </c>
      <c r="B30" s="22">
        <v>629.19865723052499</v>
      </c>
      <c r="C30" s="23">
        <v>0</v>
      </c>
      <c r="D30" s="22">
        <f t="shared" si="0"/>
        <v>0</v>
      </c>
    </row>
    <row r="31" spans="1:7" x14ac:dyDescent="0.25">
      <c r="A31" s="22" t="s">
        <v>114</v>
      </c>
      <c r="B31" s="22">
        <v>103.46396404371001</v>
      </c>
      <c r="C31" s="23">
        <v>0</v>
      </c>
      <c r="D31" s="22">
        <f t="shared" si="0"/>
        <v>0</v>
      </c>
    </row>
    <row r="32" spans="1:7" x14ac:dyDescent="0.25">
      <c r="A32" s="22" t="s">
        <v>115</v>
      </c>
      <c r="B32" s="22">
        <v>872.99700210653896</v>
      </c>
      <c r="C32" s="23">
        <v>0</v>
      </c>
      <c r="D32" s="22">
        <f t="shared" si="0"/>
        <v>0</v>
      </c>
    </row>
    <row r="33" spans="1:4" x14ac:dyDescent="0.25">
      <c r="A33" s="22" t="s">
        <v>116</v>
      </c>
      <c r="B33" s="22">
        <v>428.16042689294198</v>
      </c>
      <c r="C33" s="23">
        <v>0</v>
      </c>
      <c r="D33" s="22">
        <f t="shared" si="0"/>
        <v>0</v>
      </c>
    </row>
    <row r="34" spans="1:4" x14ac:dyDescent="0.25">
      <c r="A34" s="22" t="s">
        <v>117</v>
      </c>
      <c r="B34" s="22">
        <v>647.76787311189901</v>
      </c>
      <c r="C34" s="23">
        <v>0</v>
      </c>
      <c r="D34" s="22">
        <f t="shared" si="0"/>
        <v>0</v>
      </c>
    </row>
    <row r="35" spans="1:4" x14ac:dyDescent="0.25">
      <c r="A35" s="22" t="s">
        <v>118</v>
      </c>
      <c r="B35" s="22">
        <v>21.458483869594101</v>
      </c>
      <c r="C35" s="23">
        <v>1</v>
      </c>
      <c r="D35" s="22">
        <f t="shared" si="0"/>
        <v>21.458483869594101</v>
      </c>
    </row>
    <row r="36" spans="1:4" x14ac:dyDescent="0.25">
      <c r="A36" s="22" t="s">
        <v>119</v>
      </c>
      <c r="B36" s="22">
        <v>1775.12265583101</v>
      </c>
      <c r="C36" s="23">
        <v>0</v>
      </c>
      <c r="D36" s="22">
        <f t="shared" si="0"/>
        <v>0</v>
      </c>
    </row>
    <row r="37" spans="1:4" x14ac:dyDescent="0.25">
      <c r="A37" s="22" t="s">
        <v>120</v>
      </c>
      <c r="B37" s="22">
        <v>48.189327328686097</v>
      </c>
      <c r="C37" s="23">
        <v>0</v>
      </c>
      <c r="D37" s="22">
        <f t="shared" si="0"/>
        <v>0</v>
      </c>
    </row>
    <row r="38" spans="1:4" x14ac:dyDescent="0.25">
      <c r="A38" s="22" t="s">
        <v>121</v>
      </c>
      <c r="B38" s="22">
        <v>629.19865723052499</v>
      </c>
      <c r="C38" s="23">
        <v>0</v>
      </c>
      <c r="D38" s="22">
        <f t="shared" si="0"/>
        <v>0</v>
      </c>
    </row>
    <row r="39" spans="1:4" x14ac:dyDescent="0.25">
      <c r="A39" s="22" t="s">
        <v>122</v>
      </c>
      <c r="B39" s="22">
        <v>103.46396404371001</v>
      </c>
      <c r="C39" s="23">
        <v>0</v>
      </c>
      <c r="D39" s="22">
        <f t="shared" si="0"/>
        <v>0</v>
      </c>
    </row>
    <row r="40" spans="1:4" x14ac:dyDescent="0.25">
      <c r="A40" s="22" t="s">
        <v>123</v>
      </c>
      <c r="B40" s="22">
        <v>428.16042689294198</v>
      </c>
      <c r="C40" s="23">
        <v>0</v>
      </c>
      <c r="D40" s="22">
        <f t="shared" si="0"/>
        <v>0</v>
      </c>
    </row>
    <row r="41" spans="1:4" x14ac:dyDescent="0.25">
      <c r="A41" s="22" t="s">
        <v>124</v>
      </c>
      <c r="B41" s="22">
        <v>647.76787311189901</v>
      </c>
      <c r="C41" s="23">
        <v>0</v>
      </c>
      <c r="D41" s="22">
        <f t="shared" si="0"/>
        <v>0</v>
      </c>
    </row>
    <row r="42" spans="1:4" x14ac:dyDescent="0.25">
      <c r="A42" s="22" t="s">
        <v>125</v>
      </c>
      <c r="B42" s="22">
        <v>21.458483869594101</v>
      </c>
      <c r="C42" s="23">
        <v>0</v>
      </c>
      <c r="D42" s="22">
        <f t="shared" si="0"/>
        <v>0</v>
      </c>
    </row>
    <row r="43" spans="1:4" x14ac:dyDescent="0.25">
      <c r="A43" s="22" t="s">
        <v>126</v>
      </c>
      <c r="B43" s="22">
        <v>1775.12265583101</v>
      </c>
      <c r="C43" s="23">
        <v>1</v>
      </c>
      <c r="D43" s="22">
        <f t="shared" si="0"/>
        <v>1775.12265583101</v>
      </c>
    </row>
    <row r="44" spans="1:4" x14ac:dyDescent="0.25">
      <c r="A44" s="22" t="s">
        <v>127</v>
      </c>
      <c r="B44" s="22">
        <v>48.189327328686097</v>
      </c>
      <c r="C44" s="23">
        <v>0</v>
      </c>
      <c r="D44" s="22">
        <f t="shared" si="0"/>
        <v>0</v>
      </c>
    </row>
    <row r="45" spans="1:4" x14ac:dyDescent="0.25">
      <c r="A45" s="22" t="s">
        <v>128</v>
      </c>
      <c r="B45" s="22">
        <v>629.19865723052499</v>
      </c>
      <c r="C45" s="23">
        <v>0</v>
      </c>
      <c r="D45" s="22">
        <f t="shared" si="0"/>
        <v>0</v>
      </c>
    </row>
    <row r="46" spans="1:4" x14ac:dyDescent="0.25">
      <c r="A46" s="22" t="s">
        <v>129</v>
      </c>
      <c r="B46" s="22">
        <v>103.46396404371001</v>
      </c>
      <c r="C46" s="23">
        <v>0</v>
      </c>
      <c r="D46" s="22">
        <f t="shared" si="0"/>
        <v>0</v>
      </c>
    </row>
    <row r="47" spans="1:4" x14ac:dyDescent="0.25">
      <c r="A47" s="22" t="s">
        <v>130</v>
      </c>
      <c r="B47" s="22">
        <v>872.99700210653896</v>
      </c>
      <c r="C47" s="23">
        <v>0</v>
      </c>
      <c r="D47" s="22">
        <f t="shared" si="0"/>
        <v>0</v>
      </c>
    </row>
    <row r="48" spans="1:4" x14ac:dyDescent="0.25">
      <c r="A48" s="22" t="s">
        <v>131</v>
      </c>
      <c r="B48" s="22">
        <v>428.16042689294198</v>
      </c>
      <c r="C48" s="23">
        <v>0</v>
      </c>
      <c r="D48" s="22">
        <f t="shared" si="0"/>
        <v>0</v>
      </c>
    </row>
    <row r="49" spans="1:6" x14ac:dyDescent="0.25">
      <c r="A49" s="21" t="s">
        <v>81</v>
      </c>
      <c r="B49" s="21">
        <f>SUM(B13:B48)</f>
        <v>20476.244617118238</v>
      </c>
      <c r="C49" s="21">
        <f>SUM(C13:C48)</f>
        <v>10</v>
      </c>
      <c r="D49" s="21">
        <f>SUM(D13:D48)</f>
        <v>5996.6958016304852</v>
      </c>
      <c r="E49" s="2" t="s">
        <v>1467</v>
      </c>
      <c r="F49" t="s">
        <v>1488</v>
      </c>
    </row>
    <row r="50" spans="1:6" x14ac:dyDescent="0.25">
      <c r="C50" s="2" t="s">
        <v>1489</v>
      </c>
    </row>
    <row r="51" spans="1:6" x14ac:dyDescent="0.25">
      <c r="C51" s="2" t="s">
        <v>1490</v>
      </c>
    </row>
    <row r="52" spans="1:6" x14ac:dyDescent="0.25">
      <c r="C52" t="s">
        <v>1491</v>
      </c>
    </row>
  </sheetData>
  <mergeCells count="2">
    <mergeCell ref="A2:C2"/>
    <mergeCell ref="B5:C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O57"/>
  <sheetViews>
    <sheetView workbookViewId="0">
      <selection activeCell="F2" sqref="F2:F46"/>
    </sheetView>
  </sheetViews>
  <sheetFormatPr defaultRowHeight="15" x14ac:dyDescent="0.25"/>
  <cols>
    <col min="1" max="1" width="34" bestFit="1" customWidth="1"/>
    <col min="2" max="2" width="11.7109375" bestFit="1" customWidth="1"/>
    <col min="4" max="4" width="15.28515625" bestFit="1" customWidth="1"/>
    <col min="5" max="5" width="15.28515625" customWidth="1"/>
    <col min="6" max="6" width="21.42578125" bestFit="1" customWidth="1"/>
    <col min="7" max="7" width="21.42578125" customWidth="1"/>
    <col min="8" max="8" width="15.28515625" customWidth="1"/>
    <col min="9" max="10" width="14.140625" customWidth="1"/>
    <col min="12" max="12" width="45.28515625" customWidth="1"/>
    <col min="15" max="15" width="41.7109375" bestFit="1" customWidth="1"/>
  </cols>
  <sheetData>
    <row r="2" spans="1:15" x14ac:dyDescent="0.25">
      <c r="A2" s="248" t="s">
        <v>0</v>
      </c>
      <c r="B2" s="249"/>
      <c r="C2" s="250"/>
      <c r="L2" s="55" t="s">
        <v>1462</v>
      </c>
      <c r="M2" s="56"/>
      <c r="N2" s="56" t="s">
        <v>29</v>
      </c>
    </row>
    <row r="3" spans="1:15" x14ac:dyDescent="0.25">
      <c r="A3" s="21" t="s">
        <v>1492</v>
      </c>
      <c r="B3" s="5">
        <v>100</v>
      </c>
      <c r="C3" s="5" t="s">
        <v>15</v>
      </c>
      <c r="L3" s="19" t="s">
        <v>1493</v>
      </c>
      <c r="M3">
        <f>B3*MIN($B$6,$B$9)*1</f>
        <v>300</v>
      </c>
      <c r="N3" s="57">
        <v>0.1</v>
      </c>
    </row>
    <row r="4" spans="1:15" x14ac:dyDescent="0.25">
      <c r="A4" s="21" t="s">
        <v>1494</v>
      </c>
      <c r="B4" s="5">
        <v>80</v>
      </c>
      <c r="C4" s="5" t="s">
        <v>15</v>
      </c>
      <c r="L4" s="19" t="s">
        <v>1495</v>
      </c>
      <c r="M4">
        <f>B4*MIN($B$6,$B$9)*2</f>
        <v>480</v>
      </c>
      <c r="N4" s="57">
        <v>0.2</v>
      </c>
    </row>
    <row r="5" spans="1:15" x14ac:dyDescent="0.25">
      <c r="A5" s="21" t="s">
        <v>1496</v>
      </c>
      <c r="B5" s="5">
        <v>70</v>
      </c>
      <c r="C5" s="5" t="s">
        <v>15</v>
      </c>
      <c r="L5" s="19" t="s">
        <v>1497</v>
      </c>
      <c r="M5">
        <f>B5*MIN($B$6,$B$9)*3</f>
        <v>630</v>
      </c>
      <c r="N5" s="57">
        <v>0.7</v>
      </c>
    </row>
    <row r="6" spans="1:15" x14ac:dyDescent="0.25">
      <c r="A6" s="21" t="s">
        <v>7</v>
      </c>
      <c r="B6" s="53">
        <v>5</v>
      </c>
      <c r="C6" s="53" t="s">
        <v>1465</v>
      </c>
      <c r="L6" s="19"/>
      <c r="M6" s="54"/>
    </row>
    <row r="7" spans="1:15" s="54" customFormat="1" x14ac:dyDescent="0.25">
      <c r="A7" s="21" t="s">
        <v>11</v>
      </c>
      <c r="B7" s="251" t="s">
        <v>12</v>
      </c>
      <c r="C7" s="252"/>
      <c r="L7" s="54" t="s">
        <v>1464</v>
      </c>
      <c r="M7" s="54">
        <f>(M3*N3+M4*N4+M5*N5)</f>
        <v>567</v>
      </c>
      <c r="N7" s="54" t="s">
        <v>1467</v>
      </c>
    </row>
    <row r="8" spans="1:15" x14ac:dyDescent="0.25">
      <c r="A8" s="21" t="s">
        <v>1469</v>
      </c>
      <c r="B8" s="5">
        <v>20</v>
      </c>
      <c r="C8" s="5" t="s">
        <v>1452</v>
      </c>
      <c r="L8" s="54" t="s">
        <v>1466</v>
      </c>
      <c r="M8">
        <f>M7*B8</f>
        <v>11340</v>
      </c>
      <c r="N8" t="s">
        <v>1468</v>
      </c>
    </row>
    <row r="9" spans="1:15" x14ac:dyDescent="0.25">
      <c r="A9" s="21" t="s">
        <v>1470</v>
      </c>
      <c r="B9" s="5">
        <v>3</v>
      </c>
      <c r="C9" s="5" t="s">
        <v>1471</v>
      </c>
      <c r="E9" s="48"/>
      <c r="F9" s="48"/>
      <c r="G9" s="48"/>
      <c r="L9" s="26" t="s">
        <v>1</v>
      </c>
      <c r="N9" t="s">
        <v>1468</v>
      </c>
    </row>
    <row r="10" spans="1:15" x14ac:dyDescent="0.25">
      <c r="A10" s="21" t="s">
        <v>17</v>
      </c>
      <c r="B10" s="5">
        <v>1</v>
      </c>
      <c r="C10" s="5" t="s">
        <v>1473</v>
      </c>
      <c r="E10" s="48"/>
      <c r="F10" s="48"/>
      <c r="G10" s="48"/>
      <c r="L10" s="27">
        <f>I53</f>
        <v>0</v>
      </c>
      <c r="M10" s="2" t="s">
        <v>13</v>
      </c>
      <c r="N10" s="2">
        <f>M8</f>
        <v>11340</v>
      </c>
      <c r="O10" t="s">
        <v>1472</v>
      </c>
    </row>
    <row r="11" spans="1:15" x14ac:dyDescent="0.25">
      <c r="A11" s="21" t="s">
        <v>1498</v>
      </c>
      <c r="B11" s="253">
        <v>0.03</v>
      </c>
      <c r="C11" s="254"/>
      <c r="E11" s="49"/>
      <c r="F11" s="49"/>
      <c r="G11" s="49"/>
      <c r="L11" s="20" t="s">
        <v>1474</v>
      </c>
    </row>
    <row r="12" spans="1:15" x14ac:dyDescent="0.25">
      <c r="E12" s="49"/>
      <c r="F12" s="49"/>
      <c r="G12" s="49"/>
      <c r="L12" s="40"/>
      <c r="M12" s="2"/>
      <c r="N12" s="41"/>
    </row>
    <row r="13" spans="1:15" x14ac:dyDescent="0.25">
      <c r="E13" s="49"/>
      <c r="F13" s="49"/>
      <c r="G13" s="49"/>
    </row>
    <row r="14" spans="1:15" x14ac:dyDescent="0.25">
      <c r="L14" s="25" t="s">
        <v>1475</v>
      </c>
    </row>
    <row r="15" spans="1:15" x14ac:dyDescent="0.25">
      <c r="A15" s="255" t="s">
        <v>0</v>
      </c>
      <c r="B15" s="255"/>
      <c r="C15" s="255"/>
      <c r="D15" s="255" t="s">
        <v>9</v>
      </c>
      <c r="E15" s="255"/>
      <c r="F15" s="255"/>
      <c r="G15" s="255"/>
      <c r="H15" s="255" t="s">
        <v>1499</v>
      </c>
      <c r="I15" s="255"/>
      <c r="J15" s="44"/>
      <c r="L15" s="31" t="s">
        <v>1476</v>
      </c>
      <c r="M15">
        <f>H53</f>
        <v>0</v>
      </c>
    </row>
    <row r="16" spans="1:15" ht="30" x14ac:dyDescent="0.25">
      <c r="A16" s="28" t="s">
        <v>32</v>
      </c>
      <c r="B16" s="28" t="s">
        <v>1500</v>
      </c>
      <c r="C16" s="45" t="s">
        <v>1501</v>
      </c>
      <c r="D16" s="38" t="s">
        <v>1502</v>
      </c>
      <c r="E16" s="28" t="s">
        <v>1503</v>
      </c>
      <c r="F16" s="28" t="s">
        <v>1504</v>
      </c>
      <c r="G16" s="58" t="s">
        <v>1505</v>
      </c>
      <c r="H16" s="46" t="s">
        <v>1478</v>
      </c>
      <c r="I16" s="45" t="s">
        <v>1506</v>
      </c>
      <c r="J16" s="38" t="s">
        <v>1507</v>
      </c>
      <c r="L16" s="37" t="s">
        <v>1508</v>
      </c>
      <c r="M16" s="42">
        <f>G53</f>
        <v>57281.574471812724</v>
      </c>
    </row>
    <row r="17" spans="1:13" x14ac:dyDescent="0.25">
      <c r="A17" s="22" t="s">
        <v>94</v>
      </c>
      <c r="B17" s="22">
        <v>3785.6597057166</v>
      </c>
      <c r="C17" s="43">
        <v>0</v>
      </c>
      <c r="D17" s="22">
        <f>B17*C17</f>
        <v>0</v>
      </c>
      <c r="E17" s="5" t="s">
        <v>43</v>
      </c>
      <c r="F17" s="5">
        <v>2</v>
      </c>
      <c r="G17" s="5">
        <f>D17*F17</f>
        <v>0</v>
      </c>
      <c r="H17" s="23">
        <v>0</v>
      </c>
      <c r="I17" s="22">
        <f>D17*H17</f>
        <v>0</v>
      </c>
      <c r="J17" s="43">
        <f t="shared" ref="J17:J52" si="0">IF(H17=1,0,C17)</f>
        <v>0</v>
      </c>
      <c r="L17" t="s">
        <v>1509</v>
      </c>
      <c r="M17" s="40"/>
    </row>
    <row r="18" spans="1:13" x14ac:dyDescent="0.25">
      <c r="A18" s="22" t="s">
        <v>96</v>
      </c>
      <c r="B18" s="22">
        <v>214.58483869594102</v>
      </c>
      <c r="C18" s="43">
        <v>0.1</v>
      </c>
      <c r="D18" s="22">
        <f>B18*C18</f>
        <v>21.458483869594104</v>
      </c>
      <c r="E18" s="5" t="s">
        <v>43</v>
      </c>
      <c r="F18" s="5">
        <v>2</v>
      </c>
      <c r="G18" s="5">
        <f t="shared" ref="G18:G52" si="1">D18*F18</f>
        <v>42.916967739188209</v>
      </c>
      <c r="H18" s="23">
        <v>0</v>
      </c>
      <c r="I18" s="22">
        <f t="shared" ref="I18:I52" si="2">D18*H18</f>
        <v>0</v>
      </c>
      <c r="J18" s="43">
        <f t="shared" si="0"/>
        <v>0.1</v>
      </c>
    </row>
    <row r="19" spans="1:13" x14ac:dyDescent="0.25">
      <c r="A19" s="22" t="s">
        <v>97</v>
      </c>
      <c r="B19" s="22">
        <v>17751.2265583101</v>
      </c>
      <c r="C19" s="43">
        <v>0.3</v>
      </c>
      <c r="D19" s="22">
        <f t="shared" ref="D19:D53" si="3">B19*C19</f>
        <v>5325.3679674930299</v>
      </c>
      <c r="E19" s="5" t="s">
        <v>98</v>
      </c>
      <c r="F19" s="5">
        <v>3</v>
      </c>
      <c r="G19" s="5">
        <f t="shared" si="1"/>
        <v>15976.10390247909</v>
      </c>
      <c r="H19" s="23">
        <v>0</v>
      </c>
      <c r="I19" s="22">
        <f t="shared" si="2"/>
        <v>0</v>
      </c>
      <c r="J19" s="43">
        <f t="shared" si="0"/>
        <v>0.3</v>
      </c>
      <c r="L19" s="19" t="s">
        <v>1481</v>
      </c>
    </row>
    <row r="20" spans="1:13" x14ac:dyDescent="0.25">
      <c r="A20" s="22" t="s">
        <v>99</v>
      </c>
      <c r="B20" s="22">
        <v>6291.9865723052499</v>
      </c>
      <c r="C20" s="43">
        <v>0.05</v>
      </c>
      <c r="D20" s="22">
        <f t="shared" si="3"/>
        <v>314.59932861526249</v>
      </c>
      <c r="E20" s="5" t="s">
        <v>48</v>
      </c>
      <c r="F20" s="5">
        <v>1</v>
      </c>
      <c r="G20" s="5">
        <f t="shared" si="1"/>
        <v>314.59932861526249</v>
      </c>
      <c r="H20" s="23">
        <v>0</v>
      </c>
      <c r="I20" s="22">
        <f t="shared" si="2"/>
        <v>0</v>
      </c>
      <c r="J20" s="43">
        <f t="shared" si="0"/>
        <v>0.05</v>
      </c>
      <c r="L20" s="47" t="s">
        <v>1482</v>
      </c>
    </row>
    <row r="21" spans="1:13" x14ac:dyDescent="0.25">
      <c r="A21" s="22" t="s">
        <v>100</v>
      </c>
      <c r="B21" s="22">
        <v>1034.6396404371001</v>
      </c>
      <c r="C21" s="43">
        <v>0.3</v>
      </c>
      <c r="D21" s="22">
        <f t="shared" si="3"/>
        <v>310.39189213113002</v>
      </c>
      <c r="E21" s="5" t="s">
        <v>43</v>
      </c>
      <c r="F21" s="5">
        <v>2</v>
      </c>
      <c r="G21" s="5">
        <f t="shared" si="1"/>
        <v>620.78378426226004</v>
      </c>
      <c r="H21" s="23">
        <v>0</v>
      </c>
      <c r="I21" s="22">
        <f t="shared" si="2"/>
        <v>0</v>
      </c>
      <c r="J21" s="43">
        <f t="shared" si="0"/>
        <v>0.3</v>
      </c>
      <c r="L21" t="s">
        <v>1483</v>
      </c>
    </row>
    <row r="22" spans="1:13" x14ac:dyDescent="0.25">
      <c r="A22" s="22" t="s">
        <v>101</v>
      </c>
      <c r="B22" s="22">
        <v>8729.97002106539</v>
      </c>
      <c r="C22" s="43">
        <v>0.05</v>
      </c>
      <c r="D22" s="22">
        <f t="shared" si="3"/>
        <v>436.49850105326954</v>
      </c>
      <c r="E22" s="5" t="s">
        <v>48</v>
      </c>
      <c r="F22" s="5">
        <v>1</v>
      </c>
      <c r="G22" s="5">
        <f t="shared" si="1"/>
        <v>436.49850105326954</v>
      </c>
      <c r="H22" s="23">
        <v>0</v>
      </c>
      <c r="I22" s="22">
        <f t="shared" si="2"/>
        <v>0</v>
      </c>
      <c r="J22" s="43">
        <f t="shared" si="0"/>
        <v>0.05</v>
      </c>
      <c r="L22" t="s">
        <v>1484</v>
      </c>
    </row>
    <row r="23" spans="1:13" x14ac:dyDescent="0.25">
      <c r="A23" s="22" t="s">
        <v>102</v>
      </c>
      <c r="B23" s="22">
        <v>4281.60426892942</v>
      </c>
      <c r="C23" s="43">
        <v>0.05</v>
      </c>
      <c r="D23" s="22">
        <f t="shared" si="3"/>
        <v>214.08021344647102</v>
      </c>
      <c r="E23" s="5" t="s">
        <v>43</v>
      </c>
      <c r="F23" s="5">
        <v>2</v>
      </c>
      <c r="G23" s="5">
        <f t="shared" si="1"/>
        <v>428.16042689294204</v>
      </c>
      <c r="H23" s="23">
        <v>0</v>
      </c>
      <c r="I23" s="22">
        <f t="shared" si="2"/>
        <v>0</v>
      </c>
      <c r="J23" s="43">
        <f t="shared" si="0"/>
        <v>0.05</v>
      </c>
      <c r="L23" t="s">
        <v>1485</v>
      </c>
    </row>
    <row r="24" spans="1:13" x14ac:dyDescent="0.25">
      <c r="A24" s="22" t="s">
        <v>103</v>
      </c>
      <c r="B24" s="22">
        <v>3785.6597057166</v>
      </c>
      <c r="C24" s="43">
        <v>0</v>
      </c>
      <c r="D24" s="22">
        <f t="shared" si="3"/>
        <v>0</v>
      </c>
      <c r="E24" s="5" t="s">
        <v>43</v>
      </c>
      <c r="F24" s="5">
        <v>2</v>
      </c>
      <c r="G24" s="5">
        <f t="shared" si="1"/>
        <v>0</v>
      </c>
      <c r="H24" s="23">
        <v>0</v>
      </c>
      <c r="I24" s="22">
        <f t="shared" si="2"/>
        <v>0</v>
      </c>
      <c r="J24" s="43">
        <f t="shared" si="0"/>
        <v>0</v>
      </c>
      <c r="L24" t="s">
        <v>1486</v>
      </c>
    </row>
    <row r="25" spans="1:13" x14ac:dyDescent="0.25">
      <c r="A25" s="22" t="s">
        <v>104</v>
      </c>
      <c r="B25" s="22">
        <v>214.58483869594102</v>
      </c>
      <c r="C25" s="43">
        <v>0.15</v>
      </c>
      <c r="D25" s="22">
        <f t="shared" si="3"/>
        <v>32.18772580439115</v>
      </c>
      <c r="E25" s="5" t="s">
        <v>98</v>
      </c>
      <c r="F25" s="5">
        <v>3</v>
      </c>
      <c r="G25" s="5">
        <f t="shared" si="1"/>
        <v>96.563177413173449</v>
      </c>
      <c r="H25" s="23">
        <v>0</v>
      </c>
      <c r="I25" s="22">
        <f t="shared" si="2"/>
        <v>0</v>
      </c>
      <c r="J25" s="43">
        <f t="shared" si="0"/>
        <v>0.15</v>
      </c>
    </row>
    <row r="26" spans="1:13" x14ac:dyDescent="0.25">
      <c r="A26" s="22" t="s">
        <v>105</v>
      </c>
      <c r="B26" s="22">
        <v>17751.2265583101</v>
      </c>
      <c r="C26" s="43">
        <v>0.45</v>
      </c>
      <c r="D26" s="22">
        <f t="shared" si="3"/>
        <v>7988.0519512395449</v>
      </c>
      <c r="E26" s="5" t="s">
        <v>98</v>
      </c>
      <c r="F26" s="5">
        <v>3</v>
      </c>
      <c r="G26" s="5">
        <f t="shared" si="1"/>
        <v>23964.155853718636</v>
      </c>
      <c r="H26" s="23">
        <v>0</v>
      </c>
      <c r="I26" s="22">
        <f t="shared" si="2"/>
        <v>0</v>
      </c>
      <c r="J26" s="43">
        <f t="shared" si="0"/>
        <v>0.45</v>
      </c>
    </row>
    <row r="27" spans="1:13" x14ac:dyDescent="0.25">
      <c r="A27" s="22" t="s">
        <v>106</v>
      </c>
      <c r="B27" s="22">
        <v>6291.9865723052499</v>
      </c>
      <c r="C27" s="43">
        <v>0.05</v>
      </c>
      <c r="D27" s="22">
        <f t="shared" si="3"/>
        <v>314.59932861526249</v>
      </c>
      <c r="E27" s="5" t="s">
        <v>48</v>
      </c>
      <c r="F27" s="5">
        <v>1</v>
      </c>
      <c r="G27" s="5">
        <f t="shared" si="1"/>
        <v>314.59932861526249</v>
      </c>
      <c r="H27" s="23">
        <v>0</v>
      </c>
      <c r="I27" s="22">
        <f t="shared" si="2"/>
        <v>0</v>
      </c>
      <c r="J27" s="43">
        <f t="shared" si="0"/>
        <v>0.05</v>
      </c>
    </row>
    <row r="28" spans="1:13" x14ac:dyDescent="0.25">
      <c r="A28" s="22" t="s">
        <v>107</v>
      </c>
      <c r="B28" s="22">
        <v>1034.6396404371001</v>
      </c>
      <c r="C28" s="43">
        <v>0.3</v>
      </c>
      <c r="D28" s="22">
        <f t="shared" si="3"/>
        <v>310.39189213113002</v>
      </c>
      <c r="E28" s="5" t="s">
        <v>98</v>
      </c>
      <c r="F28" s="5">
        <v>3</v>
      </c>
      <c r="G28" s="5">
        <f t="shared" si="1"/>
        <v>931.17567639339006</v>
      </c>
      <c r="H28" s="23">
        <v>0</v>
      </c>
      <c r="I28" s="22">
        <f t="shared" si="2"/>
        <v>0</v>
      </c>
      <c r="J28" s="43">
        <f t="shared" si="0"/>
        <v>0.3</v>
      </c>
    </row>
    <row r="29" spans="1:13" x14ac:dyDescent="0.25">
      <c r="A29" s="22" t="s">
        <v>108</v>
      </c>
      <c r="B29" s="22">
        <v>8729.97002106539</v>
      </c>
      <c r="C29" s="43">
        <v>0.03</v>
      </c>
      <c r="D29" s="22">
        <f t="shared" si="3"/>
        <v>261.89910063196169</v>
      </c>
      <c r="E29" s="5" t="s">
        <v>48</v>
      </c>
      <c r="F29" s="5">
        <v>1</v>
      </c>
      <c r="G29" s="5">
        <f t="shared" si="1"/>
        <v>261.89910063196169</v>
      </c>
      <c r="H29" s="23">
        <v>0</v>
      </c>
      <c r="I29" s="22">
        <f t="shared" si="2"/>
        <v>0</v>
      </c>
      <c r="J29" s="43">
        <f t="shared" si="0"/>
        <v>0.03</v>
      </c>
      <c r="L29" t="s">
        <v>1487</v>
      </c>
      <c r="M29">
        <v>10</v>
      </c>
    </row>
    <row r="30" spans="1:13" x14ac:dyDescent="0.25">
      <c r="A30" s="22" t="s">
        <v>109</v>
      </c>
      <c r="B30" s="22">
        <v>4281.60426892942</v>
      </c>
      <c r="C30" s="43">
        <v>0.1</v>
      </c>
      <c r="D30" s="22">
        <f t="shared" si="3"/>
        <v>428.16042689294204</v>
      </c>
      <c r="E30" s="5" t="s">
        <v>43</v>
      </c>
      <c r="F30" s="5">
        <v>2</v>
      </c>
      <c r="G30" s="5">
        <f t="shared" si="1"/>
        <v>856.32085378588408</v>
      </c>
      <c r="H30" s="23">
        <v>0</v>
      </c>
      <c r="I30" s="22">
        <f t="shared" si="2"/>
        <v>0</v>
      </c>
      <c r="J30" s="43">
        <f t="shared" si="0"/>
        <v>0.1</v>
      </c>
    </row>
    <row r="31" spans="1:13" x14ac:dyDescent="0.25">
      <c r="A31" s="22" t="s">
        <v>110</v>
      </c>
      <c r="B31" s="22">
        <v>214.58483869594102</v>
      </c>
      <c r="C31" s="43">
        <v>0.02</v>
      </c>
      <c r="D31" s="22">
        <f t="shared" si="3"/>
        <v>4.2916967739188205</v>
      </c>
      <c r="E31" s="5" t="s">
        <v>43</v>
      </c>
      <c r="F31" s="5">
        <v>2</v>
      </c>
      <c r="G31" s="5">
        <f t="shared" si="1"/>
        <v>8.5833935478376411</v>
      </c>
      <c r="H31" s="23">
        <v>0</v>
      </c>
      <c r="I31" s="22">
        <f t="shared" si="2"/>
        <v>0</v>
      </c>
      <c r="J31" s="43">
        <f t="shared" si="0"/>
        <v>0.02</v>
      </c>
    </row>
    <row r="32" spans="1:13" x14ac:dyDescent="0.25">
      <c r="A32" s="22" t="s">
        <v>111</v>
      </c>
      <c r="B32" s="22">
        <v>17751.2265583101</v>
      </c>
      <c r="C32" s="43">
        <v>0</v>
      </c>
      <c r="D32" s="22">
        <f t="shared" si="3"/>
        <v>0</v>
      </c>
      <c r="E32" s="5" t="s">
        <v>98</v>
      </c>
      <c r="F32" s="5">
        <v>3</v>
      </c>
      <c r="G32" s="5">
        <f t="shared" si="1"/>
        <v>0</v>
      </c>
      <c r="H32" s="23">
        <v>0</v>
      </c>
      <c r="I32" s="22">
        <f t="shared" si="2"/>
        <v>0</v>
      </c>
      <c r="J32" s="43">
        <f t="shared" si="0"/>
        <v>0</v>
      </c>
    </row>
    <row r="33" spans="1:10" x14ac:dyDescent="0.25">
      <c r="A33" s="22" t="s">
        <v>112</v>
      </c>
      <c r="B33" s="22">
        <v>481.89327328686096</v>
      </c>
      <c r="C33" s="43">
        <v>0.02</v>
      </c>
      <c r="D33" s="22">
        <f t="shared" si="3"/>
        <v>9.6378654657372191</v>
      </c>
      <c r="E33" s="5" t="s">
        <v>98</v>
      </c>
      <c r="F33" s="5">
        <v>3</v>
      </c>
      <c r="G33" s="5">
        <f t="shared" si="1"/>
        <v>28.913596397211656</v>
      </c>
      <c r="H33" s="23">
        <v>0</v>
      </c>
      <c r="I33" s="22">
        <f t="shared" si="2"/>
        <v>0</v>
      </c>
      <c r="J33" s="43">
        <f t="shared" si="0"/>
        <v>0.02</v>
      </c>
    </row>
    <row r="34" spans="1:10" x14ac:dyDescent="0.25">
      <c r="A34" s="22" t="s">
        <v>113</v>
      </c>
      <c r="B34" s="22">
        <v>6291.9865723052499</v>
      </c>
      <c r="C34" s="43">
        <v>0.05</v>
      </c>
      <c r="D34" s="22">
        <f t="shared" si="3"/>
        <v>314.59932861526249</v>
      </c>
      <c r="E34" s="5" t="s">
        <v>48</v>
      </c>
      <c r="F34" s="5">
        <v>1</v>
      </c>
      <c r="G34" s="5">
        <f t="shared" si="1"/>
        <v>314.59932861526249</v>
      </c>
      <c r="H34" s="23">
        <v>0</v>
      </c>
      <c r="I34" s="22">
        <f t="shared" si="2"/>
        <v>0</v>
      </c>
      <c r="J34" s="43">
        <f t="shared" si="0"/>
        <v>0.05</v>
      </c>
    </row>
    <row r="35" spans="1:10" x14ac:dyDescent="0.25">
      <c r="A35" s="22" t="s">
        <v>114</v>
      </c>
      <c r="B35" s="22">
        <v>1034.6396404371001</v>
      </c>
      <c r="C35" s="43">
        <v>0.05</v>
      </c>
      <c r="D35" s="22">
        <f t="shared" si="3"/>
        <v>51.731982021855003</v>
      </c>
      <c r="E35" s="5" t="s">
        <v>43</v>
      </c>
      <c r="F35" s="5">
        <v>2</v>
      </c>
      <c r="G35" s="5">
        <f t="shared" si="1"/>
        <v>103.46396404371001</v>
      </c>
      <c r="H35" s="23">
        <v>0</v>
      </c>
      <c r="I35" s="22">
        <f t="shared" si="2"/>
        <v>0</v>
      </c>
      <c r="J35" s="43">
        <f t="shared" si="0"/>
        <v>0.05</v>
      </c>
    </row>
    <row r="36" spans="1:10" x14ac:dyDescent="0.25">
      <c r="A36" s="22" t="s">
        <v>115</v>
      </c>
      <c r="B36" s="22">
        <v>8729.97002106539</v>
      </c>
      <c r="C36" s="43">
        <v>0.02</v>
      </c>
      <c r="D36" s="22">
        <f t="shared" si="3"/>
        <v>174.59940042130779</v>
      </c>
      <c r="E36" s="5" t="s">
        <v>48</v>
      </c>
      <c r="F36" s="5">
        <v>1</v>
      </c>
      <c r="G36" s="5">
        <f t="shared" si="1"/>
        <v>174.59940042130779</v>
      </c>
      <c r="H36" s="23">
        <v>0</v>
      </c>
      <c r="I36" s="22">
        <f t="shared" si="2"/>
        <v>0</v>
      </c>
      <c r="J36" s="43">
        <f t="shared" si="0"/>
        <v>0.02</v>
      </c>
    </row>
    <row r="37" spans="1:10" x14ac:dyDescent="0.25">
      <c r="A37" s="22" t="s">
        <v>116</v>
      </c>
      <c r="B37" s="22">
        <v>4281.60426892942</v>
      </c>
      <c r="C37" s="43">
        <v>0.1</v>
      </c>
      <c r="D37" s="22">
        <f t="shared" si="3"/>
        <v>428.16042689294204</v>
      </c>
      <c r="E37" s="5" t="s">
        <v>43</v>
      </c>
      <c r="F37" s="5">
        <v>2</v>
      </c>
      <c r="G37" s="5">
        <f t="shared" si="1"/>
        <v>856.32085378588408</v>
      </c>
      <c r="H37" s="23">
        <v>0</v>
      </c>
      <c r="I37" s="22">
        <f t="shared" si="2"/>
        <v>0</v>
      </c>
      <c r="J37" s="43">
        <f t="shared" si="0"/>
        <v>0.1</v>
      </c>
    </row>
    <row r="38" spans="1:10" x14ac:dyDescent="0.25">
      <c r="A38" s="22" t="s">
        <v>117</v>
      </c>
      <c r="B38" s="22">
        <v>6477.6787311189901</v>
      </c>
      <c r="C38" s="43">
        <v>0</v>
      </c>
      <c r="D38" s="22">
        <f t="shared" si="3"/>
        <v>0</v>
      </c>
      <c r="E38" s="5" t="s">
        <v>48</v>
      </c>
      <c r="F38" s="5">
        <v>1</v>
      </c>
      <c r="G38" s="5">
        <f t="shared" si="1"/>
        <v>0</v>
      </c>
      <c r="H38" s="23">
        <v>0</v>
      </c>
      <c r="I38" s="22">
        <f t="shared" si="2"/>
        <v>0</v>
      </c>
      <c r="J38" s="43">
        <f t="shared" si="0"/>
        <v>0</v>
      </c>
    </row>
    <row r="39" spans="1:10" x14ac:dyDescent="0.25">
      <c r="A39" s="22" t="s">
        <v>118</v>
      </c>
      <c r="B39" s="22">
        <v>214.58483869594102</v>
      </c>
      <c r="C39" s="43">
        <v>0</v>
      </c>
      <c r="D39" s="22">
        <f t="shared" si="3"/>
        <v>0</v>
      </c>
      <c r="E39" s="5" t="s">
        <v>48</v>
      </c>
      <c r="F39" s="5">
        <v>1</v>
      </c>
      <c r="G39" s="5">
        <f t="shared" si="1"/>
        <v>0</v>
      </c>
      <c r="H39" s="23">
        <v>0</v>
      </c>
      <c r="I39" s="22">
        <f t="shared" si="2"/>
        <v>0</v>
      </c>
      <c r="J39" s="43">
        <f t="shared" si="0"/>
        <v>0</v>
      </c>
    </row>
    <row r="40" spans="1:10" x14ac:dyDescent="0.25">
      <c r="A40" s="22" t="s">
        <v>119</v>
      </c>
      <c r="B40" s="22">
        <v>17751.2265583101</v>
      </c>
      <c r="C40" s="43">
        <v>0</v>
      </c>
      <c r="D40" s="22">
        <f t="shared" si="3"/>
        <v>0</v>
      </c>
      <c r="E40" s="5" t="s">
        <v>48</v>
      </c>
      <c r="F40" s="5">
        <v>1</v>
      </c>
      <c r="G40" s="5">
        <f t="shared" si="1"/>
        <v>0</v>
      </c>
      <c r="H40" s="23">
        <v>0</v>
      </c>
      <c r="I40" s="22">
        <f t="shared" si="2"/>
        <v>0</v>
      </c>
      <c r="J40" s="43">
        <f t="shared" si="0"/>
        <v>0</v>
      </c>
    </row>
    <row r="41" spans="1:10" x14ac:dyDescent="0.25">
      <c r="A41" s="22" t="s">
        <v>120</v>
      </c>
      <c r="B41" s="22">
        <v>481.89327328686096</v>
      </c>
      <c r="C41" s="43">
        <v>0.01</v>
      </c>
      <c r="D41" s="22">
        <f t="shared" si="3"/>
        <v>4.8189327328686096</v>
      </c>
      <c r="E41" s="5" t="s">
        <v>48</v>
      </c>
      <c r="F41" s="5">
        <v>1</v>
      </c>
      <c r="G41" s="5">
        <f t="shared" si="1"/>
        <v>4.8189327328686096</v>
      </c>
      <c r="H41" s="23">
        <v>0</v>
      </c>
      <c r="I41" s="22">
        <f t="shared" si="2"/>
        <v>0</v>
      </c>
      <c r="J41" s="43">
        <f t="shared" si="0"/>
        <v>0.01</v>
      </c>
    </row>
    <row r="42" spans="1:10" x14ac:dyDescent="0.25">
      <c r="A42" s="22" t="s">
        <v>121</v>
      </c>
      <c r="B42" s="22">
        <v>6291.9865723052499</v>
      </c>
      <c r="C42" s="43">
        <v>0.03</v>
      </c>
      <c r="D42" s="22">
        <f t="shared" si="3"/>
        <v>188.7595971691575</v>
      </c>
      <c r="E42" s="5" t="s">
        <v>48</v>
      </c>
      <c r="F42" s="5">
        <v>1</v>
      </c>
      <c r="G42" s="5">
        <f t="shared" si="1"/>
        <v>188.7595971691575</v>
      </c>
      <c r="H42" s="23">
        <v>0</v>
      </c>
      <c r="I42" s="22">
        <f t="shared" si="2"/>
        <v>0</v>
      </c>
      <c r="J42" s="43">
        <f t="shared" si="0"/>
        <v>0.03</v>
      </c>
    </row>
    <row r="43" spans="1:10" x14ac:dyDescent="0.25">
      <c r="A43" s="22" t="s">
        <v>122</v>
      </c>
      <c r="B43" s="22">
        <v>1034.6396404371001</v>
      </c>
      <c r="C43" s="43">
        <v>0.01</v>
      </c>
      <c r="D43" s="22">
        <f t="shared" si="3"/>
        <v>10.346396404371001</v>
      </c>
      <c r="E43" s="5" t="s">
        <v>48</v>
      </c>
      <c r="F43" s="5">
        <v>1</v>
      </c>
      <c r="G43" s="5">
        <f t="shared" si="1"/>
        <v>10.346396404371001</v>
      </c>
      <c r="H43" s="23">
        <v>0</v>
      </c>
      <c r="I43" s="22">
        <f t="shared" si="2"/>
        <v>0</v>
      </c>
      <c r="J43" s="43">
        <f t="shared" si="0"/>
        <v>0.01</v>
      </c>
    </row>
    <row r="44" spans="1:10" x14ac:dyDescent="0.25">
      <c r="A44" s="22" t="s">
        <v>123</v>
      </c>
      <c r="B44" s="22">
        <v>4281.60426892942</v>
      </c>
      <c r="C44" s="43">
        <v>0</v>
      </c>
      <c r="D44" s="22">
        <f t="shared" si="3"/>
        <v>0</v>
      </c>
      <c r="E44" s="5" t="s">
        <v>48</v>
      </c>
      <c r="F44" s="5">
        <v>1</v>
      </c>
      <c r="G44" s="5">
        <f t="shared" si="1"/>
        <v>0</v>
      </c>
      <c r="H44" s="23">
        <v>0</v>
      </c>
      <c r="I44" s="22">
        <f t="shared" si="2"/>
        <v>0</v>
      </c>
      <c r="J44" s="43">
        <f t="shared" si="0"/>
        <v>0</v>
      </c>
    </row>
    <row r="45" spans="1:10" x14ac:dyDescent="0.25">
      <c r="A45" s="22" t="s">
        <v>124</v>
      </c>
      <c r="B45" s="22">
        <v>6477.6787311189901</v>
      </c>
      <c r="C45" s="43">
        <v>0</v>
      </c>
      <c r="D45" s="22">
        <f t="shared" si="3"/>
        <v>0</v>
      </c>
      <c r="E45" s="5" t="s">
        <v>48</v>
      </c>
      <c r="F45" s="5">
        <v>1</v>
      </c>
      <c r="G45" s="5">
        <f t="shared" si="1"/>
        <v>0</v>
      </c>
      <c r="H45" s="23">
        <v>0</v>
      </c>
      <c r="I45" s="22">
        <f t="shared" si="2"/>
        <v>0</v>
      </c>
      <c r="J45" s="43">
        <f t="shared" si="0"/>
        <v>0</v>
      </c>
    </row>
    <row r="46" spans="1:10" x14ac:dyDescent="0.25">
      <c r="A46" s="22" t="s">
        <v>125</v>
      </c>
      <c r="B46" s="22">
        <v>214.58483869594102</v>
      </c>
      <c r="C46" s="43">
        <v>0.01</v>
      </c>
      <c r="D46" s="22">
        <f t="shared" si="3"/>
        <v>2.1458483869594103</v>
      </c>
      <c r="E46" s="5" t="s">
        <v>48</v>
      </c>
      <c r="F46" s="5">
        <v>1</v>
      </c>
      <c r="G46" s="5">
        <f t="shared" si="1"/>
        <v>2.1458483869594103</v>
      </c>
      <c r="H46" s="23">
        <v>0</v>
      </c>
      <c r="I46" s="22">
        <f t="shared" si="2"/>
        <v>0</v>
      </c>
      <c r="J46" s="43">
        <f t="shared" si="0"/>
        <v>0.01</v>
      </c>
    </row>
    <row r="47" spans="1:10" x14ac:dyDescent="0.25">
      <c r="A47" s="22" t="s">
        <v>126</v>
      </c>
      <c r="B47" s="22">
        <v>17751.2265583101</v>
      </c>
      <c r="C47" s="43">
        <v>0.2</v>
      </c>
      <c r="D47" s="22">
        <f t="shared" si="3"/>
        <v>3550.24531166202</v>
      </c>
      <c r="E47" s="5" t="s">
        <v>98</v>
      </c>
      <c r="F47" s="5">
        <v>3</v>
      </c>
      <c r="G47" s="5">
        <f t="shared" si="1"/>
        <v>10650.73593498606</v>
      </c>
      <c r="H47" s="23">
        <v>0</v>
      </c>
      <c r="I47" s="22">
        <f t="shared" si="2"/>
        <v>0</v>
      </c>
      <c r="J47" s="43">
        <f t="shared" si="0"/>
        <v>0.2</v>
      </c>
    </row>
    <row r="48" spans="1:10" x14ac:dyDescent="0.25">
      <c r="A48" s="22" t="s">
        <v>127</v>
      </c>
      <c r="B48" s="22">
        <v>481.89327328686096</v>
      </c>
      <c r="C48" s="43">
        <v>0.05</v>
      </c>
      <c r="D48" s="22">
        <f t="shared" si="3"/>
        <v>24.094663664343049</v>
      </c>
      <c r="E48" s="5" t="s">
        <v>48</v>
      </c>
      <c r="F48" s="5">
        <v>1</v>
      </c>
      <c r="G48" s="5">
        <f t="shared" si="1"/>
        <v>24.094663664343049</v>
      </c>
      <c r="H48" s="23">
        <v>0</v>
      </c>
      <c r="I48" s="22">
        <f t="shared" si="2"/>
        <v>0</v>
      </c>
      <c r="J48" s="43">
        <f t="shared" si="0"/>
        <v>0.05</v>
      </c>
    </row>
    <row r="49" spans="1:11" x14ac:dyDescent="0.25">
      <c r="A49" s="22" t="s">
        <v>128</v>
      </c>
      <c r="B49" s="22">
        <v>6291.9865723052499</v>
      </c>
      <c r="C49" s="43">
        <v>0.03</v>
      </c>
      <c r="D49" s="22">
        <f t="shared" si="3"/>
        <v>188.7595971691575</v>
      </c>
      <c r="E49" s="5" t="s">
        <v>48</v>
      </c>
      <c r="F49" s="5">
        <v>1</v>
      </c>
      <c r="G49" s="5">
        <f t="shared" si="1"/>
        <v>188.7595971691575</v>
      </c>
      <c r="H49" s="23">
        <v>0</v>
      </c>
      <c r="I49" s="22">
        <f t="shared" si="2"/>
        <v>0</v>
      </c>
      <c r="J49" s="43">
        <f t="shared" si="0"/>
        <v>0.03</v>
      </c>
    </row>
    <row r="50" spans="1:11" x14ac:dyDescent="0.25">
      <c r="A50" s="22" t="s">
        <v>129</v>
      </c>
      <c r="B50" s="22">
        <v>1034.6396404371001</v>
      </c>
      <c r="C50" s="43">
        <v>0.15</v>
      </c>
      <c r="D50" s="22">
        <f t="shared" si="3"/>
        <v>155.19594606556501</v>
      </c>
      <c r="E50" s="5" t="s">
        <v>43</v>
      </c>
      <c r="F50" s="5">
        <v>2</v>
      </c>
      <c r="G50" s="5">
        <f t="shared" si="1"/>
        <v>310.39189213113002</v>
      </c>
      <c r="H50" s="23">
        <v>0</v>
      </c>
      <c r="I50" s="22">
        <f t="shared" si="2"/>
        <v>0</v>
      </c>
      <c r="J50" s="43">
        <f t="shared" si="0"/>
        <v>0.15</v>
      </c>
    </row>
    <row r="51" spans="1:11" x14ac:dyDescent="0.25">
      <c r="A51" s="22" t="s">
        <v>130</v>
      </c>
      <c r="B51" s="22">
        <v>8729.97002106539</v>
      </c>
      <c r="C51" s="43">
        <v>0</v>
      </c>
      <c r="D51" s="22">
        <f t="shared" si="3"/>
        <v>0</v>
      </c>
      <c r="E51" s="5" t="s">
        <v>48</v>
      </c>
      <c r="F51" s="5">
        <v>1</v>
      </c>
      <c r="G51" s="5">
        <f t="shared" si="1"/>
        <v>0</v>
      </c>
      <c r="H51" s="23">
        <v>0</v>
      </c>
      <c r="I51" s="22">
        <f t="shared" si="2"/>
        <v>0</v>
      </c>
      <c r="J51" s="43">
        <f t="shared" si="0"/>
        <v>0</v>
      </c>
    </row>
    <row r="52" spans="1:11" x14ac:dyDescent="0.25">
      <c r="A52" s="22" t="s">
        <v>131</v>
      </c>
      <c r="B52" s="22">
        <v>4281.60426892942</v>
      </c>
      <c r="C52" s="43">
        <v>0.02</v>
      </c>
      <c r="D52" s="50">
        <f t="shared" si="3"/>
        <v>85.6320853785884</v>
      </c>
      <c r="E52" s="5" t="s">
        <v>43</v>
      </c>
      <c r="F52" s="5">
        <v>2</v>
      </c>
      <c r="G52" s="5">
        <f t="shared" si="1"/>
        <v>171.2641707571768</v>
      </c>
      <c r="H52" s="51">
        <v>0</v>
      </c>
      <c r="I52" s="50">
        <f t="shared" si="2"/>
        <v>0</v>
      </c>
      <c r="J52" s="52">
        <f t="shared" si="0"/>
        <v>0.02</v>
      </c>
    </row>
    <row r="53" spans="1:11" x14ac:dyDescent="0.25">
      <c r="A53" s="21" t="s">
        <v>81</v>
      </c>
      <c r="B53" s="21">
        <f>SUM(B17:B52)</f>
        <v>204762.44617118241</v>
      </c>
      <c r="C53" s="39">
        <f>AVERAGE(C17:C52)</f>
        <v>7.4999999999999969E-2</v>
      </c>
      <c r="D53" s="21">
        <f t="shared" si="3"/>
        <v>15357.183462838675</v>
      </c>
      <c r="E53" s="5"/>
      <c r="F53" s="5"/>
      <c r="G53" s="11">
        <f>SUM(G17:G52)</f>
        <v>57281.574471812724</v>
      </c>
      <c r="H53" s="21">
        <f>SUM(H17:H52)</f>
        <v>0</v>
      </c>
      <c r="I53" s="21">
        <f>SUM(I17:I52)</f>
        <v>0</v>
      </c>
      <c r="J53" s="39">
        <f>AVERAGE(J17:J52)</f>
        <v>7.4999999999999969E-2</v>
      </c>
      <c r="K53" s="2"/>
    </row>
    <row r="54" spans="1:11" x14ac:dyDescent="0.25">
      <c r="G54" s="2"/>
      <c r="H54" s="2" t="s">
        <v>1489</v>
      </c>
      <c r="I54" s="2" t="s">
        <v>1489</v>
      </c>
    </row>
    <row r="55" spans="1:11" x14ac:dyDescent="0.25">
      <c r="G55" s="2"/>
      <c r="H55" s="2" t="s">
        <v>1490</v>
      </c>
      <c r="I55" s="2" t="s">
        <v>1490</v>
      </c>
    </row>
    <row r="56" spans="1:11" x14ac:dyDescent="0.25">
      <c r="C56" t="s">
        <v>1510</v>
      </c>
      <c r="G56" s="2"/>
      <c r="I56" s="2" t="s">
        <v>1490</v>
      </c>
    </row>
    <row r="57" spans="1:11" x14ac:dyDescent="0.25">
      <c r="G57" s="2"/>
      <c r="I57" t="s">
        <v>1488</v>
      </c>
    </row>
  </sheetData>
  <mergeCells count="5">
    <mergeCell ref="B11:C11"/>
    <mergeCell ref="A2:C2"/>
    <mergeCell ref="A15:C15"/>
    <mergeCell ref="D15:I15"/>
    <mergeCell ref="B7:C7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Modelagem</vt:lpstr>
      <vt:lpstr>otimizador</vt:lpstr>
      <vt:lpstr>Saída</vt:lpstr>
      <vt:lpstr>lógica_dinâmica</vt:lpstr>
      <vt:lpstr>BASE</vt:lpstr>
      <vt:lpstr>Problema</vt:lpstr>
      <vt:lpstr>Dúvidas</vt:lpstr>
      <vt:lpstr>Modelagem Simples I</vt:lpstr>
      <vt:lpstr>Modelagem Simples Alt</vt:lpstr>
      <vt:lpstr>Modelagem Simples II</vt:lpstr>
      <vt:lpstr>Matriz Distâncias</vt:lpstr>
      <vt:lpstr>Modelagem Final</vt:lpstr>
    </vt:vector>
  </TitlesOfParts>
  <Manager/>
  <Company>Petrobras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 Gustavo Texeira de C Pereira</dc:creator>
  <cp:keywords/>
  <dc:description/>
  <cp:lastModifiedBy>Andre Gustavo Teixeira de C Pereira</cp:lastModifiedBy>
  <cp:revision/>
  <dcterms:created xsi:type="dcterms:W3CDTF">2020-07-05T19:16:40Z</dcterms:created>
  <dcterms:modified xsi:type="dcterms:W3CDTF">2020-12-08T17:52:25Z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2020-09-26T19:43:00Z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5818732f-a31e-4f4d-a10f-3d3491785b0b</vt:lpwstr>
  </property>
  <property fmtid="{D5CDD505-2E9C-101B-9397-08002B2CF9AE}" pid="8" name="MSIP_Label_8e61996e-cafd-4c9a-8a94-2dc1b82131ae_ContentBits">
    <vt:lpwstr>0</vt:lpwstr>
  </property>
</Properties>
</file>