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Android\UnitySlow\Desenvolvimento - Programas\AutoCronoPoco\AutoCronoPocoUnity\Assets\Inputs\"/>
    </mc:Choice>
  </mc:AlternateContent>
  <xr:revisionPtr revIDLastSave="0" documentId="13_ncr:1_{BFF2E190-5B15-4A7D-A886-2568922E00E4}" xr6:coauthVersionLast="47" xr6:coauthVersionMax="47" xr10:uidLastSave="{00000000-0000-0000-0000-000000000000}"/>
  <bookViews>
    <workbookView xWindow="-28920" yWindow="-120" windowWidth="29040" windowHeight="15840" xr2:uid="{775BEFB2-AA31-4AC2-B4EB-5C27365192E0}"/>
  </bookViews>
  <sheets>
    <sheet name="CronoSaida" sheetId="2" r:id="rId1"/>
    <sheet name="CronoEntrada" sheetId="1" r:id="rId2"/>
  </sheets>
  <definedNames>
    <definedName name="DadosExternos_1" localSheetId="0" hidden="1">'CronoSaida'!$A$1:$F$51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K2" i="1" s="1"/>
  <c r="J3" i="1"/>
  <c r="K3" i="1" s="1"/>
  <c r="J4" i="1"/>
  <c r="K4" i="1" s="1"/>
  <c r="I2" i="1"/>
  <c r="I3" i="1"/>
  <c r="I4" i="1"/>
  <c r="I39" i="1" l="1"/>
  <c r="H39" i="1"/>
  <c r="G39" i="1"/>
  <c r="E39" i="1"/>
  <c r="E16" i="1"/>
  <c r="G16" i="1"/>
  <c r="H16" i="1"/>
  <c r="I16" i="1"/>
  <c r="I50" i="1"/>
  <c r="E8" i="1"/>
  <c r="E9" i="1"/>
  <c r="E13" i="1"/>
  <c r="E27" i="1"/>
  <c r="E28" i="1"/>
  <c r="E11" i="1"/>
  <c r="E12" i="1"/>
  <c r="E14" i="1"/>
  <c r="E15" i="1"/>
  <c r="E23" i="1"/>
  <c r="E30" i="1"/>
  <c r="E31" i="1"/>
  <c r="E18" i="1"/>
  <c r="E19" i="1"/>
  <c r="E24" i="1"/>
  <c r="E25" i="1"/>
  <c r="E29" i="1"/>
  <c r="E42" i="1"/>
  <c r="E44" i="1"/>
  <c r="E45" i="1"/>
  <c r="E46" i="1"/>
  <c r="E47" i="1"/>
  <c r="E26" i="1"/>
  <c r="E35" i="1"/>
  <c r="E36" i="1"/>
  <c r="E32" i="1"/>
  <c r="E33" i="1"/>
  <c r="E34" i="1"/>
  <c r="E43" i="1"/>
  <c r="E48" i="1"/>
  <c r="E49" i="1"/>
  <c r="E50" i="1"/>
  <c r="E51" i="1"/>
  <c r="E52" i="1"/>
  <c r="E20" i="1"/>
  <c r="E21" i="1"/>
  <c r="E22" i="1"/>
  <c r="E17" i="1"/>
  <c r="E54" i="1"/>
  <c r="E55" i="1"/>
  <c r="E37" i="1"/>
  <c r="E38" i="1"/>
  <c r="E40" i="1"/>
  <c r="E56" i="1"/>
  <c r="E57" i="1"/>
  <c r="E53" i="1"/>
  <c r="E41" i="1"/>
  <c r="E10" i="1"/>
  <c r="I8" i="1"/>
  <c r="G8" i="1"/>
  <c r="C4" i="1"/>
  <c r="C3" i="1"/>
  <c r="C2" i="1"/>
  <c r="G9" i="1"/>
  <c r="G13" i="1"/>
  <c r="G27" i="1"/>
  <c r="G28" i="1"/>
  <c r="G11" i="1"/>
  <c r="G12" i="1"/>
  <c r="G14" i="1"/>
  <c r="G15" i="1"/>
  <c r="G23" i="1"/>
  <c r="G30" i="1"/>
  <c r="G31" i="1"/>
  <c r="G18" i="1"/>
  <c r="G19" i="1"/>
  <c r="G24" i="1"/>
  <c r="G25" i="1"/>
  <c r="G29" i="1"/>
  <c r="G42" i="1"/>
  <c r="G44" i="1"/>
  <c r="G45" i="1"/>
  <c r="G46" i="1"/>
  <c r="G47" i="1"/>
  <c r="G26" i="1"/>
  <c r="G35" i="1"/>
  <c r="G36" i="1"/>
  <c r="G32" i="1"/>
  <c r="G33" i="1"/>
  <c r="G34" i="1"/>
  <c r="G43" i="1"/>
  <c r="G48" i="1"/>
  <c r="G49" i="1"/>
  <c r="G50" i="1"/>
  <c r="G51" i="1"/>
  <c r="G52" i="1"/>
  <c r="G20" i="1"/>
  <c r="G21" i="1"/>
  <c r="G22" i="1"/>
  <c r="G17" i="1"/>
  <c r="G54" i="1"/>
  <c r="G55" i="1"/>
  <c r="G37" i="1"/>
  <c r="G38" i="1"/>
  <c r="G40" i="1"/>
  <c r="G56" i="1"/>
  <c r="G57" i="1"/>
  <c r="G53" i="1"/>
  <c r="G41" i="1"/>
  <c r="G10" i="1"/>
  <c r="H8" i="1"/>
  <c r="M8" i="1" s="1"/>
  <c r="H9" i="1"/>
  <c r="H13" i="1"/>
  <c r="H27" i="1"/>
  <c r="M27" i="1" s="1"/>
  <c r="H28" i="1"/>
  <c r="H11" i="1"/>
  <c r="H12" i="1"/>
  <c r="H14" i="1"/>
  <c r="H15" i="1"/>
  <c r="H23" i="1"/>
  <c r="H30" i="1"/>
  <c r="H31" i="1"/>
  <c r="H18" i="1"/>
  <c r="H19" i="1"/>
  <c r="H24" i="1"/>
  <c r="H25" i="1"/>
  <c r="H29" i="1"/>
  <c r="H42" i="1"/>
  <c r="H44" i="1"/>
  <c r="H45" i="1"/>
  <c r="H46" i="1"/>
  <c r="H47" i="1"/>
  <c r="H26" i="1"/>
  <c r="H35" i="1"/>
  <c r="H36" i="1"/>
  <c r="H32" i="1"/>
  <c r="H33" i="1"/>
  <c r="H34" i="1"/>
  <c r="H43" i="1"/>
  <c r="H48" i="1"/>
  <c r="H49" i="1"/>
  <c r="H50" i="1"/>
  <c r="H51" i="1"/>
  <c r="H52" i="1"/>
  <c r="H20" i="1"/>
  <c r="H21" i="1"/>
  <c r="H22" i="1"/>
  <c r="H17" i="1"/>
  <c r="H54" i="1"/>
  <c r="H55" i="1"/>
  <c r="H37" i="1"/>
  <c r="H38" i="1"/>
  <c r="H40" i="1"/>
  <c r="H56" i="1"/>
  <c r="H57" i="1"/>
  <c r="H53" i="1"/>
  <c r="H41" i="1"/>
  <c r="H10" i="1"/>
  <c r="I9" i="1"/>
  <c r="I13" i="1"/>
  <c r="I27" i="1"/>
  <c r="I28" i="1"/>
  <c r="I11" i="1"/>
  <c r="I12" i="1"/>
  <c r="I14" i="1"/>
  <c r="I15" i="1"/>
  <c r="I23" i="1"/>
  <c r="I30" i="1"/>
  <c r="I31" i="1"/>
  <c r="I18" i="1"/>
  <c r="I19" i="1"/>
  <c r="I24" i="1"/>
  <c r="I25" i="1"/>
  <c r="I29" i="1"/>
  <c r="I42" i="1"/>
  <c r="I44" i="1"/>
  <c r="I45" i="1"/>
  <c r="I46" i="1"/>
  <c r="I47" i="1"/>
  <c r="I26" i="1"/>
  <c r="I35" i="1"/>
  <c r="I36" i="1"/>
  <c r="I32" i="1"/>
  <c r="I33" i="1"/>
  <c r="I34" i="1"/>
  <c r="I43" i="1"/>
  <c r="I48" i="1"/>
  <c r="I49" i="1"/>
  <c r="I51" i="1"/>
  <c r="I52" i="1"/>
  <c r="I20" i="1"/>
  <c r="I21" i="1"/>
  <c r="I22" i="1"/>
  <c r="I17" i="1"/>
  <c r="I54" i="1"/>
  <c r="I55" i="1"/>
  <c r="I37" i="1"/>
  <c r="I38" i="1"/>
  <c r="I40" i="1"/>
  <c r="I56" i="1"/>
  <c r="I57" i="1"/>
  <c r="I53" i="1"/>
  <c r="I41" i="1"/>
  <c r="I10" i="1"/>
  <c r="J8" i="1" l="1"/>
  <c r="L8" i="1" l="1"/>
  <c r="J27" i="1"/>
  <c r="L27" i="1" s="1"/>
  <c r="M28" i="1" l="1"/>
  <c r="J28" i="1" s="1"/>
  <c r="T23" i="1" s="1"/>
  <c r="M9" i="1"/>
  <c r="L28" i="1" l="1"/>
  <c r="J9" i="1"/>
  <c r="T22" i="1" s="1"/>
  <c r="L9" i="1" l="1"/>
  <c r="M10" i="1" l="1"/>
  <c r="J10" i="1" s="1"/>
  <c r="L10" i="1" s="1"/>
  <c r="M11" i="1" s="1"/>
  <c r="J11" i="1" s="1"/>
  <c r="T8" i="1" s="1"/>
  <c r="L11" i="1" l="1"/>
  <c r="M12" i="1" l="1"/>
  <c r="J12" i="1" s="1"/>
  <c r="T24" i="1" s="1"/>
  <c r="L12" i="1" l="1"/>
  <c r="M13" i="1"/>
  <c r="J13" i="1" s="1"/>
  <c r="L13" i="1" l="1"/>
  <c r="M29" i="1" l="1"/>
  <c r="J29" i="1" s="1"/>
  <c r="L29" i="1" s="1"/>
  <c r="M30" i="1" s="1"/>
  <c r="J30" i="1" s="1"/>
  <c r="T11" i="1" s="1"/>
  <c r="L30" i="1" l="1"/>
  <c r="M31" i="1" l="1"/>
  <c r="J31" i="1" s="1"/>
  <c r="T26" i="1" s="1"/>
  <c r="L31" i="1" l="1"/>
  <c r="M32" i="1" l="1"/>
  <c r="J32" i="1" s="1"/>
  <c r="L32" i="1" s="1"/>
  <c r="M33" i="1" s="1"/>
  <c r="J33" i="1" s="1"/>
  <c r="T32" i="1" s="1"/>
  <c r="L33" i="1" l="1"/>
  <c r="M34" i="1" s="1"/>
  <c r="J34" i="1" s="1"/>
  <c r="L34" i="1" s="1"/>
  <c r="M35" i="1" l="1"/>
  <c r="J35" i="1" s="1"/>
  <c r="T16" i="1" l="1"/>
  <c r="L35" i="1"/>
  <c r="M36" i="1" l="1"/>
  <c r="J36" i="1" s="1"/>
  <c r="T31" i="1" s="1"/>
  <c r="L36" i="1" l="1"/>
  <c r="M37" i="1" l="1"/>
  <c r="J37" i="1" s="1"/>
  <c r="L37" i="1" s="1"/>
  <c r="M38" i="1" s="1"/>
  <c r="J38" i="1" s="1"/>
  <c r="T37" i="1" s="1"/>
  <c r="L38" i="1" l="1"/>
  <c r="M42" i="1" l="1"/>
  <c r="J42" i="1" s="1"/>
  <c r="L42" i="1" s="1"/>
  <c r="M43" i="1" l="1"/>
  <c r="J43" i="1" s="1"/>
  <c r="L43" i="1" s="1"/>
  <c r="M44" i="1" s="1"/>
  <c r="J44" i="1" s="1"/>
  <c r="T14" i="1" l="1"/>
  <c r="L44" i="1"/>
  <c r="M45" i="1" s="1"/>
  <c r="J45" i="1" s="1"/>
  <c r="T29" i="1" l="1"/>
  <c r="L45" i="1"/>
  <c r="M46" i="1" l="1"/>
  <c r="J46" i="1" s="1"/>
  <c r="L46" i="1" s="1"/>
  <c r="M47" i="1" l="1"/>
  <c r="J47" i="1" s="1"/>
  <c r="T15" i="1"/>
  <c r="L47" i="1" l="1"/>
  <c r="M48" i="1" s="1"/>
  <c r="J48" i="1" s="1"/>
  <c r="L48" i="1" s="1"/>
  <c r="M49" i="1" s="1"/>
  <c r="J49" i="1" s="1"/>
  <c r="T30" i="1"/>
  <c r="T33" i="1" l="1"/>
  <c r="L49" i="1"/>
  <c r="M14" i="1" l="1"/>
  <c r="J14" i="1" s="1"/>
  <c r="M50" i="1"/>
  <c r="J50" i="1" s="1"/>
  <c r="L50" i="1" s="1"/>
  <c r="M51" i="1" s="1"/>
  <c r="J51" i="1" s="1"/>
  <c r="T9" i="1" l="1"/>
  <c r="T10" i="1"/>
  <c r="L14" i="1"/>
  <c r="T17" i="1"/>
  <c r="L51" i="1"/>
  <c r="M52" i="1" s="1"/>
  <c r="J52" i="1" s="1"/>
  <c r="M15" i="1" l="1"/>
  <c r="J15" i="1" s="1"/>
  <c r="L15" i="1" s="1"/>
  <c r="M16" i="1" s="1"/>
  <c r="J16" i="1" s="1"/>
  <c r="T25" i="1"/>
  <c r="L52" i="1"/>
  <c r="T34" i="1"/>
  <c r="Q45" i="1" l="1"/>
  <c r="L16" i="1"/>
  <c r="M17" i="1" s="1"/>
  <c r="J17" i="1" s="1"/>
  <c r="L17" i="1" s="1"/>
  <c r="M18" i="1" s="1"/>
  <c r="J18" i="1" s="1"/>
  <c r="T39" i="1"/>
  <c r="M53" i="1"/>
  <c r="J53" i="1" s="1"/>
  <c r="L53" i="1" s="1"/>
  <c r="M54" i="1" s="1"/>
  <c r="J54" i="1" s="1"/>
  <c r="T12" i="1" l="1"/>
  <c r="L18" i="1"/>
  <c r="M19" i="1" s="1"/>
  <c r="J19" i="1" s="1"/>
  <c r="T13" i="1"/>
  <c r="L54" i="1"/>
  <c r="M55" i="1" s="1"/>
  <c r="J55" i="1" s="1"/>
  <c r="T27" i="1" l="1"/>
  <c r="L19" i="1"/>
  <c r="M20" i="1" s="1"/>
  <c r="J20" i="1" s="1"/>
  <c r="L20" i="1" s="1"/>
  <c r="T36" i="1"/>
  <c r="L55" i="1"/>
  <c r="M56" i="1" s="1"/>
  <c r="J56" i="1" s="1"/>
  <c r="M21" i="1" l="1"/>
  <c r="J21" i="1" s="1"/>
  <c r="L21" i="1" s="1"/>
  <c r="T18" i="1"/>
  <c r="L56" i="1"/>
  <c r="M57" i="1" s="1"/>
  <c r="J57" i="1" s="1"/>
  <c r="T21" i="1"/>
  <c r="M22" i="1" l="1"/>
  <c r="J22" i="1" s="1"/>
  <c r="T19" i="1"/>
  <c r="L57" i="1"/>
  <c r="T38" i="1"/>
  <c r="T35" i="1" l="1"/>
  <c r="L22" i="1"/>
  <c r="M23" i="1" s="1"/>
  <c r="J23" i="1" s="1"/>
  <c r="L23" i="1" s="1"/>
  <c r="M24" i="1" s="1"/>
  <c r="J24" i="1" s="1"/>
  <c r="L24" i="1" s="1"/>
  <c r="M25" i="1" s="1"/>
  <c r="J25" i="1" s="1"/>
  <c r="H4" i="1"/>
  <c r="L25" i="1" l="1"/>
  <c r="T28" i="1"/>
  <c r="M39" i="1" l="1"/>
  <c r="J39" i="1" s="1"/>
  <c r="L39" i="1" s="1"/>
  <c r="M26" i="1"/>
  <c r="J26" i="1" s="1"/>
  <c r="L26" i="1" s="1"/>
  <c r="H2" i="1" l="1"/>
  <c r="M40" i="1"/>
  <c r="J40" i="1" s="1"/>
  <c r="L40" i="1" l="1"/>
  <c r="T20" i="1"/>
  <c r="M41" i="1" l="1"/>
  <c r="J41" i="1" s="1"/>
  <c r="L41" i="1" s="1"/>
  <c r="H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50180-96A2-4964-A641-557972CDB768}" keepAlive="1" name="Consulta - CronoSaida" description="Conexão com a consulta 'CronoSaida' na pasta de trabalho." type="5" refreshedVersion="8" background="1" saveData="1">
    <dbPr connection="Provider=Microsoft.Mashup.OleDb.1;Data Source=$Workbook$;Location=CronoSaida;Extended Properties=&quot;&quot;" command="SELECT * FROM [CronoSaida]"/>
  </connection>
</connections>
</file>

<file path=xl/sharedStrings.xml><?xml version="1.0" encoding="utf-8"?>
<sst xmlns="http://schemas.openxmlformats.org/spreadsheetml/2006/main" count="470" uniqueCount="70">
  <si>
    <t>Id</t>
  </si>
  <si>
    <t>Poço</t>
  </si>
  <si>
    <t>Sonda</t>
  </si>
  <si>
    <t>Duração</t>
  </si>
  <si>
    <t>P01</t>
  </si>
  <si>
    <t>Perfuração</t>
  </si>
  <si>
    <t>Sonda1</t>
  </si>
  <si>
    <t>Completação</t>
  </si>
  <si>
    <t>P02</t>
  </si>
  <si>
    <t>P03</t>
  </si>
  <si>
    <t>P04</t>
  </si>
  <si>
    <t>P06</t>
  </si>
  <si>
    <t>P07</t>
  </si>
  <si>
    <t>P08</t>
  </si>
  <si>
    <t>P09</t>
  </si>
  <si>
    <t>P10</t>
  </si>
  <si>
    <t>Sonda2</t>
  </si>
  <si>
    <t>P11</t>
  </si>
  <si>
    <t>Workover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</si>
  <si>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</si>
  <si>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</si>
  <si>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</si>
  <si>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</si>
  <si>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</si>
  <si>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</si>
  <si>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</si>
  <si>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</si>
  <si>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</si>
  <si>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Sonda3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</si>
  <si>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</si>
  <si>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</si>
  <si>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</si>
  <si>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</si>
  <si>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</si>
  <si>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</si>
  <si>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</si>
  <si>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</si>
  <si>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</si>
  <si>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</si>
  <si>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</si>
  <si>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</si>
  <si>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Ordem</t>
  </si>
  <si>
    <t>Início</t>
  </si>
  <si>
    <t>Término</t>
  </si>
  <si>
    <t>Intervenção</t>
  </si>
  <si>
    <t>Término Anterior</t>
  </si>
  <si>
    <t>Ordem Anterior</t>
  </si>
  <si>
    <t>Menor Ordem Sonda</t>
  </si>
  <si>
    <t>Sonda-Ordem</t>
  </si>
  <si>
    <t>Mobilização</t>
  </si>
  <si>
    <t>Duração min (mês)</t>
  </si>
  <si>
    <t>Duração max (mês)</t>
  </si>
  <si>
    <t>Diária</t>
  </si>
  <si>
    <t>Dual</t>
  </si>
  <si>
    <t>MPD</t>
  </si>
  <si>
    <t>X</t>
  </si>
  <si>
    <t>NextOrdem</t>
  </si>
  <si>
    <t>P05</t>
  </si>
  <si>
    <t>Predecessor</t>
  </si>
  <si>
    <t>Tipo Sucessor</t>
  </si>
  <si>
    <t>Tipo Predecessor</t>
  </si>
  <si>
    <t>Folga</t>
  </si>
  <si>
    <t>Folga Real</t>
  </si>
  <si>
    <t>Atividade</t>
  </si>
  <si>
    <t>Data Início</t>
  </si>
  <si>
    <t>Data Término</t>
  </si>
  <si>
    <t>Desmobilização</t>
  </si>
  <si>
    <t>Data Máxima</t>
  </si>
  <si>
    <t xml:space="preserve">Dias 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</si>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</sst>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3" borderId="1" xfId="0" applyFill="1" applyBorder="1" applyAlignment="1">
      <alignment horizontal="center" vertical="center"/>
    </xf>
    <xf numFmtId="14" fontId="0" fillId="4" borderId="1" xfId="0" applyNumberFormat="1" applyFill="1" applyBorder="1"/>
    <xf numFmtId="0" fontId="0" fillId="3" borderId="2" xfId="0" applyFill="1" applyBorder="1" applyAlignment="1">
      <alignment horizontal="center" vertical="center"/>
    </xf>
    <xf numFmtId="14" fontId="0" fillId="4" borderId="3" xfId="0" applyNumberForma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14" fontId="0" fillId="4" borderId="8" xfId="0" applyNumberFormat="1" applyFill="1" applyBorder="1"/>
    <xf numFmtId="14" fontId="0" fillId="4" borderId="9" xfId="0" applyNumberFormat="1" applyFill="1" applyBorder="1"/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14" fontId="0" fillId="3" borderId="1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1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4" fontId="0" fillId="5" borderId="8" xfId="1" applyNumberFormat="1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/>
    <xf numFmtId="0" fontId="2" fillId="2" borderId="1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14" fontId="0" fillId="5" borderId="3" xfId="0" applyNumberFormat="1" applyFill="1" applyBorder="1" applyAlignment="1">
      <alignment horizontal="center"/>
    </xf>
    <xf numFmtId="164" fontId="0" fillId="0" borderId="0" xfId="0" applyNumberFormat="1"/>
  </cellXfs>
  <cellStyles count="2">
    <cellStyle name="Moeda" xfId="1" builtinId="4"/>
    <cellStyle name="Normal" xfId="0" builtinId="0"/>
  </cellStyles>
  <dxfs count="46">
    <dxf>
      <numFmt numFmtId="164" formatCode="_-&quot;R$&quot;\ * #,##0_-;\-&quot;R$&quot;\ * #,##0_-;_-&quot;R$&quot;\ * &quot;-&quot;??_-;_-@_-"/>
    </dxf>
    <dxf>
      <numFmt numFmtId="0" formatCode="General"/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numFmt numFmtId="1" formatCode="0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numFmt numFmtId="19" formatCode="dd/mm/yyyy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R$&quot;\ * #,##0_-;\-&quot;R$&quot;\ * #,##0_-;_-&quot;R$&quot;\ * &quot;-&quot;??_-;_-@_-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4596224-552A-4B09-A190-D075012DF694}" autoFormatId="16" applyNumberFormats="0" applyBorderFormats="0" applyFontFormats="0" applyPatternFormats="0" applyAlignmentFormats="0" applyWidthHeightFormats="0">
  <queryTableRefresh nextId="7">
    <queryTableFields count="6">
      <queryTableField id="1" name="Poço" tableColumnId="1"/>
      <queryTableField id="2" name="Atividade" tableColumnId="2"/>
      <queryTableField id="3" name="Sonda" tableColumnId="3"/>
      <queryTableField id="4" name="Data Início" tableColumnId="4"/>
      <queryTableField id="5" name="Duração" tableColumnId="5"/>
      <queryTableField id="6" name="Data Términ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0DA729-B4DF-4D26-B4E4-E87486DFE5E1}" name="CronoSaida" displayName="CronoSaida" ref="A1:F51" tableType="queryTable" totalsRowShown="0">
  <autoFilter ref="A1:F51" xr:uid="{D30DA729-B4DF-4D26-B4E4-E87486DFE5E1}"/>
  <tableColumns count="6">
    <tableColumn id="1" xr3:uid="{6631CA3C-9D70-40D0-B8D3-D2BBFCAF6247}" uniqueName="1" name="Poço" queryTableFieldId="1" dataDxfId="45"/>
    <tableColumn id="2" xr3:uid="{A41682AC-C354-49D4-AFE1-29CCCFCFC3DF}" uniqueName="2" name="Atividade" queryTableFieldId="2" dataDxfId="44"/>
    <tableColumn id="3" xr3:uid="{DF63C520-E1A9-498A-A568-E1EC6D96E36C}" uniqueName="3" name="Sonda" queryTableFieldId="3" dataDxfId="43"/>
    <tableColumn id="4" xr3:uid="{3102B776-C90E-4CD8-ACE9-A5BE97DF0A59}" uniqueName="4" name="Data Início" queryTableFieldId="4"/>
    <tableColumn id="5" xr3:uid="{CB48EACC-1149-463D-9C83-B0CB5AB3E4FC}" uniqueName="5" name="Duração" queryTableFieldId="5"/>
    <tableColumn id="6" xr3:uid="{4A6E015B-00CE-4D4B-AB87-350829A1184E}" uniqueName="6" name="Data Término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93BD8-F60A-4C02-B867-02A739C19487}" name="Cronograma" displayName="Cronograma" ref="A7:M57" totalsRowShown="0" headerRowDxfId="42" dataDxfId="40" headerRowBorderDxfId="41" tableBorderDxfId="39" totalsRowBorderDxfId="38">
  <autoFilter ref="A7:M57" xr:uid="{3A593BD8-F60A-4C02-B867-02A739C19487}"/>
  <sortState xmlns:xlrd2="http://schemas.microsoft.com/office/spreadsheetml/2017/richdata2" ref="A8:M57">
    <sortCondition ref="D7:D57"/>
  </sortState>
  <tableColumns count="13">
    <tableColumn id="1" xr3:uid="{00D33089-A110-45DE-8100-91BA75627CBE}" name="Id" dataDxfId="37"/>
    <tableColumn id="2" xr3:uid="{E56A1664-4C5D-4F38-8AD6-A867A683CEF1}" name="Poço" dataDxfId="36"/>
    <tableColumn id="3" xr3:uid="{783AA513-A620-4D39-8C11-FFD669B92DE4}" name="Intervenção" dataDxfId="35"/>
    <tableColumn id="4" xr3:uid="{3D91D356-E40C-45AF-88AA-05F31129EE2E}" name="Sonda" dataDxfId="34"/>
    <tableColumn id="14" xr3:uid="{D29673E7-9F15-48D8-99DC-D6BBD00F8371}" name="NextOrdem" dataDxfId="33">
      <calculatedColumnFormula>_xlfn.MAXIFS(Cronograma[Ordem],Cronograma[Sonda],Cronograma[[#This Row],[Sonda]])+1</calculatedColumnFormula>
    </tableColumn>
    <tableColumn id="5" xr3:uid="{D41BCCA8-E2BF-4FBF-8AF3-1584A730010D}" name="Ordem" dataDxfId="32"/>
    <tableColumn id="12" xr3:uid="{C14F6A45-1B1D-4C3E-B7DC-934F183BD08B}" name="Sonda-Ordem" dataDxfId="31">
      <calculatedColumnFormula>D8&amp;"#"&amp;F8</calculatedColumnFormula>
    </tableColumn>
    <tableColumn id="13" xr3:uid="{3B4DA430-0299-4687-A16A-20B4D8556EB6}" name="Menor Ordem Sonda" dataDxfId="30">
      <calculatedColumnFormula>_xlfn.MINIFS(Cronograma[Ordem],Cronograma[Sonda],Cronograma[[#This Row],[Sonda]])</calculatedColumnFormula>
    </tableColumn>
    <tableColumn id="10" xr3:uid="{D29A567D-67F4-46FC-B136-405E47CF1935}" name="Ordem Anterior" dataDxfId="29">
      <calculatedColumnFormula>_xlfn.MAXIFS(Cronograma[Ordem],Cronograma[Sonda],Cronograma[[#This Row],[Sonda]],Cronograma[Ordem],"&lt;"&amp;Cronograma[[#This Row],[Ordem]])</calculatedColumnFormula>
    </tableColumn>
    <tableColumn id="6" xr3:uid="{AA955C7E-12EB-4A2D-858F-176D1B55D0D8}" name="Início" dataDxfId="28">
      <calculatedColumnFormula>IFERROR(M8+1,"")</calculatedColumnFormula>
    </tableColumn>
    <tableColumn id="7" xr3:uid="{7293357B-9FB1-405E-8732-2076DC22F657}" name="Duração" dataDxfId="27"/>
    <tableColumn id="8" xr3:uid="{6F9033EA-0379-4CA1-B751-C4D1A07CF3E4}" name="Término" dataDxfId="26">
      <calculatedColumnFormula>IFERROR(K8+J8,"")</calculatedColumnFormula>
    </tableColumn>
    <tableColumn id="9" xr3:uid="{97BF163F-7223-4F0E-A35F-FD64AD9FBEB0}" name="Término Anterior" dataDxfId="25">
      <calculatedColumnFormula>IFERROR(IF(F8=Cronograma[[#This Row],[Menor Ordem Sonda]],VLOOKUP(D8,Sonda[],2,0)-1,VLOOKUP(D8&amp;"#"&amp;Cronograma[[#This Row],[Ordem Anterior]],$G$8:$L$1005,6,0)),"")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DA25A2-6477-475C-AFC7-279C2560E929}" name="Sonda" displayName="Sonda" ref="A1:K4" totalsRowShown="0" headerRowDxfId="24" headerRowBorderDxfId="23" tableBorderDxfId="22" totalsRowBorderDxfId="21">
  <autoFilter ref="A1:K4" xr:uid="{2ADA25A2-6477-475C-AFC7-279C2560E929}"/>
  <tableColumns count="11">
    <tableColumn id="1" xr3:uid="{F458E9A3-9A0B-4E0F-9187-4FA723DB9703}" name="Id" dataDxfId="20"/>
    <tableColumn id="2" xr3:uid="{E12FEA3A-7662-43CA-B360-6F53D32AB163}" name="Mobilização" dataDxfId="19"/>
    <tableColumn id="3" xr3:uid="{85C5C527-7D48-4705-9FCA-A7ED97825BAF}" name="Duração min (mês)" dataDxfId="18">
      <calculatedColumnFormula>D2-6</calculatedColumnFormula>
    </tableColumn>
    <tableColumn id="4" xr3:uid="{E8127B50-5EA5-4FDC-BD7B-48B3E42FBF90}" name="Duração max (mês)" dataDxfId="17"/>
    <tableColumn id="5" xr3:uid="{FBFBDF91-0273-4697-92BB-EA11072BEC78}" name="Diária" dataDxfId="16" dataCellStyle="Moeda"/>
    <tableColumn id="6" xr3:uid="{DE1212CC-548A-4261-B773-84758EF55FBD}" name="Dual" dataDxfId="15"/>
    <tableColumn id="7" xr3:uid="{2C8CD1B6-D591-47B8-91C0-7AFEF70883F4}" name="MPD" dataDxfId="14"/>
    <tableColumn id="8" xr3:uid="{ABCA0CB4-C6BB-424D-9328-6E42771EBE8F}" name="Desmobilização" dataDxfId="13">
      <calculatedColumnFormula>_xlfn.MAXIFS(Cronograma[Término],Cronograma[Sonda],Sonda[[#This Row],[Id]])</calculatedColumnFormula>
    </tableColumn>
    <tableColumn id="9" xr3:uid="{ADB3BF2E-7F05-43C7-BC2C-D60CD8150061}" name="Data Máxima" dataDxfId="12">
      <calculatedColumnFormula>Sonda[[#This Row],[Mobilização]]+30*Sonda[[#This Row],[Duração max (mês)]]</calculatedColumnFormula>
    </tableColumn>
    <tableColumn id="10" xr3:uid="{617DDA75-8B44-4270-AFF0-CA75A4C35219}" name="Dias " dataDxfId="1">
      <calculatedColumnFormula>SUMIFS(Cronograma[Duração],Cronograma[Sonda],Sonda[[#This Row],[Id]])</calculatedColumnFormula>
    </tableColumn>
    <tableColumn id="11" xr3:uid="{4C5D598F-BDC9-4852-B9E7-AB278D55CA43}" name="Valor" dataDxfId="0">
      <calculatedColumnFormula>Sonda[[#This Row],[Dias ]]*Sonda[[#This Row],[Diária]]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E969C5-85D8-4955-8453-6F95E39C242B}" name="Tabela3" displayName="Tabela3" ref="O7:T39" totalsRowShown="0" headerRowDxfId="11" tableBorderDxfId="10">
  <autoFilter ref="O7:T39" xr:uid="{ABE969C5-85D8-4955-8453-6F95E39C242B}"/>
  <tableColumns count="6">
    <tableColumn id="1" xr3:uid="{04E79143-FC95-4FC7-9E35-D5A70211FC62}" name="Poço" dataDxfId="9"/>
    <tableColumn id="2" xr3:uid="{7A019C13-ABDF-48E9-8E00-572003E25931}" name="Predecessor" dataDxfId="8"/>
    <tableColumn id="3" xr3:uid="{C8ACBCAA-CEF3-4A43-88CC-70FFE0F55AC8}" name="Tipo Sucessor" dataDxfId="7"/>
    <tableColumn id="4" xr3:uid="{F2A6B2EB-3F52-4769-BE94-0D4491F61099}" name="Tipo Predecessor" dataDxfId="6"/>
    <tableColumn id="5" xr3:uid="{5BD9CB13-D097-4B1E-9334-762260170EFC}" name="Folga" dataDxfId="5"/>
    <tableColumn id="6" xr3:uid="{D6965059-738D-41D9-BE5F-1D34D7448B52}" name="Folga Real" dataDxfId="4">
      <calculatedColumnFormula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0031-F098-469B-B544-25F298D6551D}">
  <dimension ref="A1:F51"/>
  <sheetViews>
    <sheetView tabSelected="1" topLeftCell="A15" workbookViewId="0">
      <selection activeCell="T23" sqref="T23"/>
    </sheetView>
  </sheetViews>
  <sheetFormatPr defaultRowHeight="15" x14ac:dyDescent="0.25"/>
  <cols>
    <col min="1" max="1" width="7.7109375" bestFit="1" customWidth="1"/>
    <col min="2" max="2" width="12.7109375" bestFit="1" customWidth="1"/>
    <col min="3" max="3" width="8.85546875" bestFit="1" customWidth="1"/>
    <col min="4" max="4" width="12.85546875" bestFit="1" customWidth="1"/>
    <col min="5" max="5" width="10.7109375" bestFit="1" customWidth="1"/>
    <col min="6" max="6" width="15.42578125" bestFit="1" customWidth="1"/>
  </cols>
  <sheetData>
    <row r="1" spans="1:6" x14ac:dyDescent="0.25">
      <c r="A1" t="s">
        <v>1</v>
      </c>
      <c r="B1" t="s">
        <v>63</v>
      </c>
      <c r="C1" t="s">
        <v>2</v>
      </c>
      <c r="D1" t="s">
        <v>64</v>
      </c>
      <c r="E1" t="s">
        <v>3</v>
      </c>
      <c r="F1" t="s">
        <v>65</v>
      </c>
    </row>
    <row r="2" spans="1:6" x14ac:dyDescent="0.25">
      <c r="A2" t="s">
        <v>4</v>
      </c>
      <c r="B2" t="s">
        <v>5</v>
      </c>
      <c r="C2" t="s">
        <v>6</v>
      </c>
      <c r="D2">
        <v>45493</v>
      </c>
      <c r="E2">
        <v>50</v>
      </c>
      <c r="F2">
        <v>45543</v>
      </c>
    </row>
    <row r="3" spans="1:6" x14ac:dyDescent="0.25">
      <c r="A3" t="s">
        <v>4</v>
      </c>
      <c r="B3" t="s">
        <v>7</v>
      </c>
      <c r="C3" t="s">
        <v>6</v>
      </c>
      <c r="D3">
        <v>45544</v>
      </c>
      <c r="E3">
        <v>27</v>
      </c>
      <c r="F3">
        <v>45571</v>
      </c>
    </row>
    <row r="4" spans="1:6" x14ac:dyDescent="0.25">
      <c r="A4" t="s">
        <v>40</v>
      </c>
      <c r="B4" t="s">
        <v>18</v>
      </c>
      <c r="C4" t="s">
        <v>6</v>
      </c>
      <c r="D4">
        <v>45572</v>
      </c>
      <c r="E4">
        <v>41</v>
      </c>
      <c r="F4">
        <v>45613</v>
      </c>
    </row>
    <row r="5" spans="1:6" x14ac:dyDescent="0.25">
      <c r="A5" t="s">
        <v>10</v>
      </c>
      <c r="B5" t="s">
        <v>5</v>
      </c>
      <c r="C5" t="s">
        <v>6</v>
      </c>
      <c r="D5">
        <v>45614</v>
      </c>
      <c r="E5">
        <v>63</v>
      </c>
      <c r="F5">
        <v>45677</v>
      </c>
    </row>
    <row r="6" spans="1:6" x14ac:dyDescent="0.25">
      <c r="A6" t="s">
        <v>10</v>
      </c>
      <c r="B6" t="s">
        <v>7</v>
      </c>
      <c r="C6" t="s">
        <v>6</v>
      </c>
      <c r="D6">
        <v>45678</v>
      </c>
      <c r="E6">
        <v>32</v>
      </c>
      <c r="F6">
        <v>45710</v>
      </c>
    </row>
    <row r="7" spans="1:6" x14ac:dyDescent="0.25">
      <c r="A7" t="s">
        <v>8</v>
      </c>
      <c r="B7" t="s">
        <v>5</v>
      </c>
      <c r="C7" t="s">
        <v>6</v>
      </c>
      <c r="D7">
        <v>45711</v>
      </c>
      <c r="E7">
        <v>71</v>
      </c>
      <c r="F7">
        <v>45782</v>
      </c>
    </row>
    <row r="8" spans="1:6" x14ac:dyDescent="0.25">
      <c r="A8" t="s">
        <v>11</v>
      </c>
      <c r="B8" t="s">
        <v>5</v>
      </c>
      <c r="C8" t="s">
        <v>6</v>
      </c>
      <c r="D8">
        <v>45783</v>
      </c>
      <c r="E8">
        <v>74</v>
      </c>
      <c r="F8">
        <v>45857</v>
      </c>
    </row>
    <row r="9" spans="1:6" x14ac:dyDescent="0.25">
      <c r="A9" t="s">
        <v>11</v>
      </c>
      <c r="B9" t="s">
        <v>7</v>
      </c>
      <c r="C9" t="s">
        <v>6</v>
      </c>
      <c r="D9">
        <v>45858</v>
      </c>
      <c r="E9">
        <v>40</v>
      </c>
      <c r="F9">
        <v>45898</v>
      </c>
    </row>
    <row r="10" spans="1:6" x14ac:dyDescent="0.25">
      <c r="A10" t="s">
        <v>11</v>
      </c>
      <c r="B10" t="s">
        <v>18</v>
      </c>
      <c r="C10" t="s">
        <v>6</v>
      </c>
      <c r="D10">
        <v>45899</v>
      </c>
      <c r="E10">
        <v>14</v>
      </c>
      <c r="F10">
        <v>45913</v>
      </c>
    </row>
    <row r="11" spans="1:6" x14ac:dyDescent="0.25">
      <c r="A11" t="s">
        <v>33</v>
      </c>
      <c r="B11" t="s">
        <v>18</v>
      </c>
      <c r="C11" t="s">
        <v>6</v>
      </c>
      <c r="D11">
        <v>45914</v>
      </c>
      <c r="E11">
        <v>14</v>
      </c>
      <c r="F11">
        <v>45928</v>
      </c>
    </row>
    <row r="12" spans="1:6" x14ac:dyDescent="0.25">
      <c r="A12" t="s">
        <v>14</v>
      </c>
      <c r="B12" t="s">
        <v>5</v>
      </c>
      <c r="C12" t="s">
        <v>6</v>
      </c>
      <c r="D12">
        <v>45929</v>
      </c>
      <c r="E12">
        <v>71</v>
      </c>
      <c r="F12">
        <v>46000</v>
      </c>
    </row>
    <row r="13" spans="1:6" x14ac:dyDescent="0.25">
      <c r="A13" t="s">
        <v>14</v>
      </c>
      <c r="B13" t="s">
        <v>7</v>
      </c>
      <c r="C13" t="s">
        <v>6</v>
      </c>
      <c r="D13">
        <v>46001</v>
      </c>
      <c r="E13">
        <v>21</v>
      </c>
      <c r="F13">
        <v>46022</v>
      </c>
    </row>
    <row r="14" spans="1:6" x14ac:dyDescent="0.25">
      <c r="A14" t="s">
        <v>31</v>
      </c>
      <c r="B14" t="s">
        <v>7</v>
      </c>
      <c r="C14" t="s">
        <v>6</v>
      </c>
      <c r="D14">
        <v>46023</v>
      </c>
      <c r="E14">
        <v>24</v>
      </c>
      <c r="F14">
        <v>46047</v>
      </c>
    </row>
    <row r="15" spans="1:6" x14ac:dyDescent="0.25">
      <c r="A15" t="s">
        <v>32</v>
      </c>
      <c r="B15" t="s">
        <v>5</v>
      </c>
      <c r="C15" t="s">
        <v>6</v>
      </c>
      <c r="D15">
        <v>46048</v>
      </c>
      <c r="E15">
        <v>75</v>
      </c>
      <c r="F15">
        <v>46123</v>
      </c>
    </row>
    <row r="16" spans="1:6" x14ac:dyDescent="0.25">
      <c r="A16" t="s">
        <v>32</v>
      </c>
      <c r="B16" t="s">
        <v>7</v>
      </c>
      <c r="C16" t="s">
        <v>6</v>
      </c>
      <c r="D16">
        <v>46124</v>
      </c>
      <c r="E16">
        <v>27</v>
      </c>
      <c r="F16">
        <v>46151</v>
      </c>
    </row>
    <row r="17" spans="1:6" x14ac:dyDescent="0.25">
      <c r="A17" t="s">
        <v>12</v>
      </c>
      <c r="B17" t="s">
        <v>7</v>
      </c>
      <c r="C17" t="s">
        <v>6</v>
      </c>
      <c r="D17">
        <v>46152</v>
      </c>
      <c r="E17">
        <v>23</v>
      </c>
      <c r="F17">
        <v>46175</v>
      </c>
    </row>
    <row r="18" spans="1:6" x14ac:dyDescent="0.25">
      <c r="A18" t="s">
        <v>15</v>
      </c>
      <c r="B18" t="s">
        <v>5</v>
      </c>
      <c r="C18" t="s">
        <v>6</v>
      </c>
      <c r="D18">
        <v>46176</v>
      </c>
      <c r="E18">
        <v>55</v>
      </c>
      <c r="F18">
        <v>46231</v>
      </c>
    </row>
    <row r="19" spans="1:6" x14ac:dyDescent="0.25">
      <c r="A19" t="s">
        <v>15</v>
      </c>
      <c r="B19" t="s">
        <v>7</v>
      </c>
      <c r="C19" t="s">
        <v>6</v>
      </c>
      <c r="D19">
        <v>46232</v>
      </c>
      <c r="E19">
        <v>38</v>
      </c>
      <c r="F19">
        <v>46270</v>
      </c>
    </row>
    <row r="20" spans="1:6" x14ac:dyDescent="0.25">
      <c r="A20" t="s">
        <v>22</v>
      </c>
      <c r="B20" t="s">
        <v>18</v>
      </c>
      <c r="C20" t="s">
        <v>6</v>
      </c>
      <c r="D20">
        <v>46271</v>
      </c>
      <c r="E20">
        <v>53</v>
      </c>
      <c r="F20">
        <v>46324</v>
      </c>
    </row>
    <row r="21" spans="1:6" x14ac:dyDescent="0.25">
      <c r="A21" t="s">
        <v>9</v>
      </c>
      <c r="B21" t="s">
        <v>5</v>
      </c>
      <c r="C21" t="s">
        <v>16</v>
      </c>
      <c r="D21">
        <v>45550</v>
      </c>
      <c r="E21">
        <v>52</v>
      </c>
      <c r="F21">
        <v>45602</v>
      </c>
    </row>
    <row r="22" spans="1:6" x14ac:dyDescent="0.25">
      <c r="A22" t="s">
        <v>9</v>
      </c>
      <c r="B22" t="s">
        <v>7</v>
      </c>
      <c r="C22" t="s">
        <v>16</v>
      </c>
      <c r="D22">
        <v>45603</v>
      </c>
      <c r="E22">
        <v>37</v>
      </c>
      <c r="F22">
        <v>45640</v>
      </c>
    </row>
    <row r="23" spans="1:6" x14ac:dyDescent="0.25">
      <c r="A23" t="s">
        <v>17</v>
      </c>
      <c r="B23" t="s">
        <v>18</v>
      </c>
      <c r="C23" t="s">
        <v>16</v>
      </c>
      <c r="D23">
        <v>45641</v>
      </c>
      <c r="E23">
        <v>39</v>
      </c>
      <c r="F23">
        <v>45680</v>
      </c>
    </row>
    <row r="24" spans="1:6" x14ac:dyDescent="0.25">
      <c r="A24" t="s">
        <v>13</v>
      </c>
      <c r="B24" t="s">
        <v>5</v>
      </c>
      <c r="C24" t="s">
        <v>16</v>
      </c>
      <c r="D24">
        <v>45681</v>
      </c>
      <c r="E24">
        <v>65</v>
      </c>
      <c r="F24">
        <v>45746</v>
      </c>
    </row>
    <row r="25" spans="1:6" x14ac:dyDescent="0.25">
      <c r="A25" t="s">
        <v>13</v>
      </c>
      <c r="B25" t="s">
        <v>7</v>
      </c>
      <c r="C25" t="s">
        <v>16</v>
      </c>
      <c r="D25">
        <v>45747</v>
      </c>
      <c r="E25">
        <v>37</v>
      </c>
      <c r="F25">
        <v>45784</v>
      </c>
    </row>
    <row r="26" spans="1:6" x14ac:dyDescent="0.25">
      <c r="A26" t="s">
        <v>24</v>
      </c>
      <c r="B26" t="s">
        <v>5</v>
      </c>
      <c r="C26" t="s">
        <v>16</v>
      </c>
      <c r="D26">
        <v>45785</v>
      </c>
      <c r="E26">
        <v>59</v>
      </c>
      <c r="F26">
        <v>45844</v>
      </c>
    </row>
    <row r="27" spans="1:6" x14ac:dyDescent="0.25">
      <c r="A27" t="s">
        <v>24</v>
      </c>
      <c r="B27" t="s">
        <v>7</v>
      </c>
      <c r="C27" t="s">
        <v>16</v>
      </c>
      <c r="D27">
        <v>45845</v>
      </c>
      <c r="E27">
        <v>35</v>
      </c>
      <c r="F27">
        <v>45880</v>
      </c>
    </row>
    <row r="28" spans="1:6" x14ac:dyDescent="0.25">
      <c r="A28" t="s">
        <v>25</v>
      </c>
      <c r="B28" t="s">
        <v>18</v>
      </c>
      <c r="C28" t="s">
        <v>16</v>
      </c>
      <c r="D28">
        <v>45881</v>
      </c>
      <c r="E28">
        <v>65</v>
      </c>
      <c r="F28">
        <v>45946</v>
      </c>
    </row>
    <row r="29" spans="1:6" x14ac:dyDescent="0.25">
      <c r="A29" t="s">
        <v>23</v>
      </c>
      <c r="B29" t="s">
        <v>5</v>
      </c>
      <c r="C29" t="s">
        <v>16</v>
      </c>
      <c r="D29">
        <v>45947</v>
      </c>
      <c r="E29">
        <v>55</v>
      </c>
      <c r="F29">
        <v>46002</v>
      </c>
    </row>
    <row r="30" spans="1:6" x14ac:dyDescent="0.25">
      <c r="A30" t="s">
        <v>23</v>
      </c>
      <c r="B30" t="s">
        <v>7</v>
      </c>
      <c r="C30" t="s">
        <v>16</v>
      </c>
      <c r="D30">
        <v>46003</v>
      </c>
      <c r="E30">
        <v>22</v>
      </c>
      <c r="F30">
        <v>46025</v>
      </c>
    </row>
    <row r="31" spans="1:6" x14ac:dyDescent="0.25">
      <c r="A31" t="s">
        <v>35</v>
      </c>
      <c r="B31" t="s">
        <v>5</v>
      </c>
      <c r="C31" t="s">
        <v>16</v>
      </c>
      <c r="D31">
        <v>46026</v>
      </c>
      <c r="E31">
        <v>73</v>
      </c>
      <c r="F31">
        <v>46099</v>
      </c>
    </row>
    <row r="32" spans="1:6" x14ac:dyDescent="0.25">
      <c r="A32" t="s">
        <v>35</v>
      </c>
      <c r="B32" t="s">
        <v>7</v>
      </c>
      <c r="C32" t="s">
        <v>16</v>
      </c>
      <c r="D32">
        <v>46100</v>
      </c>
      <c r="E32">
        <v>18</v>
      </c>
      <c r="F32">
        <v>46118</v>
      </c>
    </row>
    <row r="33" spans="1:6" x14ac:dyDescent="0.25">
      <c r="A33" t="s">
        <v>57</v>
      </c>
      <c r="B33" t="s">
        <v>18</v>
      </c>
      <c r="C33" t="s">
        <v>16</v>
      </c>
      <c r="D33">
        <v>46119</v>
      </c>
      <c r="E33">
        <v>66</v>
      </c>
      <c r="F33">
        <v>46185</v>
      </c>
    </row>
    <row r="34" spans="1:6" x14ac:dyDescent="0.25">
      <c r="A34" t="s">
        <v>36</v>
      </c>
      <c r="B34" t="s">
        <v>5</v>
      </c>
      <c r="C34" t="s">
        <v>16</v>
      </c>
      <c r="D34">
        <v>46186</v>
      </c>
      <c r="E34">
        <v>69</v>
      </c>
      <c r="F34">
        <v>46255</v>
      </c>
    </row>
    <row r="35" spans="1:6" x14ac:dyDescent="0.25">
      <c r="A35" t="s">
        <v>39</v>
      </c>
      <c r="B35" t="s">
        <v>18</v>
      </c>
      <c r="C35" t="s">
        <v>16</v>
      </c>
      <c r="D35">
        <v>46256</v>
      </c>
      <c r="E35">
        <v>31</v>
      </c>
      <c r="F35">
        <v>46287</v>
      </c>
    </row>
    <row r="36" spans="1:6" x14ac:dyDescent="0.25">
      <c r="A36" t="s">
        <v>19</v>
      </c>
      <c r="B36" t="s">
        <v>7</v>
      </c>
      <c r="C36" t="s">
        <v>28</v>
      </c>
      <c r="D36">
        <v>45651</v>
      </c>
      <c r="E36">
        <v>19</v>
      </c>
      <c r="F36">
        <v>45670</v>
      </c>
    </row>
    <row r="37" spans="1:6" x14ac:dyDescent="0.25">
      <c r="A37" t="s">
        <v>26</v>
      </c>
      <c r="B37" t="s">
        <v>18</v>
      </c>
      <c r="C37" t="s">
        <v>28</v>
      </c>
      <c r="D37">
        <v>45671</v>
      </c>
      <c r="E37">
        <v>70</v>
      </c>
      <c r="F37">
        <v>45741</v>
      </c>
    </row>
    <row r="38" spans="1:6" x14ac:dyDescent="0.25">
      <c r="A38" t="s">
        <v>20</v>
      </c>
      <c r="B38" t="s">
        <v>5</v>
      </c>
      <c r="C38" t="s">
        <v>28</v>
      </c>
      <c r="D38">
        <v>45742</v>
      </c>
      <c r="E38">
        <v>51</v>
      </c>
      <c r="F38">
        <v>45793</v>
      </c>
    </row>
    <row r="39" spans="1:6" x14ac:dyDescent="0.25">
      <c r="A39" t="s">
        <v>20</v>
      </c>
      <c r="B39" t="s">
        <v>7</v>
      </c>
      <c r="C39" t="s">
        <v>28</v>
      </c>
      <c r="D39">
        <v>45794</v>
      </c>
      <c r="E39">
        <v>29</v>
      </c>
      <c r="F39">
        <v>45823</v>
      </c>
    </row>
    <row r="40" spans="1:6" x14ac:dyDescent="0.25">
      <c r="A40" t="s">
        <v>21</v>
      </c>
      <c r="B40" t="s">
        <v>5</v>
      </c>
      <c r="C40" t="s">
        <v>28</v>
      </c>
      <c r="D40">
        <v>45824</v>
      </c>
      <c r="E40">
        <v>48</v>
      </c>
      <c r="F40">
        <v>45872</v>
      </c>
    </row>
    <row r="41" spans="1:6" x14ac:dyDescent="0.25">
      <c r="A41" t="s">
        <v>21</v>
      </c>
      <c r="B41" t="s">
        <v>7</v>
      </c>
      <c r="C41" t="s">
        <v>28</v>
      </c>
      <c r="D41">
        <v>45873</v>
      </c>
      <c r="E41">
        <v>32</v>
      </c>
      <c r="F41">
        <v>45905</v>
      </c>
    </row>
    <row r="42" spans="1:6" x14ac:dyDescent="0.25">
      <c r="A42" t="s">
        <v>27</v>
      </c>
      <c r="B42" t="s">
        <v>5</v>
      </c>
      <c r="C42" t="s">
        <v>28</v>
      </c>
      <c r="D42">
        <v>45906</v>
      </c>
      <c r="E42">
        <v>69</v>
      </c>
      <c r="F42">
        <v>45975</v>
      </c>
    </row>
    <row r="43" spans="1:6" x14ac:dyDescent="0.25">
      <c r="A43" t="s">
        <v>27</v>
      </c>
      <c r="B43" t="s">
        <v>7</v>
      </c>
      <c r="C43" t="s">
        <v>28</v>
      </c>
      <c r="D43">
        <v>45976</v>
      </c>
      <c r="E43">
        <v>37</v>
      </c>
      <c r="F43">
        <v>46013</v>
      </c>
    </row>
    <row r="44" spans="1:6" x14ac:dyDescent="0.25">
      <c r="A44" t="s">
        <v>29</v>
      </c>
      <c r="B44" t="s">
        <v>18</v>
      </c>
      <c r="C44" t="s">
        <v>28</v>
      </c>
      <c r="D44">
        <v>46014</v>
      </c>
      <c r="E44">
        <v>20</v>
      </c>
      <c r="F44">
        <v>46034</v>
      </c>
    </row>
    <row r="45" spans="1:6" x14ac:dyDescent="0.25">
      <c r="A45" t="s">
        <v>30</v>
      </c>
      <c r="B45" t="s">
        <v>5</v>
      </c>
      <c r="C45" t="s">
        <v>28</v>
      </c>
      <c r="D45">
        <v>46035</v>
      </c>
      <c r="E45">
        <v>69</v>
      </c>
      <c r="F45">
        <v>46104</v>
      </c>
    </row>
    <row r="46" spans="1:6" x14ac:dyDescent="0.25">
      <c r="A46" t="s">
        <v>30</v>
      </c>
      <c r="B46" t="s">
        <v>7</v>
      </c>
      <c r="C46" t="s">
        <v>28</v>
      </c>
      <c r="D46">
        <v>46105</v>
      </c>
      <c r="E46">
        <v>36</v>
      </c>
      <c r="F46">
        <v>46141</v>
      </c>
    </row>
    <row r="47" spans="1:6" x14ac:dyDescent="0.25">
      <c r="A47" t="s">
        <v>38</v>
      </c>
      <c r="B47" t="s">
        <v>18</v>
      </c>
      <c r="C47" t="s">
        <v>28</v>
      </c>
      <c r="D47">
        <v>46142</v>
      </c>
      <c r="E47">
        <v>46</v>
      </c>
      <c r="F47">
        <v>46188</v>
      </c>
    </row>
    <row r="48" spans="1:6" x14ac:dyDescent="0.25">
      <c r="A48" t="s">
        <v>34</v>
      </c>
      <c r="B48" t="s">
        <v>5</v>
      </c>
      <c r="C48" t="s">
        <v>28</v>
      </c>
      <c r="D48">
        <v>46189</v>
      </c>
      <c r="E48">
        <v>75</v>
      </c>
      <c r="F48">
        <v>46264</v>
      </c>
    </row>
    <row r="49" spans="1:6" x14ac:dyDescent="0.25">
      <c r="A49" t="s">
        <v>34</v>
      </c>
      <c r="B49" t="s">
        <v>7</v>
      </c>
      <c r="C49" t="s">
        <v>28</v>
      </c>
      <c r="D49">
        <v>46265</v>
      </c>
      <c r="E49">
        <v>31</v>
      </c>
      <c r="F49">
        <v>46296</v>
      </c>
    </row>
    <row r="50" spans="1:6" x14ac:dyDescent="0.25">
      <c r="A50" t="s">
        <v>37</v>
      </c>
      <c r="B50" t="s">
        <v>5</v>
      </c>
      <c r="C50" t="s">
        <v>28</v>
      </c>
      <c r="D50">
        <v>46297</v>
      </c>
      <c r="E50">
        <v>75</v>
      </c>
      <c r="F50">
        <v>46372</v>
      </c>
    </row>
    <row r="51" spans="1:6" x14ac:dyDescent="0.25">
      <c r="A51" t="s">
        <v>37</v>
      </c>
      <c r="B51" t="s">
        <v>7</v>
      </c>
      <c r="C51" t="s">
        <v>28</v>
      </c>
      <c r="D51">
        <v>46373</v>
      </c>
      <c r="E51">
        <v>34</v>
      </c>
      <c r="F51">
        <v>46407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6D04-D18B-4290-8559-F1D4EAA5C45C}">
  <dimension ref="A1:T57"/>
  <sheetViews>
    <sheetView zoomScaleNormal="100" workbookViewId="0">
      <selection activeCell="K8" sqref="K8:K58"/>
    </sheetView>
  </sheetViews>
  <sheetFormatPr defaultRowHeight="15" x14ac:dyDescent="0.25"/>
  <cols>
    <col min="2" max="2" width="13.7109375" customWidth="1"/>
    <col min="3" max="3" width="20.140625" customWidth="1"/>
    <col min="4" max="4" width="16.42578125" customWidth="1"/>
    <col min="5" max="5" width="13.140625" bestFit="1" customWidth="1"/>
    <col min="6" max="6" width="11.85546875" customWidth="1"/>
    <col min="7" max="7" width="14.42578125" customWidth="1"/>
    <col min="8" max="8" width="16.7109375" customWidth="1"/>
    <col min="9" max="9" width="12.7109375" customWidth="1"/>
    <col min="10" max="10" width="10.5703125" customWidth="1"/>
    <col min="11" max="11" width="15.28515625" bestFit="1" customWidth="1"/>
    <col min="12" max="13" width="13" bestFit="1" customWidth="1"/>
    <col min="14" max="14" width="5.140625" customWidth="1"/>
    <col min="16" max="16" width="8.140625" customWidth="1"/>
    <col min="17" max="17" width="15.7109375" customWidth="1"/>
    <col min="18" max="18" width="15.85546875" customWidth="1"/>
    <col min="20" max="20" width="10.42578125" bestFit="1" customWidth="1"/>
  </cols>
  <sheetData>
    <row r="1" spans="1:20" ht="30" x14ac:dyDescent="0.25">
      <c r="A1" s="5" t="s">
        <v>0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7" t="s">
        <v>54</v>
      </c>
      <c r="H1" s="6" t="s">
        <v>66</v>
      </c>
      <c r="I1" s="6" t="s">
        <v>67</v>
      </c>
      <c r="J1" s="6" t="s">
        <v>68</v>
      </c>
      <c r="K1" s="6" t="s">
        <v>69</v>
      </c>
    </row>
    <row r="2" spans="1:20" x14ac:dyDescent="0.25">
      <c r="A2" s="22" t="s">
        <v>6</v>
      </c>
      <c r="B2" s="19">
        <v>45493</v>
      </c>
      <c r="C2" s="20">
        <f>D2-6</f>
        <v>23</v>
      </c>
      <c r="D2" s="18">
        <v>29</v>
      </c>
      <c r="E2" s="21">
        <v>125000</v>
      </c>
      <c r="F2" s="18"/>
      <c r="G2" s="23" t="s">
        <v>55</v>
      </c>
      <c r="H2" s="38">
        <f>_xlfn.MAXIFS(Cronograma[Término],Cronograma[Sonda],Sonda[[#This Row],[Id]])</f>
        <v>46324</v>
      </c>
      <c r="I2" s="19">
        <f>Sonda[[#This Row],[Mobilização]]+30*Sonda[[#This Row],[Duração max (mês)]]</f>
        <v>46363</v>
      </c>
      <c r="J2">
        <f>SUMIFS(Cronograma[Duração],Cronograma[Sonda],Sonda[[#This Row],[Id]])</f>
        <v>813</v>
      </c>
      <c r="K2" s="39">
        <f>Sonda[[#This Row],[Dias ]]*Sonda[[#This Row],[Diária]]</f>
        <v>101625000</v>
      </c>
    </row>
    <row r="3" spans="1:20" x14ac:dyDescent="0.25">
      <c r="A3" s="22" t="s">
        <v>16</v>
      </c>
      <c r="B3" s="19">
        <v>45550</v>
      </c>
      <c r="C3" s="20">
        <f t="shared" ref="C3:C4" si="0">D3-6</f>
        <v>24</v>
      </c>
      <c r="D3" s="18">
        <v>30</v>
      </c>
      <c r="E3" s="21">
        <v>150000</v>
      </c>
      <c r="F3" s="18" t="s">
        <v>55</v>
      </c>
      <c r="G3" s="23" t="s">
        <v>55</v>
      </c>
      <c r="H3" s="38">
        <f>_xlfn.MAXIFS(Cronograma[Término],Cronograma[Sonda],Sonda[[#This Row],[Id]])</f>
        <v>46287</v>
      </c>
      <c r="I3" s="19">
        <f>Sonda[[#This Row],[Mobilização]]+30*Sonda[[#This Row],[Duração max (mês)]]</f>
        <v>46450</v>
      </c>
      <c r="J3">
        <f>SUMIFS(Cronograma[Duração],Cronograma[Sonda],Sonda[[#This Row],[Id]])</f>
        <v>723</v>
      </c>
      <c r="K3" s="39">
        <f>Sonda[[#This Row],[Dias ]]*Sonda[[#This Row],[Diária]]</f>
        <v>108450000</v>
      </c>
    </row>
    <row r="4" spans="1:20" x14ac:dyDescent="0.25">
      <c r="A4" s="24" t="s">
        <v>28</v>
      </c>
      <c r="B4" s="25">
        <v>45651</v>
      </c>
      <c r="C4" s="26">
        <f t="shared" si="0"/>
        <v>20</v>
      </c>
      <c r="D4" s="27">
        <v>26</v>
      </c>
      <c r="E4" s="28">
        <v>110000</v>
      </c>
      <c r="F4" s="27"/>
      <c r="G4" s="29"/>
      <c r="H4" s="38">
        <f>_xlfn.MAXIFS(Cronograma[Término],Cronograma[Sonda],Sonda[[#This Row],[Id]])</f>
        <v>46407</v>
      </c>
      <c r="I4" s="19">
        <f>Sonda[[#This Row],[Mobilização]]+30*Sonda[[#This Row],[Duração max (mês)]]</f>
        <v>46431</v>
      </c>
      <c r="J4">
        <f>SUMIFS(Cronograma[Duração],Cronograma[Sonda],Sonda[[#This Row],[Id]])</f>
        <v>741</v>
      </c>
      <c r="K4" s="39">
        <f>Sonda[[#This Row],[Dias ]]*Sonda[[#This Row],[Diária]]</f>
        <v>81510000</v>
      </c>
    </row>
    <row r="7" spans="1:20" s="14" customFormat="1" ht="36" customHeight="1" x14ac:dyDescent="0.25">
      <c r="A7" s="11" t="s">
        <v>0</v>
      </c>
      <c r="B7" s="12" t="s">
        <v>1</v>
      </c>
      <c r="C7" s="12" t="s">
        <v>44</v>
      </c>
      <c r="D7" s="12" t="s">
        <v>2</v>
      </c>
      <c r="E7" s="12" t="s">
        <v>56</v>
      </c>
      <c r="F7" s="12" t="s">
        <v>41</v>
      </c>
      <c r="G7" s="12" t="s">
        <v>48</v>
      </c>
      <c r="H7" s="12" t="s">
        <v>47</v>
      </c>
      <c r="I7" s="12" t="s">
        <v>46</v>
      </c>
      <c r="J7" s="12" t="s">
        <v>42</v>
      </c>
      <c r="K7" s="12" t="s">
        <v>3</v>
      </c>
      <c r="L7" s="13" t="s">
        <v>43</v>
      </c>
      <c r="M7" s="12" t="s">
        <v>45</v>
      </c>
      <c r="O7" s="36" t="s">
        <v>1</v>
      </c>
      <c r="P7" s="37" t="s">
        <v>58</v>
      </c>
      <c r="Q7" s="34" t="s">
        <v>59</v>
      </c>
      <c r="R7" s="37" t="s">
        <v>60</v>
      </c>
      <c r="S7" s="35" t="s">
        <v>61</v>
      </c>
      <c r="T7" s="34" t="s">
        <v>62</v>
      </c>
    </row>
    <row r="8" spans="1:20" x14ac:dyDescent="0.25">
      <c r="A8" s="3">
        <v>1</v>
      </c>
      <c r="B8" s="1" t="s">
        <v>4</v>
      </c>
      <c r="C8" s="1" t="s">
        <v>5</v>
      </c>
      <c r="D8" s="30" t="s">
        <v>6</v>
      </c>
      <c r="E8" s="1">
        <f>_xlfn.MAXIFS(Cronograma[Ordem],Cronograma[Sonda],Cronograma[[#This Row],[Sonda]])+1</f>
        <v>20</v>
      </c>
      <c r="F8" s="30">
        <v>0</v>
      </c>
      <c r="G8" s="1" t="str">
        <f>D8&amp;"#"&amp;F8</f>
        <v>Sonda1#0</v>
      </c>
      <c r="H8" s="1">
        <f>_xlfn.MINIFS(Cronograma[Ordem],Cronograma[Sonda],Cronograma[[#This Row],[Sonda]])</f>
        <v>0</v>
      </c>
      <c r="I8" s="1">
        <f>_xlfn.MAXIFS(Cronograma[Ordem],Cronograma[Sonda],Cronograma[[#This Row],[Sonda]],Cronograma[Ordem],"&lt;"&amp;Cronograma[[#This Row],[Ordem]])</f>
        <v>0</v>
      </c>
      <c r="J8" s="2">
        <f>IFERROR(M8+1,"")</f>
        <v>45493</v>
      </c>
      <c r="K8" s="1">
        <v>50</v>
      </c>
      <c r="L8" s="4">
        <f>IFERROR(K8+J8,"")</f>
        <v>45543</v>
      </c>
      <c r="M8" s="16">
        <f>IFERROR(IF(F8=Cronograma[[#This Row],[Menor Ordem Sonda]],VLOOKUP(D8,Sonda[],2,0)-1,VLOOKUP(D8&amp;"#"&amp;Cronograma[[#This Row],[Ordem Anterior]],$G$8:$L$1005,6,0)),"")</f>
        <v>45492</v>
      </c>
      <c r="O8" s="32" t="s">
        <v>10</v>
      </c>
      <c r="P8" s="32" t="s">
        <v>4</v>
      </c>
      <c r="Q8" s="32" t="s">
        <v>5</v>
      </c>
      <c r="R8" s="32" t="s">
        <v>5</v>
      </c>
      <c r="S8" s="32">
        <v>60</v>
      </c>
      <c r="T8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71</v>
      </c>
    </row>
    <row r="9" spans="1:20" x14ac:dyDescent="0.25">
      <c r="A9" s="3">
        <v>2</v>
      </c>
      <c r="B9" s="1" t="s">
        <v>4</v>
      </c>
      <c r="C9" s="1" t="s">
        <v>7</v>
      </c>
      <c r="D9" s="30" t="s">
        <v>6</v>
      </c>
      <c r="E9" s="1">
        <f>_xlfn.MAXIFS(Cronograma[Ordem],Cronograma[Sonda],Cronograma[[#This Row],[Sonda]])+1</f>
        <v>20</v>
      </c>
      <c r="F9" s="30">
        <v>1</v>
      </c>
      <c r="G9" s="1" t="str">
        <f>D9&amp;"#"&amp;F9</f>
        <v>Sonda1#1</v>
      </c>
      <c r="H9" s="1">
        <f>_xlfn.MINIFS(Cronograma[Ordem],Cronograma[Sonda],Cronograma[[#This Row],[Sonda]])</f>
        <v>0</v>
      </c>
      <c r="I9" s="1">
        <f>_xlfn.MAXIFS(Cronograma[Ordem],Cronograma[Sonda],Cronograma[[#This Row],[Sonda]],Cronograma[Ordem],"&lt;"&amp;Cronograma[[#This Row],[Ordem]])</f>
        <v>0</v>
      </c>
      <c r="J9" s="2">
        <f>IFERROR(M9+1,"")</f>
        <v>45544</v>
      </c>
      <c r="K9" s="1">
        <v>27</v>
      </c>
      <c r="L9" s="4">
        <f>IFERROR(K9+J9,"")</f>
        <v>45571</v>
      </c>
      <c r="M9" s="15">
        <f>IFERROR(IF(F9=Cronograma[[#This Row],[Menor Ordem Sonda]],VLOOKUP(D9,Sonda[],2,0)-1,VLOOKUP(D9&amp;"#"&amp;Cronograma[[#This Row],[Ordem Anterior]],$G$8:$L$1005,6,0)),"")</f>
        <v>45543</v>
      </c>
      <c r="O9" s="32" t="s">
        <v>11</v>
      </c>
      <c r="P9" s="32" t="s">
        <v>10</v>
      </c>
      <c r="Q9" s="32" t="s">
        <v>5</v>
      </c>
      <c r="R9" s="32" t="s">
        <v>7</v>
      </c>
      <c r="S9" s="32">
        <v>60</v>
      </c>
      <c r="T9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73</v>
      </c>
    </row>
    <row r="10" spans="1:20" x14ac:dyDescent="0.25">
      <c r="A10" s="3">
        <v>50</v>
      </c>
      <c r="B10" s="1" t="s">
        <v>40</v>
      </c>
      <c r="C10" s="1" t="s">
        <v>18</v>
      </c>
      <c r="D10" s="30" t="s">
        <v>6</v>
      </c>
      <c r="E10" s="1">
        <f>_xlfn.MAXIFS(Cronograma[Ordem],Cronograma[Sonda],Cronograma[[#This Row],[Sonda]])+1</f>
        <v>20</v>
      </c>
      <c r="F10" s="30">
        <v>2</v>
      </c>
      <c r="G10" s="1" t="str">
        <f>D10&amp;"#"&amp;F10</f>
        <v>Sonda1#2</v>
      </c>
      <c r="H10" s="1">
        <f>_xlfn.MINIFS(Cronograma[Ordem],Cronograma[Sonda],Cronograma[[#This Row],[Sonda]])</f>
        <v>0</v>
      </c>
      <c r="I10" s="1">
        <f>_xlfn.MAXIFS(Cronograma[Ordem],Cronograma[Sonda],Cronograma[[#This Row],[Sonda]],Cronograma[Ordem],"&lt;"&amp;Cronograma[[#This Row],[Ordem]])</f>
        <v>1</v>
      </c>
      <c r="J10" s="2">
        <f>IFERROR(M10+1,"")</f>
        <v>45572</v>
      </c>
      <c r="K10" s="1">
        <v>41</v>
      </c>
      <c r="L10" s="4">
        <f>IFERROR(K10+J10,"")</f>
        <v>45613</v>
      </c>
      <c r="M10" s="15">
        <f>IFERROR(IF(F10=Cronograma[[#This Row],[Menor Ordem Sonda]],VLOOKUP(D10,Sonda[],2,0)-1,VLOOKUP(D10&amp;"#"&amp;Cronograma[[#This Row],[Ordem Anterior]],$G$8:$L$1005,6,0)),"")</f>
        <v>45571</v>
      </c>
      <c r="O10" s="32" t="s">
        <v>11</v>
      </c>
      <c r="P10" s="32" t="s">
        <v>9</v>
      </c>
      <c r="Q10" s="32" t="s">
        <v>5</v>
      </c>
      <c r="R10" s="32" t="s">
        <v>5</v>
      </c>
      <c r="S10" s="32">
        <v>60</v>
      </c>
      <c r="T10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181</v>
      </c>
    </row>
    <row r="11" spans="1:20" x14ac:dyDescent="0.25">
      <c r="A11" s="3">
        <v>6</v>
      </c>
      <c r="B11" s="1" t="s">
        <v>10</v>
      </c>
      <c r="C11" s="1" t="s">
        <v>5</v>
      </c>
      <c r="D11" s="30" t="s">
        <v>6</v>
      </c>
      <c r="E11" s="1">
        <f>_xlfn.MAXIFS(Cronograma[Ordem],Cronograma[Sonda],Cronograma[[#This Row],[Sonda]])+1</f>
        <v>20</v>
      </c>
      <c r="F11" s="30">
        <v>3</v>
      </c>
      <c r="G11" s="1" t="str">
        <f>D11&amp;"#"&amp;F11</f>
        <v>Sonda1#3</v>
      </c>
      <c r="H11" s="1">
        <f>_xlfn.MINIFS(Cronograma[Ordem],Cronograma[Sonda],Cronograma[[#This Row],[Sonda]])</f>
        <v>0</v>
      </c>
      <c r="I11" s="1">
        <f>_xlfn.MAXIFS(Cronograma[Ordem],Cronograma[Sonda],Cronograma[[#This Row],[Sonda]],Cronograma[Ordem],"&lt;"&amp;Cronograma[[#This Row],[Ordem]])</f>
        <v>2</v>
      </c>
      <c r="J11" s="2">
        <f>IFERROR(M11+1,"")</f>
        <v>45614</v>
      </c>
      <c r="K11" s="1">
        <v>63</v>
      </c>
      <c r="L11" s="4">
        <f>IFERROR(K11+J11,"")</f>
        <v>45677</v>
      </c>
      <c r="M11" s="15">
        <f>IFERROR(IF(F11=Cronograma[[#This Row],[Menor Ordem Sonda]],VLOOKUP(D11,Sonda[],2,0)-1,VLOOKUP(D11&amp;"#"&amp;Cronograma[[#This Row],[Ordem Anterior]],$G$8:$L$1005,6,0)),"")</f>
        <v>45613</v>
      </c>
      <c r="O11" s="32" t="s">
        <v>13</v>
      </c>
      <c r="P11" s="32" t="s">
        <v>9</v>
      </c>
      <c r="Q11" s="32" t="s">
        <v>5</v>
      </c>
      <c r="R11" s="32" t="s">
        <v>5</v>
      </c>
      <c r="S11" s="32">
        <v>60</v>
      </c>
      <c r="T11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79</v>
      </c>
    </row>
    <row r="12" spans="1:20" x14ac:dyDescent="0.25">
      <c r="A12" s="3">
        <v>7</v>
      </c>
      <c r="B12" s="1" t="s">
        <v>10</v>
      </c>
      <c r="C12" s="1" t="s">
        <v>7</v>
      </c>
      <c r="D12" s="30" t="s">
        <v>6</v>
      </c>
      <c r="E12" s="1">
        <f>_xlfn.MAXIFS(Cronograma[Ordem],Cronograma[Sonda],Cronograma[[#This Row],[Sonda]])+1</f>
        <v>20</v>
      </c>
      <c r="F12" s="30">
        <v>4</v>
      </c>
      <c r="G12" s="1" t="str">
        <f>D12&amp;"#"&amp;F12</f>
        <v>Sonda1#4</v>
      </c>
      <c r="H12" s="1">
        <f>_xlfn.MINIFS(Cronograma[Ordem],Cronograma[Sonda],Cronograma[[#This Row],[Sonda]])</f>
        <v>0</v>
      </c>
      <c r="I12" s="1">
        <f>_xlfn.MAXIFS(Cronograma[Ordem],Cronograma[Sonda],Cronograma[[#This Row],[Sonda]],Cronograma[Ordem],"&lt;"&amp;Cronograma[[#This Row],[Ordem]])</f>
        <v>3</v>
      </c>
      <c r="J12" s="2">
        <f>IFERROR(M12+1,"")</f>
        <v>45678</v>
      </c>
      <c r="K12" s="1">
        <v>32</v>
      </c>
      <c r="L12" s="4">
        <f>IFERROR(K12+J12,"")</f>
        <v>45710</v>
      </c>
      <c r="M12" s="15">
        <f>IFERROR(IF(F12=Cronograma[[#This Row],[Menor Ordem Sonda]],VLOOKUP(D12,Sonda[],2,0)-1,VLOOKUP(D12&amp;"#"&amp;Cronograma[[#This Row],[Ordem Anterior]],$G$8:$L$1005,6,0)),"")</f>
        <v>45677</v>
      </c>
      <c r="O12" s="32" t="s">
        <v>14</v>
      </c>
      <c r="P12" s="32" t="s">
        <v>13</v>
      </c>
      <c r="Q12" s="32" t="s">
        <v>5</v>
      </c>
      <c r="R12" s="32" t="s">
        <v>7</v>
      </c>
      <c r="S12" s="32">
        <v>60</v>
      </c>
      <c r="T12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145</v>
      </c>
    </row>
    <row r="13" spans="1:20" x14ac:dyDescent="0.25">
      <c r="A13" s="3">
        <v>3</v>
      </c>
      <c r="B13" s="1" t="s">
        <v>8</v>
      </c>
      <c r="C13" s="1" t="s">
        <v>5</v>
      </c>
      <c r="D13" s="30" t="s">
        <v>6</v>
      </c>
      <c r="E13" s="1">
        <f>_xlfn.MAXIFS(Cronograma[Ordem],Cronograma[Sonda],Cronograma[[#This Row],[Sonda]])+1</f>
        <v>20</v>
      </c>
      <c r="F13" s="30">
        <v>5</v>
      </c>
      <c r="G13" s="1" t="str">
        <f>D13&amp;"#"&amp;F13</f>
        <v>Sonda1#5</v>
      </c>
      <c r="H13" s="1">
        <f>_xlfn.MINIFS(Cronograma[Ordem],Cronograma[Sonda],Cronograma[[#This Row],[Sonda]])</f>
        <v>0</v>
      </c>
      <c r="I13" s="1">
        <f>_xlfn.MAXIFS(Cronograma[Ordem],Cronograma[Sonda],Cronograma[[#This Row],[Sonda]],Cronograma[Ordem],"&lt;"&amp;Cronograma[[#This Row],[Ordem]])</f>
        <v>4</v>
      </c>
      <c r="J13" s="2">
        <f>IFERROR(M13+1,"")</f>
        <v>45711</v>
      </c>
      <c r="K13" s="1">
        <v>71</v>
      </c>
      <c r="L13" s="4">
        <f>IFERROR(K13+J13,"")</f>
        <v>45782</v>
      </c>
      <c r="M13" s="15">
        <f>IFERROR(IF(F13=Cronograma[[#This Row],[Menor Ordem Sonda]],VLOOKUP(D13,Sonda[],2,0)-1,VLOOKUP(D13&amp;"#"&amp;Cronograma[[#This Row],[Ordem Anterior]],$G$8:$L$1005,6,0)),"")</f>
        <v>45710</v>
      </c>
      <c r="O13" s="32" t="s">
        <v>14</v>
      </c>
      <c r="P13" s="32" t="s">
        <v>11</v>
      </c>
      <c r="Q13" s="32" t="s">
        <v>5</v>
      </c>
      <c r="R13" s="32" t="s">
        <v>5</v>
      </c>
      <c r="S13" s="32">
        <v>60</v>
      </c>
      <c r="T13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72</v>
      </c>
    </row>
    <row r="14" spans="1:20" x14ac:dyDescent="0.25">
      <c r="A14" s="3">
        <v>9</v>
      </c>
      <c r="B14" s="1" t="s">
        <v>11</v>
      </c>
      <c r="C14" s="1" t="s">
        <v>5</v>
      </c>
      <c r="D14" s="30" t="s">
        <v>6</v>
      </c>
      <c r="E14" s="1">
        <f>_xlfn.MAXIFS(Cronograma[Ordem],Cronograma[Sonda],Cronograma[[#This Row],[Sonda]])+1</f>
        <v>20</v>
      </c>
      <c r="F14" s="30">
        <v>6</v>
      </c>
      <c r="G14" s="1" t="str">
        <f>D14&amp;"#"&amp;F14</f>
        <v>Sonda1#6</v>
      </c>
      <c r="H14" s="1">
        <f>_xlfn.MINIFS(Cronograma[Ordem],Cronograma[Sonda],Cronograma[[#This Row],[Sonda]])</f>
        <v>0</v>
      </c>
      <c r="I14" s="1">
        <f>_xlfn.MAXIFS(Cronograma[Ordem],Cronograma[Sonda],Cronograma[[#This Row],[Sonda]],Cronograma[Ordem],"&lt;"&amp;Cronograma[[#This Row],[Ordem]])</f>
        <v>5</v>
      </c>
      <c r="J14" s="2">
        <f>IFERROR(M14+1,"")</f>
        <v>45783</v>
      </c>
      <c r="K14" s="1">
        <v>74</v>
      </c>
      <c r="L14" s="4">
        <f>IFERROR(K14+J14,"")</f>
        <v>45857</v>
      </c>
      <c r="M14" s="15">
        <f>IFERROR(IF(F14=Cronograma[[#This Row],[Menor Ordem Sonda]],VLOOKUP(D14,Sonda[],2,0)-1,VLOOKUP(D14&amp;"#"&amp;Cronograma[[#This Row],[Ordem Anterior]],$G$8:$L$1005,6,0)),"")</f>
        <v>45782</v>
      </c>
      <c r="O14" s="32" t="s">
        <v>20</v>
      </c>
      <c r="P14" s="32" t="s">
        <v>19</v>
      </c>
      <c r="Q14" s="32" t="s">
        <v>5</v>
      </c>
      <c r="R14" s="32" t="s">
        <v>7</v>
      </c>
      <c r="S14" s="32">
        <v>60</v>
      </c>
      <c r="T14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72</v>
      </c>
    </row>
    <row r="15" spans="1:20" x14ac:dyDescent="0.25">
      <c r="A15" s="3">
        <v>10</v>
      </c>
      <c r="B15" s="1" t="s">
        <v>11</v>
      </c>
      <c r="C15" s="1" t="s">
        <v>7</v>
      </c>
      <c r="D15" s="30" t="s">
        <v>6</v>
      </c>
      <c r="E15" s="1">
        <f>_xlfn.MAXIFS(Cronograma[Ordem],Cronograma[Sonda],Cronograma[[#This Row],[Sonda]])+1</f>
        <v>20</v>
      </c>
      <c r="F15" s="30">
        <v>7</v>
      </c>
      <c r="G15" s="1" t="str">
        <f>D15&amp;"#"&amp;F15</f>
        <v>Sonda1#7</v>
      </c>
      <c r="H15" s="1">
        <f>_xlfn.MINIFS(Cronograma[Ordem],Cronograma[Sonda],Cronograma[[#This Row],[Sonda]])</f>
        <v>0</v>
      </c>
      <c r="I15" s="1">
        <f>_xlfn.MAXIFS(Cronograma[Ordem],Cronograma[Sonda],Cronograma[[#This Row],[Sonda]],Cronograma[Ordem],"&lt;"&amp;Cronograma[[#This Row],[Ordem]])</f>
        <v>6</v>
      </c>
      <c r="J15" s="2">
        <f>IFERROR(M15+1,"")</f>
        <v>45858</v>
      </c>
      <c r="K15" s="1">
        <v>40</v>
      </c>
      <c r="L15" s="4">
        <f>IFERROR(K15+J15,"")</f>
        <v>45898</v>
      </c>
      <c r="M15" s="15">
        <f>IFERROR(IF(F15=Cronograma[[#This Row],[Menor Ordem Sonda]],VLOOKUP(D15,Sonda[],2,0)-1,VLOOKUP(D15&amp;"#"&amp;Cronograma[[#This Row],[Ordem Anterior]],$G$8:$L$1005,6,0)),"")</f>
        <v>45857</v>
      </c>
      <c r="O15" s="32" t="s">
        <v>23</v>
      </c>
      <c r="P15" s="32" t="s">
        <v>21</v>
      </c>
      <c r="Q15" s="32" t="s">
        <v>5</v>
      </c>
      <c r="R15" s="32" t="s">
        <v>5</v>
      </c>
      <c r="S15" s="32">
        <v>60</v>
      </c>
      <c r="T15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75</v>
      </c>
    </row>
    <row r="16" spans="1:20" x14ac:dyDescent="0.25">
      <c r="A16" s="3">
        <v>11</v>
      </c>
      <c r="B16" s="1" t="s">
        <v>11</v>
      </c>
      <c r="C16" s="1" t="s">
        <v>18</v>
      </c>
      <c r="D16" s="30" t="s">
        <v>6</v>
      </c>
      <c r="E16" s="1">
        <f>_xlfn.MAXIFS(Cronograma[Ordem],Cronograma[Sonda],Cronograma[[#This Row],[Sonda]])+1</f>
        <v>20</v>
      </c>
      <c r="F16" s="30">
        <v>8</v>
      </c>
      <c r="G16" s="1" t="str">
        <f>D16&amp;"#"&amp;F16</f>
        <v>Sonda1#8</v>
      </c>
      <c r="H16" s="1">
        <f>_xlfn.MINIFS(Cronograma[Ordem],Cronograma[Sonda],Cronograma[[#This Row],[Sonda]])</f>
        <v>0</v>
      </c>
      <c r="I16" s="1">
        <f>_xlfn.MAXIFS(Cronograma[Ordem],Cronograma[Sonda],Cronograma[[#This Row],[Sonda]],Cronograma[Ordem],"&lt;"&amp;Cronograma[[#This Row],[Ordem]])</f>
        <v>7</v>
      </c>
      <c r="J16" s="2">
        <f>IFERROR(M16+1,"")</f>
        <v>45899</v>
      </c>
      <c r="K16" s="1">
        <v>14</v>
      </c>
      <c r="L16" s="4">
        <f>IFERROR(K16+J16,"")</f>
        <v>45913</v>
      </c>
      <c r="M16" s="15">
        <f>IFERROR(IF(F16=Cronograma[[#This Row],[Menor Ordem Sonda]],VLOOKUP(D16,Sonda[],2,0)-1,VLOOKUP(D16&amp;"#"&amp;Cronograma[[#This Row],[Ordem Anterior]],$G$8:$L$1005,6,0)),"")</f>
        <v>45898</v>
      </c>
      <c r="O16" s="32" t="s">
        <v>23</v>
      </c>
      <c r="P16" s="32" t="s">
        <v>24</v>
      </c>
      <c r="Q16" s="32" t="s">
        <v>5</v>
      </c>
      <c r="R16" s="32" t="s">
        <v>7</v>
      </c>
      <c r="S16" s="32">
        <v>60</v>
      </c>
      <c r="T16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67</v>
      </c>
    </row>
    <row r="17" spans="1:20" x14ac:dyDescent="0.25">
      <c r="A17" s="3">
        <v>40</v>
      </c>
      <c r="B17" s="1" t="s">
        <v>33</v>
      </c>
      <c r="C17" s="1" t="s">
        <v>18</v>
      </c>
      <c r="D17" s="30" t="s">
        <v>6</v>
      </c>
      <c r="E17" s="1">
        <f>_xlfn.MAXIFS(Cronograma[Ordem],Cronograma[Sonda],Cronograma[[#This Row],[Sonda]])+1</f>
        <v>20</v>
      </c>
      <c r="F17" s="30">
        <v>9</v>
      </c>
      <c r="G17" s="1" t="str">
        <f>D17&amp;"#"&amp;F17</f>
        <v>Sonda1#9</v>
      </c>
      <c r="H17" s="1">
        <f>_xlfn.MINIFS(Cronograma[Ordem],Cronograma[Sonda],Cronograma[[#This Row],[Sonda]])</f>
        <v>0</v>
      </c>
      <c r="I17" s="1">
        <f>_xlfn.MAXIFS(Cronograma[Ordem],Cronograma[Sonda],Cronograma[[#This Row],[Sonda]],Cronograma[Ordem],"&lt;"&amp;Cronograma[[#This Row],[Ordem]])</f>
        <v>8</v>
      </c>
      <c r="J17" s="2">
        <f>IFERROR(M17+1,"")</f>
        <v>45914</v>
      </c>
      <c r="K17" s="1">
        <v>14</v>
      </c>
      <c r="L17" s="4">
        <f>IFERROR(K17+J17,"")</f>
        <v>45928</v>
      </c>
      <c r="M17" s="15">
        <f>IFERROR(IF(F17=Cronograma[[#This Row],[Menor Ordem Sonda]],VLOOKUP(D17,Sonda[],2,0)-1,VLOOKUP(D17&amp;"#"&amp;Cronograma[[#This Row],[Ordem Anterior]],$G$8:$L$1005,6,0)),"")</f>
        <v>45913</v>
      </c>
      <c r="O17" s="32" t="s">
        <v>30</v>
      </c>
      <c r="P17" s="32" t="s">
        <v>27</v>
      </c>
      <c r="Q17" s="32" t="s">
        <v>5</v>
      </c>
      <c r="R17" s="32" t="s">
        <v>5</v>
      </c>
      <c r="S17" s="32">
        <v>60</v>
      </c>
      <c r="T17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60</v>
      </c>
    </row>
    <row r="18" spans="1:20" x14ac:dyDescent="0.25">
      <c r="A18" s="3">
        <v>15</v>
      </c>
      <c r="B18" s="1" t="s">
        <v>14</v>
      </c>
      <c r="C18" s="1" t="s">
        <v>5</v>
      </c>
      <c r="D18" s="30" t="s">
        <v>6</v>
      </c>
      <c r="E18" s="1">
        <f>_xlfn.MAXIFS(Cronograma[Ordem],Cronograma[Sonda],Cronograma[[#This Row],[Sonda]])+1</f>
        <v>20</v>
      </c>
      <c r="F18" s="30">
        <v>10</v>
      </c>
      <c r="G18" s="1" t="str">
        <f>D18&amp;"#"&amp;F18</f>
        <v>Sonda1#10</v>
      </c>
      <c r="H18" s="1">
        <f>_xlfn.MINIFS(Cronograma[Ordem],Cronograma[Sonda],Cronograma[[#This Row],[Sonda]])</f>
        <v>0</v>
      </c>
      <c r="I18" s="1">
        <f>_xlfn.MAXIFS(Cronograma[Ordem],Cronograma[Sonda],Cronograma[[#This Row],[Sonda]],Cronograma[Ordem],"&lt;"&amp;Cronograma[[#This Row],[Ordem]])</f>
        <v>9</v>
      </c>
      <c r="J18" s="2">
        <f>IFERROR(M18+1,"")</f>
        <v>45929</v>
      </c>
      <c r="K18" s="1">
        <v>71</v>
      </c>
      <c r="L18" s="4">
        <f>IFERROR(K18+J18,"")</f>
        <v>46000</v>
      </c>
      <c r="M18" s="15">
        <f>IFERROR(IF(F18=Cronograma[[#This Row],[Menor Ordem Sonda]],VLOOKUP(D18,Sonda[],2,0)-1,VLOOKUP(D18&amp;"#"&amp;Cronograma[[#This Row],[Ordem Anterior]],$G$8:$L$1005,6,0)),"")</f>
        <v>45928</v>
      </c>
      <c r="O18" s="32" t="s">
        <v>34</v>
      </c>
      <c r="P18" s="32" t="s">
        <v>31</v>
      </c>
      <c r="Q18" s="32" t="s">
        <v>5</v>
      </c>
      <c r="R18" s="32" t="s">
        <v>7</v>
      </c>
      <c r="S18" s="32">
        <v>60</v>
      </c>
      <c r="T18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142</v>
      </c>
    </row>
    <row r="19" spans="1:20" x14ac:dyDescent="0.25">
      <c r="A19" s="3">
        <v>16</v>
      </c>
      <c r="B19" s="1" t="s">
        <v>14</v>
      </c>
      <c r="C19" s="1" t="s">
        <v>7</v>
      </c>
      <c r="D19" s="30" t="s">
        <v>6</v>
      </c>
      <c r="E19" s="1">
        <f>_xlfn.MAXIFS(Cronograma[Ordem],Cronograma[Sonda],Cronograma[[#This Row],[Sonda]])+1</f>
        <v>20</v>
      </c>
      <c r="F19" s="30">
        <v>11</v>
      </c>
      <c r="G19" s="1" t="str">
        <f>D19&amp;"#"&amp;F19</f>
        <v>Sonda1#11</v>
      </c>
      <c r="H19" s="1">
        <f>_xlfn.MINIFS(Cronograma[Ordem],Cronograma[Sonda],Cronograma[[#This Row],[Sonda]])</f>
        <v>0</v>
      </c>
      <c r="I19" s="1">
        <f>_xlfn.MAXIFS(Cronograma[Ordem],Cronograma[Sonda],Cronograma[[#This Row],[Sonda]],Cronograma[Ordem],"&lt;"&amp;Cronograma[[#This Row],[Ordem]])</f>
        <v>10</v>
      </c>
      <c r="J19" s="2">
        <f>IFERROR(M19+1,"")</f>
        <v>46001</v>
      </c>
      <c r="K19" s="1">
        <v>21</v>
      </c>
      <c r="L19" s="4">
        <f>IFERROR(K19+J19,"")</f>
        <v>46022</v>
      </c>
      <c r="M19" s="15">
        <f>IFERROR(IF(F19=Cronograma[[#This Row],[Menor Ordem Sonda]],VLOOKUP(D19,Sonda[],2,0)-1,VLOOKUP(D19&amp;"#"&amp;Cronograma[[#This Row],[Ordem Anterior]],$G$8:$L$1005,6,0)),"")</f>
        <v>46000</v>
      </c>
      <c r="O19" s="32" t="s">
        <v>34</v>
      </c>
      <c r="P19" s="32" t="s">
        <v>32</v>
      </c>
      <c r="Q19" s="32" t="s">
        <v>5</v>
      </c>
      <c r="R19" s="32" t="s">
        <v>5</v>
      </c>
      <c r="S19" s="32">
        <v>60</v>
      </c>
      <c r="T19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66</v>
      </c>
    </row>
    <row r="20" spans="1:20" x14ac:dyDescent="0.25">
      <c r="A20" s="3">
        <v>37</v>
      </c>
      <c r="B20" s="1" t="s">
        <v>31</v>
      </c>
      <c r="C20" s="1" t="s">
        <v>7</v>
      </c>
      <c r="D20" s="30" t="s">
        <v>6</v>
      </c>
      <c r="E20" s="1">
        <f>_xlfn.MAXIFS(Cronograma[Ordem],Cronograma[Sonda],Cronograma[[#This Row],[Sonda]])+1</f>
        <v>20</v>
      </c>
      <c r="F20" s="30">
        <v>12</v>
      </c>
      <c r="G20" s="1" t="str">
        <f>D20&amp;"#"&amp;F20</f>
        <v>Sonda1#12</v>
      </c>
      <c r="H20" s="1">
        <f>_xlfn.MINIFS(Cronograma[Ordem],Cronograma[Sonda],Cronograma[[#This Row],[Sonda]])</f>
        <v>0</v>
      </c>
      <c r="I20" s="1">
        <f>_xlfn.MAXIFS(Cronograma[Ordem],Cronograma[Sonda],Cronograma[[#This Row],[Sonda]],Cronograma[Ordem],"&lt;"&amp;Cronograma[[#This Row],[Ordem]])</f>
        <v>11</v>
      </c>
      <c r="J20" s="2">
        <f>IFERROR(M20+1,"")</f>
        <v>46023</v>
      </c>
      <c r="K20" s="1">
        <v>24</v>
      </c>
      <c r="L20" s="4">
        <f>IFERROR(K20+J20,"")</f>
        <v>46047</v>
      </c>
      <c r="M20" s="15">
        <f>IFERROR(IF(F20=Cronograma[[#This Row],[Menor Ordem Sonda]],VLOOKUP(D20,Sonda[],2,0)-1,VLOOKUP(D20&amp;"#"&amp;Cronograma[[#This Row],[Ordem Anterior]],$G$8:$L$1005,6,0)),"")</f>
        <v>46022</v>
      </c>
      <c r="O20" s="32" t="s">
        <v>36</v>
      </c>
      <c r="P20" s="32" t="s">
        <v>35</v>
      </c>
      <c r="Q20" s="32" t="s">
        <v>5</v>
      </c>
      <c r="R20" s="32" t="s">
        <v>5</v>
      </c>
      <c r="S20" s="32">
        <v>60</v>
      </c>
      <c r="T20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87</v>
      </c>
    </row>
    <row r="21" spans="1:20" x14ac:dyDescent="0.25">
      <c r="A21" s="3">
        <v>38</v>
      </c>
      <c r="B21" s="1" t="s">
        <v>32</v>
      </c>
      <c r="C21" s="1" t="s">
        <v>5</v>
      </c>
      <c r="D21" s="30" t="s">
        <v>6</v>
      </c>
      <c r="E21" s="1">
        <f>_xlfn.MAXIFS(Cronograma[Ordem],Cronograma[Sonda],Cronograma[[#This Row],[Sonda]])+1</f>
        <v>20</v>
      </c>
      <c r="F21" s="30">
        <v>13</v>
      </c>
      <c r="G21" s="1" t="str">
        <f>D21&amp;"#"&amp;F21</f>
        <v>Sonda1#13</v>
      </c>
      <c r="H21" s="1">
        <f>_xlfn.MINIFS(Cronograma[Ordem],Cronograma[Sonda],Cronograma[[#This Row],[Sonda]])</f>
        <v>0</v>
      </c>
      <c r="I21" s="1">
        <f>_xlfn.MAXIFS(Cronograma[Ordem],Cronograma[Sonda],Cronograma[[#This Row],[Sonda]],Cronograma[Ordem],"&lt;"&amp;Cronograma[[#This Row],[Ordem]])</f>
        <v>12</v>
      </c>
      <c r="J21" s="2">
        <f>IFERROR(M21+1,"")</f>
        <v>46048</v>
      </c>
      <c r="K21" s="1">
        <v>75</v>
      </c>
      <c r="L21" s="4">
        <f>IFERROR(K21+J21,"")</f>
        <v>46123</v>
      </c>
      <c r="M21" s="15">
        <f>IFERROR(IF(F21=Cronograma[[#This Row],[Menor Ordem Sonda]],VLOOKUP(D21,Sonda[],2,0)-1,VLOOKUP(D21&amp;"#"&amp;Cronograma[[#This Row],[Ordem Anterior]],$G$8:$L$1005,6,0)),"")</f>
        <v>46047</v>
      </c>
      <c r="O21" s="32" t="s">
        <v>37</v>
      </c>
      <c r="P21" s="32" t="s">
        <v>35</v>
      </c>
      <c r="Q21" s="32" t="s">
        <v>5</v>
      </c>
      <c r="R21" s="32" t="s">
        <v>7</v>
      </c>
      <c r="S21" s="32">
        <v>60</v>
      </c>
      <c r="T21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179</v>
      </c>
    </row>
    <row r="22" spans="1:20" x14ac:dyDescent="0.25">
      <c r="A22" s="3">
        <v>39</v>
      </c>
      <c r="B22" s="1" t="s">
        <v>32</v>
      </c>
      <c r="C22" s="1" t="s">
        <v>7</v>
      </c>
      <c r="D22" s="30" t="s">
        <v>6</v>
      </c>
      <c r="E22" s="1">
        <f>_xlfn.MAXIFS(Cronograma[Ordem],Cronograma[Sonda],Cronograma[[#This Row],[Sonda]])+1</f>
        <v>20</v>
      </c>
      <c r="F22" s="30">
        <v>14</v>
      </c>
      <c r="G22" s="1" t="str">
        <f>D22&amp;"#"&amp;F22</f>
        <v>Sonda1#14</v>
      </c>
      <c r="H22" s="1">
        <f>_xlfn.MINIFS(Cronograma[Ordem],Cronograma[Sonda],Cronograma[[#This Row],[Sonda]])</f>
        <v>0</v>
      </c>
      <c r="I22" s="1">
        <f>_xlfn.MAXIFS(Cronograma[Ordem],Cronograma[Sonda],Cronograma[[#This Row],[Sonda]],Cronograma[Ordem],"&lt;"&amp;Cronograma[[#This Row],[Ordem]])</f>
        <v>13</v>
      </c>
      <c r="J22" s="2">
        <f>IFERROR(M22+1,"")</f>
        <v>46124</v>
      </c>
      <c r="K22" s="1">
        <v>27</v>
      </c>
      <c r="L22" s="4">
        <f>IFERROR(K22+J22,"")</f>
        <v>46151</v>
      </c>
      <c r="M22" s="15">
        <f>IFERROR(IF(F22=Cronograma[[#This Row],[Menor Ordem Sonda]],VLOOKUP(D22,Sonda[],2,0)-1,VLOOKUP(D22&amp;"#"&amp;Cronograma[[#This Row],[Ordem Anterior]],$G$8:$L$1005,6,0)),"")</f>
        <v>46123</v>
      </c>
      <c r="O22" s="32" t="s">
        <v>4</v>
      </c>
      <c r="P22" s="32" t="s">
        <v>4</v>
      </c>
      <c r="Q22" s="32" t="s">
        <v>7</v>
      </c>
      <c r="R22" s="32" t="s">
        <v>5</v>
      </c>
      <c r="S22" s="32">
        <v>0</v>
      </c>
      <c r="T22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23" spans="1:20" x14ac:dyDescent="0.25">
      <c r="A23" s="3">
        <v>12</v>
      </c>
      <c r="B23" s="1" t="s">
        <v>12</v>
      </c>
      <c r="C23" s="1" t="s">
        <v>7</v>
      </c>
      <c r="D23" s="30" t="s">
        <v>6</v>
      </c>
      <c r="E23" s="1">
        <f>_xlfn.MAXIFS(Cronograma[Ordem],Cronograma[Sonda],Cronograma[[#This Row],[Sonda]])+1</f>
        <v>20</v>
      </c>
      <c r="F23" s="30">
        <v>15</v>
      </c>
      <c r="G23" s="1" t="str">
        <f>D23&amp;"#"&amp;F23</f>
        <v>Sonda1#15</v>
      </c>
      <c r="H23" s="1">
        <f>_xlfn.MINIFS(Cronograma[Ordem],Cronograma[Sonda],Cronograma[[#This Row],[Sonda]])</f>
        <v>0</v>
      </c>
      <c r="I23" s="1">
        <f>_xlfn.MAXIFS(Cronograma[Ordem],Cronograma[Sonda],Cronograma[[#This Row],[Sonda]],Cronograma[Ordem],"&lt;"&amp;Cronograma[[#This Row],[Ordem]])</f>
        <v>14</v>
      </c>
      <c r="J23" s="2">
        <f>IFERROR(M23+1,"")</f>
        <v>46152</v>
      </c>
      <c r="K23" s="1">
        <v>23</v>
      </c>
      <c r="L23" s="4">
        <f>IFERROR(K23+J23,"")</f>
        <v>46175</v>
      </c>
      <c r="M23" s="15">
        <f>IFERROR(IF(F23=Cronograma[[#This Row],[Menor Ordem Sonda]],VLOOKUP(D23,Sonda[],2,0)-1,VLOOKUP(D23&amp;"#"&amp;Cronograma[[#This Row],[Ordem Anterior]],$G$8:$L$1005,6,0)),"")</f>
        <v>46151</v>
      </c>
      <c r="O23" s="32" t="s">
        <v>9</v>
      </c>
      <c r="P23" s="32" t="s">
        <v>9</v>
      </c>
      <c r="Q23" s="32" t="s">
        <v>7</v>
      </c>
      <c r="R23" s="32" t="s">
        <v>5</v>
      </c>
      <c r="S23" s="32">
        <v>0</v>
      </c>
      <c r="T23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24" spans="1:20" x14ac:dyDescent="0.25">
      <c r="A24" s="3">
        <v>17</v>
      </c>
      <c r="B24" s="1" t="s">
        <v>15</v>
      </c>
      <c r="C24" s="1" t="s">
        <v>5</v>
      </c>
      <c r="D24" s="30" t="s">
        <v>6</v>
      </c>
      <c r="E24" s="1">
        <f>_xlfn.MAXIFS(Cronograma[Ordem],Cronograma[Sonda],Cronograma[[#This Row],[Sonda]])+1</f>
        <v>20</v>
      </c>
      <c r="F24" s="30">
        <v>17</v>
      </c>
      <c r="G24" s="1" t="str">
        <f>D24&amp;"#"&amp;F24</f>
        <v>Sonda1#17</v>
      </c>
      <c r="H24" s="1">
        <f>_xlfn.MINIFS(Cronograma[Ordem],Cronograma[Sonda],Cronograma[[#This Row],[Sonda]])</f>
        <v>0</v>
      </c>
      <c r="I24" s="1">
        <f>_xlfn.MAXIFS(Cronograma[Ordem],Cronograma[Sonda],Cronograma[[#This Row],[Sonda]],Cronograma[Ordem],"&lt;"&amp;Cronograma[[#This Row],[Ordem]])</f>
        <v>15</v>
      </c>
      <c r="J24" s="2">
        <f>IFERROR(M24+1,"")</f>
        <v>46176</v>
      </c>
      <c r="K24" s="1">
        <v>55</v>
      </c>
      <c r="L24" s="4">
        <f>IFERROR(K24+J24,"")</f>
        <v>46231</v>
      </c>
      <c r="M24" s="15">
        <f>IFERROR(IF(F24=Cronograma[[#This Row],[Menor Ordem Sonda]],VLOOKUP(D24,Sonda[],2,0)-1,VLOOKUP(D24&amp;"#"&amp;Cronograma[[#This Row],[Ordem Anterior]],$G$8:$L$1005,6,0)),"")</f>
        <v>46175</v>
      </c>
      <c r="O24" s="32" t="s">
        <v>10</v>
      </c>
      <c r="P24" s="32" t="s">
        <v>10</v>
      </c>
      <c r="Q24" s="32" t="s">
        <v>7</v>
      </c>
      <c r="R24" s="32" t="s">
        <v>5</v>
      </c>
      <c r="S24" s="32">
        <v>0</v>
      </c>
      <c r="T24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25" spans="1:20" x14ac:dyDescent="0.25">
      <c r="A25" s="3">
        <v>18</v>
      </c>
      <c r="B25" s="1" t="s">
        <v>15</v>
      </c>
      <c r="C25" s="1" t="s">
        <v>7</v>
      </c>
      <c r="D25" s="30" t="s">
        <v>6</v>
      </c>
      <c r="E25" s="1">
        <f>_xlfn.MAXIFS(Cronograma[Ordem],Cronograma[Sonda],Cronograma[[#This Row],[Sonda]])+1</f>
        <v>20</v>
      </c>
      <c r="F25" s="30">
        <v>18</v>
      </c>
      <c r="G25" s="1" t="str">
        <f>D25&amp;"#"&amp;F25</f>
        <v>Sonda1#18</v>
      </c>
      <c r="H25" s="1">
        <f>_xlfn.MINIFS(Cronograma[Ordem],Cronograma[Sonda],Cronograma[[#This Row],[Sonda]])</f>
        <v>0</v>
      </c>
      <c r="I25" s="1">
        <f>_xlfn.MAXIFS(Cronograma[Ordem],Cronograma[Sonda],Cronograma[[#This Row],[Sonda]],Cronograma[Ordem],"&lt;"&amp;Cronograma[[#This Row],[Ordem]])</f>
        <v>17</v>
      </c>
      <c r="J25" s="2">
        <f>IFERROR(M25+1,"")</f>
        <v>46232</v>
      </c>
      <c r="K25" s="1">
        <v>38</v>
      </c>
      <c r="L25" s="4">
        <f>IFERROR(K25+J25,"")</f>
        <v>46270</v>
      </c>
      <c r="M25" s="15">
        <f>IFERROR(IF(F25=Cronograma[[#This Row],[Menor Ordem Sonda]],VLOOKUP(D25,Sonda[],2,0)-1,VLOOKUP(D25&amp;"#"&amp;Cronograma[[#This Row],[Ordem Anterior]],$G$8:$L$1005,6,0)),"")</f>
        <v>46231</v>
      </c>
      <c r="O25" s="32" t="s">
        <v>11</v>
      </c>
      <c r="P25" s="32" t="s">
        <v>11</v>
      </c>
      <c r="Q25" s="32" t="s">
        <v>7</v>
      </c>
      <c r="R25" s="32" t="s">
        <v>5</v>
      </c>
      <c r="S25" s="32">
        <v>0</v>
      </c>
      <c r="T25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26" spans="1:20" x14ac:dyDescent="0.25">
      <c r="A26" s="3">
        <v>25</v>
      </c>
      <c r="B26" s="1" t="s">
        <v>22</v>
      </c>
      <c r="C26" s="1" t="s">
        <v>18</v>
      </c>
      <c r="D26" s="30" t="s">
        <v>6</v>
      </c>
      <c r="E26" s="1">
        <f>_xlfn.MAXIFS(Cronograma[Ordem],Cronograma[Sonda],Cronograma[[#This Row],[Sonda]])+1</f>
        <v>20</v>
      </c>
      <c r="F26" s="30">
        <v>19</v>
      </c>
      <c r="G26" s="1" t="str">
        <f>D26&amp;"#"&amp;F26</f>
        <v>Sonda1#19</v>
      </c>
      <c r="H26" s="1">
        <f>_xlfn.MINIFS(Cronograma[Ordem],Cronograma[Sonda],Cronograma[[#This Row],[Sonda]])</f>
        <v>0</v>
      </c>
      <c r="I26" s="1">
        <f>_xlfn.MAXIFS(Cronograma[Ordem],Cronograma[Sonda],Cronograma[[#This Row],[Sonda]],Cronograma[Ordem],"&lt;"&amp;Cronograma[[#This Row],[Ordem]])</f>
        <v>18</v>
      </c>
      <c r="J26" s="2">
        <f>IFERROR(M26+1,"")</f>
        <v>46271</v>
      </c>
      <c r="K26" s="1">
        <v>53</v>
      </c>
      <c r="L26" s="4">
        <f>IFERROR(K26+J26,"")</f>
        <v>46324</v>
      </c>
      <c r="M26" s="15">
        <f>IFERROR(IF(F26=Cronograma[[#This Row],[Menor Ordem Sonda]],VLOOKUP(D26,Sonda[],2,0)-1,VLOOKUP(D26&amp;"#"&amp;Cronograma[[#This Row],[Ordem Anterior]],$G$8:$L$1005,6,0)),"")</f>
        <v>46270</v>
      </c>
      <c r="O26" s="32" t="s">
        <v>13</v>
      </c>
      <c r="P26" s="32" t="s">
        <v>13</v>
      </c>
      <c r="Q26" s="32" t="s">
        <v>7</v>
      </c>
      <c r="R26" s="32" t="s">
        <v>5</v>
      </c>
      <c r="S26" s="32">
        <v>0</v>
      </c>
      <c r="T26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27" spans="1:20" x14ac:dyDescent="0.25">
      <c r="A27" s="3">
        <v>4</v>
      </c>
      <c r="B27" s="1" t="s">
        <v>9</v>
      </c>
      <c r="C27" s="1" t="s">
        <v>5</v>
      </c>
      <c r="D27" s="30" t="s">
        <v>16</v>
      </c>
      <c r="E27" s="1">
        <f>_xlfn.MAXIFS(Cronograma[Ordem],Cronograma[Sonda],Cronograma[[#This Row],[Sonda]])+1</f>
        <v>16</v>
      </c>
      <c r="F27" s="30">
        <v>1</v>
      </c>
      <c r="G27" s="1" t="str">
        <f>D27&amp;"#"&amp;F27</f>
        <v>Sonda2#1</v>
      </c>
      <c r="H27" s="1">
        <f>_xlfn.MINIFS(Cronograma[Ordem],Cronograma[Sonda],Cronograma[[#This Row],[Sonda]])</f>
        <v>1</v>
      </c>
      <c r="I27" s="1">
        <f>_xlfn.MAXIFS(Cronograma[Ordem],Cronograma[Sonda],Cronograma[[#This Row],[Sonda]],Cronograma[Ordem],"&lt;"&amp;Cronograma[[#This Row],[Ordem]])</f>
        <v>0</v>
      </c>
      <c r="J27" s="2">
        <f>IFERROR(M27+1,"")</f>
        <v>45550</v>
      </c>
      <c r="K27" s="1">
        <v>52</v>
      </c>
      <c r="L27" s="4">
        <f>IFERROR(K27+J27,"")</f>
        <v>45602</v>
      </c>
      <c r="M27" s="15">
        <f>IFERROR(IF(F27=Cronograma[[#This Row],[Menor Ordem Sonda]],VLOOKUP(D27,Sonda[],2,0)-1,VLOOKUP(D27&amp;"#"&amp;Cronograma[[#This Row],[Ordem Anterior]],$G$8:$L$1005,6,0)),"")</f>
        <v>45549</v>
      </c>
      <c r="O27" s="32" t="s">
        <v>14</v>
      </c>
      <c r="P27" s="32" t="s">
        <v>14</v>
      </c>
      <c r="Q27" s="32" t="s">
        <v>7</v>
      </c>
      <c r="R27" s="32" t="s">
        <v>5</v>
      </c>
      <c r="S27" s="32">
        <v>0</v>
      </c>
      <c r="T27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28" spans="1:20" x14ac:dyDescent="0.25">
      <c r="A28" s="3">
        <v>5</v>
      </c>
      <c r="B28" s="1" t="s">
        <v>9</v>
      </c>
      <c r="C28" s="1" t="s">
        <v>7</v>
      </c>
      <c r="D28" s="30" t="s">
        <v>16</v>
      </c>
      <c r="E28" s="1">
        <f>_xlfn.MAXIFS(Cronograma[Ordem],Cronograma[Sonda],Cronograma[[#This Row],[Sonda]])+1</f>
        <v>16</v>
      </c>
      <c r="F28" s="30">
        <v>2</v>
      </c>
      <c r="G28" s="1" t="str">
        <f>D28&amp;"#"&amp;F28</f>
        <v>Sonda2#2</v>
      </c>
      <c r="H28" s="1">
        <f>_xlfn.MINIFS(Cronograma[Ordem],Cronograma[Sonda],Cronograma[[#This Row],[Sonda]])</f>
        <v>1</v>
      </c>
      <c r="I28" s="1">
        <f>_xlfn.MAXIFS(Cronograma[Ordem],Cronograma[Sonda],Cronograma[[#This Row],[Sonda]],Cronograma[Ordem],"&lt;"&amp;Cronograma[[#This Row],[Ordem]])</f>
        <v>1</v>
      </c>
      <c r="J28" s="2">
        <f>IFERROR(M28+1,"")</f>
        <v>45603</v>
      </c>
      <c r="K28" s="1">
        <v>37</v>
      </c>
      <c r="L28" s="4">
        <f>IFERROR(K28+J28,"")</f>
        <v>45640</v>
      </c>
      <c r="M28" s="15">
        <f>IFERROR(IF(F28=Cronograma[[#This Row],[Menor Ordem Sonda]],VLOOKUP(D28,Sonda[],2,0)-1,VLOOKUP(D28&amp;"#"&amp;Cronograma[[#This Row],[Ordem Anterior]],$G$8:$L$1005,6,0)),"")</f>
        <v>45602</v>
      </c>
      <c r="O28" s="32" t="s">
        <v>15</v>
      </c>
      <c r="P28" s="32" t="s">
        <v>15</v>
      </c>
      <c r="Q28" s="32" t="s">
        <v>7</v>
      </c>
      <c r="R28" s="32" t="s">
        <v>5</v>
      </c>
      <c r="S28" s="32">
        <v>0</v>
      </c>
      <c r="T28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29" spans="1:20" x14ac:dyDescent="0.25">
      <c r="A29" s="3">
        <v>19</v>
      </c>
      <c r="B29" s="1" t="s">
        <v>17</v>
      </c>
      <c r="C29" s="1" t="s">
        <v>18</v>
      </c>
      <c r="D29" s="30" t="s">
        <v>16</v>
      </c>
      <c r="E29" s="1">
        <f>_xlfn.MAXIFS(Cronograma[Ordem],Cronograma[Sonda],Cronograma[[#This Row],[Sonda]])+1</f>
        <v>16</v>
      </c>
      <c r="F29" s="30">
        <v>3</v>
      </c>
      <c r="G29" s="1" t="str">
        <f>D29&amp;"#"&amp;F29</f>
        <v>Sonda2#3</v>
      </c>
      <c r="H29" s="1">
        <f>_xlfn.MINIFS(Cronograma[Ordem],Cronograma[Sonda],Cronograma[[#This Row],[Sonda]])</f>
        <v>1</v>
      </c>
      <c r="I29" s="1">
        <f>_xlfn.MAXIFS(Cronograma[Ordem],Cronograma[Sonda],Cronograma[[#This Row],[Sonda]],Cronograma[Ordem],"&lt;"&amp;Cronograma[[#This Row],[Ordem]])</f>
        <v>2</v>
      </c>
      <c r="J29" s="2">
        <f>IFERROR(M29+1,"")</f>
        <v>45641</v>
      </c>
      <c r="K29" s="1">
        <v>39</v>
      </c>
      <c r="L29" s="4">
        <f>IFERROR(K29+J29,"")</f>
        <v>45680</v>
      </c>
      <c r="M29" s="15">
        <f>IFERROR(IF(F29=Cronograma[[#This Row],[Menor Ordem Sonda]],VLOOKUP(D29,Sonda[],2,0)-1,VLOOKUP(D29&amp;"#"&amp;Cronograma[[#This Row],[Ordem Anterior]],$G$8:$L$1005,6,0)),"")</f>
        <v>45640</v>
      </c>
      <c r="O29" s="32" t="s">
        <v>20</v>
      </c>
      <c r="P29" s="32" t="s">
        <v>20</v>
      </c>
      <c r="Q29" s="32" t="s">
        <v>7</v>
      </c>
      <c r="R29" s="32" t="s">
        <v>5</v>
      </c>
      <c r="S29" s="32">
        <v>0</v>
      </c>
      <c r="T29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30" spans="1:20" x14ac:dyDescent="0.25">
      <c r="A30" s="3">
        <v>13</v>
      </c>
      <c r="B30" s="1" t="s">
        <v>13</v>
      </c>
      <c r="C30" s="1" t="s">
        <v>5</v>
      </c>
      <c r="D30" s="30" t="s">
        <v>16</v>
      </c>
      <c r="E30" s="1">
        <f>_xlfn.MAXIFS(Cronograma[Ordem],Cronograma[Sonda],Cronograma[[#This Row],[Sonda]])+1</f>
        <v>16</v>
      </c>
      <c r="F30" s="30">
        <v>4</v>
      </c>
      <c r="G30" s="1" t="str">
        <f>D30&amp;"#"&amp;F30</f>
        <v>Sonda2#4</v>
      </c>
      <c r="H30" s="1">
        <f>_xlfn.MINIFS(Cronograma[Ordem],Cronograma[Sonda],Cronograma[[#This Row],[Sonda]])</f>
        <v>1</v>
      </c>
      <c r="I30" s="1">
        <f>_xlfn.MAXIFS(Cronograma[Ordem],Cronograma[Sonda],Cronograma[[#This Row],[Sonda]],Cronograma[Ordem],"&lt;"&amp;Cronograma[[#This Row],[Ordem]])</f>
        <v>3</v>
      </c>
      <c r="J30" s="2">
        <f>IFERROR(M30+1,"")</f>
        <v>45681</v>
      </c>
      <c r="K30" s="1">
        <v>65</v>
      </c>
      <c r="L30" s="4">
        <f>IFERROR(K30+J30,"")</f>
        <v>45746</v>
      </c>
      <c r="M30" s="15">
        <f>IFERROR(IF(F30=Cronograma[[#This Row],[Menor Ordem Sonda]],VLOOKUP(D30,Sonda[],2,0)-1,VLOOKUP(D30&amp;"#"&amp;Cronograma[[#This Row],[Ordem Anterior]],$G$8:$L$1005,6,0)),"")</f>
        <v>45680</v>
      </c>
      <c r="O30" s="32" t="s">
        <v>21</v>
      </c>
      <c r="P30" s="32" t="s">
        <v>21</v>
      </c>
      <c r="Q30" s="32" t="s">
        <v>7</v>
      </c>
      <c r="R30" s="32" t="s">
        <v>5</v>
      </c>
      <c r="S30" s="32">
        <v>0</v>
      </c>
      <c r="T30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31" spans="1:20" x14ac:dyDescent="0.25">
      <c r="A31" s="3">
        <v>14</v>
      </c>
      <c r="B31" s="1" t="s">
        <v>13</v>
      </c>
      <c r="C31" s="1" t="s">
        <v>7</v>
      </c>
      <c r="D31" s="30" t="s">
        <v>16</v>
      </c>
      <c r="E31" s="1">
        <f>_xlfn.MAXIFS(Cronograma[Ordem],Cronograma[Sonda],Cronograma[[#This Row],[Sonda]])+1</f>
        <v>16</v>
      </c>
      <c r="F31" s="30">
        <v>5</v>
      </c>
      <c r="G31" s="1" t="str">
        <f>D31&amp;"#"&amp;F31</f>
        <v>Sonda2#5</v>
      </c>
      <c r="H31" s="1">
        <f>_xlfn.MINIFS(Cronograma[Ordem],Cronograma[Sonda],Cronograma[[#This Row],[Sonda]])</f>
        <v>1</v>
      </c>
      <c r="I31" s="1">
        <f>_xlfn.MAXIFS(Cronograma[Ordem],Cronograma[Sonda],Cronograma[[#This Row],[Sonda]],Cronograma[Ordem],"&lt;"&amp;Cronograma[[#This Row],[Ordem]])</f>
        <v>4</v>
      </c>
      <c r="J31" s="2">
        <f>IFERROR(M31+1,"")</f>
        <v>45747</v>
      </c>
      <c r="K31" s="1">
        <v>37</v>
      </c>
      <c r="L31" s="4">
        <f>IFERROR(K31+J31,"")</f>
        <v>45784</v>
      </c>
      <c r="M31" s="15">
        <f>IFERROR(IF(F31=Cronograma[[#This Row],[Menor Ordem Sonda]],VLOOKUP(D31,Sonda[],2,0)-1,VLOOKUP(D31&amp;"#"&amp;Cronograma[[#This Row],[Ordem Anterior]],$G$8:$L$1005,6,0)),"")</f>
        <v>45746</v>
      </c>
      <c r="O31" s="32" t="s">
        <v>23</v>
      </c>
      <c r="P31" s="32" t="s">
        <v>23</v>
      </c>
      <c r="Q31" s="32" t="s">
        <v>7</v>
      </c>
      <c r="R31" s="32" t="s">
        <v>5</v>
      </c>
      <c r="S31" s="32">
        <v>0</v>
      </c>
      <c r="T31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32" spans="1:20" x14ac:dyDescent="0.25">
      <c r="A32" s="3">
        <v>28</v>
      </c>
      <c r="B32" s="1" t="s">
        <v>24</v>
      </c>
      <c r="C32" s="1" t="s">
        <v>5</v>
      </c>
      <c r="D32" s="30" t="s">
        <v>16</v>
      </c>
      <c r="E32" s="1">
        <f>_xlfn.MAXIFS(Cronograma[Ordem],Cronograma[Sonda],Cronograma[[#This Row],[Sonda]])+1</f>
        <v>16</v>
      </c>
      <c r="F32" s="30">
        <v>6</v>
      </c>
      <c r="G32" s="1" t="str">
        <f>D32&amp;"#"&amp;F32</f>
        <v>Sonda2#6</v>
      </c>
      <c r="H32" s="1">
        <f>_xlfn.MINIFS(Cronograma[Ordem],Cronograma[Sonda],Cronograma[[#This Row],[Sonda]])</f>
        <v>1</v>
      </c>
      <c r="I32" s="1">
        <f>_xlfn.MAXIFS(Cronograma[Ordem],Cronograma[Sonda],Cronograma[[#This Row],[Sonda]],Cronograma[Ordem],"&lt;"&amp;Cronograma[[#This Row],[Ordem]])</f>
        <v>5</v>
      </c>
      <c r="J32" s="2">
        <f>IFERROR(M32+1,"")</f>
        <v>45785</v>
      </c>
      <c r="K32" s="1">
        <v>59</v>
      </c>
      <c r="L32" s="4">
        <f>IFERROR(K32+J32,"")</f>
        <v>45844</v>
      </c>
      <c r="M32" s="15">
        <f>IFERROR(IF(F32=Cronograma[[#This Row],[Menor Ordem Sonda]],VLOOKUP(D32,Sonda[],2,0)-1,VLOOKUP(D32&amp;"#"&amp;Cronograma[[#This Row],[Ordem Anterior]],$G$8:$L$1005,6,0)),"")</f>
        <v>45784</v>
      </c>
      <c r="O32" s="32" t="s">
        <v>24</v>
      </c>
      <c r="P32" s="32" t="s">
        <v>24</v>
      </c>
      <c r="Q32" s="32" t="s">
        <v>7</v>
      </c>
      <c r="R32" s="32" t="s">
        <v>5</v>
      </c>
      <c r="S32" s="32">
        <v>0</v>
      </c>
      <c r="T32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33" spans="1:20" x14ac:dyDescent="0.25">
      <c r="A33" s="3">
        <v>29</v>
      </c>
      <c r="B33" s="1" t="s">
        <v>24</v>
      </c>
      <c r="C33" s="1" t="s">
        <v>7</v>
      </c>
      <c r="D33" s="30" t="s">
        <v>16</v>
      </c>
      <c r="E33" s="1">
        <f>_xlfn.MAXIFS(Cronograma[Ordem],Cronograma[Sonda],Cronograma[[#This Row],[Sonda]])+1</f>
        <v>16</v>
      </c>
      <c r="F33" s="30">
        <v>7</v>
      </c>
      <c r="G33" s="1" t="str">
        <f>D33&amp;"#"&amp;F33</f>
        <v>Sonda2#7</v>
      </c>
      <c r="H33" s="1">
        <f>_xlfn.MINIFS(Cronograma[Ordem],Cronograma[Sonda],Cronograma[[#This Row],[Sonda]])</f>
        <v>1</v>
      </c>
      <c r="I33" s="1">
        <f>_xlfn.MAXIFS(Cronograma[Ordem],Cronograma[Sonda],Cronograma[[#This Row],[Sonda]],Cronograma[Ordem],"&lt;"&amp;Cronograma[[#This Row],[Ordem]])</f>
        <v>6</v>
      </c>
      <c r="J33" s="2">
        <f>IFERROR(M33+1,"")</f>
        <v>45845</v>
      </c>
      <c r="K33" s="1">
        <v>35</v>
      </c>
      <c r="L33" s="4">
        <f>IFERROR(K33+J33,"")</f>
        <v>45880</v>
      </c>
      <c r="M33" s="15">
        <f>IFERROR(IF(F33=Cronograma[[#This Row],[Menor Ordem Sonda]],VLOOKUP(D33,Sonda[],2,0)-1,VLOOKUP(D33&amp;"#"&amp;Cronograma[[#This Row],[Ordem Anterior]],$G$8:$L$1005,6,0)),"")</f>
        <v>45844</v>
      </c>
      <c r="O33" s="32" t="s">
        <v>27</v>
      </c>
      <c r="P33" s="32" t="s">
        <v>27</v>
      </c>
      <c r="Q33" s="32" t="s">
        <v>7</v>
      </c>
      <c r="R33" s="32" t="s">
        <v>5</v>
      </c>
      <c r="S33" s="32">
        <v>0</v>
      </c>
      <c r="T33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34" spans="1:20" x14ac:dyDescent="0.25">
      <c r="A34" s="3">
        <v>30</v>
      </c>
      <c r="B34" s="1" t="s">
        <v>25</v>
      </c>
      <c r="C34" s="1" t="s">
        <v>18</v>
      </c>
      <c r="D34" s="30" t="s">
        <v>16</v>
      </c>
      <c r="E34" s="1">
        <f>_xlfn.MAXIFS(Cronograma[Ordem],Cronograma[Sonda],Cronograma[[#This Row],[Sonda]])+1</f>
        <v>16</v>
      </c>
      <c r="F34" s="30">
        <v>8</v>
      </c>
      <c r="G34" s="1" t="str">
        <f>D34&amp;"#"&amp;F34</f>
        <v>Sonda2#8</v>
      </c>
      <c r="H34" s="1">
        <f>_xlfn.MINIFS(Cronograma[Ordem],Cronograma[Sonda],Cronograma[[#This Row],[Sonda]])</f>
        <v>1</v>
      </c>
      <c r="I34" s="1">
        <f>_xlfn.MAXIFS(Cronograma[Ordem],Cronograma[Sonda],Cronograma[[#This Row],[Sonda]],Cronograma[Ordem],"&lt;"&amp;Cronograma[[#This Row],[Ordem]])</f>
        <v>7</v>
      </c>
      <c r="J34" s="2">
        <f>IFERROR(M34+1,"")</f>
        <v>45881</v>
      </c>
      <c r="K34" s="1">
        <v>65</v>
      </c>
      <c r="L34" s="4">
        <f>IFERROR(K34+J34,"")</f>
        <v>45946</v>
      </c>
      <c r="M34" s="15">
        <f>IFERROR(IF(F34=Cronograma[[#This Row],[Menor Ordem Sonda]],VLOOKUP(D34,Sonda[],2,0)-1,VLOOKUP(D34&amp;"#"&amp;Cronograma[[#This Row],[Ordem Anterior]],$G$8:$L$1005,6,0)),"")</f>
        <v>45880</v>
      </c>
      <c r="O34" s="32" t="s">
        <v>30</v>
      </c>
      <c r="P34" s="32" t="s">
        <v>30</v>
      </c>
      <c r="Q34" s="32" t="s">
        <v>7</v>
      </c>
      <c r="R34" s="32" t="s">
        <v>5</v>
      </c>
      <c r="S34" s="32">
        <v>0</v>
      </c>
      <c r="T34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35" spans="1:20" x14ac:dyDescent="0.25">
      <c r="A35" s="3">
        <v>26</v>
      </c>
      <c r="B35" s="1" t="s">
        <v>23</v>
      </c>
      <c r="C35" s="1" t="s">
        <v>5</v>
      </c>
      <c r="D35" s="30" t="s">
        <v>16</v>
      </c>
      <c r="E35" s="1">
        <f>_xlfn.MAXIFS(Cronograma[Ordem],Cronograma[Sonda],Cronograma[[#This Row],[Sonda]])+1</f>
        <v>16</v>
      </c>
      <c r="F35" s="30">
        <v>9</v>
      </c>
      <c r="G35" s="1" t="str">
        <f>D35&amp;"#"&amp;F35</f>
        <v>Sonda2#9</v>
      </c>
      <c r="H35" s="1">
        <f>_xlfn.MINIFS(Cronograma[Ordem],Cronograma[Sonda],Cronograma[[#This Row],[Sonda]])</f>
        <v>1</v>
      </c>
      <c r="I35" s="1">
        <f>_xlfn.MAXIFS(Cronograma[Ordem],Cronograma[Sonda],Cronograma[[#This Row],[Sonda]],Cronograma[Ordem],"&lt;"&amp;Cronograma[[#This Row],[Ordem]])</f>
        <v>8</v>
      </c>
      <c r="J35" s="2">
        <f>IFERROR(M35+1,"")</f>
        <v>45947</v>
      </c>
      <c r="K35" s="1">
        <v>55</v>
      </c>
      <c r="L35" s="4">
        <f>IFERROR(K35+J35,"")</f>
        <v>46002</v>
      </c>
      <c r="M35" s="15">
        <f>IFERROR(IF(F35=Cronograma[[#This Row],[Menor Ordem Sonda]],VLOOKUP(D35,Sonda[],2,0)-1,VLOOKUP(D35&amp;"#"&amp;Cronograma[[#This Row],[Ordem Anterior]],$G$8:$L$1005,6,0)),"")</f>
        <v>45946</v>
      </c>
      <c r="O35" s="32" t="s">
        <v>32</v>
      </c>
      <c r="P35" s="32" t="s">
        <v>32</v>
      </c>
      <c r="Q35" s="32" t="s">
        <v>7</v>
      </c>
      <c r="R35" s="32" t="s">
        <v>5</v>
      </c>
      <c r="S35" s="32">
        <v>0</v>
      </c>
      <c r="T35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36" spans="1:20" x14ac:dyDescent="0.25">
      <c r="A36" s="3">
        <v>27</v>
      </c>
      <c r="B36" s="1" t="s">
        <v>23</v>
      </c>
      <c r="C36" s="1" t="s">
        <v>7</v>
      </c>
      <c r="D36" s="30" t="s">
        <v>16</v>
      </c>
      <c r="E36" s="1">
        <f>_xlfn.MAXIFS(Cronograma[Ordem],Cronograma[Sonda],Cronograma[[#This Row],[Sonda]])+1</f>
        <v>16</v>
      </c>
      <c r="F36" s="30">
        <v>10</v>
      </c>
      <c r="G36" s="1" t="str">
        <f>D36&amp;"#"&amp;F36</f>
        <v>Sonda2#10</v>
      </c>
      <c r="H36" s="1">
        <f>_xlfn.MINIFS(Cronograma[Ordem],Cronograma[Sonda],Cronograma[[#This Row],[Sonda]])</f>
        <v>1</v>
      </c>
      <c r="I36" s="1">
        <f>_xlfn.MAXIFS(Cronograma[Ordem],Cronograma[Sonda],Cronograma[[#This Row],[Sonda]],Cronograma[Ordem],"&lt;"&amp;Cronograma[[#This Row],[Ordem]])</f>
        <v>9</v>
      </c>
      <c r="J36" s="2">
        <f>IFERROR(M36+1,"")</f>
        <v>46003</v>
      </c>
      <c r="K36" s="1">
        <v>22</v>
      </c>
      <c r="L36" s="4">
        <f>IFERROR(K36+J36,"")</f>
        <v>46025</v>
      </c>
      <c r="M36" s="15">
        <f>IFERROR(IF(F36=Cronograma[[#This Row],[Menor Ordem Sonda]],VLOOKUP(D36,Sonda[],2,0)-1,VLOOKUP(D36&amp;"#"&amp;Cronograma[[#This Row],[Ordem Anterior]],$G$8:$L$1005,6,0)),"")</f>
        <v>46002</v>
      </c>
      <c r="O36" s="32" t="s">
        <v>34</v>
      </c>
      <c r="P36" s="32" t="s">
        <v>34</v>
      </c>
      <c r="Q36" s="32" t="s">
        <v>7</v>
      </c>
      <c r="R36" s="32" t="s">
        <v>5</v>
      </c>
      <c r="S36" s="32">
        <v>0</v>
      </c>
      <c r="T36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37" spans="1:20" x14ac:dyDescent="0.25">
      <c r="A37" s="3">
        <v>43</v>
      </c>
      <c r="B37" s="1" t="s">
        <v>35</v>
      </c>
      <c r="C37" s="1" t="s">
        <v>5</v>
      </c>
      <c r="D37" s="30" t="s">
        <v>16</v>
      </c>
      <c r="E37" s="1">
        <f>_xlfn.MAXIFS(Cronograma[Ordem],Cronograma[Sonda],Cronograma[[#This Row],[Sonda]])+1</f>
        <v>16</v>
      </c>
      <c r="F37" s="30">
        <v>11</v>
      </c>
      <c r="G37" s="1" t="str">
        <f>D37&amp;"#"&amp;F37</f>
        <v>Sonda2#11</v>
      </c>
      <c r="H37" s="1">
        <f>_xlfn.MINIFS(Cronograma[Ordem],Cronograma[Sonda],Cronograma[[#This Row],[Sonda]])</f>
        <v>1</v>
      </c>
      <c r="I37" s="1">
        <f>_xlfn.MAXIFS(Cronograma[Ordem],Cronograma[Sonda],Cronograma[[#This Row],[Sonda]],Cronograma[Ordem],"&lt;"&amp;Cronograma[[#This Row],[Ordem]])</f>
        <v>10</v>
      </c>
      <c r="J37" s="2">
        <f>IFERROR(M37+1,"")</f>
        <v>46026</v>
      </c>
      <c r="K37" s="1">
        <v>73</v>
      </c>
      <c r="L37" s="4">
        <f>IFERROR(K37+J37,"")</f>
        <v>46099</v>
      </c>
      <c r="M37" s="15">
        <f>IFERROR(IF(F37=Cronograma[[#This Row],[Menor Ordem Sonda]],VLOOKUP(D37,Sonda[],2,0)-1,VLOOKUP(D37&amp;"#"&amp;Cronograma[[#This Row],[Ordem Anterior]],$G$8:$L$1005,6,0)),"")</f>
        <v>46025</v>
      </c>
      <c r="O37" s="32" t="s">
        <v>35</v>
      </c>
      <c r="P37" s="32" t="s">
        <v>35</v>
      </c>
      <c r="Q37" s="32" t="s">
        <v>7</v>
      </c>
      <c r="R37" s="32" t="s">
        <v>5</v>
      </c>
      <c r="S37" s="32">
        <v>0</v>
      </c>
      <c r="T37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38" spans="1:20" x14ac:dyDescent="0.25">
      <c r="A38" s="3">
        <v>44</v>
      </c>
      <c r="B38" s="1" t="s">
        <v>35</v>
      </c>
      <c r="C38" s="1" t="s">
        <v>7</v>
      </c>
      <c r="D38" s="30" t="s">
        <v>16</v>
      </c>
      <c r="E38" s="1">
        <f>_xlfn.MAXIFS(Cronograma[Ordem],Cronograma[Sonda],Cronograma[[#This Row],[Sonda]])+1</f>
        <v>16</v>
      </c>
      <c r="F38" s="30">
        <v>12</v>
      </c>
      <c r="G38" s="1" t="str">
        <f>D38&amp;"#"&amp;F38</f>
        <v>Sonda2#12</v>
      </c>
      <c r="H38" s="1">
        <f>_xlfn.MINIFS(Cronograma[Ordem],Cronograma[Sonda],Cronograma[[#This Row],[Sonda]])</f>
        <v>1</v>
      </c>
      <c r="I38" s="1">
        <f>_xlfn.MAXIFS(Cronograma[Ordem],Cronograma[Sonda],Cronograma[[#This Row],[Sonda]],Cronograma[Ordem],"&lt;"&amp;Cronograma[[#This Row],[Ordem]])</f>
        <v>11</v>
      </c>
      <c r="J38" s="2">
        <f>IFERROR(M38+1,"")</f>
        <v>46100</v>
      </c>
      <c r="K38" s="1">
        <v>18</v>
      </c>
      <c r="L38" s="4">
        <f>IFERROR(K38+J38,"")</f>
        <v>46118</v>
      </c>
      <c r="M38" s="15">
        <f>IFERROR(IF(F38=Cronograma[[#This Row],[Menor Ordem Sonda]],VLOOKUP(D38,Sonda[],2,0)-1,VLOOKUP(D38&amp;"#"&amp;Cronograma[[#This Row],[Ordem Anterior]],$G$8:$L$1005,6,0)),"")</f>
        <v>46099</v>
      </c>
      <c r="O38" s="32" t="s">
        <v>37</v>
      </c>
      <c r="P38" s="32" t="s">
        <v>37</v>
      </c>
      <c r="Q38" s="33" t="s">
        <v>7</v>
      </c>
      <c r="R38" s="32" t="s">
        <v>5</v>
      </c>
      <c r="S38" s="32">
        <v>0</v>
      </c>
      <c r="T38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39" spans="1:20" x14ac:dyDescent="0.25">
      <c r="A39" s="3">
        <v>8</v>
      </c>
      <c r="B39" s="1" t="s">
        <v>57</v>
      </c>
      <c r="C39" s="1" t="s">
        <v>18</v>
      </c>
      <c r="D39" s="30" t="s">
        <v>16</v>
      </c>
      <c r="E39" s="1">
        <f>_xlfn.MAXIFS(Cronograma[Ordem],Cronograma[Sonda],Cronograma[[#This Row],[Sonda]])+1</f>
        <v>16</v>
      </c>
      <c r="F39" s="30">
        <v>13</v>
      </c>
      <c r="G39" s="1" t="str">
        <f>D39&amp;"#"&amp;F39</f>
        <v>Sonda2#13</v>
      </c>
      <c r="H39" s="1">
        <f>_xlfn.MINIFS(Cronograma[Ordem],Cronograma[Sonda],Cronograma[[#This Row],[Sonda]])</f>
        <v>1</v>
      </c>
      <c r="I39" s="1">
        <f>_xlfn.MAXIFS(Cronograma[Ordem],Cronograma[Sonda],Cronograma[[#This Row],[Sonda]],Cronograma[Ordem],"&lt;"&amp;Cronograma[[#This Row],[Ordem]])</f>
        <v>12</v>
      </c>
      <c r="J39" s="2">
        <f>IFERROR(M39+1,"")</f>
        <v>46119</v>
      </c>
      <c r="K39" s="1">
        <v>66</v>
      </c>
      <c r="L39" s="4">
        <f>IFERROR(K39+J39,"")</f>
        <v>46185</v>
      </c>
      <c r="M39" s="15">
        <f>IFERROR(IF(F39=Cronograma[[#This Row],[Menor Ordem Sonda]],VLOOKUP(D39,Sonda[],2,0)-1,VLOOKUP(D39&amp;"#"&amp;Cronograma[[#This Row],[Ordem Anterior]],$G$8:$L$1005,6,0)),"")</f>
        <v>46118</v>
      </c>
      <c r="O39" s="33" t="s">
        <v>11</v>
      </c>
      <c r="P39" s="33" t="s">
        <v>11</v>
      </c>
      <c r="Q39" s="33" t="s">
        <v>18</v>
      </c>
      <c r="R39" s="33" t="s">
        <v>7</v>
      </c>
      <c r="S39" s="33">
        <v>0</v>
      </c>
      <c r="T39" s="20">
        <f>SUMIFS(Cronograma[Início],Cronograma[Poço],Tabela3[[#This Row],[Poço]],Cronograma[Intervenção],Tabela3[[#This Row],[Tipo Sucessor]])-SUMIFS(Cronograma[Término],Cronograma[Poço],Tabela3[[#This Row],[Predecessor]],Cronograma[Intervenção],Tabela3[[#This Row],[Tipo Predecessor]])</f>
        <v>1</v>
      </c>
    </row>
    <row r="40" spans="1:20" x14ac:dyDescent="0.25">
      <c r="A40" s="3">
        <v>45</v>
      </c>
      <c r="B40" s="1" t="s">
        <v>36</v>
      </c>
      <c r="C40" s="1" t="s">
        <v>5</v>
      </c>
      <c r="D40" s="30" t="s">
        <v>16</v>
      </c>
      <c r="E40" s="1">
        <f>_xlfn.MAXIFS(Cronograma[Ordem],Cronograma[Sonda],Cronograma[[#This Row],[Sonda]])+1</f>
        <v>16</v>
      </c>
      <c r="F40" s="30">
        <v>14</v>
      </c>
      <c r="G40" s="1" t="str">
        <f>D40&amp;"#"&amp;F40</f>
        <v>Sonda2#14</v>
      </c>
      <c r="H40" s="1">
        <f>_xlfn.MINIFS(Cronograma[Ordem],Cronograma[Sonda],Cronograma[[#This Row],[Sonda]])</f>
        <v>1</v>
      </c>
      <c r="I40" s="1">
        <f>_xlfn.MAXIFS(Cronograma[Ordem],Cronograma[Sonda],Cronograma[[#This Row],[Sonda]],Cronograma[Ordem],"&lt;"&amp;Cronograma[[#This Row],[Ordem]])</f>
        <v>13</v>
      </c>
      <c r="J40" s="2">
        <f>IFERROR(M40+1,"")</f>
        <v>46186</v>
      </c>
      <c r="K40" s="1">
        <v>69</v>
      </c>
      <c r="L40" s="4">
        <f>IFERROR(K40+J40,"")</f>
        <v>46255</v>
      </c>
      <c r="M40" s="15">
        <f>IFERROR(IF(F40=Cronograma[[#This Row],[Menor Ordem Sonda]],VLOOKUP(D40,Sonda[],2,0)-1,VLOOKUP(D40&amp;"#"&amp;Cronograma[[#This Row],[Ordem Anterior]],$G$8:$L$1005,6,0)),"")</f>
        <v>46185</v>
      </c>
    </row>
    <row r="41" spans="1:20" x14ac:dyDescent="0.25">
      <c r="A41" s="3">
        <v>49</v>
      </c>
      <c r="B41" s="1" t="s">
        <v>39</v>
      </c>
      <c r="C41" s="1" t="s">
        <v>18</v>
      </c>
      <c r="D41" s="30" t="s">
        <v>16</v>
      </c>
      <c r="E41" s="1">
        <f>_xlfn.MAXIFS(Cronograma[Ordem],Cronograma[Sonda],Cronograma[[#This Row],[Sonda]])+1</f>
        <v>16</v>
      </c>
      <c r="F41" s="30">
        <v>15</v>
      </c>
      <c r="G41" s="1" t="str">
        <f>D41&amp;"#"&amp;F41</f>
        <v>Sonda2#15</v>
      </c>
      <c r="H41" s="1">
        <f>_xlfn.MINIFS(Cronograma[Ordem],Cronograma[Sonda],Cronograma[[#This Row],[Sonda]])</f>
        <v>1</v>
      </c>
      <c r="I41" s="1">
        <f>_xlfn.MAXIFS(Cronograma[Ordem],Cronograma[Sonda],Cronograma[[#This Row],[Sonda]],Cronograma[Ordem],"&lt;"&amp;Cronograma[[#This Row],[Ordem]])</f>
        <v>14</v>
      </c>
      <c r="J41" s="2">
        <f>IFERROR(M41+1,"")</f>
        <v>46256</v>
      </c>
      <c r="K41" s="1">
        <v>31</v>
      </c>
      <c r="L41" s="4">
        <f>IFERROR(K41+J41,"")</f>
        <v>46287</v>
      </c>
      <c r="M41" s="15">
        <f>IFERROR(IF(F41=Cronograma[[#This Row],[Menor Ordem Sonda]],VLOOKUP(D41,Sonda[],2,0)-1,VLOOKUP(D41&amp;"#"&amp;Cronograma[[#This Row],[Ordem Anterior]],$G$8:$L$1005,6,0)),"")</f>
        <v>46255</v>
      </c>
    </row>
    <row r="42" spans="1:20" x14ac:dyDescent="0.25">
      <c r="A42" s="3">
        <v>20</v>
      </c>
      <c r="B42" s="1" t="s">
        <v>19</v>
      </c>
      <c r="C42" s="1" t="s">
        <v>7</v>
      </c>
      <c r="D42" s="30" t="s">
        <v>28</v>
      </c>
      <c r="E42" s="1">
        <f>_xlfn.MAXIFS(Cronograma[Ordem],Cronograma[Sonda],Cronograma[[#This Row],[Sonda]])+1</f>
        <v>17</v>
      </c>
      <c r="F42" s="30">
        <v>0</v>
      </c>
      <c r="G42" s="1" t="str">
        <f>D42&amp;"#"&amp;F42</f>
        <v>Sonda3#0</v>
      </c>
      <c r="H42" s="1">
        <f>_xlfn.MINIFS(Cronograma[Ordem],Cronograma[Sonda],Cronograma[[#This Row],[Sonda]])</f>
        <v>0</v>
      </c>
      <c r="I42" s="1">
        <f>_xlfn.MAXIFS(Cronograma[Ordem],Cronograma[Sonda],Cronograma[[#This Row],[Sonda]],Cronograma[Ordem],"&lt;"&amp;Cronograma[[#This Row],[Ordem]])</f>
        <v>0</v>
      </c>
      <c r="J42" s="2">
        <f>IFERROR(M42+1,"")</f>
        <v>45651</v>
      </c>
      <c r="K42" s="1">
        <v>19</v>
      </c>
      <c r="L42" s="4">
        <f>IFERROR(K42+J42,"")</f>
        <v>45670</v>
      </c>
      <c r="M42" s="15">
        <f>IFERROR(IF(F42=Cronograma[[#This Row],[Menor Ordem Sonda]],VLOOKUP(D42,Sonda[],2,0)-1,VLOOKUP(D42&amp;"#"&amp;Cronograma[[#This Row],[Ordem Anterior]],$G$8:$L$1005,6,0)),"")</f>
        <v>45650</v>
      </c>
    </row>
    <row r="43" spans="1:20" x14ac:dyDescent="0.25">
      <c r="A43" s="3">
        <v>31</v>
      </c>
      <c r="B43" s="1" t="s">
        <v>26</v>
      </c>
      <c r="C43" s="1" t="s">
        <v>18</v>
      </c>
      <c r="D43" s="30" t="s">
        <v>28</v>
      </c>
      <c r="E43" s="1">
        <f>_xlfn.MAXIFS(Cronograma[Ordem],Cronograma[Sonda],Cronograma[[#This Row],[Sonda]])+1</f>
        <v>17</v>
      </c>
      <c r="F43" s="30">
        <v>1</v>
      </c>
      <c r="G43" s="1" t="str">
        <f>D43&amp;"#"&amp;F43</f>
        <v>Sonda3#1</v>
      </c>
      <c r="H43" s="1">
        <f>_xlfn.MINIFS(Cronograma[Ordem],Cronograma[Sonda],Cronograma[[#This Row],[Sonda]])</f>
        <v>0</v>
      </c>
      <c r="I43" s="1">
        <f>_xlfn.MAXIFS(Cronograma[Ordem],Cronograma[Sonda],Cronograma[[#This Row],[Sonda]],Cronograma[Ordem],"&lt;"&amp;Cronograma[[#This Row],[Ordem]])</f>
        <v>0</v>
      </c>
      <c r="J43" s="2">
        <f>IFERROR(M43+1,"")</f>
        <v>45671</v>
      </c>
      <c r="K43" s="1">
        <v>70</v>
      </c>
      <c r="L43" s="4">
        <f>IFERROR(K43+J43,"")</f>
        <v>45741</v>
      </c>
      <c r="M43" s="15">
        <f>IFERROR(IF(F43=Cronograma[[#This Row],[Menor Ordem Sonda]],VLOOKUP(D43,Sonda[],2,0)-1,VLOOKUP(D43&amp;"#"&amp;Cronograma[[#This Row],[Ordem Anterior]],$G$8:$L$1005,6,0)),"")</f>
        <v>45670</v>
      </c>
    </row>
    <row r="44" spans="1:20" x14ac:dyDescent="0.25">
      <c r="A44" s="3">
        <v>21</v>
      </c>
      <c r="B44" s="1" t="s">
        <v>20</v>
      </c>
      <c r="C44" s="1" t="s">
        <v>5</v>
      </c>
      <c r="D44" s="30" t="s">
        <v>28</v>
      </c>
      <c r="E44" s="1">
        <f>_xlfn.MAXIFS(Cronograma[Ordem],Cronograma[Sonda],Cronograma[[#This Row],[Sonda]])+1</f>
        <v>17</v>
      </c>
      <c r="F44" s="30">
        <v>2</v>
      </c>
      <c r="G44" s="1" t="str">
        <f>D44&amp;"#"&amp;F44</f>
        <v>Sonda3#2</v>
      </c>
      <c r="H44" s="1">
        <f>_xlfn.MINIFS(Cronograma[Ordem],Cronograma[Sonda],Cronograma[[#This Row],[Sonda]])</f>
        <v>0</v>
      </c>
      <c r="I44" s="1">
        <f>_xlfn.MAXIFS(Cronograma[Ordem],Cronograma[Sonda],Cronograma[[#This Row],[Sonda]],Cronograma[Ordem],"&lt;"&amp;Cronograma[[#This Row],[Ordem]])</f>
        <v>1</v>
      </c>
      <c r="J44" s="2">
        <f>IFERROR(M44+1,"")</f>
        <v>45742</v>
      </c>
      <c r="K44" s="1">
        <v>51</v>
      </c>
      <c r="L44" s="4">
        <f>IFERROR(K44+J44,"")</f>
        <v>45793</v>
      </c>
      <c r="M44" s="15">
        <f>IFERROR(IF(F44=Cronograma[[#This Row],[Menor Ordem Sonda]],VLOOKUP(D44,Sonda[],2,0)-1,VLOOKUP(D44&amp;"#"&amp;Cronograma[[#This Row],[Ordem Anterior]],$G$8:$L$1005,6,0)),"")</f>
        <v>45741</v>
      </c>
    </row>
    <row r="45" spans="1:20" x14ac:dyDescent="0.25">
      <c r="A45" s="3">
        <v>22</v>
      </c>
      <c r="B45" s="1" t="s">
        <v>20</v>
      </c>
      <c r="C45" s="1" t="s">
        <v>7</v>
      </c>
      <c r="D45" s="30" t="s">
        <v>28</v>
      </c>
      <c r="E45" s="1">
        <f>_xlfn.MAXIFS(Cronograma[Ordem],Cronograma[Sonda],Cronograma[[#This Row],[Sonda]])+1</f>
        <v>17</v>
      </c>
      <c r="F45" s="30">
        <v>3</v>
      </c>
      <c r="G45" s="1" t="str">
        <f>D45&amp;"#"&amp;F45</f>
        <v>Sonda3#3</v>
      </c>
      <c r="H45" s="1">
        <f>_xlfn.MINIFS(Cronograma[Ordem],Cronograma[Sonda],Cronograma[[#This Row],[Sonda]])</f>
        <v>0</v>
      </c>
      <c r="I45" s="1">
        <f>_xlfn.MAXIFS(Cronograma[Ordem],Cronograma[Sonda],Cronograma[[#This Row],[Sonda]],Cronograma[Ordem],"&lt;"&amp;Cronograma[[#This Row],[Ordem]])</f>
        <v>2</v>
      </c>
      <c r="J45" s="2">
        <f>IFERROR(M45+1,"")</f>
        <v>45794</v>
      </c>
      <c r="K45" s="1">
        <v>29</v>
      </c>
      <c r="L45" s="4">
        <f>IFERROR(K45+J45,"")</f>
        <v>45823</v>
      </c>
      <c r="M45" s="15">
        <f>IFERROR(IF(F45=Cronograma[[#This Row],[Menor Ordem Sonda]],VLOOKUP(D45,Sonda[],2,0)-1,VLOOKUP(D45&amp;"#"&amp;Cronograma[[#This Row],[Ordem Anterior]],$G$8:$L$1005,6,0)),"")</f>
        <v>45793</v>
      </c>
      <c r="Q45">
        <f>J15-L14</f>
        <v>1</v>
      </c>
    </row>
    <row r="46" spans="1:20" x14ac:dyDescent="0.25">
      <c r="A46" s="3">
        <v>23</v>
      </c>
      <c r="B46" s="1" t="s">
        <v>21</v>
      </c>
      <c r="C46" s="1" t="s">
        <v>5</v>
      </c>
      <c r="D46" s="30" t="s">
        <v>28</v>
      </c>
      <c r="E46" s="1">
        <f>_xlfn.MAXIFS(Cronograma[Ordem],Cronograma[Sonda],Cronograma[[#This Row],[Sonda]])+1</f>
        <v>17</v>
      </c>
      <c r="F46" s="30">
        <v>4</v>
      </c>
      <c r="G46" s="1" t="str">
        <f>D46&amp;"#"&amp;F46</f>
        <v>Sonda3#4</v>
      </c>
      <c r="H46" s="1">
        <f>_xlfn.MINIFS(Cronograma[Ordem],Cronograma[Sonda],Cronograma[[#This Row],[Sonda]])</f>
        <v>0</v>
      </c>
      <c r="I46" s="1">
        <f>_xlfn.MAXIFS(Cronograma[Ordem],Cronograma[Sonda],Cronograma[[#This Row],[Sonda]],Cronograma[Ordem],"&lt;"&amp;Cronograma[[#This Row],[Ordem]])</f>
        <v>3</v>
      </c>
      <c r="J46" s="2">
        <f>IFERROR(M46+1,"")</f>
        <v>45824</v>
      </c>
      <c r="K46" s="1">
        <v>48</v>
      </c>
      <c r="L46" s="4">
        <f>IFERROR(K46+J46,"")</f>
        <v>45872</v>
      </c>
      <c r="M46" s="15">
        <f>IFERROR(IF(F46=Cronograma[[#This Row],[Menor Ordem Sonda]],VLOOKUP(D46,Sonda[],2,0)-1,VLOOKUP(D46&amp;"#"&amp;Cronograma[[#This Row],[Ordem Anterior]],$G$8:$L$1005,6,0)),"")</f>
        <v>45823</v>
      </c>
    </row>
    <row r="47" spans="1:20" x14ac:dyDescent="0.25">
      <c r="A47" s="3">
        <v>24</v>
      </c>
      <c r="B47" s="1" t="s">
        <v>21</v>
      </c>
      <c r="C47" s="1" t="s">
        <v>7</v>
      </c>
      <c r="D47" s="30" t="s">
        <v>28</v>
      </c>
      <c r="E47" s="1">
        <f>_xlfn.MAXIFS(Cronograma[Ordem],Cronograma[Sonda],Cronograma[[#This Row],[Sonda]])+1</f>
        <v>17</v>
      </c>
      <c r="F47" s="30">
        <v>5</v>
      </c>
      <c r="G47" s="1" t="str">
        <f>D47&amp;"#"&amp;F47</f>
        <v>Sonda3#5</v>
      </c>
      <c r="H47" s="1">
        <f>_xlfn.MINIFS(Cronograma[Ordem],Cronograma[Sonda],Cronograma[[#This Row],[Sonda]])</f>
        <v>0</v>
      </c>
      <c r="I47" s="1">
        <f>_xlfn.MAXIFS(Cronograma[Ordem],Cronograma[Sonda],Cronograma[[#This Row],[Sonda]],Cronograma[Ordem],"&lt;"&amp;Cronograma[[#This Row],[Ordem]])</f>
        <v>4</v>
      </c>
      <c r="J47" s="2">
        <f>IFERROR(M47+1,"")</f>
        <v>45873</v>
      </c>
      <c r="K47" s="1">
        <v>32</v>
      </c>
      <c r="L47" s="4">
        <f>IFERROR(K47+J47,"")</f>
        <v>45905</v>
      </c>
      <c r="M47" s="15">
        <f>IFERROR(IF(F47=Cronograma[[#This Row],[Menor Ordem Sonda]],VLOOKUP(D47,Sonda[],2,0)-1,VLOOKUP(D47&amp;"#"&amp;Cronograma[[#This Row],[Ordem Anterior]],$G$8:$L$1005,6,0)),"")</f>
        <v>45872</v>
      </c>
    </row>
    <row r="48" spans="1:20" x14ac:dyDescent="0.25">
      <c r="A48" s="3">
        <v>32</v>
      </c>
      <c r="B48" s="1" t="s">
        <v>27</v>
      </c>
      <c r="C48" s="1" t="s">
        <v>5</v>
      </c>
      <c r="D48" s="30" t="s">
        <v>28</v>
      </c>
      <c r="E48" s="1">
        <f>_xlfn.MAXIFS(Cronograma[Ordem],Cronograma[Sonda],Cronograma[[#This Row],[Sonda]])+1</f>
        <v>17</v>
      </c>
      <c r="F48" s="30">
        <v>6</v>
      </c>
      <c r="G48" s="1" t="str">
        <f>D48&amp;"#"&amp;F48</f>
        <v>Sonda3#6</v>
      </c>
      <c r="H48" s="1">
        <f>_xlfn.MINIFS(Cronograma[Ordem],Cronograma[Sonda],Cronograma[[#This Row],[Sonda]])</f>
        <v>0</v>
      </c>
      <c r="I48" s="1">
        <f>_xlfn.MAXIFS(Cronograma[Ordem],Cronograma[Sonda],Cronograma[[#This Row],[Sonda]],Cronograma[Ordem],"&lt;"&amp;Cronograma[[#This Row],[Ordem]])</f>
        <v>5</v>
      </c>
      <c r="J48" s="2">
        <f>IFERROR(M48+1,"")</f>
        <v>45906</v>
      </c>
      <c r="K48" s="1">
        <v>69</v>
      </c>
      <c r="L48" s="4">
        <f>IFERROR(K48+J48,"")</f>
        <v>45975</v>
      </c>
      <c r="M48" s="15">
        <f>IFERROR(IF(F48=Cronograma[[#This Row],[Menor Ordem Sonda]],VLOOKUP(D48,Sonda[],2,0)-1,VLOOKUP(D48&amp;"#"&amp;Cronograma[[#This Row],[Ordem Anterior]],$G$8:$L$1005,6,0)),"")</f>
        <v>45905</v>
      </c>
    </row>
    <row r="49" spans="1:13" x14ac:dyDescent="0.25">
      <c r="A49" s="3">
        <v>33</v>
      </c>
      <c r="B49" s="1" t="s">
        <v>27</v>
      </c>
      <c r="C49" s="1" t="s">
        <v>7</v>
      </c>
      <c r="D49" s="30" t="s">
        <v>28</v>
      </c>
      <c r="E49" s="1">
        <f>_xlfn.MAXIFS(Cronograma[Ordem],Cronograma[Sonda],Cronograma[[#This Row],[Sonda]])+1</f>
        <v>17</v>
      </c>
      <c r="F49" s="30">
        <v>7</v>
      </c>
      <c r="G49" s="1" t="str">
        <f>D49&amp;"#"&amp;F49</f>
        <v>Sonda3#7</v>
      </c>
      <c r="H49" s="1">
        <f>_xlfn.MINIFS(Cronograma[Ordem],Cronograma[Sonda],Cronograma[[#This Row],[Sonda]])</f>
        <v>0</v>
      </c>
      <c r="I49" s="1">
        <f>_xlfn.MAXIFS(Cronograma[Ordem],Cronograma[Sonda],Cronograma[[#This Row],[Sonda]],Cronograma[Ordem],"&lt;"&amp;Cronograma[[#This Row],[Ordem]])</f>
        <v>6</v>
      </c>
      <c r="J49" s="2">
        <f>IFERROR(M49+1,"")</f>
        <v>45976</v>
      </c>
      <c r="K49" s="1">
        <v>37</v>
      </c>
      <c r="L49" s="4">
        <f>IFERROR(K49+J49,"")</f>
        <v>46013</v>
      </c>
      <c r="M49" s="15">
        <f>IFERROR(IF(F49=Cronograma[[#This Row],[Menor Ordem Sonda]],VLOOKUP(D49,Sonda[],2,0)-1,VLOOKUP(D49&amp;"#"&amp;Cronograma[[#This Row],[Ordem Anterior]],$G$8:$L$1005,6,0)),"")</f>
        <v>45975</v>
      </c>
    </row>
    <row r="50" spans="1:13" x14ac:dyDescent="0.25">
      <c r="A50" s="3">
        <v>34</v>
      </c>
      <c r="B50" s="1" t="s">
        <v>29</v>
      </c>
      <c r="C50" s="1" t="s">
        <v>18</v>
      </c>
      <c r="D50" s="30" t="s">
        <v>28</v>
      </c>
      <c r="E50" s="1">
        <f>_xlfn.MAXIFS(Cronograma[Ordem],Cronograma[Sonda],Cronograma[[#This Row],[Sonda]])+1</f>
        <v>17</v>
      </c>
      <c r="F50" s="30">
        <v>8</v>
      </c>
      <c r="G50" s="1" t="str">
        <f>D50&amp;"#"&amp;F50</f>
        <v>Sonda3#8</v>
      </c>
      <c r="H50" s="1">
        <f>_xlfn.MINIFS(Cronograma[Ordem],Cronograma[Sonda],Cronograma[[#This Row],[Sonda]])</f>
        <v>0</v>
      </c>
      <c r="I50" s="1">
        <f>_xlfn.MAXIFS(Cronograma[Ordem],Cronograma[Sonda],Cronograma[[#This Row],[Sonda]],Cronograma[Ordem],"&lt;"&amp;Cronograma[[#This Row],[Ordem]])</f>
        <v>7</v>
      </c>
      <c r="J50" s="2">
        <f>IFERROR(M50+1,"")</f>
        <v>46014</v>
      </c>
      <c r="K50" s="1">
        <v>20</v>
      </c>
      <c r="L50" s="4">
        <f>IFERROR(K50+J50,"")</f>
        <v>46034</v>
      </c>
      <c r="M50" s="15">
        <f>IFERROR(IF(F50=Cronograma[[#This Row],[Menor Ordem Sonda]],VLOOKUP(D50,Sonda[],2,0)-1,VLOOKUP(D50&amp;"#"&amp;Cronograma[[#This Row],[Ordem Anterior]],$G$8:$L$1005,6,0)),"")</f>
        <v>46013</v>
      </c>
    </row>
    <row r="51" spans="1:13" x14ac:dyDescent="0.25">
      <c r="A51" s="3">
        <v>35</v>
      </c>
      <c r="B51" s="1" t="s">
        <v>30</v>
      </c>
      <c r="C51" s="1" t="s">
        <v>5</v>
      </c>
      <c r="D51" s="30" t="s">
        <v>28</v>
      </c>
      <c r="E51" s="1">
        <f>_xlfn.MAXIFS(Cronograma[Ordem],Cronograma[Sonda],Cronograma[[#This Row],[Sonda]])+1</f>
        <v>17</v>
      </c>
      <c r="F51" s="30">
        <v>9</v>
      </c>
      <c r="G51" s="1" t="str">
        <f>D51&amp;"#"&amp;F51</f>
        <v>Sonda3#9</v>
      </c>
      <c r="H51" s="1">
        <f>_xlfn.MINIFS(Cronograma[Ordem],Cronograma[Sonda],Cronograma[[#This Row],[Sonda]])</f>
        <v>0</v>
      </c>
      <c r="I51" s="1">
        <f>_xlfn.MAXIFS(Cronograma[Ordem],Cronograma[Sonda],Cronograma[[#This Row],[Sonda]],Cronograma[Ordem],"&lt;"&amp;Cronograma[[#This Row],[Ordem]])</f>
        <v>8</v>
      </c>
      <c r="J51" s="2">
        <f>IFERROR(M51+1,"")</f>
        <v>46035</v>
      </c>
      <c r="K51" s="1">
        <v>69</v>
      </c>
      <c r="L51" s="4">
        <f>IFERROR(K51+J51,"")</f>
        <v>46104</v>
      </c>
      <c r="M51" s="15">
        <f>IFERROR(IF(F51=Cronograma[[#This Row],[Menor Ordem Sonda]],VLOOKUP(D51,Sonda[],2,0)-1,VLOOKUP(D51&amp;"#"&amp;Cronograma[[#This Row],[Ordem Anterior]],$G$8:$L$1005,6,0)),"")</f>
        <v>46034</v>
      </c>
    </row>
    <row r="52" spans="1:13" x14ac:dyDescent="0.25">
      <c r="A52" s="3">
        <v>36</v>
      </c>
      <c r="B52" s="1" t="s">
        <v>30</v>
      </c>
      <c r="C52" s="1" t="s">
        <v>7</v>
      </c>
      <c r="D52" s="30" t="s">
        <v>28</v>
      </c>
      <c r="E52" s="1">
        <f>_xlfn.MAXIFS(Cronograma[Ordem],Cronograma[Sonda],Cronograma[[#This Row],[Sonda]])+1</f>
        <v>17</v>
      </c>
      <c r="F52" s="30">
        <v>10</v>
      </c>
      <c r="G52" s="1" t="str">
        <f>D52&amp;"#"&amp;F52</f>
        <v>Sonda3#10</v>
      </c>
      <c r="H52" s="1">
        <f>_xlfn.MINIFS(Cronograma[Ordem],Cronograma[Sonda],Cronograma[[#This Row],[Sonda]])</f>
        <v>0</v>
      </c>
      <c r="I52" s="1">
        <f>_xlfn.MAXIFS(Cronograma[Ordem],Cronograma[Sonda],Cronograma[[#This Row],[Sonda]],Cronograma[Ordem],"&lt;"&amp;Cronograma[[#This Row],[Ordem]])</f>
        <v>9</v>
      </c>
      <c r="J52" s="2">
        <f>IFERROR(M52+1,"")</f>
        <v>46105</v>
      </c>
      <c r="K52" s="1">
        <v>36</v>
      </c>
      <c r="L52" s="4">
        <f>IFERROR(K52+J52,"")</f>
        <v>46141</v>
      </c>
      <c r="M52" s="15">
        <f>IFERROR(IF(F52=Cronograma[[#This Row],[Menor Ordem Sonda]],VLOOKUP(D52,Sonda[],2,0)-1,VLOOKUP(D52&amp;"#"&amp;Cronograma[[#This Row],[Ordem Anterior]],$G$8:$L$1005,6,0)),"")</f>
        <v>46104</v>
      </c>
    </row>
    <row r="53" spans="1:13" x14ac:dyDescent="0.25">
      <c r="A53" s="3">
        <v>48</v>
      </c>
      <c r="B53" s="1" t="s">
        <v>38</v>
      </c>
      <c r="C53" s="1" t="s">
        <v>18</v>
      </c>
      <c r="D53" s="30" t="s">
        <v>28</v>
      </c>
      <c r="E53" s="1">
        <f>_xlfn.MAXIFS(Cronograma[Ordem],Cronograma[Sonda],Cronograma[[#This Row],[Sonda]])+1</f>
        <v>17</v>
      </c>
      <c r="F53" s="30">
        <v>12</v>
      </c>
      <c r="G53" s="1" t="str">
        <f>D53&amp;"#"&amp;F53</f>
        <v>Sonda3#12</v>
      </c>
      <c r="H53" s="1">
        <f>_xlfn.MINIFS(Cronograma[Ordem],Cronograma[Sonda],Cronograma[[#This Row],[Sonda]])</f>
        <v>0</v>
      </c>
      <c r="I53" s="1">
        <f>_xlfn.MAXIFS(Cronograma[Ordem],Cronograma[Sonda],Cronograma[[#This Row],[Sonda]],Cronograma[Ordem],"&lt;"&amp;Cronograma[[#This Row],[Ordem]])</f>
        <v>10</v>
      </c>
      <c r="J53" s="2">
        <f>IFERROR(M53+1,"")</f>
        <v>46142</v>
      </c>
      <c r="K53" s="1">
        <v>46</v>
      </c>
      <c r="L53" s="4">
        <f>IFERROR(K53+J53,"")</f>
        <v>46188</v>
      </c>
      <c r="M53" s="15">
        <f>IFERROR(IF(F53=Cronograma[[#This Row],[Menor Ordem Sonda]],VLOOKUP(D53,Sonda[],2,0)-1,VLOOKUP(D53&amp;"#"&amp;Cronograma[[#This Row],[Ordem Anterior]],$G$8:$L$1005,6,0)),"")</f>
        <v>46141</v>
      </c>
    </row>
    <row r="54" spans="1:13" x14ac:dyDescent="0.25">
      <c r="A54" s="3">
        <v>41</v>
      </c>
      <c r="B54" s="1" t="s">
        <v>34</v>
      </c>
      <c r="C54" s="1" t="s">
        <v>5</v>
      </c>
      <c r="D54" s="30" t="s">
        <v>28</v>
      </c>
      <c r="E54" s="1">
        <f>_xlfn.MAXIFS(Cronograma[Ordem],Cronograma[Sonda],Cronograma[[#This Row],[Sonda]])+1</f>
        <v>17</v>
      </c>
      <c r="F54" s="30">
        <v>13</v>
      </c>
      <c r="G54" s="1" t="str">
        <f>D54&amp;"#"&amp;F54</f>
        <v>Sonda3#13</v>
      </c>
      <c r="H54" s="1">
        <f>_xlfn.MINIFS(Cronograma[Ordem],Cronograma[Sonda],Cronograma[[#This Row],[Sonda]])</f>
        <v>0</v>
      </c>
      <c r="I54" s="1">
        <f>_xlfn.MAXIFS(Cronograma[Ordem],Cronograma[Sonda],Cronograma[[#This Row],[Sonda]],Cronograma[Ordem],"&lt;"&amp;Cronograma[[#This Row],[Ordem]])</f>
        <v>12</v>
      </c>
      <c r="J54" s="2">
        <f>IFERROR(M54+1,"")</f>
        <v>46189</v>
      </c>
      <c r="K54" s="1">
        <v>75</v>
      </c>
      <c r="L54" s="4">
        <f>IFERROR(K54+J54,"")</f>
        <v>46264</v>
      </c>
      <c r="M54" s="15">
        <f>IFERROR(IF(F54=Cronograma[[#This Row],[Menor Ordem Sonda]],VLOOKUP(D54,Sonda[],2,0)-1,VLOOKUP(D54&amp;"#"&amp;Cronograma[[#This Row],[Ordem Anterior]],$G$8:$L$1005,6,0)),"")</f>
        <v>46188</v>
      </c>
    </row>
    <row r="55" spans="1:13" x14ac:dyDescent="0.25">
      <c r="A55" s="3">
        <v>42</v>
      </c>
      <c r="B55" s="1" t="s">
        <v>34</v>
      </c>
      <c r="C55" s="1" t="s">
        <v>7</v>
      </c>
      <c r="D55" s="30" t="s">
        <v>28</v>
      </c>
      <c r="E55" s="1">
        <f>_xlfn.MAXIFS(Cronograma[Ordem],Cronograma[Sonda],Cronograma[[#This Row],[Sonda]])+1</f>
        <v>17</v>
      </c>
      <c r="F55" s="30">
        <v>14</v>
      </c>
      <c r="G55" s="1" t="str">
        <f>D55&amp;"#"&amp;F55</f>
        <v>Sonda3#14</v>
      </c>
      <c r="H55" s="1">
        <f>_xlfn.MINIFS(Cronograma[Ordem],Cronograma[Sonda],Cronograma[[#This Row],[Sonda]])</f>
        <v>0</v>
      </c>
      <c r="I55" s="1">
        <f>_xlfn.MAXIFS(Cronograma[Ordem],Cronograma[Sonda],Cronograma[[#This Row],[Sonda]],Cronograma[Ordem],"&lt;"&amp;Cronograma[[#This Row],[Ordem]])</f>
        <v>13</v>
      </c>
      <c r="J55" s="2">
        <f>IFERROR(M55+1,"")</f>
        <v>46265</v>
      </c>
      <c r="K55" s="1">
        <v>31</v>
      </c>
      <c r="L55" s="4">
        <f>IFERROR(K55+J55,"")</f>
        <v>46296</v>
      </c>
      <c r="M55" s="15">
        <f>IFERROR(IF(F55=Cronograma[[#This Row],[Menor Ordem Sonda]],VLOOKUP(D55,Sonda[],2,0)-1,VLOOKUP(D55&amp;"#"&amp;Cronograma[[#This Row],[Ordem Anterior]],$G$8:$L$1005,6,0)),"")</f>
        <v>46264</v>
      </c>
    </row>
    <row r="56" spans="1:13" x14ac:dyDescent="0.25">
      <c r="A56" s="3">
        <v>46</v>
      </c>
      <c r="B56" s="1" t="s">
        <v>37</v>
      </c>
      <c r="C56" s="1" t="s">
        <v>5</v>
      </c>
      <c r="D56" s="30" t="s">
        <v>28</v>
      </c>
      <c r="E56" s="1">
        <f>_xlfn.MAXIFS(Cronograma[Ordem],Cronograma[Sonda],Cronograma[[#This Row],[Sonda]])+1</f>
        <v>17</v>
      </c>
      <c r="F56" s="30">
        <v>15</v>
      </c>
      <c r="G56" s="1" t="str">
        <f>D56&amp;"#"&amp;F56</f>
        <v>Sonda3#15</v>
      </c>
      <c r="H56" s="1">
        <f>_xlfn.MINIFS(Cronograma[Ordem],Cronograma[Sonda],Cronograma[[#This Row],[Sonda]])</f>
        <v>0</v>
      </c>
      <c r="I56" s="1">
        <f>_xlfn.MAXIFS(Cronograma[Ordem],Cronograma[Sonda],Cronograma[[#This Row],[Sonda]],Cronograma[Ordem],"&lt;"&amp;Cronograma[[#This Row],[Ordem]])</f>
        <v>14</v>
      </c>
      <c r="J56" s="2">
        <f>IFERROR(M56+1,"")</f>
        <v>46297</v>
      </c>
      <c r="K56" s="1">
        <v>75</v>
      </c>
      <c r="L56" s="4">
        <f>IFERROR(K56+J56,"")</f>
        <v>46372</v>
      </c>
      <c r="M56" s="15">
        <f>IFERROR(IF(F56=Cronograma[[#This Row],[Menor Ordem Sonda]],VLOOKUP(D56,Sonda[],2,0)-1,VLOOKUP(D56&amp;"#"&amp;Cronograma[[#This Row],[Ordem Anterior]],$G$8:$L$1005,6,0)),"")</f>
        <v>46296</v>
      </c>
    </row>
    <row r="57" spans="1:13" x14ac:dyDescent="0.25">
      <c r="A57" s="3">
        <v>47</v>
      </c>
      <c r="B57" s="8" t="s">
        <v>37</v>
      </c>
      <c r="C57" s="8" t="s">
        <v>7</v>
      </c>
      <c r="D57" s="31" t="s">
        <v>28</v>
      </c>
      <c r="E57" s="1">
        <f>_xlfn.MAXIFS(Cronograma[Ordem],Cronograma[Sonda],Cronograma[[#This Row],[Sonda]])+1</f>
        <v>17</v>
      </c>
      <c r="F57" s="30">
        <v>16</v>
      </c>
      <c r="G57" s="8" t="str">
        <f>D57&amp;"#"&amp;F57</f>
        <v>Sonda3#16</v>
      </c>
      <c r="H57" s="8">
        <f>_xlfn.MINIFS(Cronograma[Ordem],Cronograma[Sonda],Cronograma[[#This Row],[Sonda]])</f>
        <v>0</v>
      </c>
      <c r="I57" s="8">
        <f>_xlfn.MAXIFS(Cronograma[Ordem],Cronograma[Sonda],Cronograma[[#This Row],[Sonda]],Cronograma[Ordem],"&lt;"&amp;Cronograma[[#This Row],[Ordem]])</f>
        <v>15</v>
      </c>
      <c r="J57" s="9">
        <f>IFERROR(M57+1,"")</f>
        <v>46373</v>
      </c>
      <c r="K57" s="8">
        <v>34</v>
      </c>
      <c r="L57" s="10">
        <f>IFERROR(K57+J57,"")</f>
        <v>46407</v>
      </c>
      <c r="M57" s="17">
        <f>IFERROR(IF(F57=Cronograma[[#This Row],[Menor Ordem Sonda]],VLOOKUP(D57,Sonda[],2,0)-1,VLOOKUP(D57&amp;"#"&amp;Cronograma[[#This Row],[Ordem Anterior]],$G$8:$L$1005,6,0)),"")</f>
        <v>46372</v>
      </c>
    </row>
  </sheetData>
  <phoneticPr fontId="3" type="noConversion"/>
  <conditionalFormatting sqref="I2:I4">
    <cfRule type="expression" dxfId="3" priority="1">
      <formula>I2&lt;H2</formula>
    </cfRule>
  </conditionalFormatting>
  <conditionalFormatting sqref="T8:T39">
    <cfRule type="expression" dxfId="2" priority="2">
      <formula>T8&lt;S8</formula>
    </cfRule>
  </conditionalFormatting>
  <dataValidations count="1">
    <dataValidation type="list" allowBlank="1" showInputMessage="1" showErrorMessage="1" sqref="D8:D57" xr:uid="{931C854D-5582-4B89-A4C0-6529C8C9C81B}">
      <formula1>$A$2:$A$4</formula1>
    </dataValidation>
  </dataValidation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54E96-2BC4-438D-8C7A-85AC61498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CronoSaida</vt:lpstr>
      <vt:lpstr>CronoEntrada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Ribeiro</dc:creator>
  <cp:lastModifiedBy>Rômulo Ribeiro</cp:lastModifiedBy>
  <dcterms:created xsi:type="dcterms:W3CDTF">2024-12-13T14:37:54Z</dcterms:created>
  <dcterms:modified xsi:type="dcterms:W3CDTF">2024-12-13T17:06:49Z</dcterms:modified>
</cp:coreProperties>
</file>