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Resumen Global" sheetId="1" state="visible" r:id="rId2"/>
    <sheet name="Presupuesto Ventas" sheetId="2" state="visible" r:id="rId3"/>
    <sheet name="Presupuesto Planes " sheetId="3" state="visible" r:id="rId4"/>
    <sheet name="PresupuestoVentasQlik" sheetId="4" state="visible" r:id="rId5"/>
    <sheet name="PresupuestoPlanesQlik" sheetId="5" state="visible" r:id="rId6"/>
    <sheet name="Hoja3" sheetId="6" state="hidden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<sst xmlns="http://schemas.openxmlformats.org/spreadsheetml/2006/main" count="1416" uniqueCount="116">
  <si>
    <t>Resumen Presupuesto por Planes</t>
  </si>
  <si>
    <t>Ejercicio 2016 2017</t>
  </si>
  <si>
    <t>● Plan AS 204</t>
  </si>
  <si>
    <t>● Plan AS 200</t>
  </si>
  <si>
    <t>● Plan AS 300</t>
  </si>
  <si>
    <t>● Plan AS 400</t>
  </si>
  <si>
    <t>● Plan AS 500</t>
  </si>
  <si>
    <t>Total Altas</t>
  </si>
  <si>
    <t>Total Bajas</t>
  </si>
  <si>
    <t>Crecimiento</t>
  </si>
  <si>
    <t>Poblacion Inicio Ejercicio</t>
  </si>
  <si>
    <t>Poblacion Fin del  Ejercicio</t>
  </si>
  <si>
    <t>PRESUPUESTO DE VENTAS "ACA SALUD"  2016 -2017 PRELIMINAR - DETALLADO</t>
  </si>
  <si>
    <t>Presup</t>
  </si>
  <si>
    <t>Ejecutado</t>
  </si>
  <si>
    <t>EJERCICIO ANUAL</t>
  </si>
  <si>
    <t>Total Pres.</t>
  </si>
  <si>
    <t>Total Ejecutado</t>
  </si>
  <si>
    <t>Desvío</t>
  </si>
  <si>
    <t>% de Cumplimiento</t>
  </si>
  <si>
    <t>TOTAL CAPITAS PRESUPUESTADAS</t>
  </si>
  <si>
    <t>CANALES DE VENTAS</t>
  </si>
  <si>
    <t>I) Asesores Comerciales</t>
  </si>
  <si>
    <t>Subtotal Regiones Comerciales</t>
  </si>
  <si>
    <t>TOTAL REGION AMBA</t>
  </si>
  <si>
    <t>Dotación Asesores Comerciales</t>
  </si>
  <si>
    <t>Altas Asesores Comerciales</t>
  </si>
  <si>
    <t>Altas Empresas</t>
  </si>
  <si>
    <t>Altas Agencias</t>
  </si>
  <si>
    <t>TOTAL REGIÓN BUENOS AIRES CTA ATL.</t>
  </si>
  <si>
    <t>TOTAL REGIÓN BUENOS AIRES NORTE</t>
  </si>
  <si>
    <t>TOTAL REGIÓN BUENOS AIRES SUR</t>
  </si>
  <si>
    <t>TOTAL REGIÓN CORDOBA NORTE</t>
  </si>
  <si>
    <t>TOTAL REGIÓN CORDOBA SUR</t>
  </si>
  <si>
    <t>TOTAL REGIÓN CUYO</t>
  </si>
  <si>
    <t>TOTAL REGIÓN LITORAL</t>
  </si>
  <si>
    <t>TOTAL REGIÓN NEA</t>
  </si>
  <si>
    <t>TOTAL REGIÓN NOA</t>
  </si>
  <si>
    <t>TOTAL REGIÓN NUCLEO</t>
  </si>
  <si>
    <t>TOTAL REGIÓN PAMPEANA</t>
  </si>
  <si>
    <t>TOTAL REGIÓN PATAGONIA ANDINA</t>
  </si>
  <si>
    <t>TOTAL REGION PATAGONIA ATLANTICA</t>
  </si>
  <si>
    <t>TOTAL REGION ROSARIO</t>
  </si>
  <si>
    <t>II) Afiliaciones</t>
  </si>
  <si>
    <t>Subtotal Afiliaciones</t>
  </si>
  <si>
    <t>→ BAJAS ESTIMADAS TOTAL PADRON</t>
  </si>
  <si>
    <t>→ EVOLUCION CAPITARIA PROYECTADA</t>
  </si>
  <si>
    <t>Resumen Ejecutado</t>
  </si>
  <si>
    <t>Stock inicial</t>
  </si>
  <si>
    <t>Altas según presupuesto</t>
  </si>
  <si>
    <t>Bajas ( 1,1% promedio del stock)</t>
  </si>
  <si>
    <t>Stock al cierre</t>
  </si>
  <si>
    <t>Evolucion neta mensual</t>
  </si>
  <si>
    <t>Evolucion porcentual mensual</t>
  </si>
  <si>
    <t>Evolucion % anual ACUMULADO</t>
  </si>
  <si>
    <t>Plan AS 204</t>
  </si>
  <si>
    <t>Plan AS 200</t>
  </si>
  <si>
    <t>Plan AS 300</t>
  </si>
  <si>
    <t>Plan AS 400</t>
  </si>
  <si>
    <t>Plan AS 500</t>
  </si>
  <si>
    <t>→ BAJAS ESTIMADAS TOTAL PADRON           ( prom1,1% mensual s/stock)</t>
  </si>
  <si>
    <t>Ejercicio 2016-2017</t>
  </si>
  <si>
    <t>Canal</t>
  </si>
  <si>
    <t>ID_Region</t>
  </si>
  <si>
    <t>Region</t>
  </si>
  <si>
    <t>Presupuesto</t>
  </si>
  <si>
    <t>COMERCIAL</t>
  </si>
  <si>
    <t>01</t>
  </si>
  <si>
    <t>AMBA</t>
  </si>
  <si>
    <t>ObjetivoAltaRegion</t>
  </si>
  <si>
    <t>63</t>
  </si>
  <si>
    <t>BsAs Costa Atlantica</t>
  </si>
  <si>
    <t>05</t>
  </si>
  <si>
    <t>Buenos Aires Norte</t>
  </si>
  <si>
    <t>03</t>
  </si>
  <si>
    <t>Buenos Aires Sur</t>
  </si>
  <si>
    <t>53</t>
  </si>
  <si>
    <t>Cordoba Norte</t>
  </si>
  <si>
    <t>57</t>
  </si>
  <si>
    <t>Cordoba Sur</t>
  </si>
  <si>
    <t>60</t>
  </si>
  <si>
    <t>Cuyo</t>
  </si>
  <si>
    <t>59</t>
  </si>
  <si>
    <t>Litoral</t>
  </si>
  <si>
    <t>54</t>
  </si>
  <si>
    <t>NEA</t>
  </si>
  <si>
    <t>56</t>
  </si>
  <si>
    <t>NOA</t>
  </si>
  <si>
    <t>52</t>
  </si>
  <si>
    <t>Nucleo</t>
  </si>
  <si>
    <t>07</t>
  </si>
  <si>
    <t>Pampeana</t>
  </si>
  <si>
    <t>04</t>
  </si>
  <si>
    <t>Patagonia Andina</t>
  </si>
  <si>
    <t>64</t>
  </si>
  <si>
    <t>Patagonia Costa Atlantica</t>
  </si>
  <si>
    <t>51</t>
  </si>
  <si>
    <t>Rosario</t>
  </si>
  <si>
    <t>AFILIACIONES</t>
  </si>
  <si>
    <t>ObjetivoBajaRegion</t>
  </si>
  <si>
    <t>Plan</t>
  </si>
  <si>
    <t>AS204</t>
  </si>
  <si>
    <t>ObjetivoAltaPlan</t>
  </si>
  <si>
    <t>AS200</t>
  </si>
  <si>
    <t>AS300</t>
  </si>
  <si>
    <t>AS400</t>
  </si>
  <si>
    <t>AS500</t>
  </si>
  <si>
    <t>Planes</t>
  </si>
  <si>
    <t>Bs As Cta Atl.</t>
  </si>
  <si>
    <t>Bs As Norte</t>
  </si>
  <si>
    <t>Bs As Sur</t>
  </si>
  <si>
    <t>Cba Norte</t>
  </si>
  <si>
    <t>Cba Sur</t>
  </si>
  <si>
    <t>TOTAL</t>
  </si>
  <si>
    <t>Pat. Andina</t>
  </si>
  <si>
    <t>Pat. Cta Atl</t>
  </si>
</sst>
</file>

<file path=xl/styles.xml><?xml version="1.0" encoding="utf-8"?>
<styleSheet xmlns="http://schemas.openxmlformats.org/spreadsheetml/2006/main">
  <numFmts count="14">
    <numFmt formatCode="GENERAL" numFmtId="164"/>
    <numFmt formatCode="0" numFmtId="165"/>
    <numFmt formatCode="#,##0" numFmtId="166"/>
    <numFmt formatCode="0%" numFmtId="167"/>
    <numFmt formatCode="0.00%" numFmtId="168"/>
    <numFmt formatCode="0.00_ ;[RED]\-0.00\ " numFmtId="169"/>
    <numFmt formatCode="MMM\-YY" numFmtId="170"/>
    <numFmt formatCode="_ * #,##0.00_ ;_ * \-#,##0.00_ ;_ * \-??_ ;_ @_ " numFmtId="171"/>
    <numFmt formatCode="_ * #,##0_ ;_ * \-#,##0_ ;_ * \-??_ ;_ @_ " numFmtId="172"/>
    <numFmt formatCode="0_ ;[RED]\-0\ " numFmtId="173"/>
    <numFmt formatCode="#,##0.0000" numFmtId="174"/>
    <numFmt formatCode="#,##0_ ;[RED]\-#,##0\ " numFmtId="175"/>
    <numFmt formatCode="#,##0;[RED]#,##0" numFmtId="176"/>
    <numFmt formatCode="@" numFmtId="177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FFFF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b val="true"/>
      <sz val="10"/>
      <color rgb="FFFAA634"/>
      <name val="Arial"/>
      <family val="2"/>
      <charset val="1"/>
    </font>
    <font>
      <sz val="10"/>
      <color rgb="FFFAA634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006F57"/>
        <bgColor rgb="FF008080"/>
      </patternFill>
    </fill>
    <fill>
      <patternFill patternType="solid">
        <fgColor rgb="FFA9D18E"/>
        <bgColor rgb="FFC5E0B4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BDD7EE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9D9D9"/>
      </patternFill>
    </fill>
  </fills>
  <borders count="28">
    <border diagonalDown="false" diagonalUp="false">
      <left/>
      <right/>
      <top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 style="hair"/>
      <right style="hair"/>
      <top style="thin"/>
      <bottom/>
      <diagonal/>
    </border>
    <border diagonalDown="false" diagonalUp="false">
      <left style="medium"/>
      <right style="hair"/>
      <top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 style="medium"/>
      <right style="hair"/>
      <top/>
      <bottom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 style="hair"/>
      <right style="hair"/>
      <top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 style="medium"/>
      <right style="medium"/>
      <top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 style="medium"/>
      <right style="medium"/>
      <top style="hair"/>
      <bottom style="hair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hair"/>
      <top style="medium"/>
      <bottom/>
      <diagonal/>
    </border>
    <border diagonalDown="false" diagonalUp="false">
      <left style="hair"/>
      <right/>
      <top/>
      <bottom style="medium"/>
      <diagonal/>
    </border>
    <border diagonalDown="false" diagonalUp="false">
      <left style="hair"/>
      <right style="hair"/>
      <top style="medium"/>
      <bottom/>
      <diagonal/>
    </border>
    <border diagonalDown="false" diagonalUp="false">
      <left style="hair"/>
      <right style="medium"/>
      <top style="medium"/>
      <bottom/>
      <diagonal/>
    </border>
    <border diagonalDown="false" diagonalUp="false">
      <left style="hair"/>
      <right style="medium"/>
      <top/>
      <bottom/>
      <diagonal/>
    </border>
    <border diagonalDown="false" diagonalUp="false">
      <left style="hair"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71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</cellStyleXfs>
  <cellXfs count="15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left" indent="5" shrinkToFit="false" textRotation="0" vertical="center" wrapText="false"/>
      <protection hidden="false" locked="true"/>
    </xf>
    <xf applyAlignment="true" applyBorder="true" applyFont="true" applyProtection="false" borderId="1" fillId="0" fontId="5" numFmtId="166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0" fillId="0" fontId="0" numFmtId="167" xfId="1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2" fontId="5" numFmtId="166" xfId="0">
      <alignment horizontal="right" indent="0" shrinkToFit="false" textRotation="0" vertical="top" wrapText="false"/>
      <protection hidden="false" locked="true"/>
    </xf>
    <xf applyAlignment="false" applyBorder="false" applyFont="true" applyProtection="false" borderId="0" fillId="0" fontId="5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5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2" fontId="5" numFmtId="166" xfId="0">
      <alignment horizontal="right" indent="0" shrinkToFit="false" textRotation="0" vertical="top" wrapText="false"/>
      <protection hidden="false" locked="true"/>
    </xf>
    <xf applyAlignment="false" applyBorder="false" applyFont="true" applyProtection="false" borderId="0" fillId="2" fontId="5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8" xfId="1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4" fontId="9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4" fontId="9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5" fontId="10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3" fontId="11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3" fontId="7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3" fontId="7" numFmtId="169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3" fontId="7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3" fontId="7" numFmtId="170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70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0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12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6" fontId="12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4" fillId="4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5" fillId="7" fontId="9" numFmtId="173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6" fillId="7" fontId="9" numFmtId="167" xfId="19">
      <alignment horizontal="right" indent="0" shrinkToFit="false" textRotation="0" vertical="center" wrapText="false"/>
      <protection hidden="false" locked="true"/>
    </xf>
    <xf applyAlignment="false" applyBorder="tru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3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12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2" numFmtId="167" xfId="19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12" numFmtId="173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2" numFmtId="167" xfId="19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0" fillId="8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8" fontId="15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8" fontId="14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8" fontId="14" numFmtId="172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8" fontId="15" numFmtId="172" xfId="1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3" fontId="7" numFmtId="173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0" fillId="0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5" fontId="16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5" fontId="16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4" numFmtId="172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7" fillId="0" fontId="4" numFmtId="172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4" numFmtId="173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4" numFmtId="167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1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18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8" numFmtId="172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8" numFmtId="173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8" numFmtId="167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12" numFmtId="17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8" fillId="4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9" fillId="7" fontId="9" numFmtId="167" xfId="19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left" indent="11" shrinkToFit="false" textRotation="0" vertical="bottom" wrapText="false"/>
      <protection hidden="false" locked="true"/>
    </xf>
    <xf applyAlignment="true" applyBorder="true" applyFont="true" applyProtection="false" borderId="0" fillId="0" fontId="4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8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8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4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7" fontId="14" numFmtId="173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7" fontId="14" numFmtId="167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1" fillId="4" fontId="4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1" fillId="6" fontId="4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5" fillId="7" fontId="15" numFmtId="173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9" fillId="7" fontId="15" numFmtId="167" xfId="19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12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10" fillId="6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4" fillId="6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1" fillId="6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9" fontId="4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9" fontId="4" numFmtId="165" xfId="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0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6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4" numFmtId="167" xfId="19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4" numFmtId="172" xfId="15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4" numFmtId="173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6" fontId="12" numFmtId="172" xfId="15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4" numFmtId="167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10" fontId="14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4" numFmtId="166" xfId="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0" fontId="1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5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5" numFmtId="173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1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3" fontId="11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1" fillId="8" fontId="14" numFmtId="172" xfId="15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12" fillId="0" fontId="4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5" numFmtId="17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5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5" numFmtId="169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7" xfId="1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3" fillId="3" fontId="11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3" fontId="7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3" fontId="11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4" fillId="8" fontId="14" numFmtId="170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1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5" fillId="9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9" fontId="15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5" fillId="9" fontId="4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6" fillId="9" fontId="4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7" fillId="9" fontId="4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7" fillId="9" fontId="8" numFmtId="176" xfId="0">
      <alignment horizontal="general" indent="0" shrinkToFit="false" textRotation="0" vertical="center" wrapText="false"/>
      <protection hidden="false" locked="true"/>
    </xf>
    <xf applyAlignment="false" applyBorder="true" applyFont="true" applyProtection="false" borderId="18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8" fillId="0" fontId="15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8" fillId="0" fontId="4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9" fillId="0" fontId="4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0" fillId="0" fontId="4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8" fillId="0" fontId="15" numFmtId="168" xfId="19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8" fillId="0" fontId="4" numFmtId="168" xfId="19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9" fillId="0" fontId="4" numFmtId="168" xfId="19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20" fillId="0" fontId="4" numFmtId="168" xfId="19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5" fillId="9" fontId="19" numFmtId="176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left" indent="5" shrinkToFit="false" textRotation="0" vertical="center" wrapText="false"/>
      <protection hidden="false" locked="true"/>
    </xf>
    <xf applyAlignment="false" applyBorder="false" applyFont="true" applyProtection="false" borderId="0" fillId="0" fontId="6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5" fontId="10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1" fillId="3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1" fillId="3" fontId="11" numFmtId="177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21" fillId="11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11" fontId="0" numFmtId="17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1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1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1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1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2" fillId="0" fontId="4" numFmtId="165" xfId="0">
      <alignment horizontal="left" indent="5" shrinkToFit="false" textRotation="0" vertical="center" wrapText="false"/>
      <protection hidden="false" locked="true"/>
    </xf>
    <xf applyAlignment="true" applyBorder="true" applyFont="true" applyProtection="false" borderId="23" fillId="2" fontId="2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2" fontId="2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4" fillId="0" fontId="4" numFmtId="165" xfId="0">
      <alignment horizontal="left" indent="5" shrinkToFit="false" textRotation="0" vertical="center" wrapText="false"/>
      <protection hidden="false" locked="true"/>
    </xf>
    <xf applyAlignment="true" applyBorder="true" applyFont="true" applyProtection="true" borderId="25" fillId="0" fontId="4" numFmtId="167" xfId="19">
      <alignment horizontal="left" indent="5" shrinkToFit="false" textRotation="0" vertical="center" wrapText="false"/>
      <protection hidden="false" locked="true"/>
    </xf>
    <xf applyAlignment="true" applyBorder="true" applyFont="true" applyProtection="false" borderId="8" fillId="0" fontId="4" numFmtId="165" xfId="0">
      <alignment horizontal="left" indent="5" shrinkToFit="false" textRotation="0" vertical="center" wrapText="false"/>
      <protection hidden="false" locked="true"/>
    </xf>
    <xf applyAlignment="true" applyBorder="true" applyFont="true" applyProtection="true" borderId="26" fillId="0" fontId="4" numFmtId="167" xfId="19">
      <alignment horizontal="left" indent="5" shrinkToFit="false" textRotation="0" vertical="center" wrapText="false"/>
      <protection hidden="false" locked="true"/>
    </xf>
    <xf applyAlignment="true" applyBorder="true" applyFont="true" applyProtection="false" borderId="12" fillId="0" fontId="8" numFmtId="165" xfId="0">
      <alignment horizontal="left" indent="5" shrinkToFit="false" textRotation="0" vertical="center" wrapText="false"/>
      <protection hidden="false" locked="true"/>
    </xf>
    <xf applyAlignment="true" applyBorder="true" applyFont="true" applyProtection="false" borderId="12" fillId="0" fontId="4" numFmtId="165" xfId="0">
      <alignment horizontal="left" indent="5" shrinkToFit="false" textRotation="0" vertical="center" wrapText="false"/>
      <protection hidden="false" locked="true"/>
    </xf>
    <xf applyAlignment="true" applyBorder="true" applyFont="true" applyProtection="true" borderId="27" fillId="0" fontId="4" numFmtId="167" xfId="19">
      <alignment horizontal="left" indent="5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F57"/>
      <rgbColor rgb="FFBFBFBF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C5E0B4"/>
      <rgbColor rgb="FFFF99CC"/>
      <rgbColor rgb="FFCC99FF"/>
      <rgbColor rgb="FFF8CBAD"/>
      <rgbColor rgb="FF3366FF"/>
      <rgbColor rgb="FF33CCCC"/>
      <rgbColor rgb="FFA9D18E"/>
      <rgbColor rgb="FFFFCC00"/>
      <rgbColor rgb="FFFAA634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6" activeCellId="0" pane="topLeft" sqref="A16"/>
    </sheetView>
  </sheetViews>
  <sheetFormatPr defaultRowHeight="15"/>
  <cols>
    <col collapsed="false" hidden="false" max="1" min="1" style="0" width="31.0051020408163"/>
    <col collapsed="false" hidden="false" max="2" min="2" style="0" width="19"/>
    <col collapsed="false" hidden="false" max="1025" min="3" style="0" width="10.7091836734694"/>
  </cols>
  <sheetData>
    <row collapsed="false" customFormat="false" customHeight="false" hidden="false" ht="15" outlineLevel="0" r="1">
      <c r="A1" s="1" t="s">
        <v>0</v>
      </c>
      <c r="B1" s="1" t="s">
        <v>1</v>
      </c>
    </row>
    <row collapsed="false" customFormat="false" customHeight="false" hidden="false" ht="15" outlineLevel="0" r="2">
      <c r="A2" s="2" t="s">
        <v>2</v>
      </c>
      <c r="B2" s="3" t="n">
        <v>14676.5088685243</v>
      </c>
      <c r="C2" s="4"/>
    </row>
    <row collapsed="false" customFormat="false" customHeight="false" hidden="false" ht="15" outlineLevel="0" r="3">
      <c r="A3" s="2" t="s">
        <v>3</v>
      </c>
      <c r="B3" s="3" t="n">
        <v>2706.47190886813</v>
      </c>
      <c r="C3" s="4"/>
    </row>
    <row collapsed="false" customFormat="false" customHeight="false" hidden="false" ht="15" outlineLevel="0" r="4">
      <c r="A4" s="2" t="s">
        <v>4</v>
      </c>
      <c r="B4" s="3" t="n">
        <v>5332.80226449735</v>
      </c>
      <c r="C4" s="4"/>
    </row>
    <row collapsed="false" customFormat="false" customHeight="false" hidden="false" ht="15" outlineLevel="0" r="5">
      <c r="A5" s="2" t="s">
        <v>5</v>
      </c>
      <c r="B5" s="3" t="n">
        <v>1543.8728091858</v>
      </c>
      <c r="C5" s="4"/>
    </row>
    <row collapsed="false" customFormat="false" customHeight="false" hidden="false" ht="15" outlineLevel="0" r="6">
      <c r="A6" s="2" t="s">
        <v>6</v>
      </c>
      <c r="B6" s="3" t="n">
        <v>324.69626160048</v>
      </c>
      <c r="C6" s="4"/>
    </row>
    <row collapsed="false" customFormat="false" customHeight="false" hidden="false" ht="15" outlineLevel="0" r="7">
      <c r="A7" s="5" t="s">
        <v>7</v>
      </c>
      <c r="B7" s="6" t="n">
        <f aca="false">+SUM(B2:B6)</f>
        <v>24584.3521126761</v>
      </c>
    </row>
    <row collapsed="false" customFormat="false" customHeight="true" hidden="false" ht="11.25" outlineLevel="0" r="8">
      <c r="B8" s="7"/>
    </row>
    <row collapsed="false" customFormat="false" customHeight="false" hidden="false" ht="15" outlineLevel="0" r="9">
      <c r="A9" s="8" t="s">
        <v>8</v>
      </c>
      <c r="B9" s="9" t="n">
        <v>15972</v>
      </c>
    </row>
    <row collapsed="false" customFormat="false" customHeight="false" hidden="false" ht="15" outlineLevel="0" r="10">
      <c r="B10" s="7"/>
    </row>
    <row collapsed="false" customFormat="false" customHeight="false" hidden="false" ht="15" outlineLevel="0" r="11">
      <c r="A11" s="8" t="s">
        <v>9</v>
      </c>
      <c r="B11" s="9" t="n">
        <f aca="false">+B7-B9</f>
        <v>8612.35211267606</v>
      </c>
    </row>
    <row collapsed="false" customFormat="false" customHeight="false" hidden="false" ht="15" outlineLevel="0" r="12">
      <c r="B12" s="7"/>
    </row>
    <row collapsed="false" customFormat="false" customHeight="false" hidden="false" ht="15" outlineLevel="0" r="13">
      <c r="A13" s="1" t="s">
        <v>10</v>
      </c>
      <c r="B13" s="10" t="n">
        <f aca="false">+'Presupuesto Planes '!O119</f>
        <v>124654</v>
      </c>
      <c r="C13" s="11"/>
    </row>
    <row collapsed="false" customFormat="false" customHeight="false" hidden="false" ht="15" outlineLevel="0" r="14">
      <c r="A14" s="12" t="s">
        <v>9</v>
      </c>
      <c r="B14" s="7" t="n">
        <f aca="false">+B11</f>
        <v>8612.35211267606</v>
      </c>
    </row>
    <row collapsed="false" customFormat="false" customHeight="false" hidden="false" ht="15" outlineLevel="0" r="15">
      <c r="A15" s="1" t="s">
        <v>11</v>
      </c>
      <c r="B15" s="10" t="n">
        <f aca="false">+B13+B14</f>
        <v>133266.352112676</v>
      </c>
      <c r="C15" s="13" t="n">
        <f aca="false">+(B15-B13)/B13</f>
        <v>0.0690900581824574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48.4234693877551"/>
    <col collapsed="false" hidden="false" max="2" min="2" style="0" width="11.4183673469388"/>
    <col collapsed="false" hidden="true" max="3" min="3" style="0" width="0"/>
    <col collapsed="false" hidden="false" max="4" min="4" style="0" width="11.4183673469388"/>
    <col collapsed="false" hidden="true" max="5" min="5" style="0" width="0"/>
    <col collapsed="false" hidden="false" max="6" min="6" style="0" width="11.4183673469388"/>
    <col collapsed="false" hidden="true" max="7" min="7" style="0" width="0"/>
    <col collapsed="false" hidden="false" max="8" min="8" style="0" width="11.4183673469388"/>
    <col collapsed="false" hidden="true" max="9" min="9" style="0" width="0"/>
    <col collapsed="false" hidden="false" max="10" min="10" style="0" width="11.4183673469388"/>
    <col collapsed="false" hidden="true" max="11" min="11" style="0" width="0"/>
    <col collapsed="false" hidden="false" max="12" min="12" style="0" width="11.4183673469388"/>
    <col collapsed="false" hidden="true" max="13" min="13" style="0" width="0"/>
    <col collapsed="false" hidden="false" max="14" min="14" style="0" width="11.4183673469388"/>
    <col collapsed="false" hidden="true" max="15" min="15" style="0" width="0"/>
    <col collapsed="false" hidden="false" max="16" min="16" style="0" width="11.4183673469388"/>
    <col collapsed="false" hidden="true" max="17" min="17" style="0" width="0"/>
    <col collapsed="false" hidden="false" max="18" min="18" style="0" width="11.4183673469388"/>
    <col collapsed="false" hidden="true" max="19" min="19" style="0" width="0"/>
    <col collapsed="false" hidden="false" max="20" min="20" style="0" width="11.4183673469388"/>
    <col collapsed="false" hidden="true" max="21" min="21" style="0" width="0"/>
    <col collapsed="false" hidden="false" max="22" min="22" style="0" width="11.4183673469388"/>
    <col collapsed="false" hidden="true" max="23" min="23" style="0" width="0"/>
    <col collapsed="false" hidden="false" max="24" min="24" style="0" width="11.4183673469388"/>
    <col collapsed="false" hidden="true" max="25" min="25" style="0" width="0"/>
    <col collapsed="false" hidden="false" max="26" min="26" style="0" width="12.8622448979592"/>
    <col collapsed="false" hidden="true" max="29" min="27" style="0" width="0"/>
    <col collapsed="false" hidden="false" max="30" min="30" style="14" width="11.4183673469388"/>
    <col collapsed="false" hidden="false" max="31" min="31" style="0" width="11.4183673469388"/>
    <col collapsed="false" hidden="false" max="1025" min="32" style="14" width="11.4183673469388"/>
  </cols>
  <sheetData>
    <row collapsed="false" customFormat="false" customHeight="false" hidden="false" ht="15" outlineLevel="0" r="1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collapsed="false" customFormat="false" customHeight="false" hidden="false" ht="15" outlineLevel="0" r="2">
      <c r="A2" s="16"/>
      <c r="B2" s="17" t="s">
        <v>13</v>
      </c>
      <c r="C2" s="18" t="s">
        <v>14</v>
      </c>
      <c r="D2" s="17" t="s">
        <v>13</v>
      </c>
      <c r="E2" s="18" t="s">
        <v>14</v>
      </c>
      <c r="F2" s="17" t="s">
        <v>13</v>
      </c>
      <c r="G2" s="18" t="s">
        <v>14</v>
      </c>
      <c r="H2" s="17" t="s">
        <v>13</v>
      </c>
      <c r="I2" s="18" t="s">
        <v>14</v>
      </c>
      <c r="J2" s="17" t="s">
        <v>13</v>
      </c>
      <c r="K2" s="18" t="s">
        <v>14</v>
      </c>
      <c r="L2" s="17" t="s">
        <v>13</v>
      </c>
      <c r="M2" s="18" t="s">
        <v>14</v>
      </c>
      <c r="N2" s="17" t="s">
        <v>13</v>
      </c>
      <c r="O2" s="18" t="s">
        <v>14</v>
      </c>
      <c r="P2" s="17" t="s">
        <v>13</v>
      </c>
      <c r="Q2" s="18" t="s">
        <v>14</v>
      </c>
      <c r="R2" s="17" t="s">
        <v>13</v>
      </c>
      <c r="S2" s="18" t="s">
        <v>14</v>
      </c>
      <c r="T2" s="17" t="s">
        <v>13</v>
      </c>
      <c r="U2" s="18" t="s">
        <v>14</v>
      </c>
      <c r="V2" s="17" t="s">
        <v>13</v>
      </c>
      <c r="W2" s="18" t="s">
        <v>14</v>
      </c>
      <c r="X2" s="17" t="s">
        <v>13</v>
      </c>
      <c r="Y2" s="19" t="s">
        <v>14</v>
      </c>
      <c r="Z2" s="20"/>
      <c r="AA2" s="21"/>
      <c r="AB2" s="22"/>
      <c r="AC2" s="23"/>
    </row>
    <row collapsed="false" customFormat="false" customHeight="true" hidden="false" ht="17.25" outlineLevel="0" r="3">
      <c r="A3" s="24" t="s">
        <v>15</v>
      </c>
      <c r="B3" s="25" t="n">
        <v>42186</v>
      </c>
      <c r="C3" s="25" t="n">
        <v>42186</v>
      </c>
      <c r="D3" s="25" t="n">
        <v>42217</v>
      </c>
      <c r="E3" s="25" t="n">
        <v>42217</v>
      </c>
      <c r="F3" s="25" t="n">
        <v>42248</v>
      </c>
      <c r="G3" s="25" t="n">
        <v>42248</v>
      </c>
      <c r="H3" s="25" t="n">
        <v>42278</v>
      </c>
      <c r="I3" s="25" t="n">
        <v>42278</v>
      </c>
      <c r="J3" s="25" t="n">
        <v>42309</v>
      </c>
      <c r="K3" s="25" t="n">
        <v>42309</v>
      </c>
      <c r="L3" s="25" t="n">
        <v>42339</v>
      </c>
      <c r="M3" s="25" t="n">
        <v>42339</v>
      </c>
      <c r="N3" s="25" t="n">
        <v>42370</v>
      </c>
      <c r="O3" s="25" t="n">
        <v>42370</v>
      </c>
      <c r="P3" s="25" t="n">
        <v>42401</v>
      </c>
      <c r="Q3" s="25" t="n">
        <v>42401</v>
      </c>
      <c r="R3" s="25" t="n">
        <v>42430</v>
      </c>
      <c r="S3" s="25" t="n">
        <v>42430</v>
      </c>
      <c r="T3" s="25" t="n">
        <v>42461</v>
      </c>
      <c r="U3" s="25" t="n">
        <v>42461</v>
      </c>
      <c r="V3" s="25" t="n">
        <v>42491</v>
      </c>
      <c r="W3" s="25" t="n">
        <v>42491</v>
      </c>
      <c r="X3" s="25" t="n">
        <v>42522</v>
      </c>
      <c r="Y3" s="25" t="n">
        <v>42522</v>
      </c>
      <c r="Z3" s="26" t="s">
        <v>16</v>
      </c>
      <c r="AA3" s="27" t="s">
        <v>17</v>
      </c>
      <c r="AB3" s="28" t="s">
        <v>18</v>
      </c>
      <c r="AC3" s="29" t="s">
        <v>19</v>
      </c>
    </row>
    <row collapsed="false" customFormat="false" customHeight="false" hidden="false" ht="15" outlineLevel="0" r="4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22"/>
      <c r="AC4" s="23"/>
    </row>
    <row collapsed="false" customFormat="false" customHeight="false" hidden="false" ht="15" outlineLevel="0" r="5">
      <c r="A5" s="32" t="s">
        <v>20</v>
      </c>
      <c r="B5" s="33" t="n">
        <f aca="false">+SUM(B11,B95)</f>
        <v>1880.4</v>
      </c>
      <c r="C5" s="34"/>
      <c r="D5" s="33" t="n">
        <f aca="false">+SUM(D11,D95)</f>
        <v>1964.53333333333</v>
      </c>
      <c r="E5" s="34"/>
      <c r="F5" s="33" t="n">
        <f aca="false">+SUM(F11,F95)</f>
        <v>2048.66666666667</v>
      </c>
      <c r="G5" s="34"/>
      <c r="H5" s="33" t="n">
        <f aca="false">+SUM(H11,H95)</f>
        <v>2132.8</v>
      </c>
      <c r="I5" s="34"/>
      <c r="J5" s="33" t="n">
        <f aca="false">+SUM(J11,J95)</f>
        <v>2132.8</v>
      </c>
      <c r="K5" s="34"/>
      <c r="L5" s="33" t="n">
        <f aca="false">+SUM(L11,L95)</f>
        <v>1880.4</v>
      </c>
      <c r="M5" s="34"/>
      <c r="N5" s="33" t="n">
        <f aca="false">+SUM(N11,N95)</f>
        <v>1880.4</v>
      </c>
      <c r="O5" s="34"/>
      <c r="P5" s="33" t="n">
        <f aca="false">+SUM(P11,P95)</f>
        <v>1964.53333333333</v>
      </c>
      <c r="Q5" s="34"/>
      <c r="R5" s="33" t="n">
        <f aca="false">+SUM(R11,R95)</f>
        <v>2132.8</v>
      </c>
      <c r="S5" s="34"/>
      <c r="T5" s="33" t="n">
        <f aca="false">+SUM(T11,T95)</f>
        <v>2132.8</v>
      </c>
      <c r="U5" s="34"/>
      <c r="V5" s="33" t="n">
        <f aca="false">+SUM(V11,V95)</f>
        <v>2216.93333333333</v>
      </c>
      <c r="W5" s="34"/>
      <c r="X5" s="33" t="n">
        <f aca="false">+SUM(X11,X95)</f>
        <v>2216.93333333333</v>
      </c>
      <c r="Y5" s="34"/>
      <c r="Z5" s="33" t="n">
        <f aca="false">+SUM(X5,V5,T5,R5,P5,N5,L5,J5,H5,F5,D5,B5)</f>
        <v>24584</v>
      </c>
      <c r="AA5" s="35"/>
      <c r="AB5" s="36" t="n">
        <f aca="false">+C5+E5+G5+I5+K5+M5+O5+Q5+S5+U5+W5+Y5-B5-D5-F5-H5-J5-L5-N5-P5-R5-T5-V5-X5</f>
        <v>-24584</v>
      </c>
      <c r="AC5" s="37"/>
    </row>
    <row collapsed="false" customFormat="false" customHeight="false" hidden="false" ht="15" outlineLevel="0" r="6">
      <c r="A6" s="38"/>
      <c r="B6" s="39"/>
      <c r="C6" s="40"/>
      <c r="D6" s="39"/>
      <c r="E6" s="40"/>
      <c r="F6" s="39"/>
      <c r="G6" s="40"/>
      <c r="H6" s="39"/>
      <c r="I6" s="40"/>
      <c r="J6" s="39"/>
      <c r="K6" s="41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0"/>
      <c r="X6" s="42"/>
      <c r="Y6" s="43"/>
      <c r="Z6" s="43"/>
      <c r="AA6" s="43"/>
      <c r="AB6" s="44"/>
      <c r="AC6" s="45"/>
    </row>
    <row collapsed="false" customFormat="false" customHeight="true" hidden="false" ht="20.25" outlineLevel="0" r="7">
      <c r="A7" s="46" t="s">
        <v>21</v>
      </c>
      <c r="B7" s="47"/>
      <c r="C7" s="48"/>
      <c r="D7" s="47"/>
      <c r="E7" s="48"/>
      <c r="F7" s="47"/>
      <c r="G7" s="48"/>
      <c r="H7" s="47"/>
      <c r="I7" s="48"/>
      <c r="J7" s="48"/>
      <c r="K7" s="49"/>
      <c r="L7" s="50"/>
      <c r="M7" s="49"/>
      <c r="N7" s="50"/>
      <c r="O7" s="49"/>
      <c r="P7" s="50"/>
      <c r="Q7" s="49"/>
      <c r="R7" s="50"/>
      <c r="S7" s="49"/>
      <c r="T7" s="50"/>
      <c r="U7" s="49"/>
      <c r="V7" s="50"/>
      <c r="W7" s="48"/>
      <c r="X7" s="50"/>
      <c r="Y7" s="49"/>
      <c r="Z7" s="49"/>
      <c r="AA7" s="49"/>
      <c r="AB7" s="51" t="s">
        <v>18</v>
      </c>
      <c r="AC7" s="29" t="s">
        <v>19</v>
      </c>
    </row>
    <row collapsed="false" customFormat="false" customHeight="false" hidden="false" ht="15" outlineLevel="0" r="8">
      <c r="A8" s="52"/>
      <c r="B8" s="53" t="s">
        <v>13</v>
      </c>
      <c r="C8" s="54" t="s">
        <v>14</v>
      </c>
      <c r="D8" s="53" t="s">
        <v>13</v>
      </c>
      <c r="E8" s="54" t="s">
        <v>14</v>
      </c>
      <c r="F8" s="53" t="s">
        <v>13</v>
      </c>
      <c r="G8" s="54" t="s">
        <v>14</v>
      </c>
      <c r="H8" s="53" t="s">
        <v>13</v>
      </c>
      <c r="I8" s="54" t="s">
        <v>14</v>
      </c>
      <c r="J8" s="53" t="s">
        <v>13</v>
      </c>
      <c r="K8" s="54" t="s">
        <v>14</v>
      </c>
      <c r="L8" s="53" t="s">
        <v>13</v>
      </c>
      <c r="M8" s="54" t="s">
        <v>14</v>
      </c>
      <c r="N8" s="53" t="s">
        <v>13</v>
      </c>
      <c r="O8" s="54" t="s">
        <v>14</v>
      </c>
      <c r="P8" s="53" t="s">
        <v>13</v>
      </c>
      <c r="Q8" s="54" t="s">
        <v>14</v>
      </c>
      <c r="R8" s="53" t="s">
        <v>13</v>
      </c>
      <c r="S8" s="54" t="s">
        <v>14</v>
      </c>
      <c r="T8" s="53" t="s">
        <v>13</v>
      </c>
      <c r="U8" s="54" t="s">
        <v>14</v>
      </c>
      <c r="V8" s="53" t="s">
        <v>13</v>
      </c>
      <c r="W8" s="54" t="s">
        <v>14</v>
      </c>
      <c r="X8" s="53" t="s">
        <v>13</v>
      </c>
      <c r="Y8" s="19" t="s">
        <v>14</v>
      </c>
      <c r="Z8" s="55"/>
      <c r="AA8" s="56"/>
      <c r="AB8" s="57"/>
      <c r="AC8" s="58"/>
    </row>
    <row collapsed="false" customFormat="false" customHeight="false" hidden="false" ht="38.25" outlineLevel="0" r="9">
      <c r="A9" s="24" t="s">
        <v>22</v>
      </c>
      <c r="B9" s="25" t="n">
        <v>42186</v>
      </c>
      <c r="C9" s="25" t="n">
        <v>42186</v>
      </c>
      <c r="D9" s="25" t="n">
        <v>42217</v>
      </c>
      <c r="E9" s="25" t="n">
        <v>42217</v>
      </c>
      <c r="F9" s="25" t="n">
        <v>42248</v>
      </c>
      <c r="G9" s="25" t="n">
        <v>42248</v>
      </c>
      <c r="H9" s="25" t="n">
        <v>42278</v>
      </c>
      <c r="I9" s="25" t="n">
        <v>42278</v>
      </c>
      <c r="J9" s="25" t="n">
        <v>42309</v>
      </c>
      <c r="K9" s="25" t="n">
        <v>42309</v>
      </c>
      <c r="L9" s="25" t="n">
        <v>42339</v>
      </c>
      <c r="M9" s="25" t="n">
        <v>42339</v>
      </c>
      <c r="N9" s="25" t="n">
        <v>42370</v>
      </c>
      <c r="O9" s="25" t="n">
        <v>42370</v>
      </c>
      <c r="P9" s="25" t="n">
        <v>42401</v>
      </c>
      <c r="Q9" s="25" t="n">
        <v>42401</v>
      </c>
      <c r="R9" s="25" t="n">
        <v>42430</v>
      </c>
      <c r="S9" s="25" t="n">
        <v>42430</v>
      </c>
      <c r="T9" s="25" t="n">
        <v>42461</v>
      </c>
      <c r="U9" s="25" t="n">
        <v>42461</v>
      </c>
      <c r="V9" s="25" t="n">
        <v>42491</v>
      </c>
      <c r="W9" s="25" t="n">
        <v>42491</v>
      </c>
      <c r="X9" s="25" t="n">
        <v>42522</v>
      </c>
      <c r="Y9" s="26" t="n">
        <v>42156</v>
      </c>
      <c r="Z9" s="26" t="s">
        <v>16</v>
      </c>
      <c r="AA9" s="51" t="s">
        <v>14</v>
      </c>
      <c r="AB9" s="51" t="s">
        <v>18</v>
      </c>
      <c r="AC9" s="29" t="s">
        <v>19</v>
      </c>
    </row>
    <row collapsed="false" customFormat="false" customHeight="false" hidden="false" ht="15" outlineLevel="0" r="10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0"/>
      <c r="X10" s="61"/>
      <c r="Y10" s="61"/>
      <c r="Z10" s="61"/>
      <c r="AA10" s="61"/>
      <c r="AB10" s="62"/>
      <c r="AC10" s="63"/>
    </row>
    <row collapsed="false" customFormat="false" customHeight="false" hidden="false" ht="15" outlineLevel="0" r="11">
      <c r="A11" s="64" t="s">
        <v>23</v>
      </c>
      <c r="B11" s="33" t="n">
        <f aca="false">+SUM(B15,B18,B23,B28,B33,B38,B43,B48,B53,B13,B58,B63,B68,B73,B78,B83)</f>
        <v>1514.4</v>
      </c>
      <c r="C11" s="33" t="n">
        <v>0</v>
      </c>
      <c r="D11" s="33" t="n">
        <v>1598.53333333333</v>
      </c>
      <c r="E11" s="33"/>
      <c r="F11" s="33" t="n">
        <v>1682.66666666667</v>
      </c>
      <c r="G11" s="33"/>
      <c r="H11" s="33" t="n">
        <v>1766.8</v>
      </c>
      <c r="I11" s="33" t="n">
        <v>0</v>
      </c>
      <c r="J11" s="33" t="n">
        <v>1766.8</v>
      </c>
      <c r="K11" s="33" t="n">
        <v>0</v>
      </c>
      <c r="L11" s="33" t="n">
        <v>1514.4</v>
      </c>
      <c r="M11" s="33" t="n">
        <v>0</v>
      </c>
      <c r="N11" s="33" t="n">
        <v>1514.4</v>
      </c>
      <c r="O11" s="33" t="n">
        <v>0</v>
      </c>
      <c r="P11" s="33" t="n">
        <v>1598.53333333333</v>
      </c>
      <c r="Q11" s="33" t="n">
        <v>0</v>
      </c>
      <c r="R11" s="33" t="n">
        <v>1766.8</v>
      </c>
      <c r="S11" s="33" t="n">
        <v>0</v>
      </c>
      <c r="T11" s="33" t="n">
        <v>1766.8</v>
      </c>
      <c r="U11" s="33" t="n">
        <v>0</v>
      </c>
      <c r="V11" s="33" t="n">
        <v>1850.93333333333</v>
      </c>
      <c r="W11" s="33" t="n">
        <v>0</v>
      </c>
      <c r="X11" s="33" t="n">
        <v>1850.93333333333</v>
      </c>
      <c r="Y11" s="33" t="n">
        <v>0</v>
      </c>
      <c r="Z11" s="33" t="n">
        <v>20192</v>
      </c>
      <c r="AA11" s="65" t="n">
        <f aca="false">+SUM(Y11,W11,U11,S11,Q11,O11,M11,K11,I11,G11,E11,C11)</f>
        <v>0</v>
      </c>
      <c r="AB11" s="36" t="n">
        <f aca="false">+C11+E11+G11+I11+K11+M11+O11+Q11+S11+U11+W11+Y11-B11-D11-F11-H11-J11-L11-N11-P11-R11-T11-V11-X11</f>
        <v>-20192</v>
      </c>
      <c r="AC11" s="66" t="n">
        <f aca="false">+(C11+E11+G11+I11+K11+M11+O11+Q11+S11+U11+W11+Y11)/(B11+D11+F11+H11+J11+L11+N11+P11+R11+T23+V11+X11)</f>
        <v>0</v>
      </c>
    </row>
    <row collapsed="false" customFormat="false" customHeight="false" hidden="false" ht="15" outlineLevel="0" r="12">
      <c r="A12" s="67"/>
      <c r="B12" s="68"/>
      <c r="C12" s="69"/>
      <c r="D12" s="68"/>
      <c r="E12" s="69"/>
      <c r="F12" s="68"/>
      <c r="G12" s="69"/>
      <c r="H12" s="68"/>
      <c r="I12" s="69"/>
      <c r="J12" s="68"/>
      <c r="K12" s="70"/>
      <c r="L12" s="71"/>
      <c r="M12" s="70"/>
      <c r="N12" s="71"/>
      <c r="O12" s="70"/>
      <c r="P12" s="71"/>
      <c r="Q12" s="70"/>
      <c r="R12" s="71"/>
      <c r="S12" s="70"/>
      <c r="T12" s="71"/>
      <c r="U12" s="70"/>
      <c r="V12" s="71"/>
      <c r="W12" s="69"/>
      <c r="X12" s="71"/>
      <c r="Y12" s="70"/>
      <c r="Z12" s="70"/>
      <c r="AA12" s="70"/>
      <c r="AB12" s="72"/>
      <c r="AC12" s="73"/>
    </row>
    <row collapsed="false" customFormat="false" customHeight="false" hidden="false" ht="15" outlineLevel="0" r="13">
      <c r="A13" s="74" t="s">
        <v>24</v>
      </c>
      <c r="B13" s="75" t="n">
        <f aca="false">180*0.9</f>
        <v>162</v>
      </c>
      <c r="C13" s="75"/>
      <c r="D13" s="75" t="n">
        <f aca="false">180*0.95</f>
        <v>171</v>
      </c>
      <c r="E13" s="75"/>
      <c r="F13" s="75" t="n">
        <v>180</v>
      </c>
      <c r="G13" s="75"/>
      <c r="H13" s="75" t="n">
        <f aca="false">180*1.05</f>
        <v>189</v>
      </c>
      <c r="I13" s="75"/>
      <c r="J13" s="75" t="n">
        <f aca="false">180*1.05</f>
        <v>189</v>
      </c>
      <c r="K13" s="75"/>
      <c r="L13" s="75" t="n">
        <f aca="false">180*0.9</f>
        <v>162</v>
      </c>
      <c r="M13" s="75"/>
      <c r="N13" s="75" t="n">
        <f aca="false">180*0.9</f>
        <v>162</v>
      </c>
      <c r="O13" s="75"/>
      <c r="P13" s="75" t="n">
        <f aca="false">180*0.95</f>
        <v>171</v>
      </c>
      <c r="Q13" s="75"/>
      <c r="R13" s="75" t="n">
        <f aca="false">180*1.05</f>
        <v>189</v>
      </c>
      <c r="S13" s="75"/>
      <c r="T13" s="75" t="n">
        <f aca="false">180*1.05</f>
        <v>189</v>
      </c>
      <c r="U13" s="75"/>
      <c r="V13" s="75" t="n">
        <f aca="false">180*1.1</f>
        <v>198</v>
      </c>
      <c r="W13" s="75"/>
      <c r="X13" s="75" t="n">
        <f aca="false">180*1.1</f>
        <v>198</v>
      </c>
      <c r="Y13" s="75"/>
      <c r="Z13" s="76" t="n">
        <f aca="false">SUM(X13,V13,T13,R13,P13,N13,L13,J13,H13,F13,D13,B13)</f>
        <v>2160</v>
      </c>
      <c r="AA13" s="77"/>
      <c r="AB13" s="78" t="n">
        <f aca="false">+C13+E13+G13+I13+K13+M13+O13+Q13+S13+U13+W13+Y13-B13-D13-F13-H13-J13-L13-N13-P13-R13-T13-V13-X13</f>
        <v>-2160</v>
      </c>
      <c r="AC13" s="79" t="n">
        <f aca="false">+(C13+E13+G13+I13+K13+M13+O13+Q13+S13+U13+W13+Y13)/(B13+D13+F13+H13+J13+L13+N13+P13+R13+T31+V13+X13)</f>
        <v>0</v>
      </c>
    </row>
    <row collapsed="false" customFormat="false" customHeight="false" hidden="false" ht="15" outlineLevel="1" r="14">
      <c r="A14" s="74" t="s">
        <v>25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76"/>
      <c r="AA14" s="81"/>
      <c r="AB14" s="36"/>
      <c r="AC14" s="66"/>
    </row>
    <row collapsed="false" customFormat="false" customHeight="false" hidden="false" ht="15" outlineLevel="1" r="15">
      <c r="A15" s="74" t="s">
        <v>26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76" t="n">
        <f aca="false">SUM(X15,V15,T15,R15,P15,N15,L15,J15,H15,F15,D15,B15)</f>
        <v>0</v>
      </c>
      <c r="AA15" s="82"/>
      <c r="AB15" s="36" t="n">
        <f aca="false">+C15+E15+G15+I15+K15+M15+O15+Q15+S15+U15+W15+Y15-B15-D15-F15-H15-J15-L15-N15-P15-R15-T15-V15-X15</f>
        <v>0</v>
      </c>
      <c r="AC15" s="66" t="e">
        <f aca="false">+(C15+E15+G15+I15+K15+M15+O15+Q15+S15+U15+W15+Y15)/(B15+D15+F15+H15+J15+L15+N15+P15+R15+T27+V15+X15)</f>
        <v>#DIV/0!</v>
      </c>
    </row>
    <row collapsed="false" customFormat="false" customHeight="false" hidden="false" ht="15" outlineLevel="1" r="16">
      <c r="A16" s="74" t="s">
        <v>27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76" t="n">
        <v>0</v>
      </c>
      <c r="AA16" s="83"/>
      <c r="AB16" s="36" t="n">
        <f aca="false">+C16+E16+G16+I16+K16+M16+O16+Q16+S16+U16+W16+Y16-B16-D16-F16-H16-J16-L16-N16-P16-R16-T16-V16-X16</f>
        <v>0</v>
      </c>
      <c r="AC16" s="66" t="n">
        <f aca="false">+(C16+E16+G16+I16+K16+M16+O16+Q16+S16+U16+W16+Y16)/(B16+D16+F16+H16+J16+L16+N16+P16+R16+T28+V16+X16)</f>
        <v>0</v>
      </c>
    </row>
    <row collapsed="false" customFormat="false" customHeight="false" hidden="false" ht="15" outlineLevel="1" r="17">
      <c r="A17" s="74" t="s">
        <v>28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76"/>
      <c r="AA17" s="83"/>
      <c r="AB17" s="36"/>
      <c r="AC17" s="66"/>
    </row>
    <row collapsed="false" customFormat="false" customHeight="false" hidden="false" ht="15" outlineLevel="0" r="18">
      <c r="A18" s="84" t="s">
        <v>29</v>
      </c>
      <c r="B18" s="85" t="n">
        <f aca="false">96*0.9</f>
        <v>86.4</v>
      </c>
      <c r="C18" s="85"/>
      <c r="D18" s="85" t="n">
        <f aca="false">96*0.95</f>
        <v>91.2</v>
      </c>
      <c r="E18" s="85"/>
      <c r="F18" s="85" t="n">
        <v>96</v>
      </c>
      <c r="G18" s="85"/>
      <c r="H18" s="85" t="n">
        <f aca="false">96*1.05</f>
        <v>100.8</v>
      </c>
      <c r="I18" s="85"/>
      <c r="J18" s="85" t="n">
        <f aca="false">96*1.05</f>
        <v>100.8</v>
      </c>
      <c r="K18" s="85"/>
      <c r="L18" s="85" t="n">
        <f aca="false">96*0.9</f>
        <v>86.4</v>
      </c>
      <c r="M18" s="85"/>
      <c r="N18" s="85" t="n">
        <f aca="false">96*0.9</f>
        <v>86.4</v>
      </c>
      <c r="O18" s="85"/>
      <c r="P18" s="85" t="n">
        <f aca="false">96*0.95</f>
        <v>91.2</v>
      </c>
      <c r="Q18" s="85"/>
      <c r="R18" s="85" t="n">
        <f aca="false">96*1.05</f>
        <v>100.8</v>
      </c>
      <c r="S18" s="85"/>
      <c r="T18" s="85" t="n">
        <f aca="false">96*1.05</f>
        <v>100.8</v>
      </c>
      <c r="U18" s="85"/>
      <c r="V18" s="85" t="n">
        <f aca="false">96*1.1</f>
        <v>105.6</v>
      </c>
      <c r="W18" s="85"/>
      <c r="X18" s="85" t="n">
        <f aca="false">96*1.1</f>
        <v>105.6</v>
      </c>
      <c r="Y18" s="75"/>
      <c r="Z18" s="76" t="n">
        <f aca="false">SUM(X18,V18,T18,R18,P18,N18,L18,J18,H18,F18,D18,B18)</f>
        <v>1152</v>
      </c>
      <c r="AA18" s="82"/>
      <c r="AB18" s="36" t="n">
        <f aca="false">+C18+E18+G18+I18+K18+M18+O18+Q18+S18+U18+W18+Y18-B18-D18-F18-H18-J18-L18-N18-P18-R18-T18-V18-X18</f>
        <v>-1152</v>
      </c>
      <c r="AC18" s="66" t="n">
        <f aca="false">+(C18+E18+G18+I18+K18+M18+O18+Q18+S18+U18+W18+Y18)/(B18+D18+F18+H18+J18+L18+N18+P18+R18+T32+V18+X18)</f>
        <v>0</v>
      </c>
    </row>
    <row collapsed="false" customFormat="false" customHeight="false" hidden="false" ht="15" outlineLevel="1" r="19">
      <c r="A19" s="74" t="s">
        <v>25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6"/>
      <c r="AA19" s="81"/>
      <c r="AB19" s="36"/>
      <c r="AC19" s="66"/>
    </row>
    <row collapsed="false" customFormat="false" customHeight="false" hidden="false" ht="15" outlineLevel="1" r="20">
      <c r="A20" s="74" t="s">
        <v>26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6"/>
      <c r="AA20" s="81"/>
      <c r="AB20" s="36"/>
      <c r="AC20" s="66"/>
    </row>
    <row collapsed="false" customFormat="false" customHeight="false" hidden="false" ht="15" outlineLevel="1" r="21">
      <c r="A21" s="74" t="s">
        <v>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6"/>
      <c r="AA21" s="83"/>
      <c r="AB21" s="36" t="n">
        <f aca="false">+C21+E21+G21+I21+K21+M21+O21+Q21+S21+U21+W21+Y21-B21-D21-F21-H21-J21-L21-N21-P21-R21-T21-V21-X21</f>
        <v>0</v>
      </c>
      <c r="AC21" s="66" t="n">
        <f aca="false">+(C21+E21+G21+I21+K21+M21+O21+Q21+S21+U21+W21+Y21)/(B21+D21+F21+H21+J21+L21+N21+P21+R21+T33+V21+X21)</f>
        <v>0</v>
      </c>
    </row>
    <row collapsed="false" customFormat="false" customHeight="false" hidden="false" ht="15" outlineLevel="1" r="22">
      <c r="A22" s="74" t="s">
        <v>28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6"/>
      <c r="AA22" s="83"/>
      <c r="AB22" s="36" t="n">
        <f aca="false">+C22+E22+G22+I22+K22+M22+O22+Q22+S22+U22+W22+Y22-B22-D22-F22-H22-J22-L22-N22-P22-R22-T22-V22-X22</f>
        <v>0</v>
      </c>
      <c r="AC22" s="66" t="e">
        <f aca="false">+(C22+E22+G22+I22+K22+M22+O22+Q22+S22+U22+W22+Y22)/(B22+D22+F22+H22+J22+L22+N22+P22+R22+T36+V22+X22)</f>
        <v>#DIV/0!</v>
      </c>
    </row>
    <row collapsed="false" customFormat="false" customHeight="false" hidden="false" ht="15" outlineLevel="0" r="23">
      <c r="A23" s="74" t="s">
        <v>30</v>
      </c>
      <c r="B23" s="75" t="n">
        <f aca="false">120*0.9</f>
        <v>108</v>
      </c>
      <c r="C23" s="75"/>
      <c r="D23" s="75" t="n">
        <f aca="false">120*0.95</f>
        <v>114</v>
      </c>
      <c r="E23" s="75"/>
      <c r="F23" s="75" t="n">
        <v>120</v>
      </c>
      <c r="G23" s="75"/>
      <c r="H23" s="75" t="n">
        <f aca="false">120*1.05</f>
        <v>126</v>
      </c>
      <c r="I23" s="75"/>
      <c r="J23" s="75" t="n">
        <f aca="false">120*1.05</f>
        <v>126</v>
      </c>
      <c r="K23" s="75"/>
      <c r="L23" s="75" t="n">
        <f aca="false">120*0.9</f>
        <v>108</v>
      </c>
      <c r="M23" s="75"/>
      <c r="N23" s="75" t="n">
        <f aca="false">120*0.9</f>
        <v>108</v>
      </c>
      <c r="O23" s="75"/>
      <c r="P23" s="75" t="n">
        <f aca="false">120*0.95</f>
        <v>114</v>
      </c>
      <c r="Q23" s="75"/>
      <c r="R23" s="75" t="n">
        <f aca="false">120*1.05</f>
        <v>126</v>
      </c>
      <c r="S23" s="75"/>
      <c r="T23" s="75" t="n">
        <f aca="false">120*1.05</f>
        <v>126</v>
      </c>
      <c r="U23" s="75"/>
      <c r="V23" s="75" t="n">
        <f aca="false">120*1.1</f>
        <v>132</v>
      </c>
      <c r="W23" s="75"/>
      <c r="X23" s="75" t="n">
        <f aca="false">120*1.1</f>
        <v>132</v>
      </c>
      <c r="Y23" s="75"/>
      <c r="Z23" s="76" t="n">
        <v>1440</v>
      </c>
      <c r="AA23" s="82"/>
      <c r="AB23" s="36" t="n">
        <f aca="false">+C23+E23+G23+I23+K23+M23+O23+Q23+S23+U23+W23+Y23-B23-D23-F23-H23-J23-L23-N23-P23-R23-T23-V23-X23</f>
        <v>-1440</v>
      </c>
      <c r="AC23" s="66" t="n">
        <f aca="false">+(C23+E23+G23+I23+K23+M23+O23+Q23+S23+U23+W23+Y23)/(B23+D23+F23+H23+J23+L23+N23+P23+R23+T37+V23+X23)</f>
        <v>0</v>
      </c>
    </row>
    <row collapsed="false" customFormat="false" customHeight="false" hidden="true" ht="15" outlineLevel="1" r="24">
      <c r="A24" s="74" t="s">
        <v>25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6"/>
      <c r="AA24" s="81"/>
      <c r="AB24" s="36"/>
      <c r="AC24" s="66"/>
    </row>
    <row collapsed="false" customFormat="false" customHeight="false" hidden="true" ht="15" outlineLevel="1" r="25">
      <c r="A25" s="74" t="s">
        <v>26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6"/>
      <c r="AA25" s="81"/>
      <c r="AB25" s="36"/>
      <c r="AC25" s="66"/>
    </row>
    <row collapsed="false" customFormat="false" customHeight="false" hidden="true" ht="15" outlineLevel="1" r="26">
      <c r="A26" s="74" t="s">
        <v>27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6"/>
      <c r="AA26" s="83"/>
      <c r="AB26" s="36"/>
      <c r="AC26" s="66"/>
    </row>
    <row collapsed="false" customFormat="false" customHeight="false" hidden="true" ht="15" outlineLevel="1" r="27">
      <c r="A27" s="74" t="s">
        <v>28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6"/>
      <c r="AA27" s="83"/>
      <c r="AB27" s="36"/>
      <c r="AC27" s="66"/>
    </row>
    <row collapsed="false" customFormat="false" customHeight="false" hidden="false" ht="15" outlineLevel="0" r="28">
      <c r="A28" s="84" t="s">
        <v>31</v>
      </c>
      <c r="B28" s="85" t="n">
        <f aca="false">94.75*0.9</f>
        <v>85.275</v>
      </c>
      <c r="C28" s="85"/>
      <c r="D28" s="85" t="n">
        <f aca="false">94.75*0.95</f>
        <v>90.0125</v>
      </c>
      <c r="E28" s="85"/>
      <c r="F28" s="85" t="n">
        <v>94.75</v>
      </c>
      <c r="G28" s="85"/>
      <c r="H28" s="85" t="n">
        <f aca="false">94.75*1.05</f>
        <v>99.4875</v>
      </c>
      <c r="I28" s="85"/>
      <c r="J28" s="85" t="n">
        <f aca="false">94.75*1.05</f>
        <v>99.4875</v>
      </c>
      <c r="K28" s="85"/>
      <c r="L28" s="85" t="n">
        <f aca="false">94.75*0.9</f>
        <v>85.275</v>
      </c>
      <c r="M28" s="85"/>
      <c r="N28" s="85" t="n">
        <f aca="false">94.75*0.9</f>
        <v>85.275</v>
      </c>
      <c r="O28" s="85"/>
      <c r="P28" s="85" t="n">
        <f aca="false">94.75*0.95</f>
        <v>90.0125</v>
      </c>
      <c r="Q28" s="85"/>
      <c r="R28" s="85" t="n">
        <f aca="false">94.75*1.05</f>
        <v>99.4875</v>
      </c>
      <c r="S28" s="85"/>
      <c r="T28" s="85" t="n">
        <f aca="false">94.75*1.05</f>
        <v>99.4875</v>
      </c>
      <c r="U28" s="85"/>
      <c r="V28" s="85" t="n">
        <f aca="false">94.75*1.1</f>
        <v>104.225</v>
      </c>
      <c r="W28" s="85"/>
      <c r="X28" s="85" t="n">
        <f aca="false">94.75*1.1</f>
        <v>104.225</v>
      </c>
      <c r="Y28" s="75"/>
      <c r="Z28" s="76" t="n">
        <v>1137</v>
      </c>
      <c r="AA28" s="86"/>
      <c r="AB28" s="36" t="n">
        <f aca="false">+C28+E28+G28+I28+K28+M28+O28+Q28+S28+U28+W28+Y28-B28-D28-F28-H28-J28-L28-N28-P28-R28-T28-V28-X28</f>
        <v>-1137</v>
      </c>
      <c r="AC28" s="66" t="n">
        <f aca="false">+(C28+E28+G28+I28+K28+M28+O28+Q28+S28+U28+W28+Y28)/(B28+D28+F28+H28+J28+L28+N28+P28+R28+T42+V28+X28)</f>
        <v>0</v>
      </c>
    </row>
    <row collapsed="false" customFormat="false" customHeight="false" hidden="true" ht="15" outlineLevel="1" r="29">
      <c r="A29" s="74" t="s">
        <v>25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6"/>
      <c r="AA29" s="81"/>
      <c r="AB29" s="36"/>
      <c r="AC29" s="66"/>
    </row>
    <row collapsed="false" customFormat="false" customHeight="false" hidden="true" ht="15" outlineLevel="1" r="30">
      <c r="A30" s="74" t="s">
        <v>26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6"/>
      <c r="AA30" s="83"/>
      <c r="AB30" s="36"/>
      <c r="AC30" s="66"/>
    </row>
    <row collapsed="false" customFormat="false" customHeight="false" hidden="true" ht="15" outlineLevel="1" r="31">
      <c r="A31" s="74" t="s">
        <v>27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6" t="n">
        <v>0</v>
      </c>
      <c r="AA31" s="81"/>
      <c r="AB31" s="36"/>
      <c r="AC31" s="66"/>
    </row>
    <row collapsed="false" customFormat="false" customHeight="false" hidden="true" ht="15" outlineLevel="1" r="32">
      <c r="A32" s="74" t="s">
        <v>28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6" t="n">
        <v>0</v>
      </c>
      <c r="AA32" s="83"/>
      <c r="AB32" s="36"/>
      <c r="AC32" s="66"/>
    </row>
    <row collapsed="false" customFormat="false" customHeight="false" hidden="false" ht="15" outlineLevel="0" r="33">
      <c r="A33" s="74" t="s">
        <v>32</v>
      </c>
      <c r="B33" s="75" t="n">
        <f aca="false">120*0.9</f>
        <v>108</v>
      </c>
      <c r="C33" s="75"/>
      <c r="D33" s="75" t="n">
        <f aca="false">120*0.95</f>
        <v>114</v>
      </c>
      <c r="E33" s="75"/>
      <c r="F33" s="75" t="n">
        <v>120</v>
      </c>
      <c r="G33" s="75"/>
      <c r="H33" s="75" t="n">
        <f aca="false">120*1.05</f>
        <v>126</v>
      </c>
      <c r="I33" s="75"/>
      <c r="J33" s="75" t="n">
        <f aca="false">120*1.05</f>
        <v>126</v>
      </c>
      <c r="K33" s="75"/>
      <c r="L33" s="75" t="n">
        <f aca="false">120*0.9</f>
        <v>108</v>
      </c>
      <c r="M33" s="75"/>
      <c r="N33" s="75" t="n">
        <f aca="false">120*0.9</f>
        <v>108</v>
      </c>
      <c r="O33" s="75"/>
      <c r="P33" s="75" t="n">
        <f aca="false">120*0.95</f>
        <v>114</v>
      </c>
      <c r="Q33" s="75"/>
      <c r="R33" s="75" t="n">
        <f aca="false">120*1.05</f>
        <v>126</v>
      </c>
      <c r="S33" s="75"/>
      <c r="T33" s="75" t="n">
        <f aca="false">120*1.05</f>
        <v>126</v>
      </c>
      <c r="U33" s="75"/>
      <c r="V33" s="75" t="n">
        <f aca="false">120*1.1</f>
        <v>132</v>
      </c>
      <c r="W33" s="75"/>
      <c r="X33" s="75" t="n">
        <f aca="false">120*1.1</f>
        <v>132</v>
      </c>
      <c r="Y33" s="75"/>
      <c r="Z33" s="76" t="n">
        <v>1440</v>
      </c>
      <c r="AA33" s="82"/>
      <c r="AB33" s="36" t="n">
        <f aca="false">+C33+E33+G33+I33+K33+M33+O33+Q33+S33+U33+W33+Y33-B33-D33-F33-H33-J33-L33-N33-P33-R33-T33-V33-X33</f>
        <v>-1440</v>
      </c>
      <c r="AC33" s="66" t="n">
        <f aca="false">+(C33+E33+G33+I33+K33+M33+O33+Q33+S33+U33+W33+Y33)/(B33+D33+F33+H33+J33+L33+N33+P33+R33+T47+V33+X33)</f>
        <v>0</v>
      </c>
    </row>
    <row collapsed="false" customFormat="false" customHeight="false" hidden="true" ht="15" outlineLevel="1" r="34">
      <c r="A34" s="74" t="s">
        <v>25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6"/>
      <c r="AA34" s="81"/>
      <c r="AB34" s="36"/>
      <c r="AC34" s="66"/>
    </row>
    <row collapsed="false" customFormat="false" customHeight="false" hidden="true" ht="15" outlineLevel="1" r="35">
      <c r="A35" s="74" t="s">
        <v>26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6"/>
      <c r="AA35" s="81"/>
      <c r="AB35" s="36"/>
      <c r="AC35" s="66"/>
    </row>
    <row collapsed="false" customFormat="false" customHeight="false" hidden="true" ht="15" outlineLevel="1" r="36">
      <c r="A36" s="74" t="s">
        <v>27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6" t="n">
        <v>0</v>
      </c>
      <c r="AA36" s="83"/>
      <c r="AB36" s="36"/>
      <c r="AC36" s="66"/>
    </row>
    <row collapsed="false" customFormat="false" customHeight="false" hidden="true" ht="15" outlineLevel="1" r="37">
      <c r="A37" s="74" t="s">
        <v>28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6" t="n">
        <v>0</v>
      </c>
      <c r="AA37" s="83"/>
      <c r="AB37" s="36"/>
      <c r="AC37" s="66"/>
    </row>
    <row collapsed="false" customFormat="false" customHeight="false" hidden="false" ht="15" outlineLevel="0" r="38">
      <c r="A38" s="84" t="s">
        <v>33</v>
      </c>
      <c r="B38" s="85" t="n">
        <f aca="false">91.4166666666667*0.9</f>
        <v>82.275</v>
      </c>
      <c r="C38" s="85"/>
      <c r="D38" s="85" t="n">
        <f aca="false">91.4166666666667*0.95</f>
        <v>86.8458333333334</v>
      </c>
      <c r="E38" s="85"/>
      <c r="F38" s="85" t="n">
        <v>91.4166666666667</v>
      </c>
      <c r="G38" s="85"/>
      <c r="H38" s="85" t="n">
        <f aca="false">91.4166666666667*1.05</f>
        <v>95.9875</v>
      </c>
      <c r="I38" s="85"/>
      <c r="J38" s="85" t="n">
        <f aca="false">91.4166666666667*1.05</f>
        <v>95.9875</v>
      </c>
      <c r="K38" s="85"/>
      <c r="L38" s="85" t="n">
        <f aca="false">91.4166666666667*0.9</f>
        <v>82.275</v>
      </c>
      <c r="M38" s="85"/>
      <c r="N38" s="85" t="n">
        <f aca="false">91.4166666666667*0.9</f>
        <v>82.275</v>
      </c>
      <c r="O38" s="85"/>
      <c r="P38" s="85" t="n">
        <f aca="false">91.4166666666667*0.95</f>
        <v>86.8458333333334</v>
      </c>
      <c r="Q38" s="85"/>
      <c r="R38" s="85" t="n">
        <f aca="false">91.4166666666667*1.05</f>
        <v>95.9875</v>
      </c>
      <c r="S38" s="85"/>
      <c r="T38" s="85" t="n">
        <f aca="false">91.4166666666667*1.05</f>
        <v>95.9875</v>
      </c>
      <c r="U38" s="85"/>
      <c r="V38" s="85" t="n">
        <f aca="false">91.4166666666667*1.1</f>
        <v>100.558333333333</v>
      </c>
      <c r="W38" s="85"/>
      <c r="X38" s="85" t="n">
        <f aca="false">91.4166666666667*1.1</f>
        <v>100.558333333333</v>
      </c>
      <c r="Y38" s="75"/>
      <c r="Z38" s="76" t="n">
        <v>1097</v>
      </c>
      <c r="AA38" s="82"/>
      <c r="AB38" s="36" t="n">
        <f aca="false">+C38+E38+G38+I38+K38+M38+O38+Q38+S38+U38+W38+Y38-B38-D38-F38-H38-J38-L38-N38-P38-R38-T38-V38-X38</f>
        <v>-1097</v>
      </c>
      <c r="AC38" s="66" t="n">
        <f aca="false">+(C38+E38+G38+I38+K38+M38+O38+Q38+S38+U38+W38+Y38)/(B38+D38+F38+H38+J38+L38+N38+P38+R38+T52+V38+X38)</f>
        <v>0</v>
      </c>
    </row>
    <row collapsed="false" customFormat="false" customHeight="false" hidden="true" ht="15" outlineLevel="1" r="39">
      <c r="A39" s="74" t="s">
        <v>25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6"/>
      <c r="AA39" s="81"/>
      <c r="AB39" s="36"/>
      <c r="AC39" s="66"/>
    </row>
    <row collapsed="false" customFormat="false" customHeight="false" hidden="true" ht="15" outlineLevel="1" r="40">
      <c r="A40" s="74" t="s">
        <v>26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6"/>
      <c r="AA40" s="81"/>
      <c r="AB40" s="36"/>
      <c r="AC40" s="66"/>
    </row>
    <row collapsed="false" customFormat="false" customHeight="false" hidden="true" ht="15" outlineLevel="1" r="41">
      <c r="A41" s="74" t="s">
        <v>27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6" t="n">
        <v>0</v>
      </c>
      <c r="AA41" s="83"/>
      <c r="AB41" s="36"/>
      <c r="AC41" s="66"/>
    </row>
    <row collapsed="false" customFormat="false" customHeight="false" hidden="true" ht="15" outlineLevel="1" r="42">
      <c r="A42" s="74" t="s">
        <v>28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6" t="n">
        <v>0</v>
      </c>
      <c r="AA42" s="83"/>
      <c r="AB42" s="36"/>
      <c r="AC42" s="66"/>
    </row>
    <row collapsed="false" customFormat="false" customHeight="false" hidden="false" ht="15" outlineLevel="0" r="43">
      <c r="A43" s="74" t="s">
        <v>34</v>
      </c>
      <c r="B43" s="75" t="n">
        <f aca="false">48*0.9</f>
        <v>43.2</v>
      </c>
      <c r="C43" s="75"/>
      <c r="D43" s="75" t="n">
        <f aca="false">48*0.95</f>
        <v>45.6</v>
      </c>
      <c r="E43" s="75" t="n">
        <v>48</v>
      </c>
      <c r="F43" s="75" t="n">
        <v>48</v>
      </c>
      <c r="G43" s="75" t="n">
        <v>48</v>
      </c>
      <c r="H43" s="75" t="n">
        <f aca="false">48*1.05</f>
        <v>50.4</v>
      </c>
      <c r="I43" s="75"/>
      <c r="J43" s="75" t="n">
        <f aca="false">48*1.05</f>
        <v>50.4</v>
      </c>
      <c r="K43" s="75"/>
      <c r="L43" s="75" t="n">
        <f aca="false">48*0.9</f>
        <v>43.2</v>
      </c>
      <c r="M43" s="75"/>
      <c r="N43" s="75" t="n">
        <f aca="false">48*0.9</f>
        <v>43.2</v>
      </c>
      <c r="O43" s="75"/>
      <c r="P43" s="75" t="n">
        <f aca="false">48*0.95</f>
        <v>45.6</v>
      </c>
      <c r="Q43" s="75"/>
      <c r="R43" s="75" t="n">
        <f aca="false">48*1.05</f>
        <v>50.4</v>
      </c>
      <c r="S43" s="75"/>
      <c r="T43" s="75" t="n">
        <f aca="false">48*1.05</f>
        <v>50.4</v>
      </c>
      <c r="U43" s="75"/>
      <c r="V43" s="75" t="n">
        <f aca="false">48*1.1</f>
        <v>52.8</v>
      </c>
      <c r="W43" s="75"/>
      <c r="X43" s="75" t="n">
        <f aca="false">48*1.1</f>
        <v>52.8</v>
      </c>
      <c r="Y43" s="75"/>
      <c r="Z43" s="76" t="n">
        <v>576</v>
      </c>
      <c r="AA43" s="82"/>
      <c r="AB43" s="36" t="n">
        <f aca="false">+C43+E43+G43+I43+K43+M43+O43+Q43+S43+U43+W43+Y43-B43-D43-F43-H43-J43-L43-N43-P43-R43-T43-V43-X43</f>
        <v>-480</v>
      </c>
      <c r="AC43" s="66" t="n">
        <f aca="false">+(C43+E43+G43+I43+K43+M43+O43+Q43+S43+U43+W43+Y43)/(B43+D43+F43+H43+J43+L43+N43+P43+R43+T55+V43+X43)</f>
        <v>0.182648401826484</v>
      </c>
    </row>
    <row collapsed="false" customFormat="false" customHeight="false" hidden="true" ht="15" outlineLevel="1" r="44">
      <c r="A44" s="74" t="s">
        <v>25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6"/>
      <c r="AA44" s="81"/>
      <c r="AB44" s="36"/>
      <c r="AC44" s="66"/>
    </row>
    <row collapsed="false" customFormat="false" customHeight="false" hidden="true" ht="15" outlineLevel="1" r="45">
      <c r="A45" s="74" t="s">
        <v>26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6"/>
      <c r="AA45" s="81"/>
      <c r="AB45" s="36"/>
      <c r="AC45" s="66"/>
    </row>
    <row collapsed="false" customFormat="false" customHeight="false" hidden="true" ht="15" outlineLevel="1" r="46">
      <c r="A46" s="74" t="s">
        <v>27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6" t="n">
        <v>0</v>
      </c>
      <c r="AA46" s="83"/>
      <c r="AB46" s="36"/>
      <c r="AC46" s="66"/>
    </row>
    <row collapsed="false" customFormat="false" customHeight="false" hidden="true" ht="15" outlineLevel="1" r="47">
      <c r="A47" s="74" t="s">
        <v>28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6" t="n">
        <v>0</v>
      </c>
      <c r="AA47" s="83"/>
      <c r="AB47" s="36"/>
      <c r="AC47" s="66"/>
    </row>
    <row collapsed="false" customFormat="false" customHeight="false" hidden="false" ht="15" outlineLevel="0" r="48">
      <c r="A48" s="84" t="s">
        <v>35</v>
      </c>
      <c r="B48" s="85" t="n">
        <f aca="false">125.5*0.9</f>
        <v>112.95</v>
      </c>
      <c r="C48" s="85"/>
      <c r="D48" s="85" t="n">
        <f aca="false">125.5*0.95</f>
        <v>119.225</v>
      </c>
      <c r="E48" s="85"/>
      <c r="F48" s="85" t="n">
        <v>125.5</v>
      </c>
      <c r="G48" s="85"/>
      <c r="H48" s="85" t="n">
        <f aca="false">125.5*1.05</f>
        <v>131.775</v>
      </c>
      <c r="I48" s="85"/>
      <c r="J48" s="85" t="n">
        <f aca="false">125.5*1.05</f>
        <v>131.775</v>
      </c>
      <c r="K48" s="85"/>
      <c r="L48" s="85" t="n">
        <f aca="false">125.5*0.9</f>
        <v>112.95</v>
      </c>
      <c r="M48" s="85"/>
      <c r="N48" s="85" t="n">
        <f aca="false">125.5*0.9</f>
        <v>112.95</v>
      </c>
      <c r="O48" s="85"/>
      <c r="P48" s="85" t="n">
        <f aca="false">125.5*0.95</f>
        <v>119.225</v>
      </c>
      <c r="Q48" s="85"/>
      <c r="R48" s="85" t="n">
        <f aca="false">125.5*1.05</f>
        <v>131.775</v>
      </c>
      <c r="S48" s="85"/>
      <c r="T48" s="85" t="n">
        <f aca="false">125.5*1.05</f>
        <v>131.775</v>
      </c>
      <c r="U48" s="85"/>
      <c r="V48" s="85" t="n">
        <f aca="false">125.5*1.1</f>
        <v>138.05</v>
      </c>
      <c r="W48" s="85"/>
      <c r="X48" s="85" t="n">
        <f aca="false">125.5*1.1</f>
        <v>138.05</v>
      </c>
      <c r="Y48" s="75"/>
      <c r="Z48" s="76" t="n">
        <v>1506</v>
      </c>
      <c r="AA48" s="82"/>
      <c r="AB48" s="36" t="n">
        <f aca="false">+C48+E48+G48+I48+K48+M48+O48+Q48+S48+U48+W48+Y48-B48-D48-F48-H48-J48-L48-N48-P48-R48-T48-V48-X48</f>
        <v>-1506</v>
      </c>
      <c r="AC48" s="66"/>
    </row>
    <row collapsed="false" customFormat="false" customHeight="false" hidden="true" ht="15" outlineLevel="1" r="49">
      <c r="A49" s="74" t="s">
        <v>25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6"/>
      <c r="AA49" s="81"/>
      <c r="AB49" s="36"/>
      <c r="AC49" s="66"/>
    </row>
    <row collapsed="false" customFormat="false" customHeight="false" hidden="true" ht="15" outlineLevel="1" r="50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6"/>
      <c r="AA50" s="81"/>
      <c r="AB50" s="36"/>
      <c r="AC50" s="66"/>
    </row>
    <row collapsed="false" customFormat="false" customHeight="false" hidden="true" ht="15" outlineLevel="1" r="51">
      <c r="A51" s="74" t="s">
        <v>27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6"/>
      <c r="AA51" s="83"/>
      <c r="AB51" s="36"/>
      <c r="AC51" s="66"/>
    </row>
    <row collapsed="false" customFormat="false" customHeight="false" hidden="true" ht="15" outlineLevel="1" r="52">
      <c r="A52" s="74" t="s">
        <v>28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6"/>
      <c r="AA52" s="83"/>
      <c r="AB52" s="36"/>
      <c r="AC52" s="66"/>
    </row>
    <row collapsed="false" customFormat="false" customHeight="false" hidden="false" ht="15" outlineLevel="0" r="53">
      <c r="A53" s="74" t="s">
        <v>36</v>
      </c>
      <c r="B53" s="75" t="n">
        <f aca="false">120*0.9</f>
        <v>108</v>
      </c>
      <c r="C53" s="75"/>
      <c r="D53" s="75" t="n">
        <f aca="false">120*0.95</f>
        <v>114</v>
      </c>
      <c r="E53" s="75"/>
      <c r="F53" s="75" t="n">
        <v>120</v>
      </c>
      <c r="G53" s="75"/>
      <c r="H53" s="75" t="n">
        <f aca="false">120*1.05</f>
        <v>126</v>
      </c>
      <c r="I53" s="75"/>
      <c r="J53" s="75" t="n">
        <f aca="false">120*1.05</f>
        <v>126</v>
      </c>
      <c r="K53" s="75"/>
      <c r="L53" s="75" t="n">
        <f aca="false">120*0.9</f>
        <v>108</v>
      </c>
      <c r="M53" s="75"/>
      <c r="N53" s="75" t="n">
        <f aca="false">120*0.9</f>
        <v>108</v>
      </c>
      <c r="O53" s="75"/>
      <c r="P53" s="75" t="n">
        <f aca="false">120*0.95</f>
        <v>114</v>
      </c>
      <c r="Q53" s="75"/>
      <c r="R53" s="75" t="n">
        <f aca="false">120*1.05</f>
        <v>126</v>
      </c>
      <c r="S53" s="75"/>
      <c r="T53" s="75" t="n">
        <f aca="false">120*1.05</f>
        <v>126</v>
      </c>
      <c r="U53" s="75"/>
      <c r="V53" s="75" t="n">
        <f aca="false">120*1.1</f>
        <v>132</v>
      </c>
      <c r="W53" s="75"/>
      <c r="X53" s="75" t="n">
        <f aca="false">120*1.1</f>
        <v>132</v>
      </c>
      <c r="Y53" s="75"/>
      <c r="Z53" s="76" t="n">
        <v>1440</v>
      </c>
      <c r="AA53" s="87"/>
      <c r="AB53" s="36" t="n">
        <f aca="false">+C53+E53+G53+I53+K53+M53+O53+Q53+S53+U53+W53+Y53-B53-D53-F53-H53-J53-L53-N53-P53-R53-T53-V53-X53</f>
        <v>-1440</v>
      </c>
      <c r="AC53" s="66"/>
    </row>
    <row collapsed="false" customFormat="false" customHeight="false" hidden="true" ht="15" outlineLevel="1" r="54">
      <c r="A54" s="74" t="s">
        <v>25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6" t="n">
        <f aca="false">+SUM(B54:X54)</f>
        <v>0</v>
      </c>
      <c r="AA54" s="81"/>
      <c r="AB54" s="36"/>
      <c r="AC54" s="66"/>
    </row>
    <row collapsed="false" customFormat="false" customHeight="false" hidden="true" ht="15" outlineLevel="1" r="55">
      <c r="A55" s="74" t="s">
        <v>26</v>
      </c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6" t="n">
        <f aca="false">+SUM(B55:X55)</f>
        <v>0</v>
      </c>
      <c r="AA55" s="81"/>
      <c r="AB55" s="36"/>
      <c r="AC55" s="66"/>
    </row>
    <row collapsed="false" customFormat="false" customHeight="false" hidden="true" ht="15" outlineLevel="1" r="56">
      <c r="A56" s="74" t="s">
        <v>27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6"/>
      <c r="AA56" s="83"/>
      <c r="AB56" s="36"/>
      <c r="AC56" s="66"/>
    </row>
    <row collapsed="false" customFormat="false" customHeight="false" hidden="true" ht="15" outlineLevel="1" r="57">
      <c r="A57" s="74" t="s">
        <v>28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6"/>
      <c r="AA57" s="83"/>
      <c r="AB57" s="36"/>
      <c r="AC57" s="66"/>
    </row>
    <row collapsed="false" customFormat="false" customHeight="false" hidden="false" ht="15" outlineLevel="0" r="58">
      <c r="A58" s="84" t="s">
        <v>37</v>
      </c>
      <c r="B58" s="85" t="n">
        <f aca="false">96*0.9</f>
        <v>86.4</v>
      </c>
      <c r="C58" s="85"/>
      <c r="D58" s="85" t="n">
        <f aca="false">96*0.95</f>
        <v>91.2</v>
      </c>
      <c r="E58" s="85"/>
      <c r="F58" s="85" t="n">
        <v>96</v>
      </c>
      <c r="G58" s="85"/>
      <c r="H58" s="85" t="n">
        <f aca="false">96*1.05</f>
        <v>100.8</v>
      </c>
      <c r="I58" s="85"/>
      <c r="J58" s="85" t="n">
        <f aca="false">96*1.05</f>
        <v>100.8</v>
      </c>
      <c r="K58" s="85"/>
      <c r="L58" s="85" t="n">
        <f aca="false">96*0.9</f>
        <v>86.4</v>
      </c>
      <c r="M58" s="85"/>
      <c r="N58" s="85" t="n">
        <f aca="false">96*0.9</f>
        <v>86.4</v>
      </c>
      <c r="O58" s="85"/>
      <c r="P58" s="85" t="n">
        <f aca="false">96*0.95</f>
        <v>91.2</v>
      </c>
      <c r="Q58" s="85"/>
      <c r="R58" s="85" t="n">
        <f aca="false">96*1.05</f>
        <v>100.8</v>
      </c>
      <c r="S58" s="85"/>
      <c r="T58" s="85" t="n">
        <f aca="false">96*1.05</f>
        <v>100.8</v>
      </c>
      <c r="U58" s="85"/>
      <c r="V58" s="85" t="n">
        <f aca="false">96*1.1</f>
        <v>105.6</v>
      </c>
      <c r="W58" s="85"/>
      <c r="X58" s="85" t="n">
        <f aca="false">96*1.1</f>
        <v>105.6</v>
      </c>
      <c r="Y58" s="75"/>
      <c r="Z58" s="76" t="n">
        <v>1152</v>
      </c>
      <c r="AA58" s="87"/>
      <c r="AB58" s="36" t="n">
        <f aca="false">+C58+E58+G58+I58+K58+M58+O58+Q58+S58+U58+W58+Y58-B58-D58-F58-H58-J58-L58-N58-P58-R58-T58-V58-X58</f>
        <v>-1152</v>
      </c>
      <c r="AC58" s="66"/>
    </row>
    <row collapsed="false" customFormat="false" customHeight="false" hidden="true" ht="15" outlineLevel="1" r="59">
      <c r="A59" s="74" t="s">
        <v>25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6" t="n">
        <v>0</v>
      </c>
      <c r="AA59" s="87"/>
      <c r="AB59" s="36" t="n">
        <f aca="false">+C59+E59+G59+I59+K59+M59+O59+Q59+S59+U59+W59+Y59-B59-D59-F59-H59-J59-L59-N59-P59-R59-T59-V59-X59</f>
        <v>0</v>
      </c>
      <c r="AC59" s="66"/>
    </row>
    <row collapsed="false" customFormat="false" customHeight="false" hidden="true" ht="15" outlineLevel="1" r="60">
      <c r="A60" s="74" t="s">
        <v>26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6" t="n">
        <v>0</v>
      </c>
      <c r="AA60" s="87"/>
      <c r="AB60" s="36" t="n">
        <f aca="false">+C60+E60+G60+I60+K60+M60+O60+Q60+S60+U60+W60+Y60-B60-D60-F60-H60-J60-L60-N60-P60-R60-T60-V60-X60</f>
        <v>0</v>
      </c>
      <c r="AC60" s="66"/>
    </row>
    <row collapsed="false" customFormat="false" customHeight="false" hidden="true" ht="15" outlineLevel="1" r="61">
      <c r="A61" s="74" t="s">
        <v>27</v>
      </c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6" t="n">
        <v>0</v>
      </c>
      <c r="AA61" s="87"/>
      <c r="AB61" s="36" t="n">
        <f aca="false">+C61+E61+G61+I61+K61+M61+O61+Q61+S61+U61+W61+Y61-B61-D61-F61-H61-J61-L61-N61-P61-R61-T61-V61-X61</f>
        <v>0</v>
      </c>
      <c r="AC61" s="66"/>
    </row>
    <row collapsed="false" customFormat="false" customHeight="false" hidden="true" ht="15" outlineLevel="1" r="62">
      <c r="A62" s="74" t="s">
        <v>28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6" t="n">
        <v>0</v>
      </c>
      <c r="AA62" s="87"/>
      <c r="AB62" s="36" t="n">
        <f aca="false">+C62+E62+G62+I62+K62+M62+O62+Q62+S62+U62+W62+Y62-B62-D62-F62-H62-J62-L62-N62-P62-R62-T62-V62-X62</f>
        <v>0</v>
      </c>
      <c r="AC62" s="66"/>
    </row>
    <row collapsed="false" customFormat="false" customHeight="false" hidden="false" ht="15" outlineLevel="0" r="63">
      <c r="A63" s="74" t="s">
        <v>38</v>
      </c>
      <c r="B63" s="75" t="n">
        <f aca="false">60*0.9</f>
        <v>54</v>
      </c>
      <c r="C63" s="75"/>
      <c r="D63" s="75" t="n">
        <f aca="false">60*0.95</f>
        <v>57</v>
      </c>
      <c r="E63" s="75"/>
      <c r="F63" s="75" t="n">
        <v>60</v>
      </c>
      <c r="G63" s="75"/>
      <c r="H63" s="75" t="n">
        <f aca="false">60*1.05</f>
        <v>63</v>
      </c>
      <c r="I63" s="75"/>
      <c r="J63" s="75" t="n">
        <f aca="false">60*1.05</f>
        <v>63</v>
      </c>
      <c r="K63" s="75"/>
      <c r="L63" s="75" t="n">
        <f aca="false">60*0.9</f>
        <v>54</v>
      </c>
      <c r="M63" s="75"/>
      <c r="N63" s="75" t="n">
        <f aca="false">60*0.9</f>
        <v>54</v>
      </c>
      <c r="O63" s="75"/>
      <c r="P63" s="75" t="n">
        <f aca="false">60*0.95</f>
        <v>57</v>
      </c>
      <c r="Q63" s="75"/>
      <c r="R63" s="75" t="n">
        <f aca="false">60*1.05</f>
        <v>63</v>
      </c>
      <c r="S63" s="75"/>
      <c r="T63" s="75" t="n">
        <f aca="false">60*1.05</f>
        <v>63</v>
      </c>
      <c r="U63" s="75"/>
      <c r="V63" s="75" t="n">
        <f aca="false">60*1.1</f>
        <v>66</v>
      </c>
      <c r="W63" s="75"/>
      <c r="X63" s="75" t="n">
        <f aca="false">60*1.1</f>
        <v>66</v>
      </c>
      <c r="Y63" s="75"/>
      <c r="Z63" s="76" t="n">
        <v>720</v>
      </c>
      <c r="AA63" s="87"/>
      <c r="AB63" s="36" t="n">
        <f aca="false">+C63+E63+G63+I63+K63+M63+O63+Q63+S63+U63+W63+Y63-B63-D63-F63-H63-J63-L63-N63-P63-R63-T63-V63-X63</f>
        <v>-720</v>
      </c>
      <c r="AC63" s="66"/>
    </row>
    <row collapsed="false" customFormat="false" customHeight="false" hidden="true" ht="15" outlineLevel="1" r="64">
      <c r="A64" s="74" t="s">
        <v>25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6" t="n">
        <v>0</v>
      </c>
      <c r="AA64" s="87"/>
      <c r="AB64" s="36" t="n">
        <f aca="false">+C64+E64+G64+I64+K64+M64+O64+Q64+S64+U64+W64+Y64-B64-D64-F64-H64-J64-L64-N64-P64-R64-T64-V64-X64</f>
        <v>0</v>
      </c>
      <c r="AC64" s="66"/>
    </row>
    <row collapsed="false" customFormat="false" customHeight="false" hidden="true" ht="15" outlineLevel="1" r="65">
      <c r="A65" s="74" t="s">
        <v>26</v>
      </c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6" t="n">
        <v>0</v>
      </c>
      <c r="AA65" s="87"/>
      <c r="AB65" s="36" t="n">
        <f aca="false">+C65+E65+G65+I65+K65+M65+O65+Q65+S65+U65+W65+Y65-B65-D65-F65-H65-J65-L65-N65-P65-R65-T65-V65-X65</f>
        <v>0</v>
      </c>
      <c r="AC65" s="66"/>
    </row>
    <row collapsed="false" customFormat="false" customHeight="false" hidden="true" ht="15" outlineLevel="1" r="66">
      <c r="A66" s="74" t="s">
        <v>27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6" t="n">
        <v>0</v>
      </c>
      <c r="AA66" s="87"/>
      <c r="AB66" s="36" t="n">
        <f aca="false">+C66+E66+G66+I66+K66+M66+O66+Q66+S66+U66+W66+Y66-B66-D66-F66-H66-J66-L66-N66-P66-R66-T66-V66-X66</f>
        <v>0</v>
      </c>
      <c r="AC66" s="66"/>
    </row>
    <row collapsed="false" customFormat="false" customHeight="false" hidden="true" ht="15" outlineLevel="1" r="67">
      <c r="A67" s="74" t="s">
        <v>28</v>
      </c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6" t="n">
        <v>0</v>
      </c>
      <c r="AA67" s="87"/>
      <c r="AB67" s="36" t="n">
        <f aca="false">+C67+E67+G67+I67+K67+M67+O67+Q67+S67+U67+W67+Y67-B67-D67-F67-H67-J67-L67-N67-P67-R67-T67-V67-X67</f>
        <v>0</v>
      </c>
      <c r="AC67" s="66"/>
    </row>
    <row collapsed="false" customFormat="false" customHeight="false" hidden="false" ht="15" outlineLevel="0" r="68">
      <c r="A68" s="84" t="s">
        <v>39</v>
      </c>
      <c r="B68" s="85" t="n">
        <f aca="false">60*0.9</f>
        <v>54</v>
      </c>
      <c r="C68" s="85"/>
      <c r="D68" s="85" t="n">
        <f aca="false">60*0.95</f>
        <v>57</v>
      </c>
      <c r="E68" s="85"/>
      <c r="F68" s="85" t="n">
        <v>60</v>
      </c>
      <c r="G68" s="85"/>
      <c r="H68" s="85" t="n">
        <f aca="false">60*1.05</f>
        <v>63</v>
      </c>
      <c r="I68" s="85"/>
      <c r="J68" s="85" t="n">
        <f aca="false">60*1.05</f>
        <v>63</v>
      </c>
      <c r="K68" s="85"/>
      <c r="L68" s="85" t="n">
        <f aca="false">60*0.9</f>
        <v>54</v>
      </c>
      <c r="M68" s="85"/>
      <c r="N68" s="85" t="n">
        <f aca="false">60*0.9</f>
        <v>54</v>
      </c>
      <c r="O68" s="85"/>
      <c r="P68" s="85" t="n">
        <f aca="false">60*0.95</f>
        <v>57</v>
      </c>
      <c r="Q68" s="85"/>
      <c r="R68" s="85" t="n">
        <f aca="false">60*1.05</f>
        <v>63</v>
      </c>
      <c r="S68" s="85"/>
      <c r="T68" s="85" t="n">
        <f aca="false">60*1.05</f>
        <v>63</v>
      </c>
      <c r="U68" s="85"/>
      <c r="V68" s="85" t="n">
        <f aca="false">60*1.1</f>
        <v>66</v>
      </c>
      <c r="W68" s="85"/>
      <c r="X68" s="85" t="n">
        <f aca="false">60*1.1</f>
        <v>66</v>
      </c>
      <c r="Y68" s="75"/>
      <c r="Z68" s="76" t="n">
        <v>720</v>
      </c>
      <c r="AA68" s="87"/>
      <c r="AB68" s="36" t="n">
        <f aca="false">+C68+E68+G68+I68+K68+M68+O68+Q68+S68+U68+W68+Y68-B68-D68-F68-H68-J68-L68-N68-P68-R68-T68-V68-X68</f>
        <v>-720</v>
      </c>
      <c r="AC68" s="66"/>
    </row>
    <row collapsed="false" customFormat="false" customHeight="false" hidden="true" ht="15" outlineLevel="1" r="69">
      <c r="A69" s="74" t="s">
        <v>25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6" t="n">
        <v>0</v>
      </c>
      <c r="AA69" s="87"/>
      <c r="AB69" s="36" t="n">
        <f aca="false">+C69+E69+G69+I69+K69+M69+O69+Q69+S69+U69+W69+Y69-B69-D69-F69-H69-J69-L69-N69-P69-R69-T69-V69-X69</f>
        <v>0</v>
      </c>
      <c r="AC69" s="66"/>
    </row>
    <row collapsed="false" customFormat="false" customHeight="false" hidden="true" ht="15" outlineLevel="1" r="70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6" t="n">
        <v>0</v>
      </c>
      <c r="AA70" s="87"/>
      <c r="AB70" s="36" t="n">
        <f aca="false">+C70+E70+G70+I70+K70+M70+O70+Q70+S70+U70+W70+Y70-B70-D70-F70-H70-J70-L70-N70-P70-R70-T70-V70-X70</f>
        <v>0</v>
      </c>
      <c r="AC70" s="66"/>
    </row>
    <row collapsed="false" customFormat="false" customHeight="false" hidden="true" ht="15" outlineLevel="1" r="71">
      <c r="A71" s="74" t="s">
        <v>27</v>
      </c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6" t="n">
        <v>0</v>
      </c>
      <c r="AA71" s="87"/>
      <c r="AB71" s="36" t="n">
        <f aca="false">+C71+E71+G71+I71+K71+M71+O71+Q71+S71+U71+W71+Y71-B71-D71-F71-H71-J71-L71-N71-P71-R71-T71-V71-X71</f>
        <v>0</v>
      </c>
      <c r="AC71" s="66"/>
    </row>
    <row collapsed="false" customFormat="false" customHeight="false" hidden="true" ht="15" outlineLevel="1" r="72">
      <c r="A72" s="74" t="s">
        <v>28</v>
      </c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6" t="n">
        <v>0</v>
      </c>
      <c r="AA72" s="87"/>
      <c r="AB72" s="36" t="n">
        <f aca="false">+C72+E72+G72+I72+K72+M72+O72+Q72+S72+U72+W72+Y72-B72-D72-F72-H72-J72-L72-N72-P72-R72-T72-V72-X72</f>
        <v>0</v>
      </c>
      <c r="AC72" s="66"/>
    </row>
    <row collapsed="false" customFormat="false" customHeight="false" hidden="false" ht="15" outlineLevel="0" r="73">
      <c r="A73" s="74" t="s">
        <v>40</v>
      </c>
      <c r="B73" s="75" t="n">
        <f aca="false">144*0.9</f>
        <v>129.6</v>
      </c>
      <c r="C73" s="75"/>
      <c r="D73" s="75" t="n">
        <f aca="false">144*0.95</f>
        <v>136.8</v>
      </c>
      <c r="E73" s="75"/>
      <c r="F73" s="75" t="n">
        <v>144</v>
      </c>
      <c r="G73" s="75"/>
      <c r="H73" s="75" t="n">
        <f aca="false">144*1.05</f>
        <v>151.2</v>
      </c>
      <c r="I73" s="75"/>
      <c r="J73" s="75" t="n">
        <f aca="false">144*1.05</f>
        <v>151.2</v>
      </c>
      <c r="K73" s="75"/>
      <c r="L73" s="75" t="n">
        <f aca="false">144*0.9</f>
        <v>129.6</v>
      </c>
      <c r="M73" s="75"/>
      <c r="N73" s="75" t="n">
        <f aca="false">144*0.9</f>
        <v>129.6</v>
      </c>
      <c r="O73" s="75"/>
      <c r="P73" s="75" t="n">
        <f aca="false">144*0.95</f>
        <v>136.8</v>
      </c>
      <c r="Q73" s="75"/>
      <c r="R73" s="75" t="n">
        <f aca="false">144*1.05</f>
        <v>151.2</v>
      </c>
      <c r="S73" s="75"/>
      <c r="T73" s="75" t="n">
        <f aca="false">144*1.05</f>
        <v>151.2</v>
      </c>
      <c r="U73" s="75"/>
      <c r="V73" s="75" t="n">
        <f aca="false">144*1.1</f>
        <v>158.4</v>
      </c>
      <c r="W73" s="75"/>
      <c r="X73" s="75" t="n">
        <f aca="false">144*1.1</f>
        <v>158.4</v>
      </c>
      <c r="Y73" s="75"/>
      <c r="Z73" s="76" t="n">
        <v>1728</v>
      </c>
      <c r="AA73" s="87"/>
      <c r="AB73" s="36" t="n">
        <f aca="false">+C73+E73+G73+I73+K73+M73+O73+Q73+S73+U73+W73+Y73-B73-D73-F73-H73-J73-L73-N73-P73-R73-T73-V73-X73</f>
        <v>-1728</v>
      </c>
      <c r="AC73" s="66"/>
    </row>
    <row collapsed="false" customFormat="false" customHeight="false" hidden="true" ht="15" outlineLevel="1" r="74">
      <c r="A74" s="74" t="s">
        <v>25</v>
      </c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6" t="n">
        <v>0</v>
      </c>
      <c r="AA74" s="87"/>
      <c r="AB74" s="36" t="n">
        <f aca="false">+C74+E74+G74+I74+K74+M74+O74+Q74+S74+U74+W74+Y74-B74-D74-F74-H74-J74-L74-N74-P74-R74-T74-V74-X74</f>
        <v>0</v>
      </c>
      <c r="AC74" s="66"/>
    </row>
    <row collapsed="false" customFormat="false" customHeight="false" hidden="true" ht="15" outlineLevel="1" r="75">
      <c r="A75" s="74" t="s">
        <v>26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6" t="n">
        <v>0</v>
      </c>
      <c r="AA75" s="87"/>
      <c r="AB75" s="36" t="n">
        <f aca="false">+C75+E75+G75+I75+K75+M75+O75+Q75+S75+U75+W75+Y75-B75-D75-F75-H75-J75-L75-N75-P75-R75-T75-V75-X75</f>
        <v>0</v>
      </c>
      <c r="AC75" s="66"/>
    </row>
    <row collapsed="false" customFormat="false" customHeight="false" hidden="true" ht="15" outlineLevel="1" r="76">
      <c r="A76" s="74" t="s">
        <v>27</v>
      </c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6" t="n">
        <v>0</v>
      </c>
      <c r="AA76" s="87"/>
      <c r="AB76" s="36" t="n">
        <f aca="false">+C76+E76+G76+I76+K76+M76+O76+Q76+S76+U76+W76+Y76-B76-D76-F76-H76-J76-L76-N76-P76-R76-T76-V76-X76</f>
        <v>0</v>
      </c>
      <c r="AC76" s="66"/>
    </row>
    <row collapsed="false" customFormat="false" customHeight="false" hidden="true" ht="15" outlineLevel="1" r="77">
      <c r="A77" s="74" t="s">
        <v>28</v>
      </c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6" t="n">
        <v>0</v>
      </c>
      <c r="AA77" s="87"/>
      <c r="AB77" s="36" t="n">
        <f aca="false">+C77+E77+G77+I77+K77+M77+O77+Q77+S77+U77+W77+Y77-B77-D77-F77-H77-J77-L77-N77-P77-R77-T77-V77-X77</f>
        <v>0</v>
      </c>
      <c r="AC77" s="66"/>
    </row>
    <row collapsed="false" customFormat="false" customHeight="false" hidden="false" ht="15" outlineLevel="0" r="78">
      <c r="A78" s="84" t="s">
        <v>41</v>
      </c>
      <c r="B78" s="85" t="n">
        <f aca="false">72*0.9</f>
        <v>64.8</v>
      </c>
      <c r="C78" s="85"/>
      <c r="D78" s="85" t="n">
        <f aca="false">72*0.95</f>
        <v>68.4</v>
      </c>
      <c r="E78" s="85"/>
      <c r="F78" s="85" t="n">
        <v>72</v>
      </c>
      <c r="G78" s="85"/>
      <c r="H78" s="85" t="n">
        <f aca="false">72*1.05</f>
        <v>75.6</v>
      </c>
      <c r="I78" s="85"/>
      <c r="J78" s="85" t="n">
        <f aca="false">72*1.05</f>
        <v>75.6</v>
      </c>
      <c r="K78" s="85"/>
      <c r="L78" s="85" t="n">
        <f aca="false">72*0.9</f>
        <v>64.8</v>
      </c>
      <c r="M78" s="85"/>
      <c r="N78" s="85" t="n">
        <f aca="false">72*0.9</f>
        <v>64.8</v>
      </c>
      <c r="O78" s="85"/>
      <c r="P78" s="85" t="n">
        <f aca="false">72*0.95</f>
        <v>68.4</v>
      </c>
      <c r="Q78" s="85"/>
      <c r="R78" s="85" t="n">
        <f aca="false">72*1.05</f>
        <v>75.6</v>
      </c>
      <c r="S78" s="85"/>
      <c r="T78" s="85" t="n">
        <f aca="false">72*1.05</f>
        <v>75.6</v>
      </c>
      <c r="U78" s="85"/>
      <c r="V78" s="85" t="n">
        <f aca="false">72*1.1</f>
        <v>79.2</v>
      </c>
      <c r="W78" s="85"/>
      <c r="X78" s="85" t="n">
        <f aca="false">72*1.1</f>
        <v>79.2</v>
      </c>
      <c r="Y78" s="75"/>
      <c r="Z78" s="76" t="n">
        <v>864</v>
      </c>
      <c r="AA78" s="87"/>
      <c r="AB78" s="36" t="n">
        <f aca="false">+C78+E78+G78+I78+K78+M78+O78+Q78+S78+U78+W78+Y78-B78-D78-F78-H78-J78-L78-N78-P78-R78-T78-V78-X78</f>
        <v>-864</v>
      </c>
      <c r="AC78" s="66"/>
    </row>
    <row collapsed="false" customFormat="false" customHeight="false" hidden="true" ht="15" outlineLevel="1" r="79">
      <c r="A79" s="74" t="s">
        <v>25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6" t="n">
        <v>0</v>
      </c>
      <c r="AA79" s="87"/>
      <c r="AB79" s="36" t="n">
        <f aca="false">+C79+E79+G79+I79+K79+M79+O79+Q79+S79+U79+W79+Y79-B79-D79-F79-H79-J79-L79-N79-P79-R79-T79-V79-X79</f>
        <v>0</v>
      </c>
      <c r="AC79" s="66"/>
    </row>
    <row collapsed="false" customFormat="false" customHeight="false" hidden="true" ht="15" outlineLevel="1" r="80">
      <c r="A80" s="74" t="s">
        <v>26</v>
      </c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6" t="n">
        <v>0</v>
      </c>
      <c r="AA80" s="87"/>
      <c r="AB80" s="36" t="n">
        <f aca="false">+C80+E80+G80+I80+K80+M80+O80+Q80+S80+U80+W80+Y80-B80-D80-F80-H80-J80-L80-N80-P80-R80-T80-V80-X80</f>
        <v>0</v>
      </c>
      <c r="AC80" s="66"/>
    </row>
    <row collapsed="false" customFormat="false" customHeight="false" hidden="true" ht="15" outlineLevel="1" r="81">
      <c r="A81" s="74" t="s">
        <v>27</v>
      </c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6" t="n">
        <v>0</v>
      </c>
      <c r="AA81" s="87"/>
      <c r="AB81" s="36" t="n">
        <f aca="false">+C81+E81+G81+I81+K81+M81+O81+Q81+S81+U81+W81+Y81-B81-D81-F81-H81-J81-L81-N81-P81-R81-T81-V81-X81</f>
        <v>0</v>
      </c>
      <c r="AC81" s="66"/>
    </row>
    <row collapsed="false" customFormat="false" customHeight="false" hidden="true" ht="15" outlineLevel="1" r="82">
      <c r="A82" s="74" t="s">
        <v>28</v>
      </c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6" t="n">
        <v>0</v>
      </c>
      <c r="AA82" s="87"/>
      <c r="AB82" s="36" t="n">
        <f aca="false">+C82+E82+G82+I82+K82+M82+O82+Q82+S82+U82+W82+Y82-B82-D82-F82-H82-J82-L82-N82-P82-R82-T82-V82-X82</f>
        <v>0</v>
      </c>
      <c r="AC82" s="66"/>
    </row>
    <row collapsed="false" customFormat="false" customHeight="false" hidden="false" ht="15" outlineLevel="0" r="83">
      <c r="A83" s="74" t="s">
        <v>42</v>
      </c>
      <c r="B83" s="75" t="n">
        <f aca="false">255*0.9</f>
        <v>229.5</v>
      </c>
      <c r="C83" s="75"/>
      <c r="D83" s="75" t="n">
        <f aca="false">255*0.95</f>
        <v>242.25</v>
      </c>
      <c r="E83" s="75"/>
      <c r="F83" s="75" t="n">
        <v>255</v>
      </c>
      <c r="G83" s="75"/>
      <c r="H83" s="75" t="n">
        <f aca="false">255*1.05</f>
        <v>267.75</v>
      </c>
      <c r="I83" s="75"/>
      <c r="J83" s="75" t="n">
        <f aca="false">255*1.05</f>
        <v>267.75</v>
      </c>
      <c r="K83" s="75"/>
      <c r="L83" s="75" t="n">
        <f aca="false">255*0.9</f>
        <v>229.5</v>
      </c>
      <c r="M83" s="75"/>
      <c r="N83" s="75" t="n">
        <f aca="false">255*0.9</f>
        <v>229.5</v>
      </c>
      <c r="O83" s="75"/>
      <c r="P83" s="75" t="n">
        <f aca="false">255*0.95</f>
        <v>242.25</v>
      </c>
      <c r="Q83" s="75"/>
      <c r="R83" s="75" t="n">
        <f aca="false">255*1.05</f>
        <v>267.75</v>
      </c>
      <c r="S83" s="75"/>
      <c r="T83" s="75" t="n">
        <f aca="false">255*1.05</f>
        <v>267.75</v>
      </c>
      <c r="U83" s="75"/>
      <c r="V83" s="75" t="n">
        <f aca="false">255*1.1</f>
        <v>280.5</v>
      </c>
      <c r="W83" s="75"/>
      <c r="X83" s="75" t="n">
        <f aca="false">255*1.1</f>
        <v>280.5</v>
      </c>
      <c r="Y83" s="75"/>
      <c r="Z83" s="76" t="n">
        <v>3060</v>
      </c>
      <c r="AA83" s="87"/>
      <c r="AB83" s="36" t="n">
        <f aca="false">+C83+E83+G83+I83+K83+M83+O83+Q83+S83+U83+W83+Y83-B83-D83-F83-H83-J83-L83-N83-P83-R83-T83-V83-X83</f>
        <v>-3060</v>
      </c>
      <c r="AC83" s="66"/>
    </row>
    <row collapsed="false" customFormat="false" customHeight="false" hidden="true" ht="15" outlineLevel="1" r="84">
      <c r="A84" s="74" t="s">
        <v>25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88"/>
      <c r="Z84" s="76"/>
      <c r="AA84" s="87"/>
      <c r="AB84" s="36"/>
      <c r="AC84" s="66"/>
    </row>
    <row collapsed="false" customFormat="false" customHeight="false" hidden="true" ht="15" outlineLevel="1" r="85">
      <c r="A85" s="74" t="s">
        <v>26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88"/>
      <c r="Z85" s="76"/>
      <c r="AA85" s="87"/>
      <c r="AB85" s="36"/>
      <c r="AC85" s="66"/>
    </row>
    <row collapsed="false" customFormat="false" customHeight="false" hidden="true" ht="15" outlineLevel="1" r="86">
      <c r="A86" s="74" t="s">
        <v>27</v>
      </c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88"/>
      <c r="Z86" s="76"/>
      <c r="AA86" s="87"/>
      <c r="AB86" s="36"/>
      <c r="AC86" s="66"/>
    </row>
    <row collapsed="false" customFormat="false" customHeight="false" hidden="true" ht="15" outlineLevel="1" r="87">
      <c r="A87" s="74" t="s">
        <v>28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88"/>
      <c r="Z87" s="76"/>
      <c r="AA87" s="87"/>
      <c r="AB87" s="36"/>
      <c r="AC87" s="66" t="n">
        <f aca="false">+SUM(Y28,W28,U28,S28,Q28,O28,M28,K28,I28,G28,E28,C28)</f>
        <v>0</v>
      </c>
    </row>
    <row collapsed="false" customFormat="false" customHeight="false" hidden="true" ht="15" outlineLevel="1" r="88">
      <c r="A88" s="89"/>
      <c r="B88" s="90"/>
      <c r="C88" s="91"/>
      <c r="D88" s="90"/>
      <c r="E88" s="91"/>
      <c r="F88" s="90"/>
      <c r="G88" s="91"/>
      <c r="H88" s="90"/>
      <c r="I88" s="90"/>
      <c r="J88" s="90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0"/>
      <c r="X88" s="92"/>
      <c r="Y88" s="92"/>
      <c r="Z88" s="92"/>
      <c r="AA88" s="92"/>
      <c r="AB88" s="93"/>
      <c r="AC88" s="94"/>
    </row>
    <row collapsed="false" customFormat="false" customHeight="false" hidden="true" ht="15" outlineLevel="1"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0"/>
      <c r="X89" s="92"/>
      <c r="Y89" s="92"/>
      <c r="Z89" s="92"/>
      <c r="AA89" s="92"/>
      <c r="AB89" s="93"/>
      <c r="AC89" s="94"/>
    </row>
    <row collapsed="false" customFormat="false" customHeight="false" hidden="true" ht="15" outlineLevel="1" r="90">
      <c r="A90" s="89"/>
      <c r="B90" s="90"/>
      <c r="C90" s="91"/>
      <c r="D90" s="90"/>
      <c r="E90" s="91"/>
      <c r="F90" s="90"/>
      <c r="G90" s="91"/>
      <c r="H90" s="90"/>
      <c r="I90" s="90"/>
      <c r="J90" s="90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0"/>
      <c r="X90" s="92"/>
      <c r="Y90" s="92"/>
      <c r="Z90" s="92"/>
      <c r="AA90" s="92"/>
      <c r="AB90" s="93"/>
      <c r="AC90" s="94"/>
    </row>
    <row collapsed="false" customFormat="false" customHeight="false" hidden="false" ht="15" outlineLevel="1" r="91">
      <c r="A91" s="89"/>
      <c r="B91" s="90"/>
      <c r="C91" s="91"/>
      <c r="D91" s="90"/>
      <c r="E91" s="91"/>
      <c r="F91" s="90"/>
      <c r="G91" s="91"/>
      <c r="H91" s="90"/>
      <c r="I91" s="90"/>
      <c r="J91" s="90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0"/>
      <c r="X91" s="92"/>
      <c r="Y91" s="92"/>
      <c r="Z91" s="92"/>
      <c r="AA91" s="92"/>
      <c r="AB91" s="93"/>
      <c r="AC91" s="94"/>
    </row>
    <row collapsed="false" customFormat="false" customHeight="false" hidden="false" ht="15" outlineLevel="0" r="92">
      <c r="A92" s="23"/>
      <c r="B92" s="17" t="s">
        <v>13</v>
      </c>
      <c r="C92" s="18" t="s">
        <v>14</v>
      </c>
      <c r="D92" s="17" t="s">
        <v>13</v>
      </c>
      <c r="E92" s="18" t="s">
        <v>14</v>
      </c>
      <c r="F92" s="17" t="s">
        <v>13</v>
      </c>
      <c r="G92" s="18" t="s">
        <v>14</v>
      </c>
      <c r="H92" s="17" t="s">
        <v>13</v>
      </c>
      <c r="I92" s="18" t="s">
        <v>14</v>
      </c>
      <c r="J92" s="17" t="s">
        <v>13</v>
      </c>
      <c r="K92" s="18" t="s">
        <v>14</v>
      </c>
      <c r="L92" s="17" t="s">
        <v>13</v>
      </c>
      <c r="M92" s="18" t="s">
        <v>14</v>
      </c>
      <c r="N92" s="17" t="s">
        <v>13</v>
      </c>
      <c r="O92" s="18" t="s">
        <v>14</v>
      </c>
      <c r="P92" s="17" t="s">
        <v>13</v>
      </c>
      <c r="Q92" s="18" t="s">
        <v>14</v>
      </c>
      <c r="R92" s="17" t="s">
        <v>13</v>
      </c>
      <c r="S92" s="18" t="s">
        <v>14</v>
      </c>
      <c r="T92" s="17" t="s">
        <v>13</v>
      </c>
      <c r="U92" s="18" t="s">
        <v>14</v>
      </c>
      <c r="V92" s="17" t="s">
        <v>13</v>
      </c>
      <c r="W92" s="18" t="s">
        <v>14</v>
      </c>
      <c r="X92" s="17" t="s">
        <v>13</v>
      </c>
      <c r="Y92" s="19" t="s">
        <v>14</v>
      </c>
      <c r="Z92" s="92"/>
      <c r="AA92" s="92"/>
      <c r="AB92" s="93"/>
      <c r="AC92" s="95"/>
    </row>
    <row collapsed="false" customFormat="false" customHeight="false" hidden="false" ht="38.25" outlineLevel="0" r="93">
      <c r="A93" s="24" t="s">
        <v>43</v>
      </c>
      <c r="B93" s="25" t="n">
        <v>42186</v>
      </c>
      <c r="C93" s="25" t="n">
        <v>42186</v>
      </c>
      <c r="D93" s="25" t="n">
        <v>42217</v>
      </c>
      <c r="E93" s="25" t="n">
        <v>42217</v>
      </c>
      <c r="F93" s="25" t="n">
        <v>42248</v>
      </c>
      <c r="G93" s="25" t="n">
        <v>42248</v>
      </c>
      <c r="H93" s="25" t="n">
        <v>42278</v>
      </c>
      <c r="I93" s="25" t="n">
        <v>42278</v>
      </c>
      <c r="J93" s="25" t="n">
        <v>42309</v>
      </c>
      <c r="K93" s="25" t="n">
        <v>42309</v>
      </c>
      <c r="L93" s="25" t="n">
        <v>42339</v>
      </c>
      <c r="M93" s="25" t="n">
        <v>42339</v>
      </c>
      <c r="N93" s="25" t="n">
        <v>42370</v>
      </c>
      <c r="O93" s="25" t="n">
        <v>42370</v>
      </c>
      <c r="P93" s="25" t="n">
        <v>42401</v>
      </c>
      <c r="Q93" s="25" t="n">
        <v>42401</v>
      </c>
      <c r="R93" s="25" t="n">
        <v>42430</v>
      </c>
      <c r="S93" s="25" t="n">
        <v>42430</v>
      </c>
      <c r="T93" s="25" t="n">
        <v>42461</v>
      </c>
      <c r="U93" s="25" t="n">
        <v>42461</v>
      </c>
      <c r="V93" s="25" t="n">
        <v>42491</v>
      </c>
      <c r="W93" s="25" t="n">
        <v>42491</v>
      </c>
      <c r="X93" s="25" t="n">
        <v>42522</v>
      </c>
      <c r="Y93" s="26" t="n">
        <v>42156</v>
      </c>
      <c r="Z93" s="26" t="s">
        <v>16</v>
      </c>
      <c r="AA93" s="96" t="s">
        <v>14</v>
      </c>
      <c r="AB93" s="51" t="s">
        <v>18</v>
      </c>
      <c r="AC93" s="29" t="s">
        <v>19</v>
      </c>
    </row>
    <row collapsed="false" customFormat="false" customHeight="true" hidden="false" ht="6" outlineLevel="0" r="94">
      <c r="A94" s="59"/>
      <c r="B94" s="60"/>
      <c r="C94" s="60"/>
      <c r="D94" s="60"/>
      <c r="E94" s="60"/>
      <c r="F94" s="60"/>
      <c r="G94" s="60"/>
      <c r="H94" s="60"/>
      <c r="I94" s="60"/>
      <c r="J94" s="60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0"/>
      <c r="X94" s="61"/>
      <c r="Y94" s="61"/>
      <c r="Z94" s="61"/>
      <c r="AA94" s="61"/>
      <c r="AB94" s="62"/>
      <c r="AC94" s="63"/>
    </row>
    <row collapsed="false" customFormat="false" customHeight="false" hidden="false" ht="15" outlineLevel="0" r="95">
      <c r="A95" s="64" t="s">
        <v>44</v>
      </c>
      <c r="B95" s="97" t="n">
        <v>366</v>
      </c>
      <c r="C95" s="97"/>
      <c r="D95" s="97" t="n">
        <v>366</v>
      </c>
      <c r="E95" s="97"/>
      <c r="F95" s="97" t="n">
        <v>366</v>
      </c>
      <c r="G95" s="97"/>
      <c r="H95" s="97" t="n">
        <v>366</v>
      </c>
      <c r="I95" s="97"/>
      <c r="J95" s="97" t="n">
        <v>366</v>
      </c>
      <c r="K95" s="97"/>
      <c r="L95" s="97" t="n">
        <v>366</v>
      </c>
      <c r="M95" s="97"/>
      <c r="N95" s="97" t="n">
        <v>366</v>
      </c>
      <c r="O95" s="97"/>
      <c r="P95" s="97" t="n">
        <v>366</v>
      </c>
      <c r="Q95" s="97"/>
      <c r="R95" s="97" t="n">
        <v>366</v>
      </c>
      <c r="S95" s="97"/>
      <c r="T95" s="97" t="n">
        <v>366</v>
      </c>
      <c r="U95" s="97"/>
      <c r="V95" s="97" t="n">
        <v>366</v>
      </c>
      <c r="W95" s="97"/>
      <c r="X95" s="97" t="n">
        <v>366</v>
      </c>
      <c r="Y95" s="97"/>
      <c r="Z95" s="97" t="n">
        <f aca="false">SUM(X95,V95,T95,R95,P95,N95,L95,J95,H95,F95,D95,B95)</f>
        <v>4392</v>
      </c>
      <c r="AA95" s="65" t="n">
        <f aca="false">+SUM(Y95,W95,U95,S95,Q95,O95,M95,K95,I95,G95,E95,C95)</f>
        <v>0</v>
      </c>
      <c r="AB95" s="36" t="n">
        <f aca="false">+C95+E95+G95+I95+K95+M95+O95+Q95+S95+U95+W95+Y95-B95-D95-F95-H95-J95-L95-N95-P95-R95-T95-V95-X95</f>
        <v>-4392</v>
      </c>
      <c r="AC95" s="66"/>
    </row>
    <row collapsed="false" customFormat="false" customHeight="false" hidden="false" ht="15" outlineLevel="0" r="96">
      <c r="A96" s="98"/>
      <c r="B96" s="98"/>
      <c r="C96" s="98"/>
      <c r="D96" s="98"/>
      <c r="E96" s="98"/>
      <c r="F96" s="98"/>
      <c r="G96" s="99"/>
      <c r="H96" s="98"/>
      <c r="I96" s="98"/>
      <c r="J96" s="98"/>
      <c r="K96" s="98"/>
      <c r="L96" s="98"/>
      <c r="M96" s="98"/>
      <c r="N96" s="98"/>
      <c r="O96" s="99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100"/>
      <c r="AC96" s="101"/>
    </row>
    <row collapsed="false" customFormat="false" customHeight="false" hidden="false" ht="38.25" outlineLevel="0" r="97">
      <c r="A97" s="102" t="s">
        <v>45</v>
      </c>
      <c r="B97" s="25" t="n">
        <v>42186</v>
      </c>
      <c r="C97" s="25"/>
      <c r="D97" s="25" t="n">
        <v>42217</v>
      </c>
      <c r="E97" s="25" t="n">
        <v>42217</v>
      </c>
      <c r="F97" s="25" t="n">
        <v>42248</v>
      </c>
      <c r="G97" s="25" t="n">
        <v>42248</v>
      </c>
      <c r="H97" s="25" t="n">
        <v>42278</v>
      </c>
      <c r="I97" s="25" t="n">
        <v>42278</v>
      </c>
      <c r="J97" s="25" t="n">
        <v>42309</v>
      </c>
      <c r="K97" s="25" t="n">
        <v>42309</v>
      </c>
      <c r="L97" s="25" t="n">
        <v>42339</v>
      </c>
      <c r="M97" s="25" t="n">
        <v>42339</v>
      </c>
      <c r="N97" s="25" t="n">
        <v>42370</v>
      </c>
      <c r="O97" s="25" t="n">
        <v>42370</v>
      </c>
      <c r="P97" s="25" t="n">
        <v>42401</v>
      </c>
      <c r="Q97" s="25" t="n">
        <v>42401</v>
      </c>
      <c r="R97" s="25" t="n">
        <v>42430</v>
      </c>
      <c r="S97" s="25" t="n">
        <v>42430</v>
      </c>
      <c r="T97" s="25" t="n">
        <v>42461</v>
      </c>
      <c r="U97" s="25" t="n">
        <v>42461</v>
      </c>
      <c r="V97" s="25" t="n">
        <v>42491</v>
      </c>
      <c r="W97" s="25" t="n">
        <v>42491</v>
      </c>
      <c r="X97" s="25" t="n">
        <v>42522</v>
      </c>
      <c r="Y97" s="26" t="n">
        <v>42156</v>
      </c>
      <c r="Z97" s="103" t="s">
        <v>16</v>
      </c>
      <c r="AA97" s="104" t="s">
        <v>17</v>
      </c>
      <c r="AB97" s="51" t="s">
        <v>18</v>
      </c>
      <c r="AC97" s="29" t="s">
        <v>19</v>
      </c>
    </row>
    <row collapsed="false" customFormat="false" customHeight="false" hidden="false" ht="15" outlineLevel="0" r="98">
      <c r="A98" s="105" t="s">
        <v>1</v>
      </c>
      <c r="B98" s="97" t="n">
        <f aca="false">1252.034+10</f>
        <v>1262.034</v>
      </c>
      <c r="C98" s="97"/>
      <c r="D98" s="97" t="n">
        <f aca="false">1258.36933333333+15</f>
        <v>1273.36933333333</v>
      </c>
      <c r="E98" s="97"/>
      <c r="F98" s="97" t="n">
        <f aca="false">1265.546+15</f>
        <v>1280.546</v>
      </c>
      <c r="G98" s="97"/>
      <c r="H98" s="97" t="n">
        <f aca="false">1273.564+20</f>
        <v>1293.564</v>
      </c>
      <c r="I98" s="97"/>
      <c r="J98" s="97" t="n">
        <f aca="false">1281.582+40+10</f>
        <v>1331.582</v>
      </c>
      <c r="K98" s="97"/>
      <c r="L98" s="97" t="n">
        <f aca="false">1287.076+40+10</f>
        <v>1337.076</v>
      </c>
      <c r="M98" s="97"/>
      <c r="N98" s="97" t="n">
        <f aca="false">1292.57+40+10</f>
        <v>1342.57</v>
      </c>
      <c r="O98" s="97"/>
      <c r="P98" s="97" t="n">
        <f aca="false">1298.90533333333+40+10</f>
        <v>1348.90533333333</v>
      </c>
      <c r="Q98" s="97"/>
      <c r="R98" s="97" t="n">
        <f aca="false">1306.92333333333+40+25</f>
        <v>1371.92333333333</v>
      </c>
      <c r="S98" s="97"/>
      <c r="T98" s="97" t="n">
        <f aca="false">1314.94133333333+40+25</f>
        <v>1379.94133333333</v>
      </c>
      <c r="U98" s="97" t="n">
        <v>0</v>
      </c>
      <c r="V98" s="97" t="n">
        <f aca="false">1323.80066666667+25</f>
        <v>1348.80066666667</v>
      </c>
      <c r="W98" s="97" t="n">
        <v>0</v>
      </c>
      <c r="X98" s="97" t="n">
        <f aca="false">1332.66+44+25</f>
        <v>1401.66</v>
      </c>
      <c r="Y98" s="97"/>
      <c r="Z98" s="97" t="n">
        <f aca="false">+SUM(X98,V98,T98,R98,P98,N98,L98,J98,H98,F98,D98,B98)</f>
        <v>15971.972</v>
      </c>
      <c r="AA98" s="65" t="n">
        <f aca="false">+SUM(Y98,W98,U98,S98,Q98,O98,M98,K98,I98,G98,E98,C98)</f>
        <v>0</v>
      </c>
      <c r="AB98" s="36" t="n">
        <f aca="false">+C98+E98+G98+I98+K98+M98+O98+Q98+S98+U98+W98+Y98-B98-D98-F98-H98-J98-L98-N98-P98-R98-T98-V98-X98</f>
        <v>-15971.972</v>
      </c>
      <c r="AC98" s="66"/>
      <c r="AE98" s="106"/>
    </row>
    <row collapsed="false" customFormat="false" customHeight="false" hidden="false" ht="15" outlineLevel="0" r="99">
      <c r="A99" s="98"/>
      <c r="B99" s="98"/>
      <c r="C99" s="98"/>
      <c r="D99" s="98"/>
      <c r="E99" s="98"/>
      <c r="F99" s="98"/>
      <c r="G99" s="107"/>
      <c r="H99" s="98"/>
      <c r="I99" s="98"/>
      <c r="J99" s="98"/>
      <c r="K99" s="10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109"/>
      <c r="AC99" s="110"/>
    </row>
    <row collapsed="false" customFormat="false" customHeight="false" hidden="false" ht="15" outlineLevel="0" r="100">
      <c r="A100" s="98"/>
      <c r="B100" s="17" t="s">
        <v>13</v>
      </c>
      <c r="C100" s="18"/>
      <c r="D100" s="17" t="s">
        <v>13</v>
      </c>
      <c r="E100" s="18" t="s">
        <v>14</v>
      </c>
      <c r="F100" s="17" t="s">
        <v>13</v>
      </c>
      <c r="G100" s="18" t="s">
        <v>14</v>
      </c>
      <c r="H100" s="17" t="s">
        <v>13</v>
      </c>
      <c r="I100" s="18" t="s">
        <v>14</v>
      </c>
      <c r="J100" s="17" t="s">
        <v>13</v>
      </c>
      <c r="K100" s="18" t="s">
        <v>14</v>
      </c>
      <c r="L100" s="17" t="s">
        <v>13</v>
      </c>
      <c r="M100" s="18" t="s">
        <v>14</v>
      </c>
      <c r="N100" s="17" t="s">
        <v>13</v>
      </c>
      <c r="O100" s="18" t="s">
        <v>14</v>
      </c>
      <c r="P100" s="17" t="s">
        <v>13</v>
      </c>
      <c r="Q100" s="18" t="s">
        <v>14</v>
      </c>
      <c r="R100" s="17" t="s">
        <v>13</v>
      </c>
      <c r="S100" s="18" t="s">
        <v>14</v>
      </c>
      <c r="T100" s="17" t="s">
        <v>13</v>
      </c>
      <c r="U100" s="18" t="s">
        <v>14</v>
      </c>
      <c r="V100" s="17" t="s">
        <v>13</v>
      </c>
      <c r="W100" s="18" t="s">
        <v>14</v>
      </c>
      <c r="X100" s="17" t="s">
        <v>13</v>
      </c>
      <c r="Y100" s="19" t="s">
        <v>14</v>
      </c>
      <c r="Z100" s="98"/>
      <c r="AA100" s="98"/>
      <c r="AB100" s="109"/>
      <c r="AC100" s="110"/>
    </row>
    <row collapsed="false" customFormat="false" customHeight="true" hidden="false" ht="46.5" outlineLevel="0" r="101">
      <c r="A101" s="111" t="s">
        <v>46</v>
      </c>
      <c r="B101" s="112" t="n">
        <v>42186</v>
      </c>
      <c r="C101" s="112"/>
      <c r="D101" s="112" t="n">
        <v>42217</v>
      </c>
      <c r="E101" s="112" t="n">
        <v>42217</v>
      </c>
      <c r="F101" s="112" t="n">
        <v>42248</v>
      </c>
      <c r="G101" s="112" t="n">
        <v>42248</v>
      </c>
      <c r="H101" s="112" t="n">
        <v>42278</v>
      </c>
      <c r="I101" s="112" t="n">
        <v>42278</v>
      </c>
      <c r="J101" s="112" t="n">
        <v>42309</v>
      </c>
      <c r="K101" s="112" t="n">
        <v>42309</v>
      </c>
      <c r="L101" s="112" t="n">
        <v>42339</v>
      </c>
      <c r="M101" s="112" t="n">
        <v>42339</v>
      </c>
      <c r="N101" s="112" t="n">
        <v>42370</v>
      </c>
      <c r="O101" s="112" t="n">
        <v>42370</v>
      </c>
      <c r="P101" s="112" t="n">
        <v>42401</v>
      </c>
      <c r="Q101" s="112" t="n">
        <v>42401</v>
      </c>
      <c r="R101" s="112" t="n">
        <v>42430</v>
      </c>
      <c r="S101" s="112" t="n">
        <v>42430</v>
      </c>
      <c r="T101" s="112" t="n">
        <v>42461</v>
      </c>
      <c r="U101" s="112" t="n">
        <v>42461</v>
      </c>
      <c r="V101" s="112" t="n">
        <v>42491</v>
      </c>
      <c r="W101" s="112" t="n">
        <v>42491</v>
      </c>
      <c r="X101" s="112" t="n">
        <v>42522</v>
      </c>
      <c r="Y101" s="113" t="n">
        <v>42156</v>
      </c>
      <c r="Z101" s="114" t="s">
        <v>16</v>
      </c>
      <c r="AA101" s="115" t="s">
        <v>47</v>
      </c>
      <c r="AB101" s="109"/>
      <c r="AC101" s="116"/>
    </row>
    <row collapsed="false" customFormat="false" customHeight="false" hidden="false" ht="15" outlineLevel="0" r="102">
      <c r="A102" s="117" t="s">
        <v>48</v>
      </c>
      <c r="B102" s="118" t="n">
        <v>124654</v>
      </c>
      <c r="C102" s="119"/>
      <c r="D102" s="119" t="n">
        <f aca="false">B105</f>
        <v>125272.366</v>
      </c>
      <c r="E102" s="119" t="n">
        <f aca="false">+C105</f>
        <v>0</v>
      </c>
      <c r="F102" s="119" t="n">
        <f aca="false">D105</f>
        <v>125963.53</v>
      </c>
      <c r="G102" s="119" t="n">
        <f aca="false">+E105</f>
        <v>0</v>
      </c>
      <c r="H102" s="119" t="n">
        <f aca="false">F105</f>
        <v>126731.650666667</v>
      </c>
      <c r="I102" s="119" t="n">
        <f aca="false">+G105</f>
        <v>0</v>
      </c>
      <c r="J102" s="119" t="n">
        <f aca="false">H105</f>
        <v>127570.886666667</v>
      </c>
      <c r="K102" s="119" t="n">
        <f aca="false">+I105</f>
        <v>0</v>
      </c>
      <c r="L102" s="119" t="n">
        <f aca="false">J105</f>
        <v>128372.104666667</v>
      </c>
      <c r="M102" s="119" t="n">
        <f aca="false">+K105</f>
        <v>0</v>
      </c>
      <c r="N102" s="119" t="n">
        <f aca="false">L105</f>
        <v>128915.428666667</v>
      </c>
      <c r="O102" s="119" t="n">
        <f aca="false">+M105</f>
        <v>0</v>
      </c>
      <c r="P102" s="119" t="n">
        <f aca="false">N105</f>
        <v>129453.258666667</v>
      </c>
      <c r="Q102" s="119" t="n">
        <f aca="false">+O105</f>
        <v>0</v>
      </c>
      <c r="R102" s="119" t="n">
        <f aca="false">P105</f>
        <v>130068.886666667</v>
      </c>
      <c r="S102" s="119" t="n">
        <f aca="false">+Q105</f>
        <v>0</v>
      </c>
      <c r="T102" s="119" t="n">
        <f aca="false">R105</f>
        <v>130829.763333333</v>
      </c>
      <c r="U102" s="119" t="n">
        <f aca="false">+S105</f>
        <v>0</v>
      </c>
      <c r="V102" s="119" t="n">
        <f aca="false">T105</f>
        <v>131582.622</v>
      </c>
      <c r="W102" s="119" t="n">
        <f aca="false">+U105</f>
        <v>0</v>
      </c>
      <c r="X102" s="119" t="n">
        <f aca="false">V105</f>
        <v>132450.754666667</v>
      </c>
      <c r="Y102" s="120" t="n">
        <f aca="false">+W105</f>
        <v>0</v>
      </c>
      <c r="Z102" s="121" t="n">
        <f aca="false">+B102</f>
        <v>124654</v>
      </c>
      <c r="AA102" s="122" t="n">
        <f aca="false">+C105</f>
        <v>0</v>
      </c>
      <c r="AB102" s="109"/>
      <c r="AC102" s="116"/>
    </row>
    <row collapsed="false" customFormat="false" customHeight="false" hidden="false" ht="15" outlineLevel="0" r="103">
      <c r="A103" s="123" t="s">
        <v>49</v>
      </c>
      <c r="B103" s="124" t="n">
        <f aca="false">+B5</f>
        <v>1880.4</v>
      </c>
      <c r="C103" s="125"/>
      <c r="D103" s="125" t="n">
        <f aca="false">+D5</f>
        <v>1964.53333333333</v>
      </c>
      <c r="E103" s="125" t="n">
        <f aca="false">+E5</f>
        <v>0</v>
      </c>
      <c r="F103" s="125" t="n">
        <f aca="false">+F5</f>
        <v>2048.66666666667</v>
      </c>
      <c r="G103" s="125" t="n">
        <f aca="false">+G5</f>
        <v>0</v>
      </c>
      <c r="H103" s="125" t="n">
        <f aca="false">+H5</f>
        <v>2132.8</v>
      </c>
      <c r="I103" s="125" t="n">
        <f aca="false">+I5</f>
        <v>0</v>
      </c>
      <c r="J103" s="125" t="n">
        <f aca="false">+J5</f>
        <v>2132.8</v>
      </c>
      <c r="K103" s="125" t="n">
        <f aca="false">+K5</f>
        <v>0</v>
      </c>
      <c r="L103" s="125" t="n">
        <f aca="false">+L5</f>
        <v>1880.4</v>
      </c>
      <c r="M103" s="125" t="n">
        <f aca="false">+M5</f>
        <v>0</v>
      </c>
      <c r="N103" s="125" t="n">
        <f aca="false">+N5</f>
        <v>1880.4</v>
      </c>
      <c r="O103" s="125" t="n">
        <f aca="false">+O5</f>
        <v>0</v>
      </c>
      <c r="P103" s="125" t="n">
        <f aca="false">+P5</f>
        <v>1964.53333333333</v>
      </c>
      <c r="Q103" s="125" t="n">
        <f aca="false">+Q5</f>
        <v>0</v>
      </c>
      <c r="R103" s="125" t="n">
        <f aca="false">+R5</f>
        <v>2132.8</v>
      </c>
      <c r="S103" s="125" t="n">
        <f aca="false">+S5</f>
        <v>0</v>
      </c>
      <c r="T103" s="125" t="n">
        <f aca="false">+T5</f>
        <v>2132.8</v>
      </c>
      <c r="U103" s="125" t="n">
        <f aca="false">+U5</f>
        <v>0</v>
      </c>
      <c r="V103" s="125" t="n">
        <f aca="false">+V5</f>
        <v>2216.93333333333</v>
      </c>
      <c r="W103" s="125" t="n">
        <f aca="false">+W5</f>
        <v>0</v>
      </c>
      <c r="X103" s="125" t="n">
        <f aca="false">+X5</f>
        <v>2216.93333333333</v>
      </c>
      <c r="Y103" s="126" t="n">
        <f aca="false">+Y5</f>
        <v>0</v>
      </c>
      <c r="Z103" s="127" t="n">
        <f aca="false">+Z5</f>
        <v>24584</v>
      </c>
      <c r="AA103" s="127" t="n">
        <f aca="false">+SUM(Y103,W103,U103,S103,Q103,O103,M103,K103,I103,G103,E103,C103)</f>
        <v>0</v>
      </c>
      <c r="AB103" s="109"/>
      <c r="AC103" s="116"/>
    </row>
    <row collapsed="false" customFormat="false" customHeight="false" hidden="false" ht="15" outlineLevel="0" r="104">
      <c r="A104" s="117" t="s">
        <v>50</v>
      </c>
      <c r="B104" s="118" t="n">
        <f aca="false">+B98</f>
        <v>1262.034</v>
      </c>
      <c r="C104" s="119"/>
      <c r="D104" s="119" t="n">
        <f aca="false">+D98</f>
        <v>1273.36933333333</v>
      </c>
      <c r="E104" s="119" t="n">
        <f aca="false">+E98</f>
        <v>0</v>
      </c>
      <c r="F104" s="119" t="n">
        <f aca="false">+F98</f>
        <v>1280.546</v>
      </c>
      <c r="G104" s="119" t="n">
        <f aca="false">+G98</f>
        <v>0</v>
      </c>
      <c r="H104" s="119" t="n">
        <f aca="false">+H98</f>
        <v>1293.564</v>
      </c>
      <c r="I104" s="119" t="n">
        <f aca="false">+I98</f>
        <v>0</v>
      </c>
      <c r="J104" s="119" t="n">
        <f aca="false">+J98</f>
        <v>1331.582</v>
      </c>
      <c r="K104" s="119" t="n">
        <f aca="false">+K98</f>
        <v>0</v>
      </c>
      <c r="L104" s="119" t="n">
        <f aca="false">+L98</f>
        <v>1337.076</v>
      </c>
      <c r="M104" s="119" t="n">
        <f aca="false">+M98</f>
        <v>0</v>
      </c>
      <c r="N104" s="119" t="n">
        <f aca="false">+N98</f>
        <v>1342.57</v>
      </c>
      <c r="O104" s="119" t="n">
        <f aca="false">+O98</f>
        <v>0</v>
      </c>
      <c r="P104" s="119" t="n">
        <f aca="false">+P98</f>
        <v>1348.90533333333</v>
      </c>
      <c r="Q104" s="119" t="n">
        <f aca="false">+Q98</f>
        <v>0</v>
      </c>
      <c r="R104" s="119" t="n">
        <f aca="false">+R98</f>
        <v>1371.92333333333</v>
      </c>
      <c r="S104" s="119" t="n">
        <f aca="false">+S98</f>
        <v>0</v>
      </c>
      <c r="T104" s="119" t="n">
        <f aca="false">+T98</f>
        <v>1379.94133333333</v>
      </c>
      <c r="U104" s="119" t="n">
        <f aca="false">+U98</f>
        <v>0</v>
      </c>
      <c r="V104" s="119" t="n">
        <f aca="false">+V98</f>
        <v>1348.80066666667</v>
      </c>
      <c r="W104" s="119" t="n">
        <f aca="false">+W98</f>
        <v>0</v>
      </c>
      <c r="X104" s="119" t="n">
        <f aca="false">+X98</f>
        <v>1401.66</v>
      </c>
      <c r="Y104" s="120" t="n">
        <f aca="false">+Y98</f>
        <v>0</v>
      </c>
      <c r="Z104" s="121" t="n">
        <f aca="false">+Z98</f>
        <v>15971.972</v>
      </c>
      <c r="AA104" s="122" t="n">
        <f aca="false">+SUM(Y104,W104,U104,S104,Q104,O104,M104,K104,I104,G104,E104,C104)</f>
        <v>0</v>
      </c>
      <c r="AB104" s="109"/>
      <c r="AC104" s="116"/>
    </row>
    <row collapsed="false" customFormat="false" customHeight="false" hidden="false" ht="15" outlineLevel="0" r="105">
      <c r="A105" s="123" t="s">
        <v>51</v>
      </c>
      <c r="B105" s="124" t="n">
        <f aca="false">+B102+B103-B104</f>
        <v>125272.366</v>
      </c>
      <c r="C105" s="125"/>
      <c r="D105" s="124" t="n">
        <f aca="false">+D102+D103-D104</f>
        <v>125963.53</v>
      </c>
      <c r="E105" s="125" t="n">
        <f aca="false">+E102+E103-E104</f>
        <v>0</v>
      </c>
      <c r="F105" s="124" t="n">
        <f aca="false">+F102+F103-F104</f>
        <v>126731.650666667</v>
      </c>
      <c r="G105" s="124" t="n">
        <f aca="false">+G102+G103-G104</f>
        <v>0</v>
      </c>
      <c r="H105" s="124" t="n">
        <f aca="false">+H102+H103-H104</f>
        <v>127570.886666667</v>
      </c>
      <c r="I105" s="124" t="n">
        <f aca="false">+I102+I103-I104</f>
        <v>0</v>
      </c>
      <c r="J105" s="124" t="n">
        <f aca="false">+J102+J103-J104</f>
        <v>128372.104666667</v>
      </c>
      <c r="K105" s="124" t="n">
        <f aca="false">+K102+K103-K104</f>
        <v>0</v>
      </c>
      <c r="L105" s="124" t="n">
        <f aca="false">+L102+L103-L104</f>
        <v>128915.428666667</v>
      </c>
      <c r="M105" s="124" t="n">
        <f aca="false">+M102+M103-M104</f>
        <v>0</v>
      </c>
      <c r="N105" s="124" t="n">
        <f aca="false">+N102+N103-N104</f>
        <v>129453.258666667</v>
      </c>
      <c r="O105" s="124" t="n">
        <f aca="false">+O102+O103-O104</f>
        <v>0</v>
      </c>
      <c r="P105" s="124" t="n">
        <f aca="false">+P102+P103-P104</f>
        <v>130068.886666667</v>
      </c>
      <c r="Q105" s="124" t="n">
        <f aca="false">+Q102+Q103-Q104</f>
        <v>0</v>
      </c>
      <c r="R105" s="124" t="n">
        <f aca="false">+R102+R103-R104</f>
        <v>130829.763333333</v>
      </c>
      <c r="S105" s="124" t="n">
        <f aca="false">+S102+S103-S104</f>
        <v>0</v>
      </c>
      <c r="T105" s="124" t="n">
        <f aca="false">+T102+T103-T104</f>
        <v>131582.622</v>
      </c>
      <c r="U105" s="124" t="n">
        <f aca="false">+U102+U103-U104</f>
        <v>0</v>
      </c>
      <c r="V105" s="124" t="n">
        <f aca="false">+V102+V103-V104</f>
        <v>132450.754666667</v>
      </c>
      <c r="W105" s="124" t="n">
        <f aca="false">+W102+W103-W104</f>
        <v>0</v>
      </c>
      <c r="X105" s="124" t="n">
        <f aca="false">+X102+X103-X104</f>
        <v>133266.028</v>
      </c>
      <c r="Y105" s="126" t="n">
        <f aca="false">+Y102+Y103-Y104</f>
        <v>0</v>
      </c>
      <c r="Z105" s="127" t="n">
        <f aca="false">+Z102+Z103-Z104</f>
        <v>133266.028</v>
      </c>
      <c r="AA105" s="127" t="n">
        <f aca="false">+AA102+AA103-AA104</f>
        <v>0</v>
      </c>
      <c r="AB105" s="109"/>
      <c r="AC105" s="116"/>
    </row>
    <row collapsed="false" customFormat="false" customHeight="false" hidden="false" ht="15" outlineLevel="0" r="106">
      <c r="A106" s="117" t="s">
        <v>52</v>
      </c>
      <c r="B106" s="118" t="n">
        <f aca="false">+B103-B104</f>
        <v>618.366</v>
      </c>
      <c r="C106" s="119"/>
      <c r="D106" s="119" t="n">
        <f aca="false">+D103-D104</f>
        <v>691.164</v>
      </c>
      <c r="E106" s="119" t="n">
        <f aca="false">+E103-E104</f>
        <v>0</v>
      </c>
      <c r="F106" s="119" t="n">
        <f aca="false">+F103-F104</f>
        <v>768.12066666667</v>
      </c>
      <c r="G106" s="119" t="n">
        <f aca="false">+G103-G104</f>
        <v>0</v>
      </c>
      <c r="H106" s="119" t="n">
        <f aca="false">+H103-H104</f>
        <v>839.236</v>
      </c>
      <c r="I106" s="119" t="n">
        <f aca="false">+I103-I104</f>
        <v>0</v>
      </c>
      <c r="J106" s="119" t="n">
        <f aca="false">+J103-J104</f>
        <v>801.218</v>
      </c>
      <c r="K106" s="119" t="n">
        <f aca="false">+K103-K104</f>
        <v>0</v>
      </c>
      <c r="L106" s="119" t="n">
        <f aca="false">+L103-L104</f>
        <v>543.324</v>
      </c>
      <c r="M106" s="119" t="n">
        <f aca="false">+M103-M104</f>
        <v>0</v>
      </c>
      <c r="N106" s="119" t="n">
        <f aca="false">+N103-N104</f>
        <v>537.83</v>
      </c>
      <c r="O106" s="119" t="n">
        <f aca="false">+O103-O104</f>
        <v>0</v>
      </c>
      <c r="P106" s="119" t="n">
        <f aca="false">+P103-P104</f>
        <v>615.628</v>
      </c>
      <c r="Q106" s="119" t="n">
        <f aca="false">+Q103-Q104</f>
        <v>0</v>
      </c>
      <c r="R106" s="119" t="n">
        <f aca="false">+R103-R104</f>
        <v>760.87666666667</v>
      </c>
      <c r="S106" s="119" t="n">
        <f aca="false">+S103-S104</f>
        <v>0</v>
      </c>
      <c r="T106" s="119" t="n">
        <f aca="false">+T103-T104</f>
        <v>752.85866666667</v>
      </c>
      <c r="U106" s="119" t="n">
        <f aca="false">+U103-U104</f>
        <v>0</v>
      </c>
      <c r="V106" s="119" t="n">
        <f aca="false">+V103-V104</f>
        <v>868.13266666666</v>
      </c>
      <c r="W106" s="119" t="n">
        <f aca="false">+W103-W104</f>
        <v>0</v>
      </c>
      <c r="X106" s="119" t="n">
        <f aca="false">+X103-X104</f>
        <v>815.27333333333</v>
      </c>
      <c r="Y106" s="120" t="n">
        <f aca="false">+Y103-Y104</f>
        <v>0</v>
      </c>
      <c r="Z106" s="121" t="n">
        <f aca="false">+Z103-Z104</f>
        <v>8612.028</v>
      </c>
      <c r="AA106" s="122" t="n">
        <f aca="false">+AA103-AA104</f>
        <v>0</v>
      </c>
      <c r="AB106" s="109"/>
      <c r="AC106" s="116"/>
    </row>
    <row collapsed="false" customFormat="false" customHeight="false" hidden="false" ht="15" outlineLevel="0" r="107">
      <c r="A107" s="123" t="s">
        <v>53</v>
      </c>
      <c r="B107" s="128" t="n">
        <f aca="false">B106/B102</f>
        <v>0.00496065910440098</v>
      </c>
      <c r="C107" s="129"/>
      <c r="D107" s="129" t="n">
        <f aca="false">D106/D102</f>
        <v>0.00551729022185148</v>
      </c>
      <c r="E107" s="129" t="e">
        <f aca="false">E106/E102</f>
        <v>#DIV/0!</v>
      </c>
      <c r="F107" s="129" t="n">
        <f aca="false">F106/F102</f>
        <v>0.00609796078806834</v>
      </c>
      <c r="G107" s="129" t="e">
        <f aca="false">G106/G102</f>
        <v>#DIV/0!</v>
      </c>
      <c r="H107" s="129" t="n">
        <f aca="false">H106/H102</f>
        <v>0.0066221499963524</v>
      </c>
      <c r="I107" s="129" t="e">
        <f aca="false">I106/I102</f>
        <v>#DIV/0!</v>
      </c>
      <c r="J107" s="129" t="n">
        <f aca="false">J106/J102</f>
        <v>0.00628057091186897</v>
      </c>
      <c r="K107" s="129" t="e">
        <f aca="false">K106/K102</f>
        <v>#DIV/0!</v>
      </c>
      <c r="L107" s="129" t="n">
        <f aca="false">L106/L102</f>
        <v>0.00423241483350924</v>
      </c>
      <c r="M107" s="129" t="e">
        <f aca="false">M106/M102</f>
        <v>#DIV/0!</v>
      </c>
      <c r="N107" s="129" t="n">
        <f aca="false">N106/N102</f>
        <v>0.00417195990862082</v>
      </c>
      <c r="O107" s="129" t="e">
        <f aca="false">O106/O102</f>
        <v>#DIV/0!</v>
      </c>
      <c r="P107" s="129" t="n">
        <f aca="false">P106/P102</f>
        <v>0.00475560064181312</v>
      </c>
      <c r="Q107" s="129" t="e">
        <f aca="false">Q106/Q102</f>
        <v>#DIV/0!</v>
      </c>
      <c r="R107" s="129" t="n">
        <f aca="false">R106/R102</f>
        <v>0.00584979764312585</v>
      </c>
      <c r="S107" s="129" t="e">
        <f aca="false">S106/S102</f>
        <v>#DIV/0!</v>
      </c>
      <c r="T107" s="129" t="n">
        <f aca="false">T106/T102</f>
        <v>0.00575449077858917</v>
      </c>
      <c r="U107" s="129" t="e">
        <f aca="false">U106/U102</f>
        <v>#DIV/0!</v>
      </c>
      <c r="V107" s="129" t="n">
        <f aca="false">V106/V102</f>
        <v>0.00659762401350126</v>
      </c>
      <c r="W107" s="129" t="e">
        <f aca="false">W106/W102</f>
        <v>#DIV/0!</v>
      </c>
      <c r="X107" s="129" t="n">
        <f aca="false">X106/X102</f>
        <v>0.00615529398367789</v>
      </c>
      <c r="Y107" s="130" t="e">
        <f aca="false">Y106/Y102</f>
        <v>#DIV/0!</v>
      </c>
      <c r="Z107" s="131" t="n">
        <f aca="false">Z106/Z102</f>
        <v>0.0690874580839764</v>
      </c>
      <c r="AA107" s="127" t="e">
        <f aca="false">AA106/AA102</f>
        <v>#DIV/0!</v>
      </c>
      <c r="AB107" s="109"/>
      <c r="AC107" s="116"/>
    </row>
    <row collapsed="false" customFormat="false" customHeight="false" hidden="false" ht="15" outlineLevel="0" r="108">
      <c r="A108" s="117" t="s">
        <v>54</v>
      </c>
      <c r="B108" s="132"/>
      <c r="C108" s="119"/>
      <c r="D108" s="119"/>
      <c r="E108" s="119" t="e">
        <f aca="false">+E105/C102-1</f>
        <v>#DIV/0!</v>
      </c>
      <c r="F108" s="119"/>
      <c r="G108" s="119" t="n">
        <f aca="false">+G105/B102-1</f>
        <v>-1</v>
      </c>
      <c r="H108" s="119"/>
      <c r="I108" s="119" t="n">
        <f aca="false">+I105/B102-1</f>
        <v>-1</v>
      </c>
      <c r="J108" s="119"/>
      <c r="K108" s="119" t="n">
        <f aca="false">+K105/B102-1</f>
        <v>-1</v>
      </c>
      <c r="L108" s="119"/>
      <c r="M108" s="119" t="n">
        <f aca="false">+M105/B102-1</f>
        <v>-1</v>
      </c>
      <c r="N108" s="119"/>
      <c r="O108" s="119" t="n">
        <f aca="false">+O105/B102-1</f>
        <v>-1</v>
      </c>
      <c r="P108" s="119"/>
      <c r="Q108" s="119" t="n">
        <f aca="false">+Q105/B102-1</f>
        <v>-1</v>
      </c>
      <c r="R108" s="119"/>
      <c r="S108" s="119" t="e">
        <f aca="false">+S105/C102-1</f>
        <v>#DIV/0!</v>
      </c>
      <c r="T108" s="119"/>
      <c r="U108" s="119" t="n">
        <f aca="false">+U105/B102-1</f>
        <v>-1</v>
      </c>
      <c r="V108" s="119"/>
      <c r="W108" s="119" t="n">
        <f aca="false">+W105/B102-1</f>
        <v>-1</v>
      </c>
      <c r="X108" s="119"/>
      <c r="Y108" s="120" t="n">
        <f aca="false">+Y105/B102-1</f>
        <v>-1</v>
      </c>
      <c r="Z108" s="121"/>
      <c r="AA108" s="122" t="e">
        <f aca="false">AA105/C102-1</f>
        <v>#DIV/0!</v>
      </c>
      <c r="AB108" s="109"/>
      <c r="AC108" s="116"/>
    </row>
  </sheetData>
  <mergeCells count="1">
    <mergeCell ref="A1:AC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4"/>
  <sheetViews>
    <sheetView colorId="64" defaultGridColor="true" rightToLeft="false" showFormulas="false" showGridLines="false" showOutlineSymbols="true" showRowColHeaders="true" showZeros="true" tabSelected="false" topLeftCell="B1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true" max="1" min="1" style="0" width="0"/>
    <col collapsed="false" hidden="false" max="2" min="2" style="0" width="44.8520408163265"/>
    <col collapsed="false" hidden="false" max="16" min="3" style="0" width="11.4183673469388"/>
    <col collapsed="false" hidden="false" max="1025" min="17" style="14" width="11.4183673469388"/>
  </cols>
  <sheetData>
    <row collapsed="false" customFormat="false" customHeight="false" hidden="false" ht="15" outlineLevel="0" r="1">
      <c r="B1" s="15" t="s">
        <v>12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collapsed="false" customFormat="false" customHeight="false" hidden="false" ht="15" outlineLevel="0" r="2">
      <c r="B2" s="16"/>
      <c r="C2" s="53" t="s">
        <v>13</v>
      </c>
      <c r="D2" s="53" t="s">
        <v>13</v>
      </c>
      <c r="E2" s="53" t="s">
        <v>13</v>
      </c>
      <c r="F2" s="53" t="s">
        <v>13</v>
      </c>
      <c r="G2" s="53" t="s">
        <v>13</v>
      </c>
      <c r="H2" s="53" t="s">
        <v>13</v>
      </c>
      <c r="I2" s="53" t="s">
        <v>13</v>
      </c>
      <c r="J2" s="53" t="s">
        <v>13</v>
      </c>
      <c r="K2" s="53" t="s">
        <v>13</v>
      </c>
      <c r="L2" s="53" t="s">
        <v>13</v>
      </c>
      <c r="M2" s="53" t="s">
        <v>13</v>
      </c>
      <c r="N2" s="53" t="s">
        <v>13</v>
      </c>
      <c r="O2" s="20"/>
    </row>
    <row collapsed="false" customFormat="false" customHeight="false" hidden="false" ht="15" outlineLevel="0" r="3">
      <c r="B3" s="24" t="s">
        <v>15</v>
      </c>
      <c r="C3" s="25" t="n">
        <v>42186</v>
      </c>
      <c r="D3" s="25" t="n">
        <v>42217</v>
      </c>
      <c r="E3" s="25" t="n">
        <v>42248</v>
      </c>
      <c r="F3" s="25" t="n">
        <v>42278</v>
      </c>
      <c r="G3" s="25" t="n">
        <v>42309</v>
      </c>
      <c r="H3" s="25" t="n">
        <v>42339</v>
      </c>
      <c r="I3" s="25" t="n">
        <v>42370</v>
      </c>
      <c r="J3" s="25" t="n">
        <v>42401</v>
      </c>
      <c r="K3" s="25" t="n">
        <v>42430</v>
      </c>
      <c r="L3" s="25" t="n">
        <v>42461</v>
      </c>
      <c r="M3" s="25" t="n">
        <v>42491</v>
      </c>
      <c r="N3" s="25" t="n">
        <v>42522</v>
      </c>
      <c r="O3" s="26" t="s">
        <v>16</v>
      </c>
    </row>
    <row collapsed="false" customFormat="false" customHeight="false" hidden="false" ht="15" outlineLevel="0" r="4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collapsed="false" customFormat="false" customHeight="false" hidden="false" ht="15" outlineLevel="0" r="5">
      <c r="B5" s="32" t="s">
        <v>20</v>
      </c>
      <c r="C5" s="33" t="n">
        <v>2048.66666666667</v>
      </c>
      <c r="D5" s="33" t="n">
        <v>2048.66666666667</v>
      </c>
      <c r="E5" s="33" t="n">
        <v>2048.66666666667</v>
      </c>
      <c r="F5" s="33" t="n">
        <v>2048.66666666667</v>
      </c>
      <c r="G5" s="33" t="n">
        <v>1964.53333333333</v>
      </c>
      <c r="H5" s="33" t="n">
        <v>1880.4</v>
      </c>
      <c r="I5" s="33" t="n">
        <v>1880.4</v>
      </c>
      <c r="J5" s="33" t="n">
        <v>1964.53333333333</v>
      </c>
      <c r="K5" s="33" t="n">
        <v>2132.8</v>
      </c>
      <c r="L5" s="33" t="n">
        <v>2132.8</v>
      </c>
      <c r="M5" s="33" t="n">
        <v>2216.93333333333</v>
      </c>
      <c r="N5" s="33" t="n">
        <v>2216.93333333333</v>
      </c>
      <c r="O5" s="33" t="n">
        <f aca="false">+SUM(N5,M5,L5,K5,J5,I5,H5,G5,F5,E5,D5,C5)</f>
        <v>24584</v>
      </c>
    </row>
    <row collapsed="false" customFormat="false" customHeight="false" hidden="false" ht="15" outlineLevel="0" r="6">
      <c r="B6" s="38"/>
      <c r="C6" s="39"/>
      <c r="D6" s="39"/>
      <c r="E6" s="39"/>
      <c r="F6" s="39"/>
      <c r="G6" s="39"/>
      <c r="H6" s="42"/>
      <c r="I6" s="42"/>
      <c r="J6" s="42"/>
      <c r="K6" s="42"/>
      <c r="L6" s="42"/>
      <c r="M6" s="42"/>
      <c r="N6" s="42"/>
      <c r="O6" s="43"/>
    </row>
    <row collapsed="false" customFormat="false" customHeight="false" hidden="false" ht="15" outlineLevel="0" r="7">
      <c r="B7" s="46" t="s">
        <v>21</v>
      </c>
      <c r="C7" s="47"/>
      <c r="D7" s="47"/>
      <c r="E7" s="47"/>
      <c r="F7" s="47"/>
      <c r="G7" s="48"/>
      <c r="H7" s="50"/>
      <c r="I7" s="50"/>
      <c r="J7" s="50"/>
      <c r="K7" s="50"/>
      <c r="L7" s="50"/>
      <c r="M7" s="50"/>
      <c r="N7" s="50"/>
      <c r="O7" s="49"/>
    </row>
    <row collapsed="false" customFormat="false" customHeight="false" hidden="false" ht="15" outlineLevel="0" r="8">
      <c r="B8" s="52"/>
      <c r="C8" s="53" t="s">
        <v>13</v>
      </c>
      <c r="D8" s="53" t="s">
        <v>13</v>
      </c>
      <c r="E8" s="53" t="s">
        <v>13</v>
      </c>
      <c r="F8" s="53" t="s">
        <v>13</v>
      </c>
      <c r="G8" s="53" t="s">
        <v>13</v>
      </c>
      <c r="H8" s="53" t="s">
        <v>13</v>
      </c>
      <c r="I8" s="53" t="s">
        <v>13</v>
      </c>
      <c r="J8" s="53" t="s">
        <v>13</v>
      </c>
      <c r="K8" s="53" t="s">
        <v>13</v>
      </c>
      <c r="L8" s="53" t="s">
        <v>13</v>
      </c>
      <c r="M8" s="53" t="s">
        <v>13</v>
      </c>
      <c r="N8" s="53" t="s">
        <v>13</v>
      </c>
      <c r="O8" s="55"/>
    </row>
    <row collapsed="false" customFormat="false" customHeight="false" hidden="false" ht="15" outlineLevel="0" r="9">
      <c r="B9" s="24" t="s">
        <v>22</v>
      </c>
      <c r="C9" s="25" t="n">
        <v>42186</v>
      </c>
      <c r="D9" s="25" t="n">
        <v>42217</v>
      </c>
      <c r="E9" s="25" t="n">
        <v>42248</v>
      </c>
      <c r="F9" s="25" t="n">
        <v>42278</v>
      </c>
      <c r="G9" s="25" t="n">
        <v>42309</v>
      </c>
      <c r="H9" s="25" t="n">
        <v>42339</v>
      </c>
      <c r="I9" s="25" t="n">
        <v>42370</v>
      </c>
      <c r="J9" s="25" t="n">
        <v>42401</v>
      </c>
      <c r="K9" s="25" t="n">
        <v>42430</v>
      </c>
      <c r="L9" s="25" t="n">
        <v>42461</v>
      </c>
      <c r="M9" s="25" t="n">
        <v>42491</v>
      </c>
      <c r="N9" s="25" t="n">
        <v>42522</v>
      </c>
      <c r="O9" s="26" t="s">
        <v>16</v>
      </c>
    </row>
    <row collapsed="false" customFormat="false" customHeight="false" hidden="false" ht="15" outlineLevel="0" r="10">
      <c r="B10" s="59"/>
      <c r="C10" s="60"/>
      <c r="D10" s="60"/>
      <c r="E10" s="60"/>
      <c r="F10" s="60"/>
      <c r="G10" s="60"/>
      <c r="H10" s="61"/>
      <c r="I10" s="61"/>
      <c r="J10" s="61"/>
      <c r="K10" s="61"/>
      <c r="L10" s="61"/>
      <c r="M10" s="61"/>
      <c r="N10" s="61"/>
      <c r="O10" s="61"/>
    </row>
    <row collapsed="false" customFormat="false" customHeight="false" hidden="false" ht="15" outlineLevel="0" r="11">
      <c r="B11" s="64" t="s">
        <v>23</v>
      </c>
      <c r="C11" s="33" t="n">
        <f aca="false">+SUM(C13,C19,C25,C31,C37,C43,C49,C55,C61,C67,C73,C79,C85,C91,C97)</f>
        <v>1682.66666666667</v>
      </c>
      <c r="D11" s="33" t="n">
        <v>1682.66666666667</v>
      </c>
      <c r="E11" s="33" t="n">
        <v>1682.66666666667</v>
      </c>
      <c r="F11" s="33" t="n">
        <v>1682.66666666667</v>
      </c>
      <c r="G11" s="33" t="n">
        <v>1598.53333333333</v>
      </c>
      <c r="H11" s="33" t="n">
        <v>1514.4</v>
      </c>
      <c r="I11" s="33" t="n">
        <v>1514.4</v>
      </c>
      <c r="J11" s="33" t="n">
        <v>1598.53333333333</v>
      </c>
      <c r="K11" s="33" t="n">
        <v>1766.8</v>
      </c>
      <c r="L11" s="33" t="n">
        <v>1766.8</v>
      </c>
      <c r="M11" s="33" t="n">
        <v>1850.93333333333</v>
      </c>
      <c r="N11" s="33" t="n">
        <v>1850.93333333333</v>
      </c>
      <c r="O11" s="33" t="n">
        <v>20192</v>
      </c>
    </row>
    <row collapsed="false" customFormat="false" customHeight="false" hidden="false" ht="15" outlineLevel="0" r="12">
      <c r="B12" s="67"/>
      <c r="C12" s="68"/>
      <c r="D12" s="68"/>
      <c r="E12" s="68"/>
      <c r="F12" s="68"/>
      <c r="G12" s="68"/>
      <c r="H12" s="71"/>
      <c r="I12" s="71"/>
      <c r="J12" s="71"/>
      <c r="K12" s="71"/>
      <c r="L12" s="71"/>
      <c r="M12" s="71"/>
      <c r="N12" s="71"/>
      <c r="O12" s="70"/>
    </row>
    <row collapsed="false" customFormat="false" customHeight="false" hidden="false" ht="15" outlineLevel="0" r="13">
      <c r="B13" s="64" t="s">
        <v>24</v>
      </c>
      <c r="C13" s="33" t="n">
        <v>180</v>
      </c>
      <c r="D13" s="33" t="n">
        <v>180</v>
      </c>
      <c r="E13" s="33" t="n">
        <v>180</v>
      </c>
      <c r="F13" s="33" t="n">
        <v>180</v>
      </c>
      <c r="G13" s="33" t="n">
        <f aca="false">180*0.95</f>
        <v>171</v>
      </c>
      <c r="H13" s="33" t="n">
        <f aca="false">180*0.9</f>
        <v>162</v>
      </c>
      <c r="I13" s="33" t="n">
        <f aca="false">180*0.9</f>
        <v>162</v>
      </c>
      <c r="J13" s="33" t="n">
        <f aca="false">180*0.95</f>
        <v>171</v>
      </c>
      <c r="K13" s="33" t="n">
        <f aca="false">180*1.05</f>
        <v>189</v>
      </c>
      <c r="L13" s="33" t="n">
        <f aca="false">180*1.05</f>
        <v>189</v>
      </c>
      <c r="M13" s="33" t="n">
        <f aca="false">180*1.1</f>
        <v>198</v>
      </c>
      <c r="N13" s="33" t="n">
        <f aca="false">180*1.1</f>
        <v>198</v>
      </c>
      <c r="O13" s="33" t="n">
        <f aca="false">SUM(N13,M13,L13,K13,J13,I13,H13,G13,F13,E13,D13,C13)</f>
        <v>2160</v>
      </c>
    </row>
    <row collapsed="false" customFormat="false" customHeight="false" hidden="false" ht="15" outlineLevel="0" r="14">
      <c r="A14" s="14" t="n">
        <v>0.599374021909233</v>
      </c>
      <c r="B14" s="133" t="s">
        <v>55</v>
      </c>
      <c r="C14" s="75" t="n">
        <v>107.887323943662</v>
      </c>
      <c r="D14" s="75" t="n">
        <v>107.887323943662</v>
      </c>
      <c r="E14" s="75" t="n">
        <v>107.887323943662</v>
      </c>
      <c r="F14" s="75" t="n">
        <v>107.887323943662</v>
      </c>
      <c r="G14" s="75" t="n">
        <f aca="false">+$G$13*A14</f>
        <v>102.492957746479</v>
      </c>
      <c r="H14" s="75" t="n">
        <f aca="false">+$H$13*A14</f>
        <v>97.0985915492957</v>
      </c>
      <c r="I14" s="75" t="n">
        <v>97.0985915492958</v>
      </c>
      <c r="J14" s="75" t="n">
        <v>102.492957746479</v>
      </c>
      <c r="K14" s="75" t="n">
        <f aca="false">+$K$13*A14</f>
        <v>113.281690140845</v>
      </c>
      <c r="L14" s="75" t="n">
        <v>113.281690140845</v>
      </c>
      <c r="M14" s="75" t="n">
        <f aca="false">+$M$13*A14</f>
        <v>118.676056338028</v>
      </c>
      <c r="N14" s="75" t="n">
        <v>118.676056338028</v>
      </c>
      <c r="O14" s="76" t="n">
        <f aca="false">+SUM(C14:N14)</f>
        <v>1294.64788732394</v>
      </c>
      <c r="P14" s="134"/>
    </row>
    <row collapsed="false" customFormat="false" customHeight="false" hidden="false" ht="15" outlineLevel="0" r="15">
      <c r="A15" s="14" t="n">
        <v>0.317683881064163</v>
      </c>
      <c r="B15" s="133" t="s">
        <v>56</v>
      </c>
      <c r="C15" s="75" t="n">
        <v>57.1830985915493</v>
      </c>
      <c r="D15" s="75" t="n">
        <v>57.1830985915493</v>
      </c>
      <c r="E15" s="75" t="n">
        <v>57.1830985915493</v>
      </c>
      <c r="F15" s="75" t="n">
        <v>57.1830985915493</v>
      </c>
      <c r="G15" s="75" t="n">
        <f aca="false">+$G$13*A15</f>
        <v>54.3239436619719</v>
      </c>
      <c r="H15" s="75" t="n">
        <f aca="false">+$H$13*A15</f>
        <v>51.4647887323944</v>
      </c>
      <c r="I15" s="75" t="n">
        <v>51.4647887323944</v>
      </c>
      <c r="J15" s="75" t="n">
        <v>54.3239436619718</v>
      </c>
      <c r="K15" s="75" t="n">
        <f aca="false">+$K$13*A15</f>
        <v>60.0422535211268</v>
      </c>
      <c r="L15" s="75" t="n">
        <v>60.0422535211268</v>
      </c>
      <c r="M15" s="75" t="n">
        <f aca="false">+$M$13*A15</f>
        <v>62.9014084507043</v>
      </c>
      <c r="N15" s="75" t="n">
        <v>62.9014084507042</v>
      </c>
      <c r="O15" s="76" t="e">
        <f aca="false">+suma(C15:N15)</f>
        <v>#NAME?</v>
      </c>
      <c r="P15" s="134"/>
    </row>
    <row collapsed="false" customFormat="false" customHeight="false" hidden="false" ht="15" outlineLevel="0" r="16">
      <c r="A16" s="14" t="n">
        <v>0.0453834115805947</v>
      </c>
      <c r="B16" s="133" t="s">
        <v>57</v>
      </c>
      <c r="C16" s="75" t="n">
        <v>8.16901408450704</v>
      </c>
      <c r="D16" s="75" t="n">
        <v>8.16901408450704</v>
      </c>
      <c r="E16" s="75" t="n">
        <v>8.16901408450704</v>
      </c>
      <c r="F16" s="75" t="n">
        <v>8.16901408450704</v>
      </c>
      <c r="G16" s="75" t="n">
        <f aca="false">+$G$13*A16</f>
        <v>7.76056338028169</v>
      </c>
      <c r="H16" s="75" t="n">
        <f aca="false">+$H$13*A16</f>
        <v>7.35211267605634</v>
      </c>
      <c r="I16" s="75" t="n">
        <v>7.35211267605634</v>
      </c>
      <c r="J16" s="75" t="n">
        <v>7.76056338028169</v>
      </c>
      <c r="K16" s="75" t="n">
        <f aca="false">+$K$13*A16</f>
        <v>8.5774647887324</v>
      </c>
      <c r="L16" s="75" t="n">
        <v>8.57746478873239</v>
      </c>
      <c r="M16" s="75" t="n">
        <f aca="false">+$M$13*A16</f>
        <v>8.98591549295775</v>
      </c>
      <c r="N16" s="75" t="n">
        <v>8.98591549295775</v>
      </c>
      <c r="O16" s="76" t="e">
        <f aca="false">+suma(C16:N16)</f>
        <v>#NAME?</v>
      </c>
      <c r="P16" s="134"/>
    </row>
    <row collapsed="false" customFormat="false" customHeight="false" hidden="false" ht="15" outlineLevel="0" r="17">
      <c r="A17" s="14" t="n">
        <v>0.028169014084507</v>
      </c>
      <c r="B17" s="133" t="s">
        <v>58</v>
      </c>
      <c r="C17" s="75" t="n">
        <v>5.07042253521127</v>
      </c>
      <c r="D17" s="75" t="n">
        <v>5.07042253521127</v>
      </c>
      <c r="E17" s="75" t="n">
        <v>5.07042253521127</v>
      </c>
      <c r="F17" s="75" t="n">
        <v>5.07042253521127</v>
      </c>
      <c r="G17" s="75" t="n">
        <f aca="false">+$G$13*A17</f>
        <v>4.8169014084507</v>
      </c>
      <c r="H17" s="75" t="n">
        <f aca="false">+$H$13*A17</f>
        <v>4.56338028169013</v>
      </c>
      <c r="I17" s="75" t="n">
        <v>4.56338028169014</v>
      </c>
      <c r="J17" s="75" t="n">
        <v>4.8169014084507</v>
      </c>
      <c r="K17" s="75" t="n">
        <f aca="false">+$K$13*A17</f>
        <v>5.32394366197182</v>
      </c>
      <c r="L17" s="75" t="n">
        <v>5.32394366197183</v>
      </c>
      <c r="M17" s="75" t="n">
        <f aca="false">+$M$13*A17</f>
        <v>5.57746478873239</v>
      </c>
      <c r="N17" s="75" t="n">
        <v>5.5774647887324</v>
      </c>
      <c r="O17" s="76" t="e">
        <f aca="false">+suma(C17:N17)</f>
        <v>#NAME?</v>
      </c>
      <c r="P17" s="134"/>
    </row>
    <row collapsed="false" customFormat="false" customHeight="false" hidden="false" ht="15" outlineLevel="0" r="18">
      <c r="A18" s="14" t="n">
        <v>0.00938967136150235</v>
      </c>
      <c r="B18" s="133" t="s">
        <v>59</v>
      </c>
      <c r="C18" s="75" t="n">
        <v>1.69014084507042</v>
      </c>
      <c r="D18" s="75" t="n">
        <v>1.69014084507042</v>
      </c>
      <c r="E18" s="75" t="n">
        <v>1.69014084507042</v>
      </c>
      <c r="F18" s="75" t="n">
        <v>1.69014084507042</v>
      </c>
      <c r="G18" s="75" t="n">
        <f aca="false">+$G$13*A18</f>
        <v>1.6056338028169</v>
      </c>
      <c r="H18" s="75" t="n">
        <f aca="false">+$H$13*A18</f>
        <v>1.52112676056338</v>
      </c>
      <c r="I18" s="75" t="n">
        <v>1.52112676056338</v>
      </c>
      <c r="J18" s="75" t="n">
        <v>1.6056338028169</v>
      </c>
      <c r="K18" s="75" t="n">
        <f aca="false">+$K$13*A18</f>
        <v>1.77464788732394</v>
      </c>
      <c r="L18" s="75" t="n">
        <v>1.77464788732394</v>
      </c>
      <c r="M18" s="75" t="n">
        <f aca="false">+$M$13*A18</f>
        <v>1.85915492957747</v>
      </c>
      <c r="N18" s="75" t="n">
        <v>1.85915492957747</v>
      </c>
      <c r="O18" s="76" t="e">
        <f aca="false">+suma(C18:N18)</f>
        <v>#NAME?</v>
      </c>
      <c r="P18" s="134"/>
    </row>
    <row collapsed="false" customFormat="false" customHeight="false" hidden="false" ht="15" outlineLevel="0" r="19">
      <c r="B19" s="64" t="s">
        <v>29</v>
      </c>
      <c r="C19" s="33" t="n">
        <v>96</v>
      </c>
      <c r="D19" s="33" t="n">
        <v>96</v>
      </c>
      <c r="E19" s="33" t="n">
        <v>96</v>
      </c>
      <c r="F19" s="33" t="n">
        <v>96</v>
      </c>
      <c r="G19" s="33" t="n">
        <f aca="false">96*0.95</f>
        <v>91.2</v>
      </c>
      <c r="H19" s="33" t="n">
        <f aca="false">96*0.9</f>
        <v>86.4</v>
      </c>
      <c r="I19" s="33" t="n">
        <f aca="false">96*0.9</f>
        <v>86.4</v>
      </c>
      <c r="J19" s="33" t="n">
        <f aca="false">96*0.95</f>
        <v>91.2</v>
      </c>
      <c r="K19" s="33" t="n">
        <f aca="false">96*1.05</f>
        <v>100.8</v>
      </c>
      <c r="L19" s="33" t="n">
        <f aca="false">96*1.05</f>
        <v>100.8</v>
      </c>
      <c r="M19" s="33" t="n">
        <f aca="false">96*1.1</f>
        <v>105.6</v>
      </c>
      <c r="N19" s="33" t="n">
        <f aca="false">96*1.1</f>
        <v>105.6</v>
      </c>
      <c r="O19" s="33" t="n">
        <f aca="false">SUM(N19,M19,L19,K19,J19,I19,H19,G19,F19,E19,D19,C19)</f>
        <v>1152</v>
      </c>
    </row>
    <row collapsed="false" customFormat="false" customHeight="false" hidden="false" ht="15" outlineLevel="0" r="20">
      <c r="A20" s="14" t="n">
        <v>0.734133790737564</v>
      </c>
      <c r="B20" s="133" t="s">
        <v>55</v>
      </c>
      <c r="C20" s="75" t="n">
        <f aca="false">+$C$19*A20</f>
        <v>70.4768439108061</v>
      </c>
      <c r="D20" s="75" t="n">
        <v>70.4768439108062</v>
      </c>
      <c r="E20" s="75" t="n">
        <v>70.4768439108062</v>
      </c>
      <c r="F20" s="75" t="n">
        <v>70.4768439108062</v>
      </c>
      <c r="G20" s="75" t="n">
        <f aca="false">+$G$19*A20</f>
        <v>66.9530017152658</v>
      </c>
      <c r="H20" s="75" t="n">
        <f aca="false">+$H$19*A20</f>
        <v>63.4291595197255</v>
      </c>
      <c r="I20" s="75" t="n">
        <v>63.4291595197256</v>
      </c>
      <c r="J20" s="75" t="n">
        <v>66.9530017152659</v>
      </c>
      <c r="K20" s="75" t="n">
        <f aca="false">+$K$19*A20</f>
        <v>74.0006861063465</v>
      </c>
      <c r="L20" s="75" t="n">
        <v>74.0006861063465</v>
      </c>
      <c r="M20" s="75" t="n">
        <f aca="false">+$M$19*A20</f>
        <v>77.5245283018868</v>
      </c>
      <c r="N20" s="75" t="n">
        <v>77.5245283018868</v>
      </c>
      <c r="O20" s="76" t="n">
        <f aca="false">+SUM(C20:N20)</f>
        <v>845.722126929674</v>
      </c>
      <c r="P20" s="134"/>
    </row>
    <row collapsed="false" customFormat="false" customHeight="false" hidden="false" ht="15" outlineLevel="0" r="21">
      <c r="A21" s="14" t="n">
        <v>0.0257289879931389</v>
      </c>
      <c r="B21" s="133" t="s">
        <v>56</v>
      </c>
      <c r="C21" s="75" t="n">
        <f aca="false">+$C$19*A21</f>
        <v>2.46998284734133</v>
      </c>
      <c r="D21" s="75" t="n">
        <v>2.46998284734134</v>
      </c>
      <c r="E21" s="75" t="n">
        <v>2.46998284734134</v>
      </c>
      <c r="F21" s="75" t="n">
        <v>2.46998284734134</v>
      </c>
      <c r="G21" s="75" t="n">
        <f aca="false">+$G$19*A21</f>
        <v>2.34648370497427</v>
      </c>
      <c r="H21" s="75" t="n">
        <f aca="false">+$H$19*A21</f>
        <v>2.2229845626072</v>
      </c>
      <c r="I21" s="75" t="n">
        <v>2.2229845626072</v>
      </c>
      <c r="J21" s="75" t="n">
        <v>2.34648370497427</v>
      </c>
      <c r="K21" s="75" t="n">
        <f aca="false">+$K$19*A21</f>
        <v>2.5934819897084</v>
      </c>
      <c r="L21" s="75" t="n">
        <v>2.59348198970841</v>
      </c>
      <c r="M21" s="75" t="n">
        <f aca="false">+$M$19*A21</f>
        <v>2.71698113207547</v>
      </c>
      <c r="N21" s="75" t="n">
        <v>2.71698113207547</v>
      </c>
      <c r="O21" s="76" t="e">
        <f aca="false">+suma(C21:N21)</f>
        <v>#NAME?</v>
      </c>
      <c r="P21" s="134"/>
    </row>
    <row collapsed="false" customFormat="false" customHeight="false" hidden="false" ht="15" outlineLevel="0" r="22">
      <c r="A22" s="14" t="n">
        <v>0.202401372212693</v>
      </c>
      <c r="B22" s="133" t="s">
        <v>57</v>
      </c>
      <c r="C22" s="75" t="n">
        <f aca="false">+$C$19*A22</f>
        <v>19.4305317324185</v>
      </c>
      <c r="D22" s="75" t="n">
        <v>19.4305317324185</v>
      </c>
      <c r="E22" s="75" t="n">
        <v>19.4305317324185</v>
      </c>
      <c r="F22" s="75" t="n">
        <v>19.4305317324185</v>
      </c>
      <c r="G22" s="75" t="n">
        <f aca="false">+$G$19*A22</f>
        <v>18.4590051457976</v>
      </c>
      <c r="H22" s="75" t="n">
        <f aca="false">+$H$19*A22</f>
        <v>17.4874785591767</v>
      </c>
      <c r="I22" s="75" t="n">
        <v>17.4874785591767</v>
      </c>
      <c r="J22" s="75" t="n">
        <v>18.4590051457976</v>
      </c>
      <c r="K22" s="75" t="n">
        <f aca="false">+$K$19*A22</f>
        <v>20.4020583190395</v>
      </c>
      <c r="L22" s="75" t="n">
        <v>20.4020583190395</v>
      </c>
      <c r="M22" s="75" t="n">
        <f aca="false">+$M$19*A22</f>
        <v>21.3735849056604</v>
      </c>
      <c r="N22" s="75" t="n">
        <v>21.3735849056604</v>
      </c>
      <c r="O22" s="76" t="e">
        <f aca="false">+suma(C22:N22)</f>
        <v>#NAME?</v>
      </c>
      <c r="P22" s="134"/>
    </row>
    <row collapsed="false" customFormat="false" customHeight="false" hidden="false" ht="15" outlineLevel="0" r="23">
      <c r="A23" s="14" t="n">
        <v>0.0222984562607204</v>
      </c>
      <c r="B23" s="133" t="s">
        <v>58</v>
      </c>
      <c r="C23" s="75" t="n">
        <f aca="false">+$C$19*A23</f>
        <v>2.14065180102916</v>
      </c>
      <c r="D23" s="75" t="n">
        <v>2.14065180102916</v>
      </c>
      <c r="E23" s="75" t="n">
        <v>2.14065180102916</v>
      </c>
      <c r="F23" s="75" t="n">
        <v>2.14065180102916</v>
      </c>
      <c r="G23" s="75" t="n">
        <f aca="false">+$G$19*A23</f>
        <v>2.0336192109777</v>
      </c>
      <c r="H23" s="75" t="n">
        <f aca="false">+$H$19*A23</f>
        <v>1.92658662092624</v>
      </c>
      <c r="I23" s="75" t="n">
        <v>1.92658662092624</v>
      </c>
      <c r="J23" s="75" t="n">
        <v>2.0336192109777</v>
      </c>
      <c r="K23" s="75" t="n">
        <f aca="false">+$K$19*A23</f>
        <v>2.24768439108062</v>
      </c>
      <c r="L23" s="75" t="n">
        <v>2.24768439108062</v>
      </c>
      <c r="M23" s="75" t="n">
        <f aca="false">+$M$19*A23</f>
        <v>2.35471698113207</v>
      </c>
      <c r="N23" s="75" t="n">
        <v>2.35471698113208</v>
      </c>
      <c r="O23" s="76" t="e">
        <f aca="false">+suma(C23:N23)</f>
        <v>#NAME?</v>
      </c>
      <c r="P23" s="134"/>
    </row>
    <row collapsed="false" customFormat="false" customHeight="false" hidden="false" ht="15" outlineLevel="0" r="24">
      <c r="A24" s="14" t="n">
        <v>0.0154373927958834</v>
      </c>
      <c r="B24" s="133" t="s">
        <v>59</v>
      </c>
      <c r="C24" s="75" t="n">
        <f aca="false">+$C$19*A24</f>
        <v>1.48198970840481</v>
      </c>
      <c r="D24" s="75" t="n">
        <v>1.4819897084048</v>
      </c>
      <c r="E24" s="75" t="n">
        <v>1.4819897084048</v>
      </c>
      <c r="F24" s="75" t="n">
        <v>1.4819897084048</v>
      </c>
      <c r="G24" s="75" t="n">
        <f aca="false">+$G$19*A24</f>
        <v>1.40789022298457</v>
      </c>
      <c r="H24" s="75" t="n">
        <f aca="false">+$H$19*A24</f>
        <v>1.33379073756433</v>
      </c>
      <c r="I24" s="75" t="n">
        <v>1.33379073756432</v>
      </c>
      <c r="J24" s="75" t="n">
        <v>1.40789022298456</v>
      </c>
      <c r="K24" s="75" t="n">
        <f aca="false">+$K$19*A24</f>
        <v>1.55608919382505</v>
      </c>
      <c r="L24" s="75" t="n">
        <v>1.55608919382504</v>
      </c>
      <c r="M24" s="75" t="n">
        <f aca="false">+$M$19*A24</f>
        <v>1.63018867924529</v>
      </c>
      <c r="N24" s="75" t="n">
        <v>1.63018867924528</v>
      </c>
      <c r="O24" s="76" t="e">
        <f aca="false">+suma(C24:N24)</f>
        <v>#NAME?</v>
      </c>
      <c r="P24" s="134"/>
    </row>
    <row collapsed="false" customFormat="false" customHeight="false" hidden="false" ht="15" outlineLevel="0" r="25">
      <c r="B25" s="64" t="s">
        <v>30</v>
      </c>
      <c r="C25" s="33" t="n">
        <v>120</v>
      </c>
      <c r="D25" s="33" t="n">
        <v>120</v>
      </c>
      <c r="E25" s="33" t="n">
        <v>120</v>
      </c>
      <c r="F25" s="33" t="n">
        <v>120</v>
      </c>
      <c r="G25" s="33" t="n">
        <f aca="false">120*0.95</f>
        <v>114</v>
      </c>
      <c r="H25" s="33" t="n">
        <f aca="false">120*0.9</f>
        <v>108</v>
      </c>
      <c r="I25" s="33" t="n">
        <f aca="false">120*0.9</f>
        <v>108</v>
      </c>
      <c r="J25" s="33" t="n">
        <f aca="false">120*0.95</f>
        <v>114</v>
      </c>
      <c r="K25" s="33" t="n">
        <f aca="false">120*1.05</f>
        <v>126</v>
      </c>
      <c r="L25" s="33" t="n">
        <f aca="false">120*1.05</f>
        <v>126</v>
      </c>
      <c r="M25" s="33" t="n">
        <f aca="false">120*1.1</f>
        <v>132</v>
      </c>
      <c r="N25" s="33" t="n">
        <f aca="false">120*1.1</f>
        <v>132</v>
      </c>
      <c r="O25" s="33" t="n">
        <f aca="false">SUM(N25,M25,L25,K25,J25,I25,H25,G25,F25,E25,D25,C25)</f>
        <v>1440</v>
      </c>
    </row>
    <row collapsed="false" customFormat="false" customHeight="false" hidden="false" ht="15" outlineLevel="0" r="26">
      <c r="A26" s="14" t="n">
        <v>0.377265238879736</v>
      </c>
      <c r="B26" s="133" t="s">
        <v>55</v>
      </c>
      <c r="C26" s="75" t="n">
        <f aca="false">+$C$25*A26</f>
        <v>45.2718286655683</v>
      </c>
      <c r="D26" s="75" t="n">
        <v>45.2718286655684</v>
      </c>
      <c r="E26" s="75" t="n">
        <v>45.2718286655684</v>
      </c>
      <c r="F26" s="75" t="n">
        <v>45.2718286655684</v>
      </c>
      <c r="G26" s="75" t="n">
        <f aca="false">+$G$25*A26</f>
        <v>43.0082372322899</v>
      </c>
      <c r="H26" s="75" t="n">
        <f aca="false">+$H$25*A26</f>
        <v>40.7446457990115</v>
      </c>
      <c r="I26" s="75" t="n">
        <v>40.7446457990115</v>
      </c>
      <c r="J26" s="75" t="n">
        <v>43.00823723229</v>
      </c>
      <c r="K26" s="75" t="n">
        <f aca="false">+$K$25*A26</f>
        <v>47.5354200988467</v>
      </c>
      <c r="L26" s="75" t="n">
        <v>47.5354200988468</v>
      </c>
      <c r="M26" s="75" t="n">
        <f aca="false">+$M$25*A26</f>
        <v>49.7990115321252</v>
      </c>
      <c r="N26" s="75" t="n">
        <v>49.7990115321252</v>
      </c>
      <c r="O26" s="76" t="e">
        <f aca="false">+suma(C26:N26)</f>
        <v>#NAME?</v>
      </c>
      <c r="P26" s="134"/>
    </row>
    <row collapsed="false" customFormat="false" customHeight="false" hidden="false" ht="15" outlineLevel="0" r="27">
      <c r="A27" s="14" t="n">
        <v>0.196046128500824</v>
      </c>
      <c r="B27" s="133" t="s">
        <v>56</v>
      </c>
      <c r="C27" s="75" t="n">
        <f aca="false">+$C$25*A27</f>
        <v>23.5255354200989</v>
      </c>
      <c r="D27" s="75" t="n">
        <v>23.5255354200988</v>
      </c>
      <c r="E27" s="75" t="n">
        <v>23.5255354200988</v>
      </c>
      <c r="F27" s="75" t="n">
        <v>23.5255354200988</v>
      </c>
      <c r="G27" s="75" t="n">
        <f aca="false">+$G$25*A27</f>
        <v>22.3492586490939</v>
      </c>
      <c r="H27" s="75" t="n">
        <f aca="false">+$H$25*A27</f>
        <v>21.172981878089</v>
      </c>
      <c r="I27" s="75" t="n">
        <v>21.172981878089</v>
      </c>
      <c r="J27" s="75" t="n">
        <v>22.3492586490939</v>
      </c>
      <c r="K27" s="75" t="n">
        <f aca="false">+$K$25*A27</f>
        <v>24.7018121911038</v>
      </c>
      <c r="L27" s="75" t="n">
        <v>24.7018121911038</v>
      </c>
      <c r="M27" s="75" t="n">
        <f aca="false">+$M$25*A27</f>
        <v>25.8780889621088</v>
      </c>
      <c r="N27" s="75" t="n">
        <v>25.8780889621087</v>
      </c>
      <c r="O27" s="76" t="e">
        <f aca="false">+suma(C27:N27)</f>
        <v>#NAME?</v>
      </c>
      <c r="P27" s="134"/>
    </row>
    <row collapsed="false" customFormat="false" customHeight="false" hidden="false" ht="15" outlineLevel="0" r="28">
      <c r="A28" s="14" t="n">
        <v>0.347611202635914</v>
      </c>
      <c r="B28" s="133" t="s">
        <v>57</v>
      </c>
      <c r="C28" s="75" t="n">
        <f aca="false">+$C$25*A28</f>
        <v>41.7133443163097</v>
      </c>
      <c r="D28" s="75" t="n">
        <v>41.7133443163097</v>
      </c>
      <c r="E28" s="75" t="n">
        <v>41.7133443163097</v>
      </c>
      <c r="F28" s="75" t="n">
        <v>41.7133443163097</v>
      </c>
      <c r="G28" s="75" t="n">
        <f aca="false">+$G$25*A28</f>
        <v>39.6276771004942</v>
      </c>
      <c r="H28" s="75" t="n">
        <f aca="false">+$H$25*A28</f>
        <v>37.5420098846787</v>
      </c>
      <c r="I28" s="75" t="n">
        <v>37.5420098846787</v>
      </c>
      <c r="J28" s="75" t="n">
        <v>39.6276771004942</v>
      </c>
      <c r="K28" s="75" t="n">
        <f aca="false">+$K$25*A28</f>
        <v>43.7990115321252</v>
      </c>
      <c r="L28" s="75" t="n">
        <v>43.7990115321252</v>
      </c>
      <c r="M28" s="75" t="n">
        <f aca="false">+$M$25*A28</f>
        <v>45.8846787479406</v>
      </c>
      <c r="N28" s="75" t="n">
        <v>45.8846787479407</v>
      </c>
      <c r="O28" s="76" t="e">
        <f aca="false">+suma(C28:N28)</f>
        <v>#NAME?</v>
      </c>
      <c r="P28" s="134"/>
    </row>
    <row collapsed="false" customFormat="false" customHeight="false" hidden="false" ht="15" outlineLevel="0" r="29">
      <c r="A29" s="14" t="n">
        <v>0.0444810543657331</v>
      </c>
      <c r="B29" s="133" t="s">
        <v>58</v>
      </c>
      <c r="C29" s="75" t="n">
        <f aca="false">+$C$25*A29</f>
        <v>5.33772652388797</v>
      </c>
      <c r="D29" s="75" t="n">
        <v>5.33772652388797</v>
      </c>
      <c r="E29" s="75" t="n">
        <v>5.33772652388797</v>
      </c>
      <c r="F29" s="75" t="n">
        <v>5.33772652388797</v>
      </c>
      <c r="G29" s="75" t="n">
        <f aca="false">+$G$25*A29</f>
        <v>5.07084019769357</v>
      </c>
      <c r="H29" s="75" t="n">
        <f aca="false">+$H$25*A29</f>
        <v>4.80395387149918</v>
      </c>
      <c r="I29" s="75" t="n">
        <v>4.80395387149918</v>
      </c>
      <c r="J29" s="75" t="n">
        <v>5.07084019769358</v>
      </c>
      <c r="K29" s="75" t="n">
        <f aca="false">+$K$25*A29</f>
        <v>5.60461285008237</v>
      </c>
      <c r="L29" s="75" t="n">
        <v>5.60461285008237</v>
      </c>
      <c r="M29" s="75" t="n">
        <f aca="false">+$M$25*A29</f>
        <v>5.87149917627677</v>
      </c>
      <c r="N29" s="75" t="n">
        <v>5.87149917627677</v>
      </c>
      <c r="O29" s="76" t="e">
        <f aca="false">+suma(C29:N29)</f>
        <v>#NAME?</v>
      </c>
      <c r="P29" s="134"/>
    </row>
    <row collapsed="false" customFormat="false" customHeight="false" hidden="false" ht="15" outlineLevel="0" r="30">
      <c r="A30" s="14" t="n">
        <v>0.0345963756177924</v>
      </c>
      <c r="B30" s="133" t="s">
        <v>59</v>
      </c>
      <c r="C30" s="75" t="n">
        <f aca="false">+$C$25*A30</f>
        <v>4.15156507413509</v>
      </c>
      <c r="D30" s="75" t="n">
        <v>4.15156507413509</v>
      </c>
      <c r="E30" s="75" t="n">
        <v>4.15156507413509</v>
      </c>
      <c r="F30" s="75" t="n">
        <v>4.15156507413509</v>
      </c>
      <c r="G30" s="75" t="n">
        <f aca="false">+$G$25*A30</f>
        <v>3.94398682042833</v>
      </c>
      <c r="H30" s="75" t="n">
        <f aca="false">+$H$25*A30</f>
        <v>3.73640856672158</v>
      </c>
      <c r="I30" s="75" t="n">
        <v>3.73640856672158</v>
      </c>
      <c r="J30" s="75" t="n">
        <v>3.94398682042834</v>
      </c>
      <c r="K30" s="75" t="n">
        <f aca="false">+$K$25*A30</f>
        <v>4.35914332784184</v>
      </c>
      <c r="L30" s="75" t="n">
        <v>4.35914332784185</v>
      </c>
      <c r="M30" s="75" t="n">
        <f aca="false">+$M$25*A30</f>
        <v>4.5667215815486</v>
      </c>
      <c r="N30" s="75" t="n">
        <v>4.5667215815486</v>
      </c>
      <c r="O30" s="76" t="e">
        <f aca="false">+suma(C30:N30)</f>
        <v>#NAME?</v>
      </c>
      <c r="P30" s="134"/>
    </row>
    <row collapsed="false" customFormat="false" customHeight="false" hidden="false" ht="15" outlineLevel="0" r="31">
      <c r="B31" s="64" t="s">
        <v>31</v>
      </c>
      <c r="C31" s="33" t="n">
        <v>94.75</v>
      </c>
      <c r="D31" s="33" t="n">
        <v>94.75</v>
      </c>
      <c r="E31" s="33" t="n">
        <v>94.75</v>
      </c>
      <c r="F31" s="33" t="n">
        <v>94.75</v>
      </c>
      <c r="G31" s="33" t="n">
        <f aca="false">94.75*0.95</f>
        <v>90.0125</v>
      </c>
      <c r="H31" s="33" t="n">
        <f aca="false">94.75*0.9</f>
        <v>85.275</v>
      </c>
      <c r="I31" s="33" t="n">
        <f aca="false">94.75*0.9</f>
        <v>85.275</v>
      </c>
      <c r="J31" s="33" t="n">
        <f aca="false">94.75*0.95</f>
        <v>90.0125</v>
      </c>
      <c r="K31" s="33" t="n">
        <f aca="false">94.75*1.05</f>
        <v>99.4875</v>
      </c>
      <c r="L31" s="33" t="n">
        <f aca="false">94.75*1.05</f>
        <v>99.4875</v>
      </c>
      <c r="M31" s="33" t="n">
        <f aca="false">94.75*1.1</f>
        <v>104.225</v>
      </c>
      <c r="N31" s="33" t="n">
        <f aca="false">94.75*1.1</f>
        <v>104.225</v>
      </c>
      <c r="O31" s="33" t="n">
        <f aca="false">SUM(N31,M31,L31,K31,J31,I31,H31,G31,F31,E31,D31,C31)</f>
        <v>1137</v>
      </c>
    </row>
    <row collapsed="false" customFormat="false" customHeight="false" hidden="false" ht="15" outlineLevel="0" r="32">
      <c r="A32" s="14" t="n">
        <v>0.586363636363636</v>
      </c>
      <c r="B32" s="133" t="s">
        <v>55</v>
      </c>
      <c r="C32" s="75" t="n">
        <f aca="false">+$C$31*A32</f>
        <v>55.5579545454545</v>
      </c>
      <c r="D32" s="75" t="n">
        <v>55.5579545454545</v>
      </c>
      <c r="E32" s="75" t="n">
        <v>55.5579545454545</v>
      </c>
      <c r="F32" s="75" t="n">
        <v>55.5579545454545</v>
      </c>
      <c r="G32" s="75" t="n">
        <f aca="false">+$G$31*A32</f>
        <v>52.7800568181818</v>
      </c>
      <c r="H32" s="75" t="n">
        <f aca="false">+$H$31*A32</f>
        <v>50.0021590909091</v>
      </c>
      <c r="I32" s="75" t="n">
        <v>50.0021590909091</v>
      </c>
      <c r="J32" s="75" t="n">
        <v>52.7800568181818</v>
      </c>
      <c r="K32" s="75" t="n">
        <f aca="false">+$K$31*A32</f>
        <v>58.3358522727272</v>
      </c>
      <c r="L32" s="75" t="n">
        <v>58.3358522727273</v>
      </c>
      <c r="M32" s="75" t="n">
        <f aca="false">+$M$31*A32</f>
        <v>61.11375</v>
      </c>
      <c r="N32" s="75" t="n">
        <v>61.11375</v>
      </c>
      <c r="O32" s="76" t="e">
        <f aca="false">+suma(C32:N32)</f>
        <v>#NAME?</v>
      </c>
      <c r="P32" s="134"/>
    </row>
    <row collapsed="false" customFormat="false" customHeight="false" hidden="false" ht="15" outlineLevel="0" r="33">
      <c r="A33" s="14" t="n">
        <v>0.104545454545455</v>
      </c>
      <c r="B33" s="133" t="s">
        <v>56</v>
      </c>
      <c r="C33" s="75" t="n">
        <f aca="false">+$C$31*A33</f>
        <v>9.90568181818186</v>
      </c>
      <c r="D33" s="75" t="n">
        <v>9.90568181818182</v>
      </c>
      <c r="E33" s="75" t="n">
        <v>9.90568181818182</v>
      </c>
      <c r="F33" s="75" t="n">
        <v>9.90568181818182</v>
      </c>
      <c r="G33" s="75" t="n">
        <f aca="false">+$G$31*A33</f>
        <v>9.41039772727277</v>
      </c>
      <c r="H33" s="75" t="n">
        <f aca="false">+$H$31*A33</f>
        <v>8.91511363636368</v>
      </c>
      <c r="I33" s="75" t="n">
        <v>8.91511363636364</v>
      </c>
      <c r="J33" s="75" t="n">
        <v>9.41039772727273</v>
      </c>
      <c r="K33" s="75" t="n">
        <f aca="false">+$K$31*A33</f>
        <v>10.400965909091</v>
      </c>
      <c r="L33" s="75" t="n">
        <v>10.4009659090909</v>
      </c>
      <c r="M33" s="75" t="n">
        <f aca="false">+$M$31*A33</f>
        <v>10.89625</v>
      </c>
      <c r="N33" s="75" t="n">
        <v>10.89625</v>
      </c>
      <c r="O33" s="76" t="e">
        <f aca="false">+suma(C33:N33)</f>
        <v>#NAME?</v>
      </c>
      <c r="P33" s="134"/>
    </row>
    <row collapsed="false" customFormat="false" customHeight="false" hidden="false" ht="15" outlineLevel="0" r="34">
      <c r="A34" s="14" t="n">
        <v>0.277272727272727</v>
      </c>
      <c r="B34" s="133" t="s">
        <v>57</v>
      </c>
      <c r="C34" s="75" t="n">
        <f aca="false">+$C$31*A34</f>
        <v>26.2715909090909</v>
      </c>
      <c r="D34" s="75" t="n">
        <v>26.2715909090909</v>
      </c>
      <c r="E34" s="75" t="n">
        <v>26.2715909090909</v>
      </c>
      <c r="F34" s="75" t="n">
        <v>26.2715909090909</v>
      </c>
      <c r="G34" s="75" t="n">
        <f aca="false">+$G$31*A34</f>
        <v>24.9580113636363</v>
      </c>
      <c r="H34" s="75" t="n">
        <f aca="false">+$H$31*A34</f>
        <v>23.6444318181818</v>
      </c>
      <c r="I34" s="75" t="n">
        <v>23.6444318181818</v>
      </c>
      <c r="J34" s="75" t="n">
        <v>24.9580113636364</v>
      </c>
      <c r="K34" s="75" t="n">
        <f aca="false">+$K$31*A34</f>
        <v>27.5851704545454</v>
      </c>
      <c r="L34" s="75" t="n">
        <v>27.5851704545455</v>
      </c>
      <c r="M34" s="75" t="n">
        <f aca="false">+$M$31*A34</f>
        <v>28.89875</v>
      </c>
      <c r="N34" s="75" t="n">
        <v>28.89875</v>
      </c>
      <c r="O34" s="76" t="e">
        <f aca="false">+suma(C34:N34)</f>
        <v>#NAME?</v>
      </c>
      <c r="P34" s="134"/>
    </row>
    <row collapsed="false" customFormat="false" customHeight="false" hidden="false" ht="15" outlineLevel="0" r="35">
      <c r="A35" s="14" t="n">
        <v>0</v>
      </c>
      <c r="B35" s="133" t="s">
        <v>58</v>
      </c>
      <c r="C35" s="75" t="n">
        <f aca="false">+$C$31*A35</f>
        <v>0</v>
      </c>
      <c r="D35" s="75" t="n">
        <v>0</v>
      </c>
      <c r="E35" s="75" t="n">
        <v>0</v>
      </c>
      <c r="F35" s="75" t="n">
        <v>0</v>
      </c>
      <c r="G35" s="75" t="n">
        <f aca="false">+$G$31*A35</f>
        <v>0</v>
      </c>
      <c r="H35" s="75" t="n">
        <f aca="false">+$H$31*A35</f>
        <v>0</v>
      </c>
      <c r="I35" s="75" t="n">
        <v>0</v>
      </c>
      <c r="J35" s="75" t="n">
        <v>0</v>
      </c>
      <c r="K35" s="75" t="n">
        <f aca="false">+$K$31*A35</f>
        <v>0</v>
      </c>
      <c r="L35" s="75" t="n">
        <v>0</v>
      </c>
      <c r="M35" s="75" t="n">
        <f aca="false">+$M$31*A35</f>
        <v>0</v>
      </c>
      <c r="N35" s="75" t="n">
        <v>0</v>
      </c>
      <c r="O35" s="76" t="e">
        <f aca="false">+suma(C35:N35)</f>
        <v>#NAME?</v>
      </c>
      <c r="P35" s="134"/>
    </row>
    <row collapsed="false" customFormat="false" customHeight="false" hidden="false" ht="15" outlineLevel="0" r="36">
      <c r="A36" s="14" t="n">
        <v>0.0318181818181818</v>
      </c>
      <c r="B36" s="133" t="s">
        <v>59</v>
      </c>
      <c r="C36" s="75" t="n">
        <f aca="false">+$C$31*A36</f>
        <v>3.01477272727273</v>
      </c>
      <c r="D36" s="75" t="n">
        <v>3.01477272727273</v>
      </c>
      <c r="E36" s="75" t="n">
        <v>3.01477272727273</v>
      </c>
      <c r="F36" s="75" t="n">
        <v>3.01477272727273</v>
      </c>
      <c r="G36" s="75" t="n">
        <f aca="false">+$G$31*A36</f>
        <v>2.86403409090909</v>
      </c>
      <c r="H36" s="75" t="n">
        <f aca="false">+$H$31*A36</f>
        <v>2.71329545454545</v>
      </c>
      <c r="I36" s="75" t="n">
        <v>2.71329545454545</v>
      </c>
      <c r="J36" s="75" t="n">
        <v>2.86403409090909</v>
      </c>
      <c r="K36" s="75" t="n">
        <f aca="false">+$K$31*A36</f>
        <v>3.16551136363636</v>
      </c>
      <c r="L36" s="75" t="n">
        <v>3.16551136363636</v>
      </c>
      <c r="M36" s="75" t="n">
        <f aca="false">+$M$31*A36</f>
        <v>3.31625</v>
      </c>
      <c r="N36" s="75" t="n">
        <v>3.31625</v>
      </c>
      <c r="O36" s="76" t="e">
        <f aca="false">+suma(C36:N36)</f>
        <v>#NAME?</v>
      </c>
      <c r="P36" s="134"/>
    </row>
    <row collapsed="false" customFormat="false" customHeight="false" hidden="false" ht="15" outlineLevel="0" r="37">
      <c r="B37" s="64" t="s">
        <v>32</v>
      </c>
      <c r="C37" s="33" t="n">
        <v>120</v>
      </c>
      <c r="D37" s="33" t="n">
        <v>120</v>
      </c>
      <c r="E37" s="33" t="n">
        <v>120</v>
      </c>
      <c r="F37" s="33" t="n">
        <v>120</v>
      </c>
      <c r="G37" s="33" t="n">
        <f aca="false">120*0.95</f>
        <v>114</v>
      </c>
      <c r="H37" s="33" t="n">
        <f aca="false">120*0.9</f>
        <v>108</v>
      </c>
      <c r="I37" s="33" t="n">
        <f aca="false">120*0.9</f>
        <v>108</v>
      </c>
      <c r="J37" s="33" t="n">
        <f aca="false">120*0.95</f>
        <v>114</v>
      </c>
      <c r="K37" s="33" t="n">
        <f aca="false">120*1.05</f>
        <v>126</v>
      </c>
      <c r="L37" s="33" t="n">
        <f aca="false">120*1.05</f>
        <v>126</v>
      </c>
      <c r="M37" s="33" t="n">
        <f aca="false">120*1.1</f>
        <v>132</v>
      </c>
      <c r="N37" s="33" t="n">
        <f aca="false">120*1.1</f>
        <v>132</v>
      </c>
      <c r="O37" s="33" t="n">
        <f aca="false">SUM(N37,M37,L37,K37,J37,I37,H37,G37,F37,E37,D37,C37)</f>
        <v>1440</v>
      </c>
    </row>
    <row collapsed="false" customFormat="false" customHeight="false" hidden="false" ht="15" outlineLevel="0" r="38">
      <c r="A38" s="14" t="n">
        <v>0.716312056737589</v>
      </c>
      <c r="B38" s="133" t="s">
        <v>55</v>
      </c>
      <c r="C38" s="75" t="n">
        <f aca="false">+$C$37*A38</f>
        <v>85.9574468085107</v>
      </c>
      <c r="D38" s="75" t="n">
        <v>85.9574468085106</v>
      </c>
      <c r="E38" s="75" t="n">
        <v>85.9574468085106</v>
      </c>
      <c r="F38" s="75" t="n">
        <v>85.9574468085106</v>
      </c>
      <c r="G38" s="75" t="n">
        <f aca="false">+$G$37*A38</f>
        <v>81.6595744680852</v>
      </c>
      <c r="H38" s="75" t="n">
        <f aca="false">+$H$37*A38</f>
        <v>77.3617021276596</v>
      </c>
      <c r="I38" s="75" t="n">
        <v>77.3617021276596</v>
      </c>
      <c r="J38" s="75" t="n">
        <v>81.6595744680851</v>
      </c>
      <c r="K38" s="75" t="n">
        <f aca="false">+$K$37*A38</f>
        <v>90.2553191489362</v>
      </c>
      <c r="L38" s="75" t="n">
        <v>90.2553191489362</v>
      </c>
      <c r="M38" s="75" t="n">
        <f aca="false">+$M$37*A38</f>
        <v>94.5531914893618</v>
      </c>
      <c r="N38" s="75" t="n">
        <v>94.5531914893617</v>
      </c>
      <c r="O38" s="76" t="e">
        <f aca="false">+suma(C38:N38)</f>
        <v>#NAME?</v>
      </c>
      <c r="P38" s="134"/>
    </row>
    <row collapsed="false" customFormat="false" customHeight="false" hidden="false" ht="15" outlineLevel="0" r="39">
      <c r="A39" s="14" t="n">
        <v>0.0260047281323877</v>
      </c>
      <c r="B39" s="133" t="s">
        <v>56</v>
      </c>
      <c r="C39" s="75" t="n">
        <f aca="false">+$C$37*A39</f>
        <v>3.12056737588652</v>
      </c>
      <c r="D39" s="75" t="n">
        <v>3.12056737588652</v>
      </c>
      <c r="E39" s="75" t="n">
        <v>3.12056737588652</v>
      </c>
      <c r="F39" s="75" t="n">
        <v>3.12056737588652</v>
      </c>
      <c r="G39" s="75" t="n">
        <f aca="false">+$G$37*A39</f>
        <v>2.9645390070922</v>
      </c>
      <c r="H39" s="75" t="n">
        <f aca="false">+$H$37*A39</f>
        <v>2.80851063829787</v>
      </c>
      <c r="I39" s="75" t="n">
        <v>2.80851063829787</v>
      </c>
      <c r="J39" s="75" t="n">
        <v>2.9645390070922</v>
      </c>
      <c r="K39" s="75" t="n">
        <f aca="false">+$K$37*A39</f>
        <v>3.27659574468085</v>
      </c>
      <c r="L39" s="75" t="n">
        <v>3.27659574468085</v>
      </c>
      <c r="M39" s="75" t="n">
        <f aca="false">+$M$37*A39</f>
        <v>3.43262411347518</v>
      </c>
      <c r="N39" s="75" t="n">
        <v>3.43262411347518</v>
      </c>
      <c r="O39" s="76" t="e">
        <f aca="false">+suma(C39:N39)</f>
        <v>#NAME?</v>
      </c>
      <c r="P39" s="134"/>
    </row>
    <row collapsed="false" customFormat="false" customHeight="false" hidden="false" ht="15" outlineLevel="0" r="40">
      <c r="A40" s="14" t="n">
        <v>0.226950354609929</v>
      </c>
      <c r="B40" s="133" t="s">
        <v>57</v>
      </c>
      <c r="C40" s="75" t="n">
        <f aca="false">+$C$37*A40</f>
        <v>27.2340425531915</v>
      </c>
      <c r="D40" s="75" t="n">
        <v>27.2340425531915</v>
      </c>
      <c r="E40" s="75" t="n">
        <v>27.2340425531915</v>
      </c>
      <c r="F40" s="75" t="n">
        <v>27.2340425531915</v>
      </c>
      <c r="G40" s="75" t="n">
        <f aca="false">+$G$37*A40</f>
        <v>25.8723404255319</v>
      </c>
      <c r="H40" s="75" t="n">
        <f aca="false">+$H$37*A40</f>
        <v>24.5106382978723</v>
      </c>
      <c r="I40" s="75" t="n">
        <v>24.5106382978723</v>
      </c>
      <c r="J40" s="75" t="n">
        <v>25.8723404255319</v>
      </c>
      <c r="K40" s="75" t="n">
        <f aca="false">+$K$37*A40</f>
        <v>28.5957446808511</v>
      </c>
      <c r="L40" s="75" t="n">
        <v>28.5957446808511</v>
      </c>
      <c r="M40" s="75" t="n">
        <f aca="false">+$M$37*A40</f>
        <v>29.9574468085106</v>
      </c>
      <c r="N40" s="75" t="n">
        <v>29.9574468085106</v>
      </c>
      <c r="O40" s="76" t="e">
        <f aca="false">+suma(C40:N40)</f>
        <v>#NAME?</v>
      </c>
      <c r="P40" s="134"/>
    </row>
    <row collapsed="false" customFormat="false" customHeight="false" hidden="false" ht="15" outlineLevel="0" r="41">
      <c r="A41" s="14" t="n">
        <v>0.0236406619385343</v>
      </c>
      <c r="B41" s="133" t="s">
        <v>58</v>
      </c>
      <c r="C41" s="75" t="n">
        <f aca="false">+$C$37*A41</f>
        <v>2.83687943262412</v>
      </c>
      <c r="D41" s="75" t="n">
        <v>2.83687943262411</v>
      </c>
      <c r="E41" s="75" t="n">
        <v>2.83687943262411</v>
      </c>
      <c r="F41" s="75" t="n">
        <v>2.83687943262411</v>
      </c>
      <c r="G41" s="75" t="n">
        <f aca="false">+$G$37*A41</f>
        <v>2.69503546099291</v>
      </c>
      <c r="H41" s="75" t="n">
        <f aca="false">+$H$37*A41</f>
        <v>2.5531914893617</v>
      </c>
      <c r="I41" s="75" t="n">
        <v>2.5531914893617</v>
      </c>
      <c r="J41" s="75" t="n">
        <v>2.69503546099291</v>
      </c>
      <c r="K41" s="75" t="n">
        <f aca="false">+$K$37*A41</f>
        <v>2.97872340425532</v>
      </c>
      <c r="L41" s="75" t="n">
        <v>2.97872340425532</v>
      </c>
      <c r="M41" s="75" t="n">
        <f aca="false">+$M$37*A41</f>
        <v>3.12056737588653</v>
      </c>
      <c r="N41" s="75" t="n">
        <v>3.12056737588652</v>
      </c>
      <c r="O41" s="76" t="e">
        <f aca="false">+suma(C41:N41)</f>
        <v>#NAME?</v>
      </c>
      <c r="P41" s="134"/>
    </row>
    <row collapsed="false" customFormat="false" customHeight="false" hidden="false" ht="15" outlineLevel="0" r="42">
      <c r="A42" s="14" t="n">
        <v>0.00709219858156028</v>
      </c>
      <c r="B42" s="133" t="s">
        <v>59</v>
      </c>
      <c r="C42" s="75" t="n">
        <f aca="false">+$C$37*A42</f>
        <v>0.851063829787234</v>
      </c>
      <c r="D42" s="75" t="n">
        <v>0.851063829787234</v>
      </c>
      <c r="E42" s="75" t="n">
        <v>0.851063829787234</v>
      </c>
      <c r="F42" s="75" t="n">
        <v>0.851063829787234</v>
      </c>
      <c r="G42" s="75" t="n">
        <f aca="false">+$G$37*A42</f>
        <v>0.808510638297872</v>
      </c>
      <c r="H42" s="75" t="n">
        <f aca="false">+$H$37*A42</f>
        <v>0.76595744680851</v>
      </c>
      <c r="I42" s="75" t="n">
        <v>0.765957446808511</v>
      </c>
      <c r="J42" s="75" t="n">
        <v>0.808510638297872</v>
      </c>
      <c r="K42" s="75" t="n">
        <f aca="false">+$K$37*A42</f>
        <v>0.893617021276595</v>
      </c>
      <c r="L42" s="75" t="n">
        <v>0.893617021276596</v>
      </c>
      <c r="M42" s="75" t="n">
        <f aca="false">+$M$37*A42</f>
        <v>0.936170212765957</v>
      </c>
      <c r="N42" s="75" t="n">
        <v>0.936170212765957</v>
      </c>
      <c r="O42" s="76" t="e">
        <f aca="false">+suma(C42:N42)</f>
        <v>#NAME?</v>
      </c>
      <c r="P42" s="134"/>
    </row>
    <row collapsed="false" customFormat="false" customHeight="false" hidden="false" ht="15" outlineLevel="0" r="43">
      <c r="B43" s="64" t="s">
        <v>33</v>
      </c>
      <c r="C43" s="33" t="n">
        <v>91.4166666666667</v>
      </c>
      <c r="D43" s="33" t="n">
        <v>91.4166666666667</v>
      </c>
      <c r="E43" s="33" t="n">
        <v>91.4166666666667</v>
      </c>
      <c r="F43" s="33" t="n">
        <v>91.4166666666667</v>
      </c>
      <c r="G43" s="33" t="n">
        <f aca="false">91.4166666666667*0.95</f>
        <v>86.8458333333334</v>
      </c>
      <c r="H43" s="33" t="n">
        <f aca="false">91.4166666666667*0.9</f>
        <v>82.275</v>
      </c>
      <c r="I43" s="33" t="n">
        <f aca="false">91.4166666666667*0.9</f>
        <v>82.275</v>
      </c>
      <c r="J43" s="33" t="n">
        <f aca="false">91.4166666666667*0.95</f>
        <v>86.8458333333334</v>
      </c>
      <c r="K43" s="33" t="n">
        <f aca="false">91.4166666666667*1.05</f>
        <v>95.9875</v>
      </c>
      <c r="L43" s="33" t="n">
        <f aca="false">91.4166666666667*1.05</f>
        <v>95.9875</v>
      </c>
      <c r="M43" s="33" t="n">
        <f aca="false">91.4166666666667*1.1</f>
        <v>100.558333333333</v>
      </c>
      <c r="N43" s="33" t="n">
        <f aca="false">91.4166666666667*1.1</f>
        <v>100.558333333333</v>
      </c>
      <c r="O43" s="33" t="n">
        <f aca="false">SUM(N43,M43,L43,K43,J43,I43,H43,G43,F43,E43,D43,C43)</f>
        <v>1097</v>
      </c>
    </row>
    <row collapsed="false" customFormat="false" customHeight="false" hidden="false" ht="15" outlineLevel="0" r="44">
      <c r="A44" s="14" t="n">
        <v>0.685393258426966</v>
      </c>
      <c r="B44" s="133" t="s">
        <v>55</v>
      </c>
      <c r="C44" s="75" t="n">
        <f aca="false">+$C$43*A44</f>
        <v>62.6563670411985</v>
      </c>
      <c r="D44" s="75" t="n">
        <v>62.6563670411985</v>
      </c>
      <c r="E44" s="75" t="n">
        <v>62.6563670411985</v>
      </c>
      <c r="F44" s="75" t="n">
        <v>62.6563670411985</v>
      </c>
      <c r="G44" s="75" t="n">
        <f aca="false">+$G$43*A44</f>
        <v>59.5235486891386</v>
      </c>
      <c r="H44" s="75" t="n">
        <f aca="false">+$H$43*A44</f>
        <v>56.3907303370787</v>
      </c>
      <c r="I44" s="75" t="n">
        <v>56.3907303370787</v>
      </c>
      <c r="J44" s="75" t="n">
        <f aca="false">+$J$43*A44</f>
        <v>59.5235486891386</v>
      </c>
      <c r="K44" s="75" t="n">
        <f aca="false">+$K$43*A44</f>
        <v>65.7891853932584</v>
      </c>
      <c r="L44" s="75" t="n">
        <v>65.7891853932585</v>
      </c>
      <c r="M44" s="75" t="n">
        <f aca="false">+$M$43*A44</f>
        <v>68.9220037453184</v>
      </c>
      <c r="N44" s="75" t="n">
        <v>68.9220037453184</v>
      </c>
      <c r="O44" s="76" t="e">
        <f aca="false">+suma(C44:N44)</f>
        <v>#NAME?</v>
      </c>
      <c r="P44" s="134"/>
    </row>
    <row collapsed="false" customFormat="false" customHeight="false" hidden="false" ht="15" outlineLevel="0" r="45">
      <c r="A45" s="14" t="n">
        <v>0.157303370786517</v>
      </c>
      <c r="B45" s="133" t="s">
        <v>56</v>
      </c>
      <c r="C45" s="75" t="n">
        <f aca="false">+$C$43*A45</f>
        <v>14.3801498127341</v>
      </c>
      <c r="D45" s="75" t="n">
        <v>14.3801498127341</v>
      </c>
      <c r="E45" s="75" t="n">
        <v>14.3801498127341</v>
      </c>
      <c r="F45" s="75" t="n">
        <v>14.3801498127341</v>
      </c>
      <c r="G45" s="75" t="n">
        <f aca="false">+$G$43*A45</f>
        <v>13.6611423220974</v>
      </c>
      <c r="H45" s="75" t="n">
        <f aca="false">+$H$43*A45</f>
        <v>12.9421348314607</v>
      </c>
      <c r="I45" s="75" t="n">
        <v>12.9421348314607</v>
      </c>
      <c r="J45" s="75" t="n">
        <f aca="false">+$J$43*A45</f>
        <v>13.6611423220974</v>
      </c>
      <c r="K45" s="75" t="n">
        <f aca="false">+$K$43*A45</f>
        <v>15.0991573033708</v>
      </c>
      <c r="L45" s="75" t="n">
        <v>15.0991573033708</v>
      </c>
      <c r="M45" s="75" t="n">
        <f aca="false">+$M$43*A45</f>
        <v>15.8181647940075</v>
      </c>
      <c r="N45" s="75" t="n">
        <v>15.8181647940075</v>
      </c>
      <c r="O45" s="76" t="e">
        <f aca="false">+suma(C45:N45)</f>
        <v>#NAME?</v>
      </c>
      <c r="P45" s="134"/>
    </row>
    <row collapsed="false" customFormat="false" customHeight="false" hidden="false" ht="15" outlineLevel="0" r="46">
      <c r="A46" s="14" t="n">
        <v>0.151685393258427</v>
      </c>
      <c r="B46" s="133" t="s">
        <v>57</v>
      </c>
      <c r="C46" s="75" t="n">
        <f aca="false">+$C$43*A46</f>
        <v>13.8665730337079</v>
      </c>
      <c r="D46" s="75" t="n">
        <v>13.8665730337079</v>
      </c>
      <c r="E46" s="75" t="n">
        <v>13.8665730337079</v>
      </c>
      <c r="F46" s="75" t="n">
        <v>13.8665730337079</v>
      </c>
      <c r="G46" s="75" t="n">
        <f aca="false">+$G$43*A46</f>
        <v>13.1732443820225</v>
      </c>
      <c r="H46" s="75" t="n">
        <f aca="false">+$H$43*A46</f>
        <v>12.4799157303371</v>
      </c>
      <c r="I46" s="75" t="n">
        <v>12.4799157303371</v>
      </c>
      <c r="J46" s="75" t="n">
        <f aca="false">+$J$43*A46</f>
        <v>13.1732443820225</v>
      </c>
      <c r="K46" s="75" t="n">
        <f aca="false">+$K$43*A46</f>
        <v>14.5599016853933</v>
      </c>
      <c r="L46" s="75" t="n">
        <v>14.5599016853933</v>
      </c>
      <c r="M46" s="75" t="n">
        <f aca="false">+$M$43*A46</f>
        <v>15.2532303370787</v>
      </c>
      <c r="N46" s="75" t="n">
        <v>15.2532303370787</v>
      </c>
      <c r="O46" s="76" t="e">
        <f aca="false">+suma(C46:N46)</f>
        <v>#NAME?</v>
      </c>
      <c r="P46" s="134"/>
    </row>
    <row collapsed="false" customFormat="false" customHeight="false" hidden="false" ht="15" outlineLevel="0" r="47">
      <c r="A47" s="14" t="n">
        <v>0</v>
      </c>
      <c r="B47" s="133" t="s">
        <v>58</v>
      </c>
      <c r="C47" s="75" t="n">
        <f aca="false">+$C$43*A47</f>
        <v>0</v>
      </c>
      <c r="D47" s="75" t="n">
        <v>0</v>
      </c>
      <c r="E47" s="75" t="n">
        <v>0</v>
      </c>
      <c r="F47" s="75" t="n">
        <v>0</v>
      </c>
      <c r="G47" s="75" t="n">
        <f aca="false">+$G$43*A47</f>
        <v>0</v>
      </c>
      <c r="H47" s="75" t="n">
        <f aca="false">+$H$43*A47</f>
        <v>0</v>
      </c>
      <c r="I47" s="75" t="n">
        <v>0</v>
      </c>
      <c r="J47" s="75" t="n">
        <f aca="false">+$J$43*A47</f>
        <v>0</v>
      </c>
      <c r="K47" s="75" t="n">
        <f aca="false">+$K$43*A47</f>
        <v>0</v>
      </c>
      <c r="L47" s="75" t="n">
        <v>0</v>
      </c>
      <c r="M47" s="75" t="n">
        <f aca="false">+$M$43*A47</f>
        <v>0</v>
      </c>
      <c r="N47" s="75" t="n">
        <v>0</v>
      </c>
      <c r="O47" s="76" t="e">
        <f aca="false">+suma(C47:N47)</f>
        <v>#NAME?</v>
      </c>
      <c r="P47" s="134"/>
    </row>
    <row collapsed="false" customFormat="false" customHeight="false" hidden="false" ht="15" outlineLevel="0" r="48">
      <c r="A48" s="14" t="n">
        <v>0.00561797752808989</v>
      </c>
      <c r="B48" s="133" t="s">
        <v>59</v>
      </c>
      <c r="C48" s="75" t="n">
        <f aca="false">+$C$43*A48</f>
        <v>0.513576779026218</v>
      </c>
      <c r="D48" s="75" t="n">
        <v>0.513576779026217</v>
      </c>
      <c r="E48" s="75" t="n">
        <v>0.513576779026217</v>
      </c>
      <c r="F48" s="75" t="n">
        <v>0.513576779026217</v>
      </c>
      <c r="G48" s="75" t="n">
        <f aca="false">+$G$43*A48</f>
        <v>0.487897940074907</v>
      </c>
      <c r="H48" s="75" t="n">
        <f aca="false">+$H$43*A48</f>
        <v>0.462219101123596</v>
      </c>
      <c r="I48" s="75" t="n">
        <v>0.462219101123596</v>
      </c>
      <c r="J48" s="75" t="n">
        <f aca="false">+$J$43*A48</f>
        <v>0.487897940074907</v>
      </c>
      <c r="K48" s="75" t="n">
        <f aca="false">+$K$43*A48</f>
        <v>0.539255617977529</v>
      </c>
      <c r="L48" s="75" t="n">
        <v>0.539255617977528</v>
      </c>
      <c r="M48" s="75" t="n">
        <f aca="false">+$M$43*A48</f>
        <v>0.564934456928839</v>
      </c>
      <c r="N48" s="75" t="n">
        <v>0.564934456928839</v>
      </c>
      <c r="O48" s="76" t="e">
        <f aca="false">+suma(C48:N48)</f>
        <v>#NAME?</v>
      </c>
      <c r="P48" s="134"/>
    </row>
    <row collapsed="false" customFormat="false" customHeight="false" hidden="false" ht="15" outlineLevel="0" r="49">
      <c r="B49" s="64" t="s">
        <v>34</v>
      </c>
      <c r="C49" s="33" t="n">
        <v>48</v>
      </c>
      <c r="D49" s="33" t="n">
        <v>48</v>
      </c>
      <c r="E49" s="33" t="n">
        <v>48</v>
      </c>
      <c r="F49" s="33" t="n">
        <v>48</v>
      </c>
      <c r="G49" s="33" t="n">
        <f aca="false">48*0.95</f>
        <v>45.6</v>
      </c>
      <c r="H49" s="33" t="n">
        <f aca="false">48*0.9</f>
        <v>43.2</v>
      </c>
      <c r="I49" s="33" t="n">
        <f aca="false">48*0.9</f>
        <v>43.2</v>
      </c>
      <c r="J49" s="33" t="n">
        <f aca="false">48*0.95</f>
        <v>45.6</v>
      </c>
      <c r="K49" s="33" t="n">
        <f aca="false">48*1.05</f>
        <v>50.4</v>
      </c>
      <c r="L49" s="33" t="n">
        <f aca="false">48*1.05</f>
        <v>50.4</v>
      </c>
      <c r="M49" s="33" t="n">
        <f aca="false">48*1.1</f>
        <v>52.8</v>
      </c>
      <c r="N49" s="33" t="n">
        <f aca="false">48*1.1</f>
        <v>52.8</v>
      </c>
      <c r="O49" s="33" t="n">
        <f aca="false">SUM(N49,M49,L49,K49,J49,I49,H49,G49,F49,E49,D49,C49)</f>
        <v>576</v>
      </c>
    </row>
    <row collapsed="false" customFormat="false" customHeight="false" hidden="false" ht="15" outlineLevel="0" r="50">
      <c r="A50" s="14" t="n">
        <v>0.592592592592593</v>
      </c>
      <c r="B50" s="133" t="s">
        <v>55</v>
      </c>
      <c r="C50" s="75" t="n">
        <f aca="false">+$C$49*A50</f>
        <v>28.4444444444445</v>
      </c>
      <c r="D50" s="75" t="n">
        <v>28.4444444444444</v>
      </c>
      <c r="E50" s="75" t="n">
        <v>28.4444444444444</v>
      </c>
      <c r="F50" s="75" t="n">
        <v>28.4444444444444</v>
      </c>
      <c r="G50" s="75" t="n">
        <f aca="false">+$G$49*A50</f>
        <v>27.0222222222222</v>
      </c>
      <c r="H50" s="75" t="n">
        <f aca="false">+$H$49*A50</f>
        <v>25.6</v>
      </c>
      <c r="I50" s="75" t="n">
        <v>25.6</v>
      </c>
      <c r="J50" s="75" t="n">
        <v>27.0222222222222</v>
      </c>
      <c r="K50" s="75" t="n">
        <f aca="false">+$K$49*A50</f>
        <v>29.8666666666667</v>
      </c>
      <c r="L50" s="75" t="n">
        <v>29.8666666666667</v>
      </c>
      <c r="M50" s="75" t="n">
        <f aca="false">+$M$49*A50</f>
        <v>31.2888888888889</v>
      </c>
      <c r="N50" s="75" t="n">
        <v>31.2888888888889</v>
      </c>
      <c r="O50" s="76" t="n">
        <f aca="false">+SUM(C50:N50)</f>
        <v>341.333333333333</v>
      </c>
      <c r="P50" s="134"/>
    </row>
    <row collapsed="false" customFormat="false" customHeight="false" hidden="false" ht="15" outlineLevel="0" r="51">
      <c r="A51" s="14" t="n">
        <v>0.0888888888888889</v>
      </c>
      <c r="B51" s="133" t="s">
        <v>56</v>
      </c>
      <c r="C51" s="75" t="n">
        <f aca="false">+$C$49*A51</f>
        <v>4.26666666666667</v>
      </c>
      <c r="D51" s="75" t="n">
        <v>4.26666666666667</v>
      </c>
      <c r="E51" s="75" t="n">
        <v>4.26666666666667</v>
      </c>
      <c r="F51" s="75" t="n">
        <v>4.26666666666667</v>
      </c>
      <c r="G51" s="75" t="n">
        <f aca="false">+$G$49*A51</f>
        <v>4.05333333333333</v>
      </c>
      <c r="H51" s="75" t="n">
        <f aca="false">+$H$49*A51</f>
        <v>3.84</v>
      </c>
      <c r="I51" s="75" t="n">
        <v>3.84</v>
      </c>
      <c r="J51" s="75" t="n">
        <v>4.05333333333333</v>
      </c>
      <c r="K51" s="75" t="n">
        <f aca="false">+$K$49*A51</f>
        <v>4.48</v>
      </c>
      <c r="L51" s="75" t="n">
        <v>4.48</v>
      </c>
      <c r="M51" s="75" t="n">
        <f aca="false">+$M$49*A51</f>
        <v>4.69333333333333</v>
      </c>
      <c r="N51" s="75" t="n">
        <v>4.69333333333333</v>
      </c>
      <c r="O51" s="76" t="e">
        <f aca="false">+suma(C51:N51)</f>
        <v>#NAME?</v>
      </c>
      <c r="P51" s="134"/>
    </row>
    <row collapsed="false" customFormat="false" customHeight="false" hidden="false" ht="15" outlineLevel="0" r="52">
      <c r="A52" s="14" t="n">
        <v>0.303703703703704</v>
      </c>
      <c r="B52" s="133" t="s">
        <v>57</v>
      </c>
      <c r="C52" s="75" t="n">
        <f aca="false">+$C$49*A52</f>
        <v>14.5777777777778</v>
      </c>
      <c r="D52" s="75" t="n">
        <v>14.5777777777778</v>
      </c>
      <c r="E52" s="75" t="n">
        <v>14.5777777777778</v>
      </c>
      <c r="F52" s="75" t="n">
        <v>14.5777777777778</v>
      </c>
      <c r="G52" s="75" t="n">
        <f aca="false">+$G$49*A52</f>
        <v>13.8488888888889</v>
      </c>
      <c r="H52" s="75" t="n">
        <f aca="false">+$H$49*A52</f>
        <v>13.12</v>
      </c>
      <c r="I52" s="75" t="n">
        <v>13.12</v>
      </c>
      <c r="J52" s="75" t="n">
        <v>13.8488888888889</v>
      </c>
      <c r="K52" s="75" t="n">
        <f aca="false">+$K$49*A52</f>
        <v>15.3066666666667</v>
      </c>
      <c r="L52" s="75" t="n">
        <v>15.3066666666667</v>
      </c>
      <c r="M52" s="75" t="n">
        <f aca="false">+$M$49*A52</f>
        <v>16.0355555555556</v>
      </c>
      <c r="N52" s="75" t="n">
        <v>16.0355555555556</v>
      </c>
      <c r="O52" s="76" t="e">
        <f aca="false">+suma(C52:N52)</f>
        <v>#NAME?</v>
      </c>
      <c r="P52" s="134"/>
    </row>
    <row collapsed="false" customFormat="false" customHeight="false" hidden="false" ht="15" outlineLevel="0" r="53">
      <c r="A53" s="14" t="n">
        <v>0</v>
      </c>
      <c r="B53" s="133" t="s">
        <v>58</v>
      </c>
      <c r="C53" s="75" t="n">
        <f aca="false">+$C$49*A53</f>
        <v>0</v>
      </c>
      <c r="D53" s="75" t="n">
        <v>0</v>
      </c>
      <c r="E53" s="75" t="n">
        <v>0</v>
      </c>
      <c r="F53" s="75" t="n">
        <v>0</v>
      </c>
      <c r="G53" s="75" t="n">
        <f aca="false">+$G$49*A53</f>
        <v>0</v>
      </c>
      <c r="H53" s="75" t="n">
        <f aca="false">+$H$49*A53</f>
        <v>0</v>
      </c>
      <c r="I53" s="75" t="n">
        <v>0</v>
      </c>
      <c r="J53" s="75" t="n">
        <v>0</v>
      </c>
      <c r="K53" s="75" t="n">
        <f aca="false">+$K$49*A53</f>
        <v>0</v>
      </c>
      <c r="L53" s="75" t="n">
        <v>0</v>
      </c>
      <c r="M53" s="75" t="n">
        <f aca="false">+$M$49*A53</f>
        <v>0</v>
      </c>
      <c r="N53" s="75" t="n">
        <v>0</v>
      </c>
      <c r="O53" s="76" t="e">
        <f aca="false">+suma(C53:N53)</f>
        <v>#NAME?</v>
      </c>
      <c r="P53" s="134"/>
    </row>
    <row collapsed="false" customFormat="false" customHeight="false" hidden="false" ht="15" outlineLevel="0" r="54">
      <c r="A54" s="14" t="n">
        <v>0.0148148148148148</v>
      </c>
      <c r="B54" s="133" t="s">
        <v>59</v>
      </c>
      <c r="C54" s="75" t="n">
        <f aca="false">+$C$49*A54</f>
        <v>0.71111111111111</v>
      </c>
      <c r="D54" s="75" t="n">
        <v>0.711111111111111</v>
      </c>
      <c r="E54" s="75" t="n">
        <v>0.711111111111111</v>
      </c>
      <c r="F54" s="75" t="n">
        <v>0.711111111111111</v>
      </c>
      <c r="G54" s="75" t="n">
        <f aca="false">+$G$49*A54</f>
        <v>0.675555555555555</v>
      </c>
      <c r="H54" s="75" t="n">
        <f aca="false">+$H$49*A54</f>
        <v>0.639999999999999</v>
      </c>
      <c r="I54" s="75" t="n">
        <v>0.64</v>
      </c>
      <c r="J54" s="75" t="n">
        <v>0.675555555555555</v>
      </c>
      <c r="K54" s="75" t="n">
        <f aca="false">+$K$49*A54</f>
        <v>0.746666666666666</v>
      </c>
      <c r="L54" s="75" t="n">
        <v>0.746666666666667</v>
      </c>
      <c r="M54" s="75" t="n">
        <f aca="false">+$M$49*A54</f>
        <v>0.782222222222222</v>
      </c>
      <c r="N54" s="75" t="n">
        <v>0.782222222222222</v>
      </c>
      <c r="O54" s="76" t="e">
        <f aca="false">+suma(C54:N54)</f>
        <v>#NAME?</v>
      </c>
      <c r="P54" s="134"/>
    </row>
    <row collapsed="false" customFormat="false" customHeight="false" hidden="false" ht="15" outlineLevel="0" r="55">
      <c r="B55" s="64" t="s">
        <v>35</v>
      </c>
      <c r="C55" s="33" t="n">
        <v>125.5</v>
      </c>
      <c r="D55" s="33" t="n">
        <v>125.5</v>
      </c>
      <c r="E55" s="33" t="n">
        <v>125.5</v>
      </c>
      <c r="F55" s="33" t="n">
        <v>125.5</v>
      </c>
      <c r="G55" s="33" t="n">
        <f aca="false">125.5*0.95</f>
        <v>119.225</v>
      </c>
      <c r="H55" s="33" t="n">
        <f aca="false">125.5*0.9</f>
        <v>112.95</v>
      </c>
      <c r="I55" s="33" t="n">
        <f aca="false">125.5*0.9</f>
        <v>112.95</v>
      </c>
      <c r="J55" s="33" t="n">
        <f aca="false">125.5*0.95</f>
        <v>119.225</v>
      </c>
      <c r="K55" s="33" t="n">
        <f aca="false">125.5*1.05</f>
        <v>131.775</v>
      </c>
      <c r="L55" s="33" t="n">
        <f aca="false">125.5*1.05</f>
        <v>131.775</v>
      </c>
      <c r="M55" s="33" t="n">
        <f aca="false">125.5*1.1</f>
        <v>138.05</v>
      </c>
      <c r="N55" s="33" t="n">
        <f aca="false">125.5*1.1</f>
        <v>138.05</v>
      </c>
      <c r="O55" s="33" t="n">
        <f aca="false">SUM(N55,M55,L55,K55,J55,I55,H55,G55,F55,E55,D55,C55)</f>
        <v>1506</v>
      </c>
    </row>
    <row collapsed="false" customFormat="false" customHeight="false" hidden="false" ht="15" outlineLevel="0" r="56">
      <c r="A56" s="14" t="n">
        <v>0.71101573676681</v>
      </c>
      <c r="B56" s="133" t="s">
        <v>55</v>
      </c>
      <c r="C56" s="75" t="n">
        <f aca="false">+$C$55*A56</f>
        <v>89.2324749642347</v>
      </c>
      <c r="D56" s="75" t="n">
        <v>89.2324749642346</v>
      </c>
      <c r="E56" s="75" t="n">
        <v>89.2324749642346</v>
      </c>
      <c r="F56" s="75" t="n">
        <v>89.2324749642346</v>
      </c>
      <c r="G56" s="75" t="n">
        <f aca="false">+$G$55*A56</f>
        <v>84.7708512160229</v>
      </c>
      <c r="H56" s="75" t="n">
        <f aca="false">+$H$55*A56</f>
        <v>80.3092274678112</v>
      </c>
      <c r="I56" s="75" t="n">
        <v>80.3092274678112</v>
      </c>
      <c r="J56" s="75" t="n">
        <v>84.7708512160229</v>
      </c>
      <c r="K56" s="75" t="n">
        <f aca="false">+$K$55*A56</f>
        <v>93.6940987124464</v>
      </c>
      <c r="L56" s="75" t="n">
        <f aca="false">+K56</f>
        <v>93.6940987124464</v>
      </c>
      <c r="M56" s="75" t="n">
        <f aca="false">+$M$55*A56</f>
        <v>98.1557224606581</v>
      </c>
      <c r="N56" s="75" t="n">
        <f aca="false">+M56</f>
        <v>98.1557224606581</v>
      </c>
      <c r="O56" s="76" t="n">
        <f aca="false">+SUM(C56:N56)</f>
        <v>1070.78969957082</v>
      </c>
      <c r="P56" s="134"/>
    </row>
    <row collapsed="false" customFormat="false" customHeight="false" hidden="false" ht="15" outlineLevel="0" r="57">
      <c r="A57" s="14" t="n">
        <v>0.200286123032904</v>
      </c>
      <c r="B57" s="133" t="s">
        <v>56</v>
      </c>
      <c r="C57" s="75" t="n">
        <f aca="false">+$C$55*A57</f>
        <v>25.1359084406294</v>
      </c>
      <c r="D57" s="75" t="n">
        <v>25.1359084406295</v>
      </c>
      <c r="E57" s="75" t="n">
        <v>25.1359084406295</v>
      </c>
      <c r="F57" s="75" t="n">
        <v>25.1359084406295</v>
      </c>
      <c r="G57" s="75" t="n">
        <f aca="false">+$G$55*A57</f>
        <v>23.879113018598</v>
      </c>
      <c r="H57" s="75" t="n">
        <f aca="false">+$H$55*A57</f>
        <v>22.6223175965665</v>
      </c>
      <c r="I57" s="75" t="n">
        <v>22.6223175965665</v>
      </c>
      <c r="J57" s="75" t="n">
        <v>23.879113018598</v>
      </c>
      <c r="K57" s="75" t="n">
        <f aca="false">+$K$55*A57</f>
        <v>26.3927038626609</v>
      </c>
      <c r="L57" s="75" t="n">
        <f aca="false">+K57</f>
        <v>26.3927038626609</v>
      </c>
      <c r="M57" s="75" t="n">
        <f aca="false">+$M$55*A57</f>
        <v>27.6494992846924</v>
      </c>
      <c r="N57" s="75" t="n">
        <f aca="false">+M57</f>
        <v>27.6494992846924</v>
      </c>
      <c r="O57" s="76" t="e">
        <f aca="false">+suma(C57:N57)</f>
        <v>#NAME?</v>
      </c>
      <c r="P57" s="134"/>
    </row>
    <row collapsed="false" customFormat="false" customHeight="false" hidden="false" ht="15" outlineLevel="0" r="58">
      <c r="A58" s="14" t="n">
        <v>0.0715307582260372</v>
      </c>
      <c r="B58" s="133" t="s">
        <v>57</v>
      </c>
      <c r="C58" s="75" t="n">
        <f aca="false">+$C$55*A58</f>
        <v>8.97711015736767</v>
      </c>
      <c r="D58" s="75" t="n">
        <v>8.97711015736767</v>
      </c>
      <c r="E58" s="75" t="n">
        <v>8.97711015736767</v>
      </c>
      <c r="F58" s="75" t="n">
        <v>8.97711015736767</v>
      </c>
      <c r="G58" s="75" t="n">
        <f aca="false">+$G$55*A58</f>
        <v>8.52825464949929</v>
      </c>
      <c r="H58" s="75" t="n">
        <f aca="false">+$H$55*A58</f>
        <v>8.0793991416309</v>
      </c>
      <c r="I58" s="75" t="n">
        <v>8.0793991416309</v>
      </c>
      <c r="J58" s="75" t="n">
        <v>8.52825464949929</v>
      </c>
      <c r="K58" s="75" t="n">
        <f aca="false">+$K$55*A58</f>
        <v>9.42596566523605</v>
      </c>
      <c r="L58" s="75" t="n">
        <f aca="false">+K58</f>
        <v>9.42596566523605</v>
      </c>
      <c r="M58" s="75" t="n">
        <f aca="false">+$M$55*A58</f>
        <v>9.87482117310444</v>
      </c>
      <c r="N58" s="75" t="n">
        <f aca="false">+M58</f>
        <v>9.87482117310444</v>
      </c>
      <c r="O58" s="76" t="e">
        <f aca="false">+suma(C58:N58)</f>
        <v>#NAME?</v>
      </c>
      <c r="P58" s="134"/>
    </row>
    <row collapsed="false" customFormat="false" customHeight="false" hidden="false" ht="15" outlineLevel="0" r="59">
      <c r="A59" s="14" t="n">
        <v>0.0100143061516452</v>
      </c>
      <c r="B59" s="133" t="s">
        <v>58</v>
      </c>
      <c r="C59" s="75" t="n">
        <f aca="false">+$C$55*A59</f>
        <v>1.25679542203147</v>
      </c>
      <c r="D59" s="75" t="n">
        <v>1.25679542203147</v>
      </c>
      <c r="E59" s="75" t="n">
        <v>1.25679542203147</v>
      </c>
      <c r="F59" s="75" t="n">
        <v>1.25679542203147</v>
      </c>
      <c r="G59" s="75" t="n">
        <f aca="false">+$G$55*A59</f>
        <v>1.1939556509299</v>
      </c>
      <c r="H59" s="75" t="n">
        <f aca="false">+$H$55*A59</f>
        <v>1.13111587982833</v>
      </c>
      <c r="I59" s="75" t="n">
        <v>1.13111587982833</v>
      </c>
      <c r="J59" s="75" t="n">
        <v>1.1939556509299</v>
      </c>
      <c r="K59" s="75" t="n">
        <f aca="false">+$K$55*A59</f>
        <v>1.31963519313305</v>
      </c>
      <c r="L59" s="75" t="n">
        <f aca="false">+K59</f>
        <v>1.31963519313305</v>
      </c>
      <c r="M59" s="75" t="n">
        <f aca="false">+$M$55*A59</f>
        <v>1.38247496423462</v>
      </c>
      <c r="N59" s="75" t="n">
        <f aca="false">+M59</f>
        <v>1.38247496423462</v>
      </c>
      <c r="O59" s="76" t="e">
        <f aca="false">+suma(C59:N59)</f>
        <v>#NAME?</v>
      </c>
      <c r="P59" s="134"/>
    </row>
    <row collapsed="false" customFormat="false" customHeight="false" hidden="false" ht="15" outlineLevel="0" r="60">
      <c r="A60" s="14" t="n">
        <v>0.00715307582260372</v>
      </c>
      <c r="B60" s="133" t="s">
        <v>59</v>
      </c>
      <c r="C60" s="75" t="n">
        <f aca="false">+$C$55*A60</f>
        <v>0.897711015736767</v>
      </c>
      <c r="D60" s="75" t="n">
        <v>0.897711015736767</v>
      </c>
      <c r="E60" s="75" t="n">
        <v>0.897711015736767</v>
      </c>
      <c r="F60" s="75" t="n">
        <v>0.897711015736767</v>
      </c>
      <c r="G60" s="75" t="n">
        <f aca="false">+$G$55*A60</f>
        <v>0.852825464949929</v>
      </c>
      <c r="H60" s="75" t="n">
        <f aca="false">+$H$55*A60</f>
        <v>0.80793991416309</v>
      </c>
      <c r="I60" s="75" t="n">
        <v>0.80793991416309</v>
      </c>
      <c r="J60" s="75" t="n">
        <v>0.852825464949929</v>
      </c>
      <c r="K60" s="75" t="n">
        <f aca="false">+$K$55*A60</f>
        <v>0.942596566523605</v>
      </c>
      <c r="L60" s="75" t="n">
        <f aca="false">+K60</f>
        <v>0.942596566523605</v>
      </c>
      <c r="M60" s="75" t="n">
        <f aca="false">+$M$55*A60</f>
        <v>0.987482117310443</v>
      </c>
      <c r="N60" s="75" t="n">
        <f aca="false">+M60</f>
        <v>0.987482117310443</v>
      </c>
      <c r="O60" s="76" t="e">
        <f aca="false">+suma(C60:N60)</f>
        <v>#NAME?</v>
      </c>
      <c r="P60" s="134"/>
    </row>
    <row collapsed="false" customFormat="false" customHeight="false" hidden="false" ht="15" outlineLevel="0" r="61">
      <c r="B61" s="64" t="s">
        <v>36</v>
      </c>
      <c r="C61" s="33" t="n">
        <v>120</v>
      </c>
      <c r="D61" s="33" t="n">
        <v>120</v>
      </c>
      <c r="E61" s="33" t="n">
        <v>120</v>
      </c>
      <c r="F61" s="33" t="n">
        <v>120</v>
      </c>
      <c r="G61" s="33" t="n">
        <f aca="false">120*0.95</f>
        <v>114</v>
      </c>
      <c r="H61" s="33" t="n">
        <f aca="false">120*0.9</f>
        <v>108</v>
      </c>
      <c r="I61" s="33" t="n">
        <f aca="false">120*0.9</f>
        <v>108</v>
      </c>
      <c r="J61" s="33" t="n">
        <f aca="false">120*0.95</f>
        <v>114</v>
      </c>
      <c r="K61" s="33" t="n">
        <f aca="false">120*1.05</f>
        <v>126</v>
      </c>
      <c r="L61" s="33" t="n">
        <f aca="false">120*1.05</f>
        <v>126</v>
      </c>
      <c r="M61" s="33" t="n">
        <f aca="false">120*1.1</f>
        <v>132</v>
      </c>
      <c r="N61" s="33" t="n">
        <f aca="false">120*1.1</f>
        <v>132</v>
      </c>
      <c r="O61" s="33" t="n">
        <f aca="false">SUM(N61,M61,L61,K61,J61,I61,H61,G61,F61,E61,D61,C61)</f>
        <v>1440</v>
      </c>
    </row>
    <row collapsed="false" customFormat="false" customHeight="false" hidden="false" ht="15" outlineLevel="0" r="62">
      <c r="A62" s="14" t="n">
        <v>0.770053475935829</v>
      </c>
      <c r="B62" s="133" t="s">
        <v>55</v>
      </c>
      <c r="C62" s="75" t="n">
        <f aca="false">+$C$61*A62</f>
        <v>92.4064171122995</v>
      </c>
      <c r="D62" s="75" t="n">
        <f aca="false">+C62</f>
        <v>92.4064171122995</v>
      </c>
      <c r="E62" s="75" t="n">
        <f aca="false">+C62</f>
        <v>92.4064171122995</v>
      </c>
      <c r="F62" s="75" t="n">
        <f aca="false">+C62</f>
        <v>92.4064171122995</v>
      </c>
      <c r="G62" s="75" t="n">
        <f aca="false">+$G$61*A62</f>
        <v>87.7860962566845</v>
      </c>
      <c r="H62" s="75" t="n">
        <f aca="false">+$H$61*A62</f>
        <v>83.1657754010695</v>
      </c>
      <c r="I62" s="75" t="n">
        <f aca="false">+H62</f>
        <v>83.1657754010695</v>
      </c>
      <c r="J62" s="75" t="n">
        <f aca="false">+G62</f>
        <v>87.7860962566845</v>
      </c>
      <c r="K62" s="75" t="n">
        <f aca="false">+$K$61*A62</f>
        <v>97.0267379679144</v>
      </c>
      <c r="L62" s="75" t="n">
        <f aca="false">+K62</f>
        <v>97.0267379679144</v>
      </c>
      <c r="M62" s="75" t="n">
        <f aca="false">+$M$61*A62</f>
        <v>101.647058823529</v>
      </c>
      <c r="N62" s="75" t="n">
        <f aca="false">+M62</f>
        <v>101.647058823529</v>
      </c>
      <c r="O62" s="76" t="n">
        <f aca="false">+SUM(C62:N62)</f>
        <v>1108.87700534759</v>
      </c>
      <c r="P62" s="134"/>
    </row>
    <row collapsed="false" customFormat="false" customHeight="false" hidden="false" ht="15" outlineLevel="0" r="63">
      <c r="A63" s="14" t="n">
        <v>0.109625668449198</v>
      </c>
      <c r="B63" s="133" t="s">
        <v>56</v>
      </c>
      <c r="C63" s="75" t="n">
        <f aca="false">+$C$61*A63</f>
        <v>13.1550802139038</v>
      </c>
      <c r="D63" s="75" t="n">
        <f aca="false">+C63</f>
        <v>13.1550802139038</v>
      </c>
      <c r="E63" s="75" t="n">
        <f aca="false">+C63</f>
        <v>13.1550802139038</v>
      </c>
      <c r="F63" s="75" t="n">
        <f aca="false">+C63</f>
        <v>13.1550802139038</v>
      </c>
      <c r="G63" s="75" t="n">
        <f aca="false">+$G$61*A63</f>
        <v>12.4973262032086</v>
      </c>
      <c r="H63" s="75" t="n">
        <f aca="false">+$H$61*A63</f>
        <v>11.8395721925134</v>
      </c>
      <c r="I63" s="75" t="n">
        <f aca="false">+H63</f>
        <v>11.8395721925134</v>
      </c>
      <c r="J63" s="75" t="n">
        <f aca="false">+G63</f>
        <v>12.4973262032086</v>
      </c>
      <c r="K63" s="75" t="n">
        <f aca="false">+$K$61*A63</f>
        <v>13.8128342245989</v>
      </c>
      <c r="L63" s="75" t="n">
        <f aca="false">+K63</f>
        <v>13.8128342245989</v>
      </c>
      <c r="M63" s="75" t="n">
        <f aca="false">+$M$61*A63</f>
        <v>14.4705882352941</v>
      </c>
      <c r="N63" s="75" t="n">
        <f aca="false">+M63</f>
        <v>14.4705882352941</v>
      </c>
      <c r="O63" s="76" t="n">
        <f aca="false">+SUM(C63:N63)</f>
        <v>157.860962566845</v>
      </c>
      <c r="P63" s="134"/>
    </row>
    <row collapsed="false" customFormat="false" customHeight="false" hidden="false" ht="15" outlineLevel="0" r="64">
      <c r="A64" s="14" t="n">
        <v>0.0427807486631016</v>
      </c>
      <c r="B64" s="133" t="s">
        <v>57</v>
      </c>
      <c r="C64" s="75" t="n">
        <f aca="false">+$C$61*A64</f>
        <v>5.13368983957219</v>
      </c>
      <c r="D64" s="75" t="n">
        <f aca="false">+C64</f>
        <v>5.13368983957219</v>
      </c>
      <c r="E64" s="75" t="n">
        <f aca="false">+C64</f>
        <v>5.13368983957219</v>
      </c>
      <c r="F64" s="75" t="n">
        <f aca="false">+C64</f>
        <v>5.13368983957219</v>
      </c>
      <c r="G64" s="75" t="n">
        <f aca="false">+$G$61*A64</f>
        <v>4.87700534759358</v>
      </c>
      <c r="H64" s="75" t="n">
        <f aca="false">+$H$61*A64</f>
        <v>4.62032085561497</v>
      </c>
      <c r="I64" s="75" t="n">
        <f aca="false">+H64</f>
        <v>4.62032085561497</v>
      </c>
      <c r="J64" s="75" t="n">
        <f aca="false">+G64</f>
        <v>4.87700534759358</v>
      </c>
      <c r="K64" s="75" t="n">
        <f aca="false">+$K$61*A64</f>
        <v>5.3903743315508</v>
      </c>
      <c r="L64" s="75" t="n">
        <f aca="false">+K64</f>
        <v>5.3903743315508</v>
      </c>
      <c r="M64" s="75" t="n">
        <f aca="false">+$M$61*A64</f>
        <v>5.64705882352941</v>
      </c>
      <c r="N64" s="75" t="n">
        <f aca="false">+M64</f>
        <v>5.64705882352941</v>
      </c>
      <c r="O64" s="76" t="e">
        <f aca="false">+suma(C64:N64)</f>
        <v>#NAME?</v>
      </c>
      <c r="P64" s="134"/>
    </row>
    <row collapsed="false" customFormat="false" customHeight="false" hidden="false" ht="15" outlineLevel="0" r="65">
      <c r="A65" s="14" t="n">
        <v>0.0347593582887701</v>
      </c>
      <c r="B65" s="133" t="s">
        <v>58</v>
      </c>
      <c r="C65" s="75" t="n">
        <f aca="false">+$C$61*A65</f>
        <v>4.17112299465241</v>
      </c>
      <c r="D65" s="75" t="n">
        <f aca="false">+C65</f>
        <v>4.17112299465241</v>
      </c>
      <c r="E65" s="75" t="n">
        <f aca="false">+C65</f>
        <v>4.17112299465241</v>
      </c>
      <c r="F65" s="75" t="n">
        <f aca="false">+C65</f>
        <v>4.17112299465241</v>
      </c>
      <c r="G65" s="75" t="n">
        <f aca="false">+$G$61*A65</f>
        <v>3.96256684491979</v>
      </c>
      <c r="H65" s="75" t="n">
        <f aca="false">+$H$61*A65</f>
        <v>3.75401069518717</v>
      </c>
      <c r="I65" s="75" t="n">
        <f aca="false">+H65</f>
        <v>3.75401069518717</v>
      </c>
      <c r="J65" s="75" t="n">
        <f aca="false">+G65</f>
        <v>3.96256684491979</v>
      </c>
      <c r="K65" s="75" t="n">
        <f aca="false">+$K$61*A65</f>
        <v>4.37967914438503</v>
      </c>
      <c r="L65" s="75" t="n">
        <f aca="false">+K65</f>
        <v>4.37967914438503</v>
      </c>
      <c r="M65" s="75" t="n">
        <f aca="false">+$M$61*A65</f>
        <v>4.58823529411765</v>
      </c>
      <c r="N65" s="75" t="n">
        <f aca="false">+M65</f>
        <v>4.58823529411765</v>
      </c>
      <c r="O65" s="76" t="e">
        <f aca="false">+suma(C65:N65)</f>
        <v>#NAME?</v>
      </c>
      <c r="P65" s="134"/>
    </row>
    <row collapsed="false" customFormat="false" customHeight="false" hidden="false" ht="15" outlineLevel="0" r="66">
      <c r="A66" s="14" t="n">
        <v>0.0427807486631016</v>
      </c>
      <c r="B66" s="133" t="s">
        <v>59</v>
      </c>
      <c r="C66" s="75" t="n">
        <f aca="false">+$C$61*A66</f>
        <v>5.13368983957219</v>
      </c>
      <c r="D66" s="75" t="n">
        <f aca="false">+C66</f>
        <v>5.13368983957219</v>
      </c>
      <c r="E66" s="75" t="n">
        <f aca="false">+C66</f>
        <v>5.13368983957219</v>
      </c>
      <c r="F66" s="75" t="n">
        <f aca="false">+C66</f>
        <v>5.13368983957219</v>
      </c>
      <c r="G66" s="75" t="n">
        <f aca="false">+$G$61*A66</f>
        <v>4.87700534759358</v>
      </c>
      <c r="H66" s="75" t="n">
        <f aca="false">+$H$61*A66</f>
        <v>4.62032085561497</v>
      </c>
      <c r="I66" s="75" t="n">
        <f aca="false">+H66</f>
        <v>4.62032085561497</v>
      </c>
      <c r="J66" s="75" t="n">
        <f aca="false">+G66</f>
        <v>4.87700534759358</v>
      </c>
      <c r="K66" s="75" t="n">
        <f aca="false">+$K$61*A66</f>
        <v>5.3903743315508</v>
      </c>
      <c r="L66" s="75" t="n">
        <f aca="false">+K66</f>
        <v>5.3903743315508</v>
      </c>
      <c r="M66" s="75" t="n">
        <f aca="false">+$M$61*A66</f>
        <v>5.64705882352941</v>
      </c>
      <c r="N66" s="75" t="n">
        <f aca="false">+M66</f>
        <v>5.64705882352941</v>
      </c>
      <c r="O66" s="76" t="e">
        <f aca="false">+suma(C66:N66)</f>
        <v>#NAME?</v>
      </c>
      <c r="P66" s="134"/>
    </row>
    <row collapsed="false" customFormat="false" customHeight="false" hidden="false" ht="15" outlineLevel="0" r="67">
      <c r="B67" s="64" t="s">
        <v>37</v>
      </c>
      <c r="C67" s="33" t="n">
        <v>96</v>
      </c>
      <c r="D67" s="33" t="n">
        <v>96</v>
      </c>
      <c r="E67" s="33" t="n">
        <v>96</v>
      </c>
      <c r="F67" s="33" t="n">
        <v>96</v>
      </c>
      <c r="G67" s="33" t="n">
        <f aca="false">96*0.95</f>
        <v>91.2</v>
      </c>
      <c r="H67" s="33" t="n">
        <f aca="false">96*0.9</f>
        <v>86.4</v>
      </c>
      <c r="I67" s="33" t="n">
        <f aca="false">96*0.9</f>
        <v>86.4</v>
      </c>
      <c r="J67" s="33" t="n">
        <f aca="false">96*0.95</f>
        <v>91.2</v>
      </c>
      <c r="K67" s="33" t="n">
        <f aca="false">96*1.05</f>
        <v>100.8</v>
      </c>
      <c r="L67" s="33" t="n">
        <f aca="false">96*1.05</f>
        <v>100.8</v>
      </c>
      <c r="M67" s="33" t="n">
        <f aca="false">96*1.1</f>
        <v>105.6</v>
      </c>
      <c r="N67" s="33" t="n">
        <f aca="false">96*1.1</f>
        <v>105.6</v>
      </c>
      <c r="O67" s="33" t="n">
        <v>1152</v>
      </c>
    </row>
    <row collapsed="false" customFormat="false" customHeight="false" hidden="false" ht="15" outlineLevel="0" r="68">
      <c r="A68" s="14" t="n">
        <v>0.742155525238745</v>
      </c>
      <c r="B68" s="133" t="s">
        <v>55</v>
      </c>
      <c r="C68" s="75" t="n">
        <f aca="false">+$C$67*A68</f>
        <v>71.2469304229195</v>
      </c>
      <c r="D68" s="75" t="n">
        <f aca="false">+C68</f>
        <v>71.2469304229195</v>
      </c>
      <c r="E68" s="75" t="n">
        <f aca="false">+C68</f>
        <v>71.2469304229195</v>
      </c>
      <c r="F68" s="75" t="n">
        <f aca="false">+C68</f>
        <v>71.2469304229195</v>
      </c>
      <c r="G68" s="75" t="n">
        <f aca="false">+$G$67*A68</f>
        <v>67.6845839017735</v>
      </c>
      <c r="H68" s="75" t="n">
        <f aca="false">+$H$67*A68</f>
        <v>64.1222373806276</v>
      </c>
      <c r="I68" s="75" t="n">
        <f aca="false">+H68</f>
        <v>64.1222373806276</v>
      </c>
      <c r="J68" s="75" t="n">
        <f aca="false">+G68</f>
        <v>67.6845839017735</v>
      </c>
      <c r="K68" s="75" t="n">
        <f aca="false">+$K$67*A68</f>
        <v>74.8092769440655</v>
      </c>
      <c r="L68" s="75" t="n">
        <f aca="false">+K68</f>
        <v>74.8092769440655</v>
      </c>
      <c r="M68" s="75" t="n">
        <f aca="false">+$M$67*A68</f>
        <v>78.3716234652115</v>
      </c>
      <c r="N68" s="75" t="n">
        <f aca="false">+M68</f>
        <v>78.3716234652115</v>
      </c>
      <c r="O68" s="76" t="n">
        <v>854.963165075034</v>
      </c>
      <c r="P68" s="134"/>
    </row>
    <row collapsed="false" customFormat="false" customHeight="false" hidden="false" ht="15" outlineLevel="0" r="69">
      <c r="A69" s="14" t="n">
        <v>0.0409276944065484</v>
      </c>
      <c r="B69" s="133" t="s">
        <v>56</v>
      </c>
      <c r="C69" s="75" t="n">
        <f aca="false">+$C$67*A69</f>
        <v>3.92905866302865</v>
      </c>
      <c r="D69" s="75" t="n">
        <f aca="false">+C69</f>
        <v>3.92905866302865</v>
      </c>
      <c r="E69" s="75" t="n">
        <f aca="false">+C69</f>
        <v>3.92905866302865</v>
      </c>
      <c r="F69" s="75" t="n">
        <f aca="false">+C69</f>
        <v>3.92905866302865</v>
      </c>
      <c r="G69" s="75" t="n">
        <f aca="false">+$G$67*A69</f>
        <v>3.73260572987721</v>
      </c>
      <c r="H69" s="75" t="n">
        <f aca="false">+$H$67*A69</f>
        <v>3.53615279672578</v>
      </c>
      <c r="I69" s="75" t="n">
        <f aca="false">+H69</f>
        <v>3.53615279672578</v>
      </c>
      <c r="J69" s="75" t="n">
        <f aca="false">+G69</f>
        <v>3.73260572987721</v>
      </c>
      <c r="K69" s="75" t="n">
        <f aca="false">+$K$67*A69</f>
        <v>4.12551159618008</v>
      </c>
      <c r="L69" s="75" t="n">
        <f aca="false">+K69</f>
        <v>4.12551159618008</v>
      </c>
      <c r="M69" s="75" t="n">
        <f aca="false">+$M$67*A69</f>
        <v>4.32196452933151</v>
      </c>
      <c r="N69" s="75" t="n">
        <f aca="false">+M69</f>
        <v>4.32196452933151</v>
      </c>
      <c r="O69" s="76" t="n">
        <v>47.1487039563438</v>
      </c>
      <c r="P69" s="134"/>
    </row>
    <row collapsed="false" customFormat="false" customHeight="false" hidden="false" ht="15" outlineLevel="0" r="70">
      <c r="A70" s="14" t="n">
        <v>0.162346521145975</v>
      </c>
      <c r="B70" s="133" t="s">
        <v>57</v>
      </c>
      <c r="C70" s="75" t="n">
        <f aca="false">+$C$67*A70</f>
        <v>15.5852660300136</v>
      </c>
      <c r="D70" s="75" t="n">
        <f aca="false">+C70</f>
        <v>15.5852660300136</v>
      </c>
      <c r="E70" s="75" t="n">
        <f aca="false">+C70</f>
        <v>15.5852660300136</v>
      </c>
      <c r="F70" s="75" t="n">
        <f aca="false">+C70</f>
        <v>15.5852660300136</v>
      </c>
      <c r="G70" s="75" t="n">
        <f aca="false">+$G$67*A70</f>
        <v>14.8060027285129</v>
      </c>
      <c r="H70" s="75" t="n">
        <f aca="false">+$H$67*A70</f>
        <v>14.0267394270122</v>
      </c>
      <c r="I70" s="75" t="n">
        <f aca="false">+H70</f>
        <v>14.0267394270122</v>
      </c>
      <c r="J70" s="75" t="n">
        <f aca="false">+G70</f>
        <v>14.8060027285129</v>
      </c>
      <c r="K70" s="75" t="n">
        <f aca="false">+$K$67*A70</f>
        <v>16.3645293315143</v>
      </c>
      <c r="L70" s="75" t="n">
        <f aca="false">+K70</f>
        <v>16.3645293315143</v>
      </c>
      <c r="M70" s="75" t="n">
        <f aca="false">+$M$67*A70</f>
        <v>17.143792633015</v>
      </c>
      <c r="N70" s="75" t="n">
        <f aca="false">+M70</f>
        <v>17.143792633015</v>
      </c>
      <c r="O70" s="76" t="n">
        <v>187.023192360164</v>
      </c>
      <c r="P70" s="134"/>
    </row>
    <row collapsed="false" customFormat="false" customHeight="false" hidden="false" ht="15" outlineLevel="0" r="71">
      <c r="A71" s="14" t="n">
        <v>0.0368349249658936</v>
      </c>
      <c r="B71" s="133" t="s">
        <v>58</v>
      </c>
      <c r="C71" s="75" t="n">
        <f aca="false">+$C$67*A71</f>
        <v>3.53615279672579</v>
      </c>
      <c r="D71" s="75" t="n">
        <f aca="false">+C71</f>
        <v>3.53615279672579</v>
      </c>
      <c r="E71" s="75" t="n">
        <f aca="false">+C71</f>
        <v>3.53615279672579</v>
      </c>
      <c r="F71" s="75" t="n">
        <f aca="false">+C71</f>
        <v>3.53615279672579</v>
      </c>
      <c r="G71" s="75" t="n">
        <f aca="false">+$G$67*A71</f>
        <v>3.3593451568895</v>
      </c>
      <c r="H71" s="75" t="n">
        <f aca="false">+$H$67*A71</f>
        <v>3.18253751705321</v>
      </c>
      <c r="I71" s="75" t="n">
        <f aca="false">+H71</f>
        <v>3.18253751705321</v>
      </c>
      <c r="J71" s="75" t="n">
        <f aca="false">+G71</f>
        <v>3.3593451568895</v>
      </c>
      <c r="K71" s="75" t="n">
        <f aca="false">+$K$67*A71</f>
        <v>3.71296043656208</v>
      </c>
      <c r="L71" s="75" t="n">
        <f aca="false">+K71</f>
        <v>3.71296043656208</v>
      </c>
      <c r="M71" s="75" t="n">
        <f aca="false">+$M$67*A71</f>
        <v>3.88976807639836</v>
      </c>
      <c r="N71" s="75" t="n">
        <f aca="false">+M71</f>
        <v>3.88976807639836</v>
      </c>
      <c r="O71" s="76" t="n">
        <v>42.4338335607094</v>
      </c>
      <c r="P71" s="134"/>
    </row>
    <row collapsed="false" customFormat="false" customHeight="false" hidden="false" ht="15" outlineLevel="0" r="72">
      <c r="A72" s="14" t="n">
        <v>0.0177353342428377</v>
      </c>
      <c r="B72" s="133" t="s">
        <v>59</v>
      </c>
      <c r="C72" s="75" t="n">
        <f aca="false">+$C$67*A72</f>
        <v>1.70259208731242</v>
      </c>
      <c r="D72" s="75" t="n">
        <f aca="false">+C72</f>
        <v>1.70259208731242</v>
      </c>
      <c r="E72" s="75" t="n">
        <f aca="false">+C72</f>
        <v>1.70259208731242</v>
      </c>
      <c r="F72" s="75" t="n">
        <f aca="false">+C72</f>
        <v>1.70259208731242</v>
      </c>
      <c r="G72" s="75" t="n">
        <f aca="false">+$G$67*A72</f>
        <v>1.6174624829468</v>
      </c>
      <c r="H72" s="75" t="n">
        <f aca="false">+$H$67*A72</f>
        <v>1.53233287858118</v>
      </c>
      <c r="I72" s="75" t="n">
        <f aca="false">+H72</f>
        <v>1.53233287858118</v>
      </c>
      <c r="J72" s="75" t="n">
        <f aca="false">+G72</f>
        <v>1.6174624829468</v>
      </c>
      <c r="K72" s="75" t="n">
        <f aca="false">+$K$67*A72</f>
        <v>1.78772169167804</v>
      </c>
      <c r="L72" s="75" t="n">
        <f aca="false">+K72</f>
        <v>1.78772169167804</v>
      </c>
      <c r="M72" s="75" t="n">
        <f aca="false">+$M$67*A72</f>
        <v>1.87285129604366</v>
      </c>
      <c r="N72" s="75" t="n">
        <f aca="false">+M72</f>
        <v>1.87285129604366</v>
      </c>
      <c r="O72" s="76" t="n">
        <v>20.431105047749</v>
      </c>
      <c r="P72" s="134"/>
    </row>
    <row collapsed="false" customFormat="false" customHeight="false" hidden="false" ht="15" outlineLevel="0" r="73">
      <c r="B73" s="64" t="s">
        <v>38</v>
      </c>
      <c r="C73" s="33" t="n">
        <v>60</v>
      </c>
      <c r="D73" s="33" t="n">
        <v>60</v>
      </c>
      <c r="E73" s="33" t="n">
        <v>60</v>
      </c>
      <c r="F73" s="33" t="n">
        <v>60</v>
      </c>
      <c r="G73" s="33" t="n">
        <f aca="false">60*0.95</f>
        <v>57</v>
      </c>
      <c r="H73" s="33" t="n">
        <f aca="false">60*0.9</f>
        <v>54</v>
      </c>
      <c r="I73" s="33" t="n">
        <f aca="false">60*0.9</f>
        <v>54</v>
      </c>
      <c r="J73" s="33" t="n">
        <f aca="false">60*0.95</f>
        <v>57</v>
      </c>
      <c r="K73" s="33" t="n">
        <f aca="false">60*1.05</f>
        <v>63</v>
      </c>
      <c r="L73" s="33" t="n">
        <f aca="false">60*1.05</f>
        <v>63</v>
      </c>
      <c r="M73" s="33" t="n">
        <f aca="false">60*1.1</f>
        <v>66</v>
      </c>
      <c r="N73" s="33" t="n">
        <f aca="false">60*1.1</f>
        <v>66</v>
      </c>
      <c r="O73" s="33" t="n">
        <v>720</v>
      </c>
    </row>
    <row collapsed="false" customFormat="false" customHeight="false" hidden="false" ht="15" outlineLevel="0" r="74">
      <c r="A74" s="14" t="n">
        <v>0.647058823529412</v>
      </c>
      <c r="B74" s="133" t="s">
        <v>55</v>
      </c>
      <c r="C74" s="75" t="n">
        <f aca="false">+$C$73*A74</f>
        <v>38.8235294117647</v>
      </c>
      <c r="D74" s="75" t="n">
        <f aca="false">+C74</f>
        <v>38.8235294117647</v>
      </c>
      <c r="E74" s="75" t="n">
        <f aca="false">+C74</f>
        <v>38.8235294117647</v>
      </c>
      <c r="F74" s="75" t="n">
        <f aca="false">+C74</f>
        <v>38.8235294117647</v>
      </c>
      <c r="G74" s="75" t="n">
        <f aca="false">+$G$73*A74</f>
        <v>36.8823529411765</v>
      </c>
      <c r="H74" s="75" t="n">
        <f aca="false">+$H$73*A74</f>
        <v>34.9411764705882</v>
      </c>
      <c r="I74" s="75" t="n">
        <f aca="false">+H74</f>
        <v>34.9411764705882</v>
      </c>
      <c r="J74" s="75" t="n">
        <f aca="false">+$J$73*A74</f>
        <v>36.8823529411765</v>
      </c>
      <c r="K74" s="75" t="n">
        <f aca="false">+$K$73*A74</f>
        <v>40.764705882353</v>
      </c>
      <c r="L74" s="75" t="n">
        <f aca="false">+K74</f>
        <v>40.764705882353</v>
      </c>
      <c r="M74" s="75" t="n">
        <f aca="false">+$M$73*A74</f>
        <v>42.7058823529412</v>
      </c>
      <c r="N74" s="75" t="n">
        <f aca="false">+M74</f>
        <v>42.7058823529412</v>
      </c>
      <c r="O74" s="76" t="n">
        <v>465.882352941176</v>
      </c>
      <c r="P74" s="134"/>
    </row>
    <row collapsed="false" customFormat="false" customHeight="false" hidden="false" ht="15" outlineLevel="0" r="75">
      <c r="A75" s="14" t="n">
        <v>0.0637254901960784</v>
      </c>
      <c r="B75" s="133" t="s">
        <v>56</v>
      </c>
      <c r="C75" s="75" t="n">
        <f aca="false">+$C$73*A75</f>
        <v>3.8235294117647</v>
      </c>
      <c r="D75" s="75" t="n">
        <f aca="false">+C75</f>
        <v>3.8235294117647</v>
      </c>
      <c r="E75" s="75" t="n">
        <f aca="false">+C75</f>
        <v>3.8235294117647</v>
      </c>
      <c r="F75" s="75" t="n">
        <f aca="false">+C75</f>
        <v>3.8235294117647</v>
      </c>
      <c r="G75" s="75" t="n">
        <f aca="false">+$G$73*A75</f>
        <v>3.63235294117647</v>
      </c>
      <c r="H75" s="75" t="n">
        <f aca="false">+$H$73*A75</f>
        <v>3.44117647058823</v>
      </c>
      <c r="I75" s="75" t="n">
        <f aca="false">+H75</f>
        <v>3.44117647058823</v>
      </c>
      <c r="J75" s="75" t="n">
        <f aca="false">+$J$73*A75</f>
        <v>3.63235294117647</v>
      </c>
      <c r="K75" s="75" t="n">
        <f aca="false">+$K$73*A75</f>
        <v>4.01470588235294</v>
      </c>
      <c r="L75" s="75" t="n">
        <f aca="false">+K75</f>
        <v>4.01470588235294</v>
      </c>
      <c r="M75" s="75" t="n">
        <f aca="false">+$M$73*A75</f>
        <v>4.20588235294117</v>
      </c>
      <c r="N75" s="75" t="n">
        <f aca="false">+M75</f>
        <v>4.20588235294117</v>
      </c>
      <c r="O75" s="76" t="n">
        <v>45.8823529411765</v>
      </c>
      <c r="P75" s="134"/>
    </row>
    <row collapsed="false" customFormat="false" customHeight="false" hidden="false" ht="15" outlineLevel="0" r="76">
      <c r="A76" s="14" t="n">
        <v>0.269607843137255</v>
      </c>
      <c r="B76" s="133" t="s">
        <v>57</v>
      </c>
      <c r="C76" s="75" t="n">
        <f aca="false">+$C$73*A76</f>
        <v>16.1764705882353</v>
      </c>
      <c r="D76" s="75" t="n">
        <f aca="false">+C76</f>
        <v>16.1764705882353</v>
      </c>
      <c r="E76" s="75" t="n">
        <f aca="false">+C76</f>
        <v>16.1764705882353</v>
      </c>
      <c r="F76" s="75" t="n">
        <f aca="false">+C76</f>
        <v>16.1764705882353</v>
      </c>
      <c r="G76" s="75" t="n">
        <f aca="false">+$G$73*A76</f>
        <v>15.3676470588235</v>
      </c>
      <c r="H76" s="75" t="n">
        <f aca="false">+$H$73*A76</f>
        <v>14.5588235294118</v>
      </c>
      <c r="I76" s="75" t="n">
        <f aca="false">+H76</f>
        <v>14.5588235294118</v>
      </c>
      <c r="J76" s="75" t="n">
        <f aca="false">+$J$73*A76</f>
        <v>15.3676470588235</v>
      </c>
      <c r="K76" s="75" t="n">
        <f aca="false">+$K$73*A76</f>
        <v>16.9852941176471</v>
      </c>
      <c r="L76" s="75" t="n">
        <f aca="false">+K76</f>
        <v>16.9852941176471</v>
      </c>
      <c r="M76" s="75" t="n">
        <f aca="false">+$M$73*A76</f>
        <v>17.7941176470588</v>
      </c>
      <c r="N76" s="75" t="n">
        <f aca="false">+M76</f>
        <v>17.7941176470588</v>
      </c>
      <c r="O76" s="76" t="n">
        <v>194.117647058824</v>
      </c>
      <c r="P76" s="134"/>
    </row>
    <row collapsed="false" customFormat="false" customHeight="false" hidden="false" ht="15" outlineLevel="0" r="77">
      <c r="A77" s="14" t="n">
        <v>0.0196078431372549</v>
      </c>
      <c r="B77" s="133" t="s">
        <v>58</v>
      </c>
      <c r="C77" s="75" t="n">
        <f aca="false">+$C$73*A77</f>
        <v>1.17647058823529</v>
      </c>
      <c r="D77" s="75" t="n">
        <f aca="false">+C77</f>
        <v>1.17647058823529</v>
      </c>
      <c r="E77" s="75" t="n">
        <f aca="false">+C77</f>
        <v>1.17647058823529</v>
      </c>
      <c r="F77" s="75" t="n">
        <f aca="false">+C77</f>
        <v>1.17647058823529</v>
      </c>
      <c r="G77" s="75" t="n">
        <f aca="false">+$G$73*A77</f>
        <v>1.11764705882353</v>
      </c>
      <c r="H77" s="75" t="n">
        <f aca="false">+$H$73*A77</f>
        <v>1.05882352941176</v>
      </c>
      <c r="I77" s="75" t="n">
        <f aca="false">+H77</f>
        <v>1.05882352941176</v>
      </c>
      <c r="J77" s="75" t="n">
        <f aca="false">+$J$73*A77</f>
        <v>1.11764705882353</v>
      </c>
      <c r="K77" s="75" t="n">
        <f aca="false">+$K$73*A77</f>
        <v>1.23529411764706</v>
      </c>
      <c r="L77" s="75" t="n">
        <f aca="false">+K77</f>
        <v>1.23529411764706</v>
      </c>
      <c r="M77" s="75" t="n">
        <f aca="false">+$M$73*A77</f>
        <v>1.29411764705882</v>
      </c>
      <c r="N77" s="75" t="n">
        <f aca="false">+M77</f>
        <v>1.29411764705882</v>
      </c>
      <c r="O77" s="76" t="n">
        <v>14.1176470588235</v>
      </c>
      <c r="P77" s="134"/>
    </row>
    <row collapsed="false" customFormat="false" customHeight="false" hidden="false" ht="15" outlineLevel="0" r="78">
      <c r="A78" s="14" t="n">
        <v>0</v>
      </c>
      <c r="B78" s="133" t="s">
        <v>59</v>
      </c>
      <c r="C78" s="75" t="n">
        <f aca="false">+$C$73*A78</f>
        <v>0</v>
      </c>
      <c r="D78" s="75" t="n">
        <f aca="false">+C78</f>
        <v>0</v>
      </c>
      <c r="E78" s="75" t="n">
        <f aca="false">+C78</f>
        <v>0</v>
      </c>
      <c r="F78" s="75" t="n">
        <f aca="false">+C78</f>
        <v>0</v>
      </c>
      <c r="G78" s="75" t="n">
        <f aca="false">+$G$73*A78</f>
        <v>0</v>
      </c>
      <c r="H78" s="75" t="n">
        <f aca="false">+$H$73*A78</f>
        <v>0</v>
      </c>
      <c r="I78" s="75" t="n">
        <f aca="false">+H78</f>
        <v>0</v>
      </c>
      <c r="J78" s="75" t="n">
        <f aca="false">+$J$73*A78</f>
        <v>0</v>
      </c>
      <c r="K78" s="75" t="n">
        <f aca="false">+$K$73*A78</f>
        <v>0</v>
      </c>
      <c r="L78" s="75" t="n">
        <f aca="false">+K78</f>
        <v>0</v>
      </c>
      <c r="M78" s="75" t="n">
        <f aca="false">+$M$73*A78</f>
        <v>0</v>
      </c>
      <c r="N78" s="75" t="n">
        <f aca="false">+M78</f>
        <v>0</v>
      </c>
      <c r="O78" s="76" t="n">
        <v>0</v>
      </c>
      <c r="P78" s="134"/>
    </row>
    <row collapsed="false" customFormat="false" customHeight="false" hidden="false" ht="15" outlineLevel="0" r="79">
      <c r="B79" s="64" t="s">
        <v>39</v>
      </c>
      <c r="C79" s="33" t="n">
        <v>60</v>
      </c>
      <c r="D79" s="33" t="n">
        <v>60</v>
      </c>
      <c r="E79" s="33" t="n">
        <v>60</v>
      </c>
      <c r="F79" s="33" t="n">
        <v>60</v>
      </c>
      <c r="G79" s="33" t="n">
        <f aca="false">60*0.95</f>
        <v>57</v>
      </c>
      <c r="H79" s="33" t="n">
        <f aca="false">60*0.9</f>
        <v>54</v>
      </c>
      <c r="I79" s="33" t="n">
        <f aca="false">60*0.9</f>
        <v>54</v>
      </c>
      <c r="J79" s="33" t="n">
        <f aca="false">60*0.95</f>
        <v>57</v>
      </c>
      <c r="K79" s="33" t="n">
        <f aca="false">60*1.05</f>
        <v>63</v>
      </c>
      <c r="L79" s="33" t="n">
        <f aca="false">60*1.05</f>
        <v>63</v>
      </c>
      <c r="M79" s="33" t="n">
        <f aca="false">60*1.1</f>
        <v>66</v>
      </c>
      <c r="N79" s="33" t="n">
        <f aca="false">60*1.1</f>
        <v>66</v>
      </c>
      <c r="O79" s="33" t="n">
        <v>720</v>
      </c>
    </row>
    <row collapsed="false" customFormat="false" customHeight="false" hidden="false" ht="15" outlineLevel="0" r="80">
      <c r="A80" s="14" t="n">
        <v>0.674226804123711</v>
      </c>
      <c r="B80" s="133" t="s">
        <v>55</v>
      </c>
      <c r="C80" s="75" t="n">
        <f aca="false">+$C$79*A80</f>
        <v>40.4536082474227</v>
      </c>
      <c r="D80" s="75" t="n">
        <f aca="false">+C80</f>
        <v>40.4536082474227</v>
      </c>
      <c r="E80" s="75" t="n">
        <f aca="false">+C80</f>
        <v>40.4536082474227</v>
      </c>
      <c r="F80" s="75" t="n">
        <f aca="false">+C80</f>
        <v>40.4536082474227</v>
      </c>
      <c r="G80" s="75" t="n">
        <f aca="false">+$G$79*A80</f>
        <v>38.4309278350515</v>
      </c>
      <c r="H80" s="75" t="n">
        <f aca="false">+$H$79*A80</f>
        <v>36.4082474226804</v>
      </c>
      <c r="I80" s="75" t="n">
        <f aca="false">+H80</f>
        <v>36.4082474226804</v>
      </c>
      <c r="J80" s="75" t="n">
        <f aca="false">+$J$79*A80</f>
        <v>38.4309278350515</v>
      </c>
      <c r="K80" s="75" t="n">
        <f aca="false">+$K$79*A80</f>
        <v>42.4762886597938</v>
      </c>
      <c r="L80" s="75" t="n">
        <f aca="false">+K80</f>
        <v>42.4762886597938</v>
      </c>
      <c r="M80" s="75" t="n">
        <f aca="false">+$M$79*A80</f>
        <v>44.4989690721649</v>
      </c>
      <c r="N80" s="75" t="n">
        <f aca="false">+M80</f>
        <v>44.4989690721649</v>
      </c>
      <c r="O80" s="76" t="n">
        <v>485.443298969072</v>
      </c>
      <c r="P80" s="134"/>
    </row>
    <row collapsed="false" customFormat="false" customHeight="false" hidden="false" ht="15" outlineLevel="0" r="81">
      <c r="A81" s="14" t="n">
        <v>0.0762886597938144</v>
      </c>
      <c r="B81" s="133" t="s">
        <v>56</v>
      </c>
      <c r="C81" s="75" t="n">
        <f aca="false">+$C$79*A81</f>
        <v>4.57731958762886</v>
      </c>
      <c r="D81" s="75" t="n">
        <f aca="false">+C81</f>
        <v>4.57731958762886</v>
      </c>
      <c r="E81" s="75" t="n">
        <f aca="false">+C81</f>
        <v>4.57731958762886</v>
      </c>
      <c r="F81" s="75" t="n">
        <f aca="false">+C81</f>
        <v>4.57731958762886</v>
      </c>
      <c r="G81" s="75" t="n">
        <f aca="false">+$G$79*A81</f>
        <v>4.34845360824742</v>
      </c>
      <c r="H81" s="75" t="n">
        <f aca="false">+$H$79*A81</f>
        <v>4.11958762886598</v>
      </c>
      <c r="I81" s="75" t="n">
        <f aca="false">+H81</f>
        <v>4.11958762886598</v>
      </c>
      <c r="J81" s="75" t="n">
        <f aca="false">+$J$79*A81</f>
        <v>4.34845360824742</v>
      </c>
      <c r="K81" s="75" t="n">
        <f aca="false">+$K$79*A81</f>
        <v>4.80618556701031</v>
      </c>
      <c r="L81" s="75" t="n">
        <f aca="false">+K81</f>
        <v>4.80618556701031</v>
      </c>
      <c r="M81" s="75" t="n">
        <f aca="false">+$M$79*A81</f>
        <v>5.03505154639175</v>
      </c>
      <c r="N81" s="75" t="n">
        <f aca="false">+M81</f>
        <v>5.03505154639175</v>
      </c>
      <c r="O81" s="76" t="n">
        <v>54.9278350515464</v>
      </c>
      <c r="P81" s="134"/>
    </row>
    <row collapsed="false" customFormat="false" customHeight="false" hidden="false" ht="15" outlineLevel="0" r="82">
      <c r="A82" s="14" t="n">
        <v>0.208247422680412</v>
      </c>
      <c r="B82" s="133" t="s">
        <v>57</v>
      </c>
      <c r="C82" s="75" t="n">
        <f aca="false">+$C$79*A82</f>
        <v>12.4948453608247</v>
      </c>
      <c r="D82" s="75" t="n">
        <f aca="false">+C82</f>
        <v>12.4948453608247</v>
      </c>
      <c r="E82" s="75" t="n">
        <f aca="false">+C82</f>
        <v>12.4948453608247</v>
      </c>
      <c r="F82" s="75" t="n">
        <f aca="false">+C82</f>
        <v>12.4948453608247</v>
      </c>
      <c r="G82" s="75" t="n">
        <f aca="false">+$G$79*A82</f>
        <v>11.8701030927835</v>
      </c>
      <c r="H82" s="75" t="n">
        <f aca="false">+$H$79*A82</f>
        <v>11.2453608247422</v>
      </c>
      <c r="I82" s="75" t="n">
        <f aca="false">+H82</f>
        <v>11.2453608247422</v>
      </c>
      <c r="J82" s="75" t="n">
        <f aca="false">+$J$79*A82</f>
        <v>11.8701030927835</v>
      </c>
      <c r="K82" s="75" t="n">
        <f aca="false">+$K$79*A82</f>
        <v>13.119587628866</v>
      </c>
      <c r="L82" s="75" t="n">
        <f aca="false">+K82</f>
        <v>13.119587628866</v>
      </c>
      <c r="M82" s="75" t="n">
        <f aca="false">+$M$79*A82</f>
        <v>13.7443298969072</v>
      </c>
      <c r="N82" s="75" t="n">
        <f aca="false">+M82</f>
        <v>13.7443298969072</v>
      </c>
      <c r="O82" s="76" t="n">
        <v>149.938144329897</v>
      </c>
      <c r="P82" s="134"/>
    </row>
    <row collapsed="false" customFormat="false" customHeight="false" hidden="false" ht="15" outlineLevel="0" r="83">
      <c r="A83" s="14" t="n">
        <v>0.0329896907216495</v>
      </c>
      <c r="B83" s="133" t="s">
        <v>58</v>
      </c>
      <c r="C83" s="75" t="n">
        <f aca="false">+$C$79*A83</f>
        <v>1.97938144329897</v>
      </c>
      <c r="D83" s="75" t="n">
        <f aca="false">+C83</f>
        <v>1.97938144329897</v>
      </c>
      <c r="E83" s="75" t="n">
        <f aca="false">+C83</f>
        <v>1.97938144329897</v>
      </c>
      <c r="F83" s="75" t="n">
        <f aca="false">+C83</f>
        <v>1.97938144329897</v>
      </c>
      <c r="G83" s="75" t="n">
        <f aca="false">+$G$79*A83</f>
        <v>1.88041237113402</v>
      </c>
      <c r="H83" s="75" t="n">
        <f aca="false">+$H$79*A83</f>
        <v>1.78144329896907</v>
      </c>
      <c r="I83" s="75" t="n">
        <f aca="false">+H83</f>
        <v>1.78144329896907</v>
      </c>
      <c r="J83" s="75" t="n">
        <f aca="false">+$J$79*A83</f>
        <v>1.88041237113402</v>
      </c>
      <c r="K83" s="75" t="n">
        <f aca="false">+$K$79*A83</f>
        <v>2.07835051546392</v>
      </c>
      <c r="L83" s="75" t="n">
        <f aca="false">+K83</f>
        <v>2.07835051546392</v>
      </c>
      <c r="M83" s="75" t="n">
        <f aca="false">+$M$79*A83</f>
        <v>2.17731958762887</v>
      </c>
      <c r="N83" s="75" t="n">
        <f aca="false">+M83</f>
        <v>2.17731958762887</v>
      </c>
      <c r="O83" s="76" t="n">
        <v>23.7525773195876</v>
      </c>
      <c r="P83" s="134"/>
    </row>
    <row collapsed="false" customFormat="false" customHeight="false" hidden="false" ht="15" outlineLevel="0" r="84">
      <c r="A84" s="14" t="n">
        <v>0.00824742268041237</v>
      </c>
      <c r="B84" s="133" t="s">
        <v>59</v>
      </c>
      <c r="C84" s="75" t="n">
        <f aca="false">+$C$79*A84</f>
        <v>0.494845360824742</v>
      </c>
      <c r="D84" s="75" t="n">
        <f aca="false">+C84</f>
        <v>0.494845360824742</v>
      </c>
      <c r="E84" s="75" t="n">
        <f aca="false">+C84</f>
        <v>0.494845360824742</v>
      </c>
      <c r="F84" s="75" t="n">
        <f aca="false">+C84</f>
        <v>0.494845360824742</v>
      </c>
      <c r="G84" s="75" t="n">
        <f aca="false">+$G$79*A84</f>
        <v>0.470103092783505</v>
      </c>
      <c r="H84" s="75" t="n">
        <f aca="false">+$H$79*A84</f>
        <v>0.445360824742268</v>
      </c>
      <c r="I84" s="75" t="n">
        <f aca="false">+H84</f>
        <v>0.445360824742268</v>
      </c>
      <c r="J84" s="75" t="n">
        <f aca="false">+$J$79*A84</f>
        <v>0.470103092783505</v>
      </c>
      <c r="K84" s="75" t="n">
        <f aca="false">+$K$79*A84</f>
        <v>0.519587628865979</v>
      </c>
      <c r="L84" s="75" t="n">
        <f aca="false">+K84</f>
        <v>0.519587628865979</v>
      </c>
      <c r="M84" s="75" t="n">
        <f aca="false">+$M$79*A84</f>
        <v>0.544329896907216</v>
      </c>
      <c r="N84" s="75" t="n">
        <f aca="false">+M84</f>
        <v>0.544329896907216</v>
      </c>
      <c r="O84" s="76" t="n">
        <v>5.93814432989691</v>
      </c>
      <c r="P84" s="134"/>
    </row>
    <row collapsed="false" customFormat="false" customHeight="false" hidden="false" ht="15" outlineLevel="0" r="85">
      <c r="B85" s="64" t="s">
        <v>40</v>
      </c>
      <c r="C85" s="33" t="n">
        <v>144</v>
      </c>
      <c r="D85" s="33" t="n">
        <v>144</v>
      </c>
      <c r="E85" s="33" t="n">
        <v>144</v>
      </c>
      <c r="F85" s="33" t="n">
        <v>144</v>
      </c>
      <c r="G85" s="33" t="n">
        <f aca="false">144*0.95</f>
        <v>136.8</v>
      </c>
      <c r="H85" s="33" t="n">
        <f aca="false">144*0.9</f>
        <v>129.6</v>
      </c>
      <c r="I85" s="33" t="n">
        <f aca="false">144*0.9</f>
        <v>129.6</v>
      </c>
      <c r="J85" s="33" t="n">
        <f aca="false">144*0.95</f>
        <v>136.8</v>
      </c>
      <c r="K85" s="33" t="n">
        <f aca="false">144*1.05</f>
        <v>151.2</v>
      </c>
      <c r="L85" s="33" t="n">
        <f aca="false">144*1.05</f>
        <v>151.2</v>
      </c>
      <c r="M85" s="33" t="n">
        <f aca="false">144*1.1</f>
        <v>158.4</v>
      </c>
      <c r="N85" s="33" t="n">
        <f aca="false">144*1.1</f>
        <v>158.4</v>
      </c>
      <c r="O85" s="33" t="n">
        <v>1728</v>
      </c>
    </row>
    <row collapsed="false" customFormat="false" customHeight="false" hidden="false" ht="15" outlineLevel="0" r="86">
      <c r="A86" s="14" t="n">
        <v>0.793213149522799</v>
      </c>
      <c r="B86" s="133" t="s">
        <v>55</v>
      </c>
      <c r="C86" s="75" t="n">
        <f aca="false">+$C$85*A86</f>
        <v>114.222693531283</v>
      </c>
      <c r="D86" s="75" t="n">
        <f aca="false">+C86</f>
        <v>114.222693531283</v>
      </c>
      <c r="E86" s="75" t="n">
        <f aca="false">+C86</f>
        <v>114.222693531283</v>
      </c>
      <c r="F86" s="75" t="n">
        <f aca="false">+C86</f>
        <v>114.222693531283</v>
      </c>
      <c r="G86" s="75" t="n">
        <f aca="false">+$G$85*A86</f>
        <v>108.511558854719</v>
      </c>
      <c r="H86" s="75" t="n">
        <f aca="false">+$H$85*A86</f>
        <v>102.800424178155</v>
      </c>
      <c r="I86" s="75" t="n">
        <f aca="false">+H86</f>
        <v>102.800424178155</v>
      </c>
      <c r="J86" s="75" t="n">
        <f aca="false">+$J$85*A86</f>
        <v>108.511558854719</v>
      </c>
      <c r="K86" s="75" t="n">
        <f aca="false">+$K$85*A86</f>
        <v>119.933828207847</v>
      </c>
      <c r="L86" s="75" t="n">
        <f aca="false">+K86</f>
        <v>119.933828207847</v>
      </c>
      <c r="M86" s="75" t="n">
        <f aca="false">+$M$85*A86</f>
        <v>125.644962884411</v>
      </c>
      <c r="N86" s="75" t="n">
        <f aca="false">+M86</f>
        <v>125.644962884411</v>
      </c>
      <c r="O86" s="76" t="n">
        <v>1370.6723223754</v>
      </c>
      <c r="P86" s="134"/>
    </row>
    <row collapsed="false" customFormat="false" customHeight="false" hidden="false" ht="15" outlineLevel="0" r="87">
      <c r="A87" s="14" t="n">
        <v>0.0063626723223754</v>
      </c>
      <c r="B87" s="133" t="s">
        <v>56</v>
      </c>
      <c r="C87" s="75" t="n">
        <f aca="false">+$C$85*A87</f>
        <v>0.916224814422058</v>
      </c>
      <c r="D87" s="75" t="n">
        <f aca="false">+C87</f>
        <v>0.916224814422058</v>
      </c>
      <c r="E87" s="75" t="n">
        <f aca="false">+C87</f>
        <v>0.916224814422058</v>
      </c>
      <c r="F87" s="75" t="n">
        <f aca="false">+C87</f>
        <v>0.916224814422058</v>
      </c>
      <c r="G87" s="75" t="n">
        <f aca="false">+$G$85*A87</f>
        <v>0.870413573700955</v>
      </c>
      <c r="H87" s="75" t="n">
        <f aca="false">+$H$85*A87</f>
        <v>0.824602332979852</v>
      </c>
      <c r="I87" s="75" t="n">
        <f aca="false">+H87</f>
        <v>0.824602332979852</v>
      </c>
      <c r="J87" s="75" t="n">
        <f aca="false">+$J$85*A87</f>
        <v>0.870413573700955</v>
      </c>
      <c r="K87" s="75" t="n">
        <f aca="false">+$K$85*A87</f>
        <v>0.96203605514316</v>
      </c>
      <c r="L87" s="75" t="n">
        <f aca="false">+K87</f>
        <v>0.96203605514316</v>
      </c>
      <c r="M87" s="75" t="n">
        <f aca="false">+$M$85*A87</f>
        <v>1.00784729586426</v>
      </c>
      <c r="N87" s="75" t="n">
        <f aca="false">+M87</f>
        <v>1.00784729586426</v>
      </c>
      <c r="O87" s="76" t="n">
        <v>10.9946977730647</v>
      </c>
      <c r="P87" s="134"/>
    </row>
    <row collapsed="false" customFormat="false" customHeight="false" hidden="false" ht="15" outlineLevel="0" r="88">
      <c r="A88" s="14" t="n">
        <v>0.184517497348887</v>
      </c>
      <c r="B88" s="133" t="s">
        <v>57</v>
      </c>
      <c r="C88" s="75" t="n">
        <f aca="false">+$C$85*A88</f>
        <v>26.5705196182397</v>
      </c>
      <c r="D88" s="75" t="n">
        <f aca="false">+C88</f>
        <v>26.5705196182397</v>
      </c>
      <c r="E88" s="75" t="n">
        <f aca="false">+C88</f>
        <v>26.5705196182397</v>
      </c>
      <c r="F88" s="75" t="n">
        <f aca="false">+C88</f>
        <v>26.5705196182397</v>
      </c>
      <c r="G88" s="75" t="n">
        <f aca="false">+$G$85*A88</f>
        <v>25.2419936373277</v>
      </c>
      <c r="H88" s="75" t="n">
        <f aca="false">+$H$85*A88</f>
        <v>23.9134676564158</v>
      </c>
      <c r="I88" s="75" t="n">
        <f aca="false">+H88</f>
        <v>23.9134676564158</v>
      </c>
      <c r="J88" s="75" t="n">
        <f aca="false">+$J$85*A88</f>
        <v>25.2419936373277</v>
      </c>
      <c r="K88" s="75" t="n">
        <f aca="false">+$K$85*A88</f>
        <v>27.8990455991517</v>
      </c>
      <c r="L88" s="75" t="n">
        <f aca="false">+K88</f>
        <v>27.8990455991517</v>
      </c>
      <c r="M88" s="75" t="n">
        <f aca="false">+$M$85*A88</f>
        <v>29.2275715800637</v>
      </c>
      <c r="N88" s="75" t="n">
        <f aca="false">+M88</f>
        <v>29.2275715800637</v>
      </c>
      <c r="O88" s="76" t="n">
        <v>318.846235418876</v>
      </c>
      <c r="P88" s="134"/>
    </row>
    <row collapsed="false" customFormat="false" customHeight="false" hidden="false" ht="15" outlineLevel="0" r="89">
      <c r="A89" s="14" t="n">
        <v>0.0095440084835631</v>
      </c>
      <c r="B89" s="133" t="s">
        <v>58</v>
      </c>
      <c r="C89" s="75" t="n">
        <f aca="false">+$C$85*A89</f>
        <v>1.37433722163309</v>
      </c>
      <c r="D89" s="75" t="n">
        <f aca="false">+C89</f>
        <v>1.37433722163309</v>
      </c>
      <c r="E89" s="75" t="n">
        <f aca="false">+C89</f>
        <v>1.37433722163309</v>
      </c>
      <c r="F89" s="75" t="n">
        <f aca="false">+C89</f>
        <v>1.37433722163309</v>
      </c>
      <c r="G89" s="75" t="n">
        <f aca="false">+$G$85*A89</f>
        <v>1.30562036055143</v>
      </c>
      <c r="H89" s="75" t="n">
        <f aca="false">+$H$85*A89</f>
        <v>1.23690349946978</v>
      </c>
      <c r="I89" s="75" t="n">
        <f aca="false">+H89</f>
        <v>1.23690349946978</v>
      </c>
      <c r="J89" s="75" t="n">
        <f aca="false">+$J$85*A89</f>
        <v>1.30562036055143</v>
      </c>
      <c r="K89" s="75" t="n">
        <f aca="false">+$K$85*A89</f>
        <v>1.44305408271474</v>
      </c>
      <c r="L89" s="75" t="n">
        <f aca="false">+K89</f>
        <v>1.44305408271474</v>
      </c>
      <c r="M89" s="75" t="n">
        <f aca="false">+$M$85*A89</f>
        <v>1.5117709437964</v>
      </c>
      <c r="N89" s="75" t="n">
        <f aca="false">+M89</f>
        <v>1.5117709437964</v>
      </c>
      <c r="O89" s="76" t="n">
        <v>16.492046659597</v>
      </c>
      <c r="P89" s="134"/>
    </row>
    <row collapsed="false" customFormat="false" customHeight="false" hidden="false" ht="15" outlineLevel="0" r="90">
      <c r="A90" s="14" t="n">
        <v>0.0063626723223754</v>
      </c>
      <c r="B90" s="133" t="s">
        <v>59</v>
      </c>
      <c r="C90" s="75" t="n">
        <f aca="false">+$C$85*A90</f>
        <v>0.916224814422058</v>
      </c>
      <c r="D90" s="75" t="n">
        <f aca="false">+C90</f>
        <v>0.916224814422058</v>
      </c>
      <c r="E90" s="75" t="n">
        <f aca="false">+C90</f>
        <v>0.916224814422058</v>
      </c>
      <c r="F90" s="75" t="n">
        <f aca="false">+C90</f>
        <v>0.916224814422058</v>
      </c>
      <c r="G90" s="75" t="n">
        <f aca="false">+$G$85*A90</f>
        <v>0.870413573700955</v>
      </c>
      <c r="H90" s="75" t="n">
        <f aca="false">+$H$85*A90</f>
        <v>0.824602332979852</v>
      </c>
      <c r="I90" s="75" t="n">
        <f aca="false">+H90</f>
        <v>0.824602332979852</v>
      </c>
      <c r="J90" s="75" t="n">
        <f aca="false">+$J$85*A90</f>
        <v>0.870413573700955</v>
      </c>
      <c r="K90" s="75" t="n">
        <f aca="false">+$K$85*A90</f>
        <v>0.96203605514316</v>
      </c>
      <c r="L90" s="75" t="n">
        <f aca="false">+K90</f>
        <v>0.96203605514316</v>
      </c>
      <c r="M90" s="75" t="n">
        <f aca="false">+$M$85*A90</f>
        <v>1.00784729586426</v>
      </c>
      <c r="N90" s="75" t="n">
        <f aca="false">+M90</f>
        <v>1.00784729586426</v>
      </c>
      <c r="O90" s="76" t="n">
        <v>10.9946977730647</v>
      </c>
      <c r="P90" s="134"/>
    </row>
    <row collapsed="false" customFormat="false" customHeight="false" hidden="false" ht="15" outlineLevel="0" r="91">
      <c r="B91" s="64" t="s">
        <v>41</v>
      </c>
      <c r="C91" s="33" t="n">
        <v>72</v>
      </c>
      <c r="D91" s="33" t="n">
        <v>72</v>
      </c>
      <c r="E91" s="33" t="n">
        <v>72</v>
      </c>
      <c r="F91" s="33" t="n">
        <v>72</v>
      </c>
      <c r="G91" s="33" t="n">
        <f aca="false">72*0.95</f>
        <v>68.4</v>
      </c>
      <c r="H91" s="33" t="n">
        <f aca="false">72*0.9</f>
        <v>64.8</v>
      </c>
      <c r="I91" s="33" t="n">
        <f aca="false">72*0.9</f>
        <v>64.8</v>
      </c>
      <c r="J91" s="33" t="n">
        <f aca="false">72*0.95</f>
        <v>68.4</v>
      </c>
      <c r="K91" s="33" t="n">
        <f aca="false">72*1.05</f>
        <v>75.6</v>
      </c>
      <c r="L91" s="33" t="n">
        <f aca="false">72*1.05</f>
        <v>75.6</v>
      </c>
      <c r="M91" s="33" t="n">
        <f aca="false">72*1.1</f>
        <v>79.2</v>
      </c>
      <c r="N91" s="33" t="n">
        <f aca="false">72*1.1</f>
        <v>79.2</v>
      </c>
      <c r="O91" s="33" t="n">
        <v>864</v>
      </c>
    </row>
    <row collapsed="false" customFormat="false" customHeight="false" hidden="false" ht="15" outlineLevel="0" r="92">
      <c r="A92" s="14" t="n">
        <v>0.767179487179487</v>
      </c>
      <c r="B92" s="133" t="s">
        <v>55</v>
      </c>
      <c r="C92" s="75" t="n">
        <f aca="false">+$C$91*A92</f>
        <v>55.2369230769231</v>
      </c>
      <c r="D92" s="75" t="n">
        <f aca="false">+C92</f>
        <v>55.2369230769231</v>
      </c>
      <c r="E92" s="75" t="n">
        <f aca="false">+C92</f>
        <v>55.2369230769231</v>
      </c>
      <c r="F92" s="75" t="n">
        <f aca="false">+C92</f>
        <v>55.2369230769231</v>
      </c>
      <c r="G92" s="75" t="n">
        <f aca="false">+$G$91*A92</f>
        <v>52.4750769230769</v>
      </c>
      <c r="H92" s="75" t="n">
        <f aca="false">+$H$91*A92</f>
        <v>49.7132307692308</v>
      </c>
      <c r="I92" s="75" t="n">
        <f aca="false">+H92</f>
        <v>49.7132307692308</v>
      </c>
      <c r="J92" s="75" t="n">
        <f aca="false">+$J$91*A92</f>
        <v>52.4750769230769</v>
      </c>
      <c r="K92" s="75" t="n">
        <f aca="false">+$K$91*A92</f>
        <v>57.9987692307692</v>
      </c>
      <c r="L92" s="75" t="n">
        <f aca="false">+K92</f>
        <v>57.9987692307692</v>
      </c>
      <c r="M92" s="75" t="n">
        <f aca="false">+$M$91*A92</f>
        <v>60.7606153846154</v>
      </c>
      <c r="N92" s="75" t="n">
        <f aca="false">+M92</f>
        <v>60.7606153846154</v>
      </c>
      <c r="O92" s="76" t="n">
        <v>662.843076923077</v>
      </c>
      <c r="P92" s="134"/>
    </row>
    <row collapsed="false" customFormat="false" customHeight="false" hidden="false" ht="15" outlineLevel="0" r="93">
      <c r="A93" s="14" t="n">
        <v>0.00615384615384615</v>
      </c>
      <c r="B93" s="133" t="s">
        <v>56</v>
      </c>
      <c r="C93" s="75" t="n">
        <f aca="false">+$C$91*A93</f>
        <v>0.443076923076923</v>
      </c>
      <c r="D93" s="75" t="n">
        <f aca="false">+C93</f>
        <v>0.443076923076923</v>
      </c>
      <c r="E93" s="75" t="n">
        <f aca="false">+C93</f>
        <v>0.443076923076923</v>
      </c>
      <c r="F93" s="75" t="n">
        <f aca="false">+C93</f>
        <v>0.443076923076923</v>
      </c>
      <c r="G93" s="75" t="n">
        <f aca="false">+$G$91*A93</f>
        <v>0.420923076923077</v>
      </c>
      <c r="H93" s="75" t="n">
        <f aca="false">+$H$91*A93</f>
        <v>0.398769230769231</v>
      </c>
      <c r="I93" s="75" t="n">
        <f aca="false">+H93</f>
        <v>0.398769230769231</v>
      </c>
      <c r="J93" s="75" t="n">
        <f aca="false">+$J$91*A93</f>
        <v>0.420923076923077</v>
      </c>
      <c r="K93" s="75" t="n">
        <f aca="false">+$K$91*A93</f>
        <v>0.465230769230769</v>
      </c>
      <c r="L93" s="75" t="n">
        <f aca="false">+K93</f>
        <v>0.465230769230769</v>
      </c>
      <c r="M93" s="75" t="n">
        <f aca="false">+$M$91*A93</f>
        <v>0.487384615384615</v>
      </c>
      <c r="N93" s="75" t="n">
        <f aca="false">+M93</f>
        <v>0.487384615384615</v>
      </c>
      <c r="O93" s="76" t="n">
        <v>5.31692307692308</v>
      </c>
      <c r="P93" s="134"/>
    </row>
    <row collapsed="false" customFormat="false" customHeight="false" hidden="false" ht="15" outlineLevel="0" r="94">
      <c r="A94" s="14" t="n">
        <v>0.178461538461538</v>
      </c>
      <c r="B94" s="133" t="s">
        <v>57</v>
      </c>
      <c r="C94" s="75" t="n">
        <f aca="false">+$C$91*A94</f>
        <v>12.8492307692307</v>
      </c>
      <c r="D94" s="75" t="n">
        <f aca="false">+C94</f>
        <v>12.8492307692307</v>
      </c>
      <c r="E94" s="75" t="n">
        <f aca="false">+C94</f>
        <v>12.8492307692307</v>
      </c>
      <c r="F94" s="75" t="n">
        <f aca="false">+C94</f>
        <v>12.8492307692307</v>
      </c>
      <c r="G94" s="75" t="n">
        <f aca="false">+$G$91*A94</f>
        <v>12.2067692307692</v>
      </c>
      <c r="H94" s="75" t="n">
        <f aca="false">+$H$91*A94</f>
        <v>11.5643076923077</v>
      </c>
      <c r="I94" s="75" t="n">
        <f aca="false">+H94</f>
        <v>11.5643076923077</v>
      </c>
      <c r="J94" s="75" t="n">
        <f aca="false">+$J$91*A94</f>
        <v>12.2067692307692</v>
      </c>
      <c r="K94" s="75" t="n">
        <f aca="false">+$K$91*A94</f>
        <v>13.4916923076923</v>
      </c>
      <c r="L94" s="75" t="n">
        <f aca="false">+K94</f>
        <v>13.4916923076923</v>
      </c>
      <c r="M94" s="75" t="n">
        <f aca="false">+$M$91*A94</f>
        <v>14.1341538461538</v>
      </c>
      <c r="N94" s="75" t="n">
        <f aca="false">+M94</f>
        <v>14.1341538461538</v>
      </c>
      <c r="O94" s="76" t="n">
        <v>154.190769230769</v>
      </c>
      <c r="P94" s="134"/>
    </row>
    <row collapsed="false" customFormat="false" customHeight="false" hidden="false" ht="15" outlineLevel="0" r="95">
      <c r="A95" s="14" t="n">
        <v>0.038974358974359</v>
      </c>
      <c r="B95" s="133" t="s">
        <v>58</v>
      </c>
      <c r="C95" s="75" t="n">
        <f aca="false">+$C$91*A95</f>
        <v>2.80615384615385</v>
      </c>
      <c r="D95" s="75" t="n">
        <f aca="false">+C95</f>
        <v>2.80615384615385</v>
      </c>
      <c r="E95" s="75" t="n">
        <f aca="false">+C95</f>
        <v>2.80615384615385</v>
      </c>
      <c r="F95" s="75" t="n">
        <f aca="false">+C95</f>
        <v>2.80615384615385</v>
      </c>
      <c r="G95" s="75" t="n">
        <f aca="false">+$G$91*A95</f>
        <v>2.66584615384615</v>
      </c>
      <c r="H95" s="75" t="n">
        <f aca="false">+$H$91*A95</f>
        <v>2.52553846153846</v>
      </c>
      <c r="I95" s="75" t="n">
        <f aca="false">+H95</f>
        <v>2.52553846153846</v>
      </c>
      <c r="J95" s="75" t="n">
        <f aca="false">+$J$91*A95</f>
        <v>2.66584615384615</v>
      </c>
      <c r="K95" s="75" t="n">
        <f aca="false">+$K$91*A95</f>
        <v>2.94646153846154</v>
      </c>
      <c r="L95" s="75" t="n">
        <f aca="false">+K95</f>
        <v>2.94646153846154</v>
      </c>
      <c r="M95" s="75" t="n">
        <f aca="false">+$M$91*A95</f>
        <v>3.08676923076923</v>
      </c>
      <c r="N95" s="75" t="n">
        <f aca="false">+M95</f>
        <v>3.08676923076923</v>
      </c>
      <c r="O95" s="76" t="n">
        <v>33.6738461538462</v>
      </c>
      <c r="P95" s="134"/>
    </row>
    <row collapsed="false" customFormat="false" customHeight="false" hidden="false" ht="15" outlineLevel="0" r="96">
      <c r="A96" s="14" t="n">
        <v>0.00923076923076923</v>
      </c>
      <c r="B96" s="133" t="s">
        <v>59</v>
      </c>
      <c r="C96" s="75" t="n">
        <f aca="false">+$C$91*A96</f>
        <v>0.664615384615385</v>
      </c>
      <c r="D96" s="75" t="n">
        <f aca="false">+C96</f>
        <v>0.664615384615385</v>
      </c>
      <c r="E96" s="75" t="n">
        <f aca="false">+C96</f>
        <v>0.664615384615385</v>
      </c>
      <c r="F96" s="75" t="n">
        <f aca="false">+C96</f>
        <v>0.664615384615385</v>
      </c>
      <c r="G96" s="75" t="n">
        <f aca="false">+$G$91*A96</f>
        <v>0.631384615384615</v>
      </c>
      <c r="H96" s="75" t="n">
        <f aca="false">+$H$91*A96</f>
        <v>0.598153846153846</v>
      </c>
      <c r="I96" s="75" t="n">
        <f aca="false">+H96</f>
        <v>0.598153846153846</v>
      </c>
      <c r="J96" s="75" t="n">
        <f aca="false">+$J$91*A96</f>
        <v>0.631384615384615</v>
      </c>
      <c r="K96" s="75" t="n">
        <f aca="false">+$K$91*A96</f>
        <v>0.697846153846154</v>
      </c>
      <c r="L96" s="75" t="n">
        <f aca="false">+K96</f>
        <v>0.697846153846154</v>
      </c>
      <c r="M96" s="75" t="n">
        <f aca="false">+$M$91*A96</f>
        <v>0.731076923076923</v>
      </c>
      <c r="N96" s="75" t="n">
        <f aca="false">+M96</f>
        <v>0.731076923076923</v>
      </c>
      <c r="O96" s="76" t="n">
        <v>7.97538461538462</v>
      </c>
      <c r="P96" s="134"/>
    </row>
    <row collapsed="false" customFormat="false" customHeight="false" hidden="false" ht="15" outlineLevel="0" r="97">
      <c r="B97" s="64" t="s">
        <v>42</v>
      </c>
      <c r="C97" s="33" t="n">
        <v>255</v>
      </c>
      <c r="D97" s="33" t="n">
        <v>255</v>
      </c>
      <c r="E97" s="33" t="n">
        <v>255</v>
      </c>
      <c r="F97" s="33" t="n">
        <v>255</v>
      </c>
      <c r="G97" s="33" t="n">
        <f aca="false">255*0.95</f>
        <v>242.25</v>
      </c>
      <c r="H97" s="33" t="n">
        <f aca="false">255*0.9</f>
        <v>229.5</v>
      </c>
      <c r="I97" s="33" t="n">
        <f aca="false">255*0.9</f>
        <v>229.5</v>
      </c>
      <c r="J97" s="33" t="n">
        <f aca="false">255*0.95</f>
        <v>242.25</v>
      </c>
      <c r="K97" s="33" t="n">
        <f aca="false">255*1.05</f>
        <v>267.75</v>
      </c>
      <c r="L97" s="33" t="n">
        <f aca="false">255*1.05</f>
        <v>267.75</v>
      </c>
      <c r="M97" s="33" t="n">
        <f aca="false">255*1.1</f>
        <v>280.5</v>
      </c>
      <c r="N97" s="33" t="n">
        <f aca="false">255*1.1</f>
        <v>280.5</v>
      </c>
      <c r="O97" s="33" t="n">
        <v>3060</v>
      </c>
    </row>
    <row collapsed="false" customFormat="false" customHeight="false" hidden="false" ht="15" outlineLevel="0" r="98">
      <c r="A98" s="14" t="n">
        <v>0.423955191727704</v>
      </c>
      <c r="B98" s="133" t="s">
        <v>55</v>
      </c>
      <c r="C98" s="75" t="n">
        <f aca="false">+$C$97*A98</f>
        <v>108.108573890565</v>
      </c>
      <c r="D98" s="75" t="n">
        <f aca="false">+C98</f>
        <v>108.108573890565</v>
      </c>
      <c r="E98" s="75" t="n">
        <f aca="false">+C98</f>
        <v>108.108573890565</v>
      </c>
      <c r="F98" s="75" t="n">
        <f aca="false">+C98</f>
        <v>108.108573890565</v>
      </c>
      <c r="G98" s="75" t="n">
        <f aca="false">+$G$97*A98</f>
        <v>102.703145196036</v>
      </c>
      <c r="H98" s="75" t="n">
        <f aca="false">+$H$97*A98</f>
        <v>97.2977165015081</v>
      </c>
      <c r="I98" s="75" t="n">
        <f aca="false">+H98</f>
        <v>97.2977165015081</v>
      </c>
      <c r="J98" s="75" t="n">
        <f aca="false">+$J$97*A98</f>
        <v>102.703145196036</v>
      </c>
      <c r="K98" s="75" t="n">
        <f aca="false">+$K$97*A98</f>
        <v>113.514002585093</v>
      </c>
      <c r="L98" s="75" t="n">
        <f aca="false">+K98</f>
        <v>113.514002585093</v>
      </c>
      <c r="M98" s="75" t="n">
        <f aca="false">+$M$97*A98</f>
        <v>118.919431279621</v>
      </c>
      <c r="N98" s="75" t="n">
        <f aca="false">+M98</f>
        <v>118.919431279621</v>
      </c>
      <c r="O98" s="76" t="n">
        <v>1297.30288668677</v>
      </c>
      <c r="P98" s="134"/>
    </row>
    <row collapsed="false" customFormat="false" customHeight="false" hidden="false" ht="15" outlineLevel="0" r="99">
      <c r="A99" s="14" t="n">
        <v>0.104696251615683</v>
      </c>
      <c r="B99" s="133" t="s">
        <v>56</v>
      </c>
      <c r="C99" s="75" t="n">
        <f aca="false">+$C$97*A99</f>
        <v>26.6975441619992</v>
      </c>
      <c r="D99" s="75" t="n">
        <f aca="false">+C99</f>
        <v>26.6975441619992</v>
      </c>
      <c r="E99" s="75" t="n">
        <f aca="false">+C99</f>
        <v>26.6975441619992</v>
      </c>
      <c r="F99" s="75" t="n">
        <f aca="false">+C99</f>
        <v>26.6975441619992</v>
      </c>
      <c r="G99" s="75" t="n">
        <f aca="false">+$G$97*A99</f>
        <v>25.3626669538992</v>
      </c>
      <c r="H99" s="75" t="n">
        <f aca="false">+$H$97*A99</f>
        <v>24.0277897457992</v>
      </c>
      <c r="I99" s="75" t="n">
        <f aca="false">+H99</f>
        <v>24.0277897457992</v>
      </c>
      <c r="J99" s="75" t="n">
        <f aca="false">+$J$97*A99</f>
        <v>25.3626669538992</v>
      </c>
      <c r="K99" s="75" t="n">
        <f aca="false">+$K$97*A99</f>
        <v>28.0324213700991</v>
      </c>
      <c r="L99" s="75" t="n">
        <f aca="false">+K99</f>
        <v>28.0324213700991</v>
      </c>
      <c r="M99" s="75" t="n">
        <f aca="false">+$M$97*A99</f>
        <v>29.3672985781991</v>
      </c>
      <c r="N99" s="75" t="n">
        <f aca="false">+M99</f>
        <v>29.3672985781991</v>
      </c>
      <c r="O99" s="76" t="n">
        <v>320.37052994399</v>
      </c>
      <c r="P99" s="134"/>
    </row>
    <row collapsed="false" customFormat="false" customHeight="false" hidden="false" ht="15" outlineLevel="0" r="100">
      <c r="A100" s="14" t="n">
        <v>0.398965962947006</v>
      </c>
      <c r="B100" s="133" t="s">
        <v>57</v>
      </c>
      <c r="C100" s="75" t="n">
        <f aca="false">+$C$97*A100</f>
        <v>101.736320551487</v>
      </c>
      <c r="D100" s="75" t="n">
        <f aca="false">+C100</f>
        <v>101.736320551487</v>
      </c>
      <c r="E100" s="75" t="n">
        <f aca="false">+C100</f>
        <v>101.736320551487</v>
      </c>
      <c r="F100" s="75" t="n">
        <f aca="false">+C100</f>
        <v>101.736320551487</v>
      </c>
      <c r="G100" s="75" t="n">
        <f aca="false">+$G$97*A100</f>
        <v>96.6495045239122</v>
      </c>
      <c r="H100" s="75" t="n">
        <f aca="false">+$H$97*A100</f>
        <v>91.5626884963379</v>
      </c>
      <c r="I100" s="75" t="n">
        <f aca="false">+H100</f>
        <v>91.5626884963379</v>
      </c>
      <c r="J100" s="75" t="n">
        <f aca="false">+$J$97*A100</f>
        <v>96.6495045239122</v>
      </c>
      <c r="K100" s="75" t="n">
        <f aca="false">+$K$97*A100</f>
        <v>106.823136579061</v>
      </c>
      <c r="L100" s="75" t="n">
        <f aca="false">+K100</f>
        <v>106.823136579061</v>
      </c>
      <c r="M100" s="75" t="n">
        <f aca="false">+$M$97*A100</f>
        <v>111.909952606635</v>
      </c>
      <c r="N100" s="75" t="n">
        <f aca="false">+M100</f>
        <v>111.909952606635</v>
      </c>
      <c r="O100" s="76" t="n">
        <v>1220.83584661784</v>
      </c>
      <c r="P100" s="134"/>
    </row>
    <row collapsed="false" customFormat="false" customHeight="false" hidden="false" ht="15" outlineLevel="0" r="101">
      <c r="A101" s="14" t="n">
        <v>0.053425247738044</v>
      </c>
      <c r="B101" s="133" t="s">
        <v>58</v>
      </c>
      <c r="C101" s="75" t="n">
        <f aca="false">+$C$97*A101</f>
        <v>13.6234381732012</v>
      </c>
      <c r="D101" s="75" t="n">
        <f aca="false">+C101</f>
        <v>13.6234381732012</v>
      </c>
      <c r="E101" s="75" t="n">
        <f aca="false">+C101</f>
        <v>13.6234381732012</v>
      </c>
      <c r="F101" s="75" t="n">
        <f aca="false">+C101</f>
        <v>13.6234381732012</v>
      </c>
      <c r="G101" s="75" t="n">
        <f aca="false">+$G$97*A101</f>
        <v>12.9422662645412</v>
      </c>
      <c r="H101" s="75" t="n">
        <f aca="false">+$H$97*A101</f>
        <v>12.2610943558811</v>
      </c>
      <c r="I101" s="75" t="n">
        <f aca="false">+H101</f>
        <v>12.2610943558811</v>
      </c>
      <c r="J101" s="75" t="n">
        <f aca="false">+$J$97*A101</f>
        <v>12.9422662645412</v>
      </c>
      <c r="K101" s="75" t="n">
        <f aca="false">+$K$97*A101</f>
        <v>14.3046100818613</v>
      </c>
      <c r="L101" s="75" t="n">
        <f aca="false">+K101</f>
        <v>14.3046100818613</v>
      </c>
      <c r="M101" s="75" t="n">
        <f aca="false">+$M$97*A101</f>
        <v>14.9857819905213</v>
      </c>
      <c r="N101" s="75" t="n">
        <f aca="false">+M101</f>
        <v>14.9857819905213</v>
      </c>
      <c r="O101" s="76" t="n">
        <v>163.481258078414</v>
      </c>
      <c r="P101" s="134"/>
    </row>
    <row collapsed="false" customFormat="false" customHeight="false" hidden="false" ht="15" outlineLevel="0" r="102">
      <c r="A102" s="14" t="n">
        <v>0.018957345971564</v>
      </c>
      <c r="B102" s="133" t="s">
        <v>59</v>
      </c>
      <c r="C102" s="75" t="n">
        <f aca="false">+$C$97*A102</f>
        <v>4.83412322274882</v>
      </c>
      <c r="D102" s="75" t="n">
        <f aca="false">+C102</f>
        <v>4.83412322274882</v>
      </c>
      <c r="E102" s="75" t="n">
        <f aca="false">+C102</f>
        <v>4.83412322274882</v>
      </c>
      <c r="F102" s="75" t="n">
        <f aca="false">+C102</f>
        <v>4.83412322274882</v>
      </c>
      <c r="G102" s="75" t="n">
        <f aca="false">+$G$97*A102</f>
        <v>4.59241706161138</v>
      </c>
      <c r="H102" s="75" t="n">
        <f aca="false">+$H$97*A102</f>
        <v>4.35071090047394</v>
      </c>
      <c r="I102" s="75" t="n">
        <f aca="false">+H102</f>
        <v>4.35071090047394</v>
      </c>
      <c r="J102" s="75" t="n">
        <f aca="false">+$J$97*A102</f>
        <v>4.59241706161138</v>
      </c>
      <c r="K102" s="75" t="n">
        <f aca="false">+$K$97*A102</f>
        <v>5.07582938388626</v>
      </c>
      <c r="L102" s="75" t="n">
        <f aca="false">+K102</f>
        <v>5.07582938388626</v>
      </c>
      <c r="M102" s="75" t="n">
        <f aca="false">+$M$97*A102</f>
        <v>5.3175355450237</v>
      </c>
      <c r="N102" s="75" t="n">
        <f aca="false">+M102</f>
        <v>5.3175355450237</v>
      </c>
      <c r="O102" s="76" t="n">
        <v>58.0094786729858</v>
      </c>
      <c r="P102" s="134"/>
    </row>
    <row collapsed="false" customFormat="false" customHeight="false" hidden="false" ht="15" outlineLevel="0" r="103"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</row>
    <row collapsed="false" customFormat="false" customHeight="false" hidden="false" ht="15" outlineLevel="0" r="104">
      <c r="B104" s="23"/>
      <c r="C104" s="53" t="s">
        <v>13</v>
      </c>
      <c r="D104" s="53" t="s">
        <v>13</v>
      </c>
      <c r="E104" s="53" t="s">
        <v>13</v>
      </c>
      <c r="F104" s="53" t="s">
        <v>13</v>
      </c>
      <c r="G104" s="53" t="s">
        <v>13</v>
      </c>
      <c r="H104" s="53" t="s">
        <v>13</v>
      </c>
      <c r="I104" s="53" t="s">
        <v>13</v>
      </c>
      <c r="J104" s="53" t="s">
        <v>13</v>
      </c>
      <c r="K104" s="53" t="s">
        <v>13</v>
      </c>
      <c r="L104" s="53" t="s">
        <v>13</v>
      </c>
      <c r="M104" s="53" t="s">
        <v>13</v>
      </c>
      <c r="N104" s="53" t="s">
        <v>13</v>
      </c>
      <c r="O104" s="92"/>
    </row>
    <row collapsed="false" customFormat="false" customHeight="false" hidden="false" ht="15" outlineLevel="0" r="105">
      <c r="B105" s="24" t="s">
        <v>43</v>
      </c>
      <c r="C105" s="25" t="n">
        <v>42186</v>
      </c>
      <c r="D105" s="25" t="n">
        <v>42217</v>
      </c>
      <c r="E105" s="25" t="n">
        <v>42248</v>
      </c>
      <c r="F105" s="25" t="n">
        <v>42278</v>
      </c>
      <c r="G105" s="25" t="n">
        <v>42309</v>
      </c>
      <c r="H105" s="25" t="n">
        <v>42339</v>
      </c>
      <c r="I105" s="25" t="n">
        <v>42370</v>
      </c>
      <c r="J105" s="25" t="n">
        <v>42401</v>
      </c>
      <c r="K105" s="25" t="n">
        <v>42430</v>
      </c>
      <c r="L105" s="25" t="n">
        <v>42461</v>
      </c>
      <c r="M105" s="25" t="n">
        <v>42491</v>
      </c>
      <c r="N105" s="25" t="n">
        <v>42522</v>
      </c>
      <c r="O105" s="26" t="s">
        <v>16</v>
      </c>
    </row>
    <row collapsed="false" customFormat="false" customHeight="false" hidden="false" ht="15" outlineLevel="0" r="106">
      <c r="B106" s="59"/>
      <c r="C106" s="60"/>
      <c r="D106" s="60"/>
      <c r="E106" s="60"/>
      <c r="F106" s="60"/>
      <c r="G106" s="60"/>
      <c r="H106" s="61"/>
      <c r="I106" s="61"/>
      <c r="J106" s="61"/>
      <c r="K106" s="61"/>
      <c r="L106" s="61"/>
      <c r="M106" s="61"/>
      <c r="N106" s="61"/>
      <c r="O106" s="61"/>
    </row>
    <row collapsed="false" customFormat="false" customHeight="false" hidden="false" ht="15" outlineLevel="0" r="107">
      <c r="B107" s="64" t="s">
        <v>44</v>
      </c>
      <c r="C107" s="97" t="n">
        <v>366</v>
      </c>
      <c r="D107" s="97" t="n">
        <v>366</v>
      </c>
      <c r="E107" s="97" t="n">
        <v>366</v>
      </c>
      <c r="F107" s="97" t="n">
        <v>366</v>
      </c>
      <c r="G107" s="97" t="n">
        <v>366</v>
      </c>
      <c r="H107" s="97" t="n">
        <v>366</v>
      </c>
      <c r="I107" s="97" t="n">
        <v>366</v>
      </c>
      <c r="J107" s="97" t="n">
        <v>366</v>
      </c>
      <c r="K107" s="97" t="n">
        <v>366</v>
      </c>
      <c r="L107" s="97" t="n">
        <v>366</v>
      </c>
      <c r="M107" s="97" t="n">
        <v>366</v>
      </c>
      <c r="N107" s="97" t="n">
        <v>366</v>
      </c>
      <c r="O107" s="97" t="n">
        <v>4392</v>
      </c>
    </row>
    <row collapsed="false" customFormat="false" customHeight="false" hidden="false" ht="15" outlineLevel="0" r="108">
      <c r="A108" s="14" t="n">
        <f aca="false">520/1212</f>
        <v>0.429042904290429</v>
      </c>
      <c r="B108" s="133" t="s">
        <v>55</v>
      </c>
      <c r="C108" s="75" t="n">
        <f aca="false">+$C$107*A108</f>
        <v>157.029702970297</v>
      </c>
      <c r="D108" s="75" t="n">
        <f aca="false">+C108</f>
        <v>157.029702970297</v>
      </c>
      <c r="E108" s="75" t="n">
        <f aca="false">+C108</f>
        <v>157.029702970297</v>
      </c>
      <c r="F108" s="75" t="n">
        <f aca="false">+C108</f>
        <v>157.029702970297</v>
      </c>
      <c r="G108" s="75" t="n">
        <f aca="false">+$G$107*A108</f>
        <v>157.029702970297</v>
      </c>
      <c r="H108" s="75" t="n">
        <f aca="false">+G108</f>
        <v>157.029702970297</v>
      </c>
      <c r="I108" s="75" t="n">
        <f aca="false">+H108</f>
        <v>157.029702970297</v>
      </c>
      <c r="J108" s="75" t="n">
        <f aca="false">+I108</f>
        <v>157.029702970297</v>
      </c>
      <c r="K108" s="75" t="n">
        <f aca="false">+J108</f>
        <v>157.029702970297</v>
      </c>
      <c r="L108" s="75" t="n">
        <f aca="false">+K108</f>
        <v>157.029702970297</v>
      </c>
      <c r="M108" s="75" t="n">
        <f aca="false">+L108</f>
        <v>157.029702970297</v>
      </c>
      <c r="N108" s="75" t="n">
        <f aca="false">+M108</f>
        <v>157.029702970297</v>
      </c>
      <c r="O108" s="76" t="n">
        <v>1884.35643564356</v>
      </c>
      <c r="P108" s="134"/>
    </row>
    <row collapsed="false" customFormat="false" customHeight="false" hidden="false" ht="15" outlineLevel="0" r="109">
      <c r="A109" s="14" t="n">
        <f aca="false">106/1212</f>
        <v>0.0874587458745875</v>
      </c>
      <c r="B109" s="133" t="s">
        <v>56</v>
      </c>
      <c r="C109" s="75" t="n">
        <f aca="false">+$C$107*A109</f>
        <v>32.009900990099</v>
      </c>
      <c r="D109" s="75" t="n">
        <f aca="false">+C109</f>
        <v>32.009900990099</v>
      </c>
      <c r="E109" s="75" t="n">
        <f aca="false">+C109</f>
        <v>32.009900990099</v>
      </c>
      <c r="F109" s="75" t="n">
        <f aca="false">+C109</f>
        <v>32.009900990099</v>
      </c>
      <c r="G109" s="75" t="n">
        <f aca="false">+$G$107*A109</f>
        <v>32.009900990099</v>
      </c>
      <c r="H109" s="75" t="n">
        <f aca="false">+G109</f>
        <v>32.009900990099</v>
      </c>
      <c r="I109" s="75" t="n">
        <f aca="false">+H109</f>
        <v>32.009900990099</v>
      </c>
      <c r="J109" s="75" t="n">
        <f aca="false">+I109</f>
        <v>32.009900990099</v>
      </c>
      <c r="K109" s="75" t="n">
        <f aca="false">+J109</f>
        <v>32.009900990099</v>
      </c>
      <c r="L109" s="75" t="n">
        <f aca="false">+K109</f>
        <v>32.009900990099</v>
      </c>
      <c r="M109" s="75" t="n">
        <f aca="false">+L109</f>
        <v>32.009900990099</v>
      </c>
      <c r="N109" s="75" t="n">
        <f aca="false">+M109</f>
        <v>32.009900990099</v>
      </c>
      <c r="O109" s="76" t="n">
        <v>384.118811881188</v>
      </c>
      <c r="P109" s="134"/>
    </row>
    <row collapsed="false" customFormat="false" customHeight="false" hidden="false" ht="15" outlineLevel="0" r="110">
      <c r="A110" s="14" t="n">
        <f aca="false">310/1212</f>
        <v>0.255775577557756</v>
      </c>
      <c r="B110" s="133" t="s">
        <v>57</v>
      </c>
      <c r="C110" s="75" t="n">
        <f aca="false">+$C$107*A110</f>
        <v>93.6138613861386</v>
      </c>
      <c r="D110" s="75" t="n">
        <f aca="false">+C110</f>
        <v>93.6138613861386</v>
      </c>
      <c r="E110" s="75" t="n">
        <f aca="false">+C110</f>
        <v>93.6138613861386</v>
      </c>
      <c r="F110" s="75" t="n">
        <f aca="false">+C110</f>
        <v>93.6138613861386</v>
      </c>
      <c r="G110" s="75" t="n">
        <f aca="false">+$G$107*A110</f>
        <v>93.6138613861386</v>
      </c>
      <c r="H110" s="75" t="n">
        <f aca="false">+G110</f>
        <v>93.6138613861386</v>
      </c>
      <c r="I110" s="75" t="n">
        <f aca="false">+H110</f>
        <v>93.6138613861386</v>
      </c>
      <c r="J110" s="75" t="n">
        <f aca="false">+I110</f>
        <v>93.6138613861386</v>
      </c>
      <c r="K110" s="75" t="n">
        <f aca="false">+J110</f>
        <v>93.6138613861386</v>
      </c>
      <c r="L110" s="75" t="n">
        <f aca="false">+K110</f>
        <v>93.6138613861386</v>
      </c>
      <c r="M110" s="75" t="n">
        <f aca="false">+L110</f>
        <v>93.6138613861386</v>
      </c>
      <c r="N110" s="75" t="n">
        <f aca="false">+M110</f>
        <v>93.6138613861386</v>
      </c>
      <c r="O110" s="76" t="n">
        <v>1123.36633663366</v>
      </c>
      <c r="P110" s="134"/>
    </row>
    <row collapsed="false" customFormat="false" customHeight="false" hidden="false" ht="15" outlineLevel="0" r="111">
      <c r="A111" s="14" t="n">
        <f aca="false">276/1212</f>
        <v>0.227722772277228</v>
      </c>
      <c r="B111" s="133" t="s">
        <v>58</v>
      </c>
      <c r="C111" s="75" t="n">
        <f aca="false">+$C$107*A111</f>
        <v>83.3465346534654</v>
      </c>
      <c r="D111" s="75" t="n">
        <f aca="false">+C111</f>
        <v>83.3465346534654</v>
      </c>
      <c r="E111" s="75" t="n">
        <f aca="false">+C111</f>
        <v>83.3465346534654</v>
      </c>
      <c r="F111" s="75" t="n">
        <f aca="false">+C111</f>
        <v>83.3465346534654</v>
      </c>
      <c r="G111" s="75" t="n">
        <f aca="false">+$G$107*A111</f>
        <v>83.3465346534654</v>
      </c>
      <c r="H111" s="75" t="n">
        <f aca="false">+G111</f>
        <v>83.3465346534654</v>
      </c>
      <c r="I111" s="75" t="n">
        <f aca="false">+H111</f>
        <v>83.3465346534654</v>
      </c>
      <c r="J111" s="75" t="n">
        <f aca="false">+I111</f>
        <v>83.3465346534654</v>
      </c>
      <c r="K111" s="75" t="n">
        <f aca="false">+J111</f>
        <v>83.3465346534654</v>
      </c>
      <c r="L111" s="75" t="n">
        <f aca="false">+K111</f>
        <v>83.3465346534654</v>
      </c>
      <c r="M111" s="75" t="n">
        <f aca="false">+L111</f>
        <v>83.3465346534654</v>
      </c>
      <c r="N111" s="75" t="n">
        <f aca="false">+M111</f>
        <v>83.3465346534654</v>
      </c>
      <c r="O111" s="76" t="n">
        <v>1000.15841584158</v>
      </c>
      <c r="P111" s="134"/>
    </row>
    <row collapsed="false" customFormat="false" customHeight="false" hidden="false" ht="15" outlineLevel="0" r="112">
      <c r="B112" s="133" t="s">
        <v>59</v>
      </c>
      <c r="C112" s="75" t="n">
        <f aca="false">+$C$107*A112</f>
        <v>0</v>
      </c>
      <c r="D112" s="75" t="n">
        <f aca="false">+C112</f>
        <v>0</v>
      </c>
      <c r="E112" s="75" t="n">
        <f aca="false">+C112</f>
        <v>0</v>
      </c>
      <c r="F112" s="75" t="n">
        <f aca="false">+C112</f>
        <v>0</v>
      </c>
      <c r="G112" s="75" t="n">
        <f aca="false">+$G$107*A112</f>
        <v>0</v>
      </c>
      <c r="H112" s="75" t="n">
        <f aca="false">+G112</f>
        <v>0</v>
      </c>
      <c r="I112" s="75" t="n">
        <f aca="false">+H112</f>
        <v>0</v>
      </c>
      <c r="J112" s="75" t="n">
        <f aca="false">+I112</f>
        <v>0</v>
      </c>
      <c r="K112" s="75" t="n">
        <f aca="false">+J112</f>
        <v>0</v>
      </c>
      <c r="L112" s="75" t="n">
        <f aca="false">+K112</f>
        <v>0</v>
      </c>
      <c r="M112" s="75" t="n">
        <f aca="false">+L112</f>
        <v>0</v>
      </c>
      <c r="N112" s="75" t="n">
        <f aca="false">+M112</f>
        <v>0</v>
      </c>
      <c r="O112" s="76" t="n">
        <v>0</v>
      </c>
      <c r="P112" s="134"/>
    </row>
    <row collapsed="false" customFormat="false" customHeight="false" hidden="false" ht="15" outlineLevel="0" r="113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</row>
    <row collapsed="false" customFormat="false" customHeight="false" hidden="false" ht="25.5" outlineLevel="0" r="114">
      <c r="B114" s="102" t="s">
        <v>60</v>
      </c>
      <c r="C114" s="25" t="n">
        <v>42186</v>
      </c>
      <c r="D114" s="25" t="n">
        <v>42217</v>
      </c>
      <c r="E114" s="25" t="n">
        <v>42248</v>
      </c>
      <c r="F114" s="25" t="n">
        <v>42278</v>
      </c>
      <c r="G114" s="25" t="n">
        <v>42309</v>
      </c>
      <c r="H114" s="25" t="n">
        <v>42339</v>
      </c>
      <c r="I114" s="25" t="n">
        <v>42370</v>
      </c>
      <c r="J114" s="25" t="n">
        <v>42401</v>
      </c>
      <c r="K114" s="25" t="n">
        <v>42430</v>
      </c>
      <c r="L114" s="25" t="n">
        <v>42461</v>
      </c>
      <c r="M114" s="25" t="n">
        <v>42491</v>
      </c>
      <c r="N114" s="25" t="n">
        <v>42522</v>
      </c>
      <c r="O114" s="103" t="s">
        <v>16</v>
      </c>
    </row>
    <row collapsed="false" customFormat="false" customHeight="false" hidden="false" ht="15" outlineLevel="0" r="115">
      <c r="B115" s="105" t="s">
        <v>1</v>
      </c>
      <c r="C115" s="97" t="n">
        <v>1331</v>
      </c>
      <c r="D115" s="97" t="n">
        <v>1331</v>
      </c>
      <c r="E115" s="97" t="n">
        <v>1331</v>
      </c>
      <c r="F115" s="97" t="n">
        <v>1331</v>
      </c>
      <c r="G115" s="97" t="n">
        <v>1331</v>
      </c>
      <c r="H115" s="97" t="n">
        <v>1331</v>
      </c>
      <c r="I115" s="97" t="n">
        <v>1331</v>
      </c>
      <c r="J115" s="97" t="n">
        <v>1331</v>
      </c>
      <c r="K115" s="97" t="n">
        <v>1331</v>
      </c>
      <c r="L115" s="97" t="n">
        <v>1331</v>
      </c>
      <c r="M115" s="97" t="n">
        <v>1331</v>
      </c>
      <c r="N115" s="97" t="n">
        <v>1331</v>
      </c>
      <c r="O115" s="97" t="n">
        <f aca="false">+SUM(N115,M115,L115,K115,J115,I115,H115,G115,F115,E115,D115,C115)</f>
        <v>15972</v>
      </c>
    </row>
    <row collapsed="false" customFormat="false" customHeight="false" hidden="false" ht="15" outlineLevel="0" r="116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</row>
    <row collapsed="false" customFormat="false" customHeight="false" hidden="false" ht="15" outlineLevel="0" r="117">
      <c r="B117" s="98"/>
      <c r="C117" s="135" t="s">
        <v>13</v>
      </c>
      <c r="D117" s="135" t="s">
        <v>13</v>
      </c>
      <c r="E117" s="135" t="s">
        <v>13</v>
      </c>
      <c r="F117" s="135" t="s">
        <v>13</v>
      </c>
      <c r="G117" s="135" t="s">
        <v>13</v>
      </c>
      <c r="H117" s="135" t="s">
        <v>13</v>
      </c>
      <c r="I117" s="135" t="s">
        <v>13</v>
      </c>
      <c r="J117" s="135" t="s">
        <v>13</v>
      </c>
      <c r="K117" s="135" t="s">
        <v>13</v>
      </c>
      <c r="L117" s="135" t="s">
        <v>13</v>
      </c>
      <c r="M117" s="135" t="s">
        <v>13</v>
      </c>
      <c r="N117" s="135" t="s">
        <v>13</v>
      </c>
      <c r="O117" s="98"/>
    </row>
    <row collapsed="false" customFormat="false" customHeight="false" hidden="false" ht="15" outlineLevel="0" r="118">
      <c r="B118" s="111" t="s">
        <v>46</v>
      </c>
      <c r="C118" s="112" t="n">
        <v>42186</v>
      </c>
      <c r="D118" s="112" t="n">
        <v>42217</v>
      </c>
      <c r="E118" s="112" t="n">
        <v>42248</v>
      </c>
      <c r="F118" s="112" t="n">
        <v>42278</v>
      </c>
      <c r="G118" s="112" t="n">
        <v>42309</v>
      </c>
      <c r="H118" s="112" t="n">
        <v>42339</v>
      </c>
      <c r="I118" s="112" t="n">
        <v>42370</v>
      </c>
      <c r="J118" s="112" t="n">
        <v>42401</v>
      </c>
      <c r="K118" s="112" t="n">
        <v>42430</v>
      </c>
      <c r="L118" s="112" t="n">
        <v>42461</v>
      </c>
      <c r="M118" s="112" t="n">
        <v>42491</v>
      </c>
      <c r="N118" s="112" t="n">
        <v>42522</v>
      </c>
      <c r="O118" s="114" t="s">
        <v>16</v>
      </c>
    </row>
    <row collapsed="false" customFormat="false" customHeight="false" hidden="false" ht="15" outlineLevel="0" r="119">
      <c r="B119" s="117" t="s">
        <v>48</v>
      </c>
      <c r="C119" s="118" t="n">
        <v>124654</v>
      </c>
      <c r="D119" s="119" t="n">
        <f aca="false">C122</f>
        <v>125371.666666667</v>
      </c>
      <c r="E119" s="119" t="n">
        <f aca="false">D122</f>
        <v>126089.333333333</v>
      </c>
      <c r="F119" s="119" t="n">
        <f aca="false">E122</f>
        <v>126807</v>
      </c>
      <c r="G119" s="119" t="n">
        <f aca="false">F122</f>
        <v>127524.666666667</v>
      </c>
      <c r="H119" s="119" t="n">
        <f aca="false">G122</f>
        <v>128158.2</v>
      </c>
      <c r="I119" s="119" t="n">
        <f aca="false">H122</f>
        <v>128707.6</v>
      </c>
      <c r="J119" s="119" t="n">
        <f aca="false">I122</f>
        <v>129257</v>
      </c>
      <c r="K119" s="119" t="n">
        <f aca="false">J122</f>
        <v>129890.533333333</v>
      </c>
      <c r="L119" s="119" t="n">
        <f aca="false">K122</f>
        <v>130692.333333333</v>
      </c>
      <c r="M119" s="119" t="n">
        <f aca="false">L122</f>
        <v>131494.133333333</v>
      </c>
      <c r="N119" s="119" t="n">
        <f aca="false">M122</f>
        <v>132380.066666667</v>
      </c>
      <c r="O119" s="121" t="n">
        <f aca="false">+C119</f>
        <v>124654</v>
      </c>
    </row>
    <row collapsed="false" customFormat="false" customHeight="false" hidden="false" ht="15" outlineLevel="0" r="120">
      <c r="B120" s="123" t="s">
        <v>49</v>
      </c>
      <c r="C120" s="124" t="n">
        <f aca="false">+C5</f>
        <v>2048.66666666667</v>
      </c>
      <c r="D120" s="125" t="n">
        <f aca="false">+D5</f>
        <v>2048.66666666667</v>
      </c>
      <c r="E120" s="125" t="n">
        <f aca="false">+E5</f>
        <v>2048.66666666667</v>
      </c>
      <c r="F120" s="125" t="n">
        <f aca="false">+F5</f>
        <v>2048.66666666667</v>
      </c>
      <c r="G120" s="125" t="n">
        <f aca="false">+G5</f>
        <v>1964.53333333333</v>
      </c>
      <c r="H120" s="125" t="n">
        <f aca="false">+H5</f>
        <v>1880.4</v>
      </c>
      <c r="I120" s="125" t="n">
        <f aca="false">+I5</f>
        <v>1880.4</v>
      </c>
      <c r="J120" s="125" t="n">
        <f aca="false">+J5</f>
        <v>1964.53333333333</v>
      </c>
      <c r="K120" s="125" t="n">
        <f aca="false">+K5</f>
        <v>2132.8</v>
      </c>
      <c r="L120" s="125" t="n">
        <f aca="false">+L5</f>
        <v>2132.8</v>
      </c>
      <c r="M120" s="125" t="n">
        <f aca="false">+M5</f>
        <v>2216.93333333333</v>
      </c>
      <c r="N120" s="125" t="n">
        <f aca="false">+N5</f>
        <v>2216.93333333333</v>
      </c>
      <c r="O120" s="127" t="n">
        <f aca="false">+O5</f>
        <v>24584</v>
      </c>
    </row>
    <row collapsed="false" customFormat="false" customHeight="false" hidden="false" ht="15" outlineLevel="0" r="121">
      <c r="B121" s="117" t="s">
        <v>50</v>
      </c>
      <c r="C121" s="118" t="n">
        <f aca="false">+C115</f>
        <v>1331</v>
      </c>
      <c r="D121" s="119" t="n">
        <f aca="false">+D115</f>
        <v>1331</v>
      </c>
      <c r="E121" s="119" t="n">
        <f aca="false">+E115</f>
        <v>1331</v>
      </c>
      <c r="F121" s="119" t="n">
        <f aca="false">+F115</f>
        <v>1331</v>
      </c>
      <c r="G121" s="119" t="n">
        <f aca="false">+G115</f>
        <v>1331</v>
      </c>
      <c r="H121" s="119" t="n">
        <f aca="false">+H115</f>
        <v>1331</v>
      </c>
      <c r="I121" s="119" t="n">
        <f aca="false">+I115</f>
        <v>1331</v>
      </c>
      <c r="J121" s="119" t="n">
        <f aca="false">+J115</f>
        <v>1331</v>
      </c>
      <c r="K121" s="119" t="n">
        <f aca="false">+K115</f>
        <v>1331</v>
      </c>
      <c r="L121" s="119" t="n">
        <f aca="false">+L115</f>
        <v>1331</v>
      </c>
      <c r="M121" s="119" t="n">
        <f aca="false">+M115</f>
        <v>1331</v>
      </c>
      <c r="N121" s="119" t="n">
        <f aca="false">+N115</f>
        <v>1331</v>
      </c>
      <c r="O121" s="121" t="n">
        <f aca="false">+O115</f>
        <v>15972</v>
      </c>
    </row>
    <row collapsed="false" customFormat="false" customHeight="false" hidden="false" ht="15" outlineLevel="0" r="122">
      <c r="B122" s="123" t="s">
        <v>51</v>
      </c>
      <c r="C122" s="124" t="n">
        <f aca="false">+C119+C120-C121</f>
        <v>125371.666666667</v>
      </c>
      <c r="D122" s="124" t="n">
        <f aca="false">+D119+D120-D121</f>
        <v>126089.333333333</v>
      </c>
      <c r="E122" s="124" t="n">
        <f aca="false">+E119+E120-E121</f>
        <v>126807</v>
      </c>
      <c r="F122" s="124" t="n">
        <f aca="false">+F119+F120-F121</f>
        <v>127524.666666667</v>
      </c>
      <c r="G122" s="124" t="n">
        <f aca="false">+G119+G120-G121</f>
        <v>128158.2</v>
      </c>
      <c r="H122" s="124" t="n">
        <f aca="false">+H119+H120-H121</f>
        <v>128707.6</v>
      </c>
      <c r="I122" s="124" t="n">
        <f aca="false">+I119+I120-I121</f>
        <v>129257</v>
      </c>
      <c r="J122" s="124" t="n">
        <f aca="false">+J119+J120-J121</f>
        <v>129890.533333333</v>
      </c>
      <c r="K122" s="124" t="n">
        <f aca="false">+K119+K120-K121</f>
        <v>130692.333333333</v>
      </c>
      <c r="L122" s="124" t="n">
        <f aca="false">+L119+L120-L121</f>
        <v>131494.133333333</v>
      </c>
      <c r="M122" s="124" t="n">
        <f aca="false">+M119+M120-M121</f>
        <v>132380.066666667</v>
      </c>
      <c r="N122" s="124" t="n">
        <f aca="false">+N119+N120-N121</f>
        <v>133266</v>
      </c>
      <c r="O122" s="127" t="n">
        <f aca="false">+O119+O120-O121</f>
        <v>133266</v>
      </c>
    </row>
    <row collapsed="false" customFormat="false" customHeight="false" hidden="false" ht="15" outlineLevel="0" r="123">
      <c r="B123" s="117" t="s">
        <v>52</v>
      </c>
      <c r="C123" s="118" t="n">
        <f aca="false">+C120-C121</f>
        <v>717.66666666667</v>
      </c>
      <c r="D123" s="119" t="n">
        <f aca="false">+D120-D121</f>
        <v>717.66666666667</v>
      </c>
      <c r="E123" s="119" t="n">
        <f aca="false">+E120-E121</f>
        <v>717.66666666667</v>
      </c>
      <c r="F123" s="119" t="n">
        <f aca="false">+F120-F121</f>
        <v>717.66666666667</v>
      </c>
      <c r="G123" s="119" t="n">
        <f aca="false">+G120-G121</f>
        <v>633.53333333333</v>
      </c>
      <c r="H123" s="119" t="n">
        <f aca="false">+H120-H121</f>
        <v>549.4</v>
      </c>
      <c r="I123" s="119" t="n">
        <f aca="false">+I120-I121</f>
        <v>549.4</v>
      </c>
      <c r="J123" s="119" t="n">
        <f aca="false">+J120-J121</f>
        <v>633.53333333333</v>
      </c>
      <c r="K123" s="119" t="n">
        <f aca="false">+K120-K121</f>
        <v>801.8</v>
      </c>
      <c r="L123" s="119" t="n">
        <f aca="false">+L120-L121</f>
        <v>801.8</v>
      </c>
      <c r="M123" s="119" t="n">
        <f aca="false">+M120-M121</f>
        <v>885.93333333333</v>
      </c>
      <c r="N123" s="119" t="n">
        <f aca="false">+N120-N121</f>
        <v>885.93333333333</v>
      </c>
      <c r="O123" s="121" t="n">
        <f aca="false">+O120-O121</f>
        <v>8612</v>
      </c>
    </row>
    <row collapsed="false" customFormat="false" customHeight="false" hidden="false" ht="15" outlineLevel="0" r="124">
      <c r="B124" s="123" t="s">
        <v>53</v>
      </c>
      <c r="C124" s="128" t="n">
        <f aca="false">C123/C119</f>
        <v>0.00575726945518531</v>
      </c>
      <c r="D124" s="129" t="n">
        <f aca="false">D123/D119</f>
        <v>0.0057243130425535</v>
      </c>
      <c r="E124" s="129" t="n">
        <f aca="false">E123/E119</f>
        <v>0.00569173178804448</v>
      </c>
      <c r="F124" s="129" t="n">
        <f aca="false">F123/F119</f>
        <v>0.00565951932201432</v>
      </c>
      <c r="G124" s="129" t="n">
        <f aca="false">G123/G119</f>
        <v>0.00496792777345034</v>
      </c>
      <c r="H124" s="129" t="n">
        <f aca="false">H123/H119</f>
        <v>0.00428688917291285</v>
      </c>
      <c r="I124" s="129" t="n">
        <f aca="false">I123/I119</f>
        <v>0.00426859019980172</v>
      </c>
      <c r="J124" s="129" t="n">
        <f aca="false">J123/J119</f>
        <v>0.00490134641321808</v>
      </c>
      <c r="K124" s="129" t="n">
        <f aca="false">K123/K119</f>
        <v>0.00617289019779733</v>
      </c>
      <c r="L124" s="129" t="n">
        <f aca="false">L123/L119</f>
        <v>0.00613501939670014</v>
      </c>
      <c r="M124" s="129" t="n">
        <f aca="false">M123/M119</f>
        <v>0.00673743619487204</v>
      </c>
      <c r="N124" s="129" t="n">
        <f aca="false">N123/N119</f>
        <v>0.00669234693440753</v>
      </c>
      <c r="O124" s="131" t="n">
        <f aca="false">O123/O119</f>
        <v>0.0690872334622235</v>
      </c>
    </row>
  </sheetData>
  <mergeCells count="1">
    <mergeCell ref="B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D8" activeCellId="0" pane="topLeft" sqref="D8"/>
    </sheetView>
  </sheetViews>
  <sheetFormatPr defaultRowHeight="15"/>
  <cols>
    <col collapsed="false" hidden="false" max="2" min="1" style="0" width="17"/>
    <col collapsed="false" hidden="false" max="3" min="3" style="0" width="27.9948979591837"/>
    <col collapsed="false" hidden="false" max="4" min="4" style="0" width="19"/>
    <col collapsed="false" hidden="false" max="16" min="5" style="0" width="7.14795918367347"/>
    <col collapsed="false" hidden="false" max="1025" min="17" style="0" width="10.7091836734694"/>
  </cols>
  <sheetData>
    <row collapsed="false" customFormat="false" customHeight="false" hidden="false" ht="14.05" outlineLevel="0" r="1">
      <c r="E1" s="136" t="s">
        <v>61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collapsed="false" customFormat="false" customHeight="false" hidden="false" ht="15" outlineLevel="0" r="2">
      <c r="A2" s="136" t="s">
        <v>62</v>
      </c>
      <c r="B2" s="137" t="s">
        <v>63</v>
      </c>
      <c r="C2" s="136" t="s">
        <v>64</v>
      </c>
      <c r="D2" s="136" t="s">
        <v>65</v>
      </c>
      <c r="E2" s="136" t="n">
        <v>201607</v>
      </c>
      <c r="F2" s="136" t="n">
        <v>201608</v>
      </c>
      <c r="G2" s="136" t="n">
        <v>201609</v>
      </c>
      <c r="H2" s="136" t="n">
        <v>201610</v>
      </c>
      <c r="I2" s="136" t="n">
        <v>201611</v>
      </c>
      <c r="J2" s="136" t="n">
        <v>201612</v>
      </c>
      <c r="K2" s="136" t="n">
        <v>201701</v>
      </c>
      <c r="L2" s="136" t="n">
        <v>201702</v>
      </c>
      <c r="M2" s="136" t="n">
        <v>201703</v>
      </c>
      <c r="N2" s="136" t="n">
        <v>201704</v>
      </c>
      <c r="O2" s="136" t="n">
        <v>201705</v>
      </c>
      <c r="P2" s="136" t="n">
        <v>201706</v>
      </c>
    </row>
    <row collapsed="false" customFormat="false" customHeight="false" hidden="false" ht="15" outlineLevel="0" r="3">
      <c r="A3" s="138" t="s">
        <v>66</v>
      </c>
      <c r="B3" s="139" t="s">
        <v>67</v>
      </c>
      <c r="C3" s="138" t="s">
        <v>68</v>
      </c>
      <c r="D3" s="138" t="s">
        <v>69</v>
      </c>
      <c r="E3" s="140" t="n">
        <f aca="false">'Presupuesto Ventas'!B13</f>
        <v>162</v>
      </c>
      <c r="F3" s="140" t="n">
        <f aca="false">'Presupuesto Ventas'!D13</f>
        <v>171</v>
      </c>
      <c r="G3" s="140" t="n">
        <f aca="false">'Presupuesto Ventas'!F13</f>
        <v>180</v>
      </c>
      <c r="H3" s="140" t="n">
        <f aca="false">'Presupuesto Ventas'!H13</f>
        <v>189</v>
      </c>
      <c r="I3" s="140" t="n">
        <f aca="false">'Presupuesto Ventas'!J13</f>
        <v>189</v>
      </c>
      <c r="J3" s="140" t="n">
        <f aca="false">'Presupuesto Ventas'!L13</f>
        <v>162</v>
      </c>
      <c r="K3" s="140" t="n">
        <f aca="false">'Presupuesto Ventas'!N13</f>
        <v>162</v>
      </c>
      <c r="L3" s="140" t="n">
        <f aca="false">'Presupuesto Ventas'!P13</f>
        <v>171</v>
      </c>
      <c r="M3" s="140" t="n">
        <f aca="false">'Presupuesto Ventas'!R13</f>
        <v>189</v>
      </c>
      <c r="N3" s="140" t="n">
        <f aca="false">'Presupuesto Ventas'!T13</f>
        <v>189</v>
      </c>
      <c r="O3" s="140" t="n">
        <f aca="false">'Presupuesto Ventas'!V13</f>
        <v>198</v>
      </c>
      <c r="P3" s="140" t="n">
        <f aca="false">'Presupuesto Ventas'!X13</f>
        <v>198</v>
      </c>
    </row>
    <row collapsed="false" customFormat="false" customHeight="false" hidden="false" ht="15" outlineLevel="0" r="4">
      <c r="A4" s="138" t="s">
        <v>66</v>
      </c>
      <c r="B4" s="139" t="s">
        <v>70</v>
      </c>
      <c r="C4" s="138" t="s">
        <v>71</v>
      </c>
      <c r="D4" s="138" t="s">
        <v>69</v>
      </c>
      <c r="E4" s="140" t="n">
        <f aca="false">'Presupuesto Ventas'!B18</f>
        <v>86.4</v>
      </c>
      <c r="F4" s="140" t="n">
        <f aca="false">'Presupuesto Ventas'!D18</f>
        <v>91.2</v>
      </c>
      <c r="G4" s="140" t="n">
        <f aca="false">'Presupuesto Ventas'!F18</f>
        <v>96</v>
      </c>
      <c r="H4" s="140" t="n">
        <f aca="false">'Presupuesto Ventas'!H18</f>
        <v>100.8</v>
      </c>
      <c r="I4" s="140" t="n">
        <f aca="false">'Presupuesto Ventas'!J18</f>
        <v>100.8</v>
      </c>
      <c r="J4" s="140" t="n">
        <f aca="false">'Presupuesto Ventas'!L18</f>
        <v>86.4</v>
      </c>
      <c r="K4" s="140" t="n">
        <f aca="false">'Presupuesto Ventas'!N18</f>
        <v>86.4</v>
      </c>
      <c r="L4" s="140" t="n">
        <f aca="false">'Presupuesto Ventas'!P18</f>
        <v>91.2</v>
      </c>
      <c r="M4" s="140" t="n">
        <f aca="false">'Presupuesto Ventas'!R18</f>
        <v>100.8</v>
      </c>
      <c r="N4" s="140" t="n">
        <f aca="false">'Presupuesto Ventas'!T18</f>
        <v>100.8</v>
      </c>
      <c r="O4" s="140" t="n">
        <f aca="false">'Presupuesto Ventas'!V18</f>
        <v>105.6</v>
      </c>
      <c r="P4" s="140" t="n">
        <f aca="false">'Presupuesto Ventas'!X18</f>
        <v>105.6</v>
      </c>
    </row>
    <row collapsed="false" customFormat="false" customHeight="false" hidden="false" ht="15" outlineLevel="0" r="5">
      <c r="A5" s="138" t="s">
        <v>66</v>
      </c>
      <c r="B5" s="139" t="s">
        <v>72</v>
      </c>
      <c r="C5" s="138" t="s">
        <v>73</v>
      </c>
      <c r="D5" s="138" t="s">
        <v>69</v>
      </c>
      <c r="E5" s="140" t="n">
        <f aca="false">'Presupuesto Ventas'!B23</f>
        <v>108</v>
      </c>
      <c r="F5" s="140" t="n">
        <f aca="false">'Presupuesto Ventas'!D23</f>
        <v>114</v>
      </c>
      <c r="G5" s="140" t="n">
        <f aca="false">'Presupuesto Ventas'!F23</f>
        <v>120</v>
      </c>
      <c r="H5" s="140" t="n">
        <f aca="false">'Presupuesto Ventas'!H23</f>
        <v>126</v>
      </c>
      <c r="I5" s="140" t="n">
        <f aca="false">'Presupuesto Ventas'!J23</f>
        <v>126</v>
      </c>
      <c r="J5" s="140" t="n">
        <f aca="false">'Presupuesto Ventas'!L23</f>
        <v>108</v>
      </c>
      <c r="K5" s="140" t="n">
        <f aca="false">'Presupuesto Ventas'!N23</f>
        <v>108</v>
      </c>
      <c r="L5" s="140" t="n">
        <f aca="false">'Presupuesto Ventas'!P23</f>
        <v>114</v>
      </c>
      <c r="M5" s="140" t="n">
        <f aca="false">'Presupuesto Ventas'!R23</f>
        <v>126</v>
      </c>
      <c r="N5" s="140" t="n">
        <f aca="false">'Presupuesto Ventas'!T23</f>
        <v>126</v>
      </c>
      <c r="O5" s="140" t="n">
        <f aca="false">'Presupuesto Ventas'!V23</f>
        <v>132</v>
      </c>
      <c r="P5" s="140" t="n">
        <f aca="false">'Presupuesto Ventas'!X23</f>
        <v>132</v>
      </c>
    </row>
    <row collapsed="false" customFormat="false" customHeight="false" hidden="false" ht="15" outlineLevel="0" r="6">
      <c r="A6" s="138" t="s">
        <v>66</v>
      </c>
      <c r="B6" s="139" t="s">
        <v>74</v>
      </c>
      <c r="C6" s="138" t="s">
        <v>75</v>
      </c>
      <c r="D6" s="138" t="s">
        <v>69</v>
      </c>
      <c r="E6" s="140" t="n">
        <f aca="false">'Presupuesto Ventas'!B28</f>
        <v>85.275</v>
      </c>
      <c r="F6" s="140" t="n">
        <f aca="false">'Presupuesto Ventas'!D28</f>
        <v>90.0125</v>
      </c>
      <c r="G6" s="140" t="n">
        <f aca="false">'Presupuesto Ventas'!F28</f>
        <v>94.75</v>
      </c>
      <c r="H6" s="140" t="n">
        <f aca="false">'Presupuesto Ventas'!H28</f>
        <v>99.4875</v>
      </c>
      <c r="I6" s="140" t="n">
        <f aca="false">'Presupuesto Ventas'!J28</f>
        <v>99.4875</v>
      </c>
      <c r="J6" s="140" t="n">
        <f aca="false">'Presupuesto Ventas'!L28</f>
        <v>85.275</v>
      </c>
      <c r="K6" s="140" t="n">
        <f aca="false">'Presupuesto Ventas'!N28</f>
        <v>85.275</v>
      </c>
      <c r="L6" s="140" t="n">
        <f aca="false">'Presupuesto Ventas'!P28</f>
        <v>90.0125</v>
      </c>
      <c r="M6" s="140" t="n">
        <f aca="false">'Presupuesto Ventas'!R28</f>
        <v>99.4875</v>
      </c>
      <c r="N6" s="140" t="n">
        <f aca="false">'Presupuesto Ventas'!T28</f>
        <v>99.4875</v>
      </c>
      <c r="O6" s="140" t="n">
        <f aca="false">'Presupuesto Ventas'!V28</f>
        <v>104.225</v>
      </c>
      <c r="P6" s="140" t="n">
        <f aca="false">'Presupuesto Ventas'!X28</f>
        <v>104.225</v>
      </c>
    </row>
    <row collapsed="false" customFormat="false" customHeight="false" hidden="false" ht="15" outlineLevel="0" r="7">
      <c r="A7" s="138" t="s">
        <v>66</v>
      </c>
      <c r="B7" s="139" t="s">
        <v>76</v>
      </c>
      <c r="C7" s="138" t="s">
        <v>77</v>
      </c>
      <c r="D7" s="138" t="s">
        <v>69</v>
      </c>
      <c r="E7" s="140" t="n">
        <f aca="false">'Presupuesto Ventas'!B33</f>
        <v>108</v>
      </c>
      <c r="F7" s="140" t="n">
        <f aca="false">'Presupuesto Ventas'!D33</f>
        <v>114</v>
      </c>
      <c r="G7" s="140" t="n">
        <f aca="false">'Presupuesto Ventas'!F33</f>
        <v>120</v>
      </c>
      <c r="H7" s="140" t="n">
        <f aca="false">'Presupuesto Ventas'!H33</f>
        <v>126</v>
      </c>
      <c r="I7" s="140" t="n">
        <f aca="false">'Presupuesto Ventas'!J33</f>
        <v>126</v>
      </c>
      <c r="J7" s="140" t="n">
        <f aca="false">'Presupuesto Ventas'!L33</f>
        <v>108</v>
      </c>
      <c r="K7" s="140" t="n">
        <f aca="false">'Presupuesto Ventas'!N33</f>
        <v>108</v>
      </c>
      <c r="L7" s="140" t="n">
        <f aca="false">'Presupuesto Ventas'!P33</f>
        <v>114</v>
      </c>
      <c r="M7" s="140" t="n">
        <f aca="false">'Presupuesto Ventas'!R33</f>
        <v>126</v>
      </c>
      <c r="N7" s="140" t="n">
        <f aca="false">'Presupuesto Ventas'!T33</f>
        <v>126</v>
      </c>
      <c r="O7" s="140" t="n">
        <f aca="false">'Presupuesto Ventas'!V33</f>
        <v>132</v>
      </c>
      <c r="P7" s="140" t="n">
        <f aca="false">'Presupuesto Ventas'!X33</f>
        <v>132</v>
      </c>
    </row>
    <row collapsed="false" customFormat="false" customHeight="false" hidden="false" ht="15" outlineLevel="0" r="8">
      <c r="A8" s="138" t="s">
        <v>66</v>
      </c>
      <c r="B8" s="139" t="s">
        <v>78</v>
      </c>
      <c r="C8" s="138" t="s">
        <v>79</v>
      </c>
      <c r="D8" s="138" t="s">
        <v>69</v>
      </c>
      <c r="E8" s="140" t="n">
        <f aca="false">'Presupuesto Ventas'!B38</f>
        <v>82.275</v>
      </c>
      <c r="F8" s="140" t="n">
        <f aca="false">'Presupuesto Ventas'!D38</f>
        <v>86.8458333333334</v>
      </c>
      <c r="G8" s="140" t="n">
        <f aca="false">'Presupuesto Ventas'!F38</f>
        <v>91.4166666666667</v>
      </c>
      <c r="H8" s="140" t="n">
        <f aca="false">'Presupuesto Ventas'!H38</f>
        <v>95.9875</v>
      </c>
      <c r="I8" s="140" t="n">
        <f aca="false">'Presupuesto Ventas'!J38</f>
        <v>95.9875</v>
      </c>
      <c r="J8" s="140" t="n">
        <f aca="false">'Presupuesto Ventas'!L38</f>
        <v>82.275</v>
      </c>
      <c r="K8" s="140" t="n">
        <f aca="false">'Presupuesto Ventas'!N38</f>
        <v>82.275</v>
      </c>
      <c r="L8" s="140" t="n">
        <f aca="false">'Presupuesto Ventas'!P38</f>
        <v>86.8458333333334</v>
      </c>
      <c r="M8" s="140" t="n">
        <f aca="false">'Presupuesto Ventas'!R38</f>
        <v>95.9875</v>
      </c>
      <c r="N8" s="140" t="n">
        <f aca="false">'Presupuesto Ventas'!T38</f>
        <v>95.9875</v>
      </c>
      <c r="O8" s="140" t="n">
        <f aca="false">'Presupuesto Ventas'!V38</f>
        <v>100.558333333333</v>
      </c>
      <c r="P8" s="140" t="n">
        <f aca="false">'Presupuesto Ventas'!X38</f>
        <v>100.558333333333</v>
      </c>
    </row>
    <row collapsed="false" customFormat="false" customHeight="false" hidden="false" ht="15" outlineLevel="0" r="9">
      <c r="A9" s="138" t="s">
        <v>66</v>
      </c>
      <c r="B9" s="139" t="s">
        <v>80</v>
      </c>
      <c r="C9" s="138" t="s">
        <v>81</v>
      </c>
      <c r="D9" s="138" t="s">
        <v>69</v>
      </c>
      <c r="E9" s="140" t="n">
        <f aca="false">'Presupuesto Ventas'!B43</f>
        <v>43.2</v>
      </c>
      <c r="F9" s="140" t="n">
        <f aca="false">'Presupuesto Ventas'!D43</f>
        <v>45.6</v>
      </c>
      <c r="G9" s="140" t="n">
        <f aca="false">'Presupuesto Ventas'!F43</f>
        <v>48</v>
      </c>
      <c r="H9" s="140" t="n">
        <f aca="false">'Presupuesto Ventas'!H43</f>
        <v>50.4</v>
      </c>
      <c r="I9" s="140" t="n">
        <f aca="false">'Presupuesto Ventas'!J43</f>
        <v>50.4</v>
      </c>
      <c r="J9" s="140" t="n">
        <f aca="false">'Presupuesto Ventas'!L43</f>
        <v>43.2</v>
      </c>
      <c r="K9" s="140" t="n">
        <f aca="false">'Presupuesto Ventas'!N43</f>
        <v>43.2</v>
      </c>
      <c r="L9" s="140" t="n">
        <f aca="false">'Presupuesto Ventas'!P43</f>
        <v>45.6</v>
      </c>
      <c r="M9" s="140" t="n">
        <f aca="false">'Presupuesto Ventas'!R43</f>
        <v>50.4</v>
      </c>
      <c r="N9" s="140" t="n">
        <f aca="false">'Presupuesto Ventas'!T43</f>
        <v>50.4</v>
      </c>
      <c r="O9" s="140" t="n">
        <f aca="false">'Presupuesto Ventas'!V43</f>
        <v>52.8</v>
      </c>
      <c r="P9" s="140" t="n">
        <f aca="false">'Presupuesto Ventas'!X43</f>
        <v>52.8</v>
      </c>
    </row>
    <row collapsed="false" customFormat="false" customHeight="false" hidden="false" ht="15" outlineLevel="0" r="10">
      <c r="A10" s="138" t="s">
        <v>66</v>
      </c>
      <c r="B10" s="139" t="s">
        <v>82</v>
      </c>
      <c r="C10" s="138" t="s">
        <v>83</v>
      </c>
      <c r="D10" s="138" t="s">
        <v>69</v>
      </c>
      <c r="E10" s="140" t="n">
        <f aca="false">'Presupuesto Ventas'!B48</f>
        <v>112.95</v>
      </c>
      <c r="F10" s="140" t="n">
        <f aca="false">'Presupuesto Ventas'!D48</f>
        <v>119.225</v>
      </c>
      <c r="G10" s="140" t="n">
        <f aca="false">'Presupuesto Ventas'!F48</f>
        <v>125.5</v>
      </c>
      <c r="H10" s="140" t="n">
        <f aca="false">'Presupuesto Ventas'!H48</f>
        <v>131.775</v>
      </c>
      <c r="I10" s="140" t="n">
        <f aca="false">'Presupuesto Ventas'!J48</f>
        <v>131.775</v>
      </c>
      <c r="J10" s="140" t="n">
        <f aca="false">'Presupuesto Ventas'!L48</f>
        <v>112.95</v>
      </c>
      <c r="K10" s="140" t="n">
        <f aca="false">'Presupuesto Ventas'!N48</f>
        <v>112.95</v>
      </c>
      <c r="L10" s="140" t="n">
        <f aca="false">'Presupuesto Ventas'!P48</f>
        <v>119.225</v>
      </c>
      <c r="M10" s="140" t="n">
        <f aca="false">'Presupuesto Ventas'!R48</f>
        <v>131.775</v>
      </c>
      <c r="N10" s="140" t="n">
        <f aca="false">'Presupuesto Ventas'!T48</f>
        <v>131.775</v>
      </c>
      <c r="O10" s="140" t="n">
        <f aca="false">'Presupuesto Ventas'!V48</f>
        <v>138.05</v>
      </c>
      <c r="P10" s="140" t="n">
        <f aca="false">'Presupuesto Ventas'!X48</f>
        <v>138.05</v>
      </c>
    </row>
    <row collapsed="false" customFormat="false" customHeight="false" hidden="false" ht="15" outlineLevel="0" r="11">
      <c r="A11" s="138" t="s">
        <v>66</v>
      </c>
      <c r="B11" s="139" t="s">
        <v>84</v>
      </c>
      <c r="C11" s="138" t="s">
        <v>85</v>
      </c>
      <c r="D11" s="138" t="s">
        <v>69</v>
      </c>
      <c r="E11" s="140" t="n">
        <f aca="false">'Presupuesto Ventas'!B53</f>
        <v>108</v>
      </c>
      <c r="F11" s="140" t="n">
        <f aca="false">'Presupuesto Ventas'!D53</f>
        <v>114</v>
      </c>
      <c r="G11" s="140" t="n">
        <f aca="false">'Presupuesto Ventas'!F53</f>
        <v>120</v>
      </c>
      <c r="H11" s="140" t="n">
        <f aca="false">'Presupuesto Ventas'!H53</f>
        <v>126</v>
      </c>
      <c r="I11" s="140" t="n">
        <f aca="false">'Presupuesto Ventas'!J53</f>
        <v>126</v>
      </c>
      <c r="J11" s="140" t="n">
        <f aca="false">'Presupuesto Ventas'!L53</f>
        <v>108</v>
      </c>
      <c r="K11" s="140" t="n">
        <f aca="false">'Presupuesto Ventas'!N53</f>
        <v>108</v>
      </c>
      <c r="L11" s="140" t="n">
        <f aca="false">'Presupuesto Ventas'!P53</f>
        <v>114</v>
      </c>
      <c r="M11" s="140" t="n">
        <f aca="false">'Presupuesto Ventas'!R53</f>
        <v>126</v>
      </c>
      <c r="N11" s="140" t="n">
        <f aca="false">'Presupuesto Ventas'!T53</f>
        <v>126</v>
      </c>
      <c r="O11" s="140" t="n">
        <f aca="false">'Presupuesto Ventas'!V53</f>
        <v>132</v>
      </c>
      <c r="P11" s="140" t="n">
        <f aca="false">'Presupuesto Ventas'!X53</f>
        <v>132</v>
      </c>
    </row>
    <row collapsed="false" customFormat="false" customHeight="false" hidden="false" ht="15" outlineLevel="0" r="12">
      <c r="A12" s="138" t="s">
        <v>66</v>
      </c>
      <c r="B12" s="139" t="s">
        <v>86</v>
      </c>
      <c r="C12" s="138" t="s">
        <v>87</v>
      </c>
      <c r="D12" s="138" t="s">
        <v>69</v>
      </c>
      <c r="E12" s="140" t="n">
        <f aca="false">'Presupuesto Ventas'!B58</f>
        <v>86.4</v>
      </c>
      <c r="F12" s="140" t="n">
        <f aca="false">'Presupuesto Ventas'!D58</f>
        <v>91.2</v>
      </c>
      <c r="G12" s="140" t="n">
        <f aca="false">'Presupuesto Ventas'!F58</f>
        <v>96</v>
      </c>
      <c r="H12" s="140" t="n">
        <f aca="false">'Presupuesto Ventas'!H58</f>
        <v>100.8</v>
      </c>
      <c r="I12" s="140" t="n">
        <f aca="false">'Presupuesto Ventas'!J58</f>
        <v>100.8</v>
      </c>
      <c r="J12" s="140" t="n">
        <f aca="false">'Presupuesto Ventas'!L58</f>
        <v>86.4</v>
      </c>
      <c r="K12" s="140" t="n">
        <f aca="false">'Presupuesto Ventas'!N58</f>
        <v>86.4</v>
      </c>
      <c r="L12" s="140" t="n">
        <f aca="false">'Presupuesto Ventas'!P58</f>
        <v>91.2</v>
      </c>
      <c r="M12" s="140" t="n">
        <f aca="false">'Presupuesto Ventas'!R58</f>
        <v>100.8</v>
      </c>
      <c r="N12" s="140" t="n">
        <f aca="false">'Presupuesto Ventas'!T58</f>
        <v>100.8</v>
      </c>
      <c r="O12" s="140" t="n">
        <f aca="false">'Presupuesto Ventas'!V58</f>
        <v>105.6</v>
      </c>
      <c r="P12" s="140" t="n">
        <f aca="false">'Presupuesto Ventas'!X58</f>
        <v>105.6</v>
      </c>
    </row>
    <row collapsed="false" customFormat="false" customHeight="false" hidden="false" ht="15" outlineLevel="0" r="13">
      <c r="A13" s="138" t="s">
        <v>66</v>
      </c>
      <c r="B13" s="139" t="s">
        <v>88</v>
      </c>
      <c r="C13" s="138" t="s">
        <v>89</v>
      </c>
      <c r="D13" s="138" t="s">
        <v>69</v>
      </c>
      <c r="E13" s="140" t="n">
        <f aca="false">'Presupuesto Ventas'!B63</f>
        <v>54</v>
      </c>
      <c r="F13" s="140" t="n">
        <f aca="false">'Presupuesto Ventas'!D63</f>
        <v>57</v>
      </c>
      <c r="G13" s="140" t="n">
        <f aca="false">'Presupuesto Ventas'!F63</f>
        <v>60</v>
      </c>
      <c r="H13" s="140" t="n">
        <f aca="false">'Presupuesto Ventas'!H63</f>
        <v>63</v>
      </c>
      <c r="I13" s="140" t="n">
        <f aca="false">'Presupuesto Ventas'!J63</f>
        <v>63</v>
      </c>
      <c r="J13" s="140" t="n">
        <f aca="false">'Presupuesto Ventas'!L63</f>
        <v>54</v>
      </c>
      <c r="K13" s="140" t="n">
        <f aca="false">'Presupuesto Ventas'!N63</f>
        <v>54</v>
      </c>
      <c r="L13" s="140" t="n">
        <f aca="false">'Presupuesto Ventas'!P63</f>
        <v>57</v>
      </c>
      <c r="M13" s="140" t="n">
        <f aca="false">'Presupuesto Ventas'!R63</f>
        <v>63</v>
      </c>
      <c r="N13" s="140" t="n">
        <f aca="false">'Presupuesto Ventas'!T63</f>
        <v>63</v>
      </c>
      <c r="O13" s="140" t="n">
        <f aca="false">'Presupuesto Ventas'!V63</f>
        <v>66</v>
      </c>
      <c r="P13" s="140" t="n">
        <f aca="false">'Presupuesto Ventas'!X63</f>
        <v>66</v>
      </c>
    </row>
    <row collapsed="false" customFormat="false" customHeight="false" hidden="false" ht="15" outlineLevel="0" r="14">
      <c r="A14" s="138" t="s">
        <v>66</v>
      </c>
      <c r="B14" s="139" t="s">
        <v>90</v>
      </c>
      <c r="C14" s="138" t="s">
        <v>91</v>
      </c>
      <c r="D14" s="138" t="s">
        <v>69</v>
      </c>
      <c r="E14" s="140" t="n">
        <f aca="false">'Presupuesto Ventas'!B68</f>
        <v>54</v>
      </c>
      <c r="F14" s="140" t="n">
        <f aca="false">'Presupuesto Ventas'!D68</f>
        <v>57</v>
      </c>
      <c r="G14" s="140" t="n">
        <f aca="false">'Presupuesto Ventas'!F68</f>
        <v>60</v>
      </c>
      <c r="H14" s="140" t="n">
        <f aca="false">'Presupuesto Ventas'!H68</f>
        <v>63</v>
      </c>
      <c r="I14" s="140" t="n">
        <f aca="false">'Presupuesto Ventas'!J68</f>
        <v>63</v>
      </c>
      <c r="J14" s="140" t="n">
        <f aca="false">'Presupuesto Ventas'!L68</f>
        <v>54</v>
      </c>
      <c r="K14" s="140" t="n">
        <f aca="false">'Presupuesto Ventas'!N68</f>
        <v>54</v>
      </c>
      <c r="L14" s="140" t="n">
        <f aca="false">'Presupuesto Ventas'!P68</f>
        <v>57</v>
      </c>
      <c r="M14" s="140" t="n">
        <f aca="false">'Presupuesto Ventas'!R68</f>
        <v>63</v>
      </c>
      <c r="N14" s="140" t="n">
        <f aca="false">'Presupuesto Ventas'!T68</f>
        <v>63</v>
      </c>
      <c r="O14" s="140" t="n">
        <f aca="false">'Presupuesto Ventas'!V68</f>
        <v>66</v>
      </c>
      <c r="P14" s="140" t="n">
        <f aca="false">'Presupuesto Ventas'!X68</f>
        <v>66</v>
      </c>
    </row>
    <row collapsed="false" customFormat="false" customHeight="false" hidden="false" ht="15" outlineLevel="0" r="15">
      <c r="A15" s="138" t="s">
        <v>66</v>
      </c>
      <c r="B15" s="139" t="s">
        <v>92</v>
      </c>
      <c r="C15" s="138" t="s">
        <v>93</v>
      </c>
      <c r="D15" s="138" t="s">
        <v>69</v>
      </c>
      <c r="E15" s="140" t="n">
        <f aca="false">'Presupuesto Ventas'!B73</f>
        <v>129.6</v>
      </c>
      <c r="F15" s="140" t="n">
        <f aca="false">'Presupuesto Ventas'!D73</f>
        <v>136.8</v>
      </c>
      <c r="G15" s="140" t="n">
        <f aca="false">'Presupuesto Ventas'!F73</f>
        <v>144</v>
      </c>
      <c r="H15" s="140" t="n">
        <f aca="false">'Presupuesto Ventas'!H73</f>
        <v>151.2</v>
      </c>
      <c r="I15" s="140" t="n">
        <f aca="false">'Presupuesto Ventas'!J73</f>
        <v>151.2</v>
      </c>
      <c r="J15" s="140" t="n">
        <f aca="false">'Presupuesto Ventas'!L73</f>
        <v>129.6</v>
      </c>
      <c r="K15" s="140" t="n">
        <f aca="false">'Presupuesto Ventas'!N73</f>
        <v>129.6</v>
      </c>
      <c r="L15" s="140" t="n">
        <f aca="false">'Presupuesto Ventas'!P73</f>
        <v>136.8</v>
      </c>
      <c r="M15" s="140" t="n">
        <f aca="false">'Presupuesto Ventas'!R73</f>
        <v>151.2</v>
      </c>
      <c r="N15" s="140" t="n">
        <f aca="false">'Presupuesto Ventas'!T73</f>
        <v>151.2</v>
      </c>
      <c r="O15" s="140" t="n">
        <f aca="false">'Presupuesto Ventas'!V73</f>
        <v>158.4</v>
      </c>
      <c r="P15" s="140" t="n">
        <f aca="false">'Presupuesto Ventas'!X73</f>
        <v>158.4</v>
      </c>
    </row>
    <row collapsed="false" customFormat="false" customHeight="false" hidden="false" ht="15" outlineLevel="0" r="16">
      <c r="A16" s="138" t="s">
        <v>66</v>
      </c>
      <c r="B16" s="139" t="s">
        <v>94</v>
      </c>
      <c r="C16" s="138" t="s">
        <v>95</v>
      </c>
      <c r="D16" s="138" t="s">
        <v>69</v>
      </c>
      <c r="E16" s="140" t="n">
        <f aca="false">'Presupuesto Ventas'!B78</f>
        <v>64.8</v>
      </c>
      <c r="F16" s="140" t="n">
        <f aca="false">'Presupuesto Ventas'!D78</f>
        <v>68.4</v>
      </c>
      <c r="G16" s="140" t="n">
        <f aca="false">'Presupuesto Ventas'!F78</f>
        <v>72</v>
      </c>
      <c r="H16" s="140" t="n">
        <f aca="false">'Presupuesto Ventas'!H78</f>
        <v>75.6</v>
      </c>
      <c r="I16" s="140" t="n">
        <f aca="false">'Presupuesto Ventas'!J78</f>
        <v>75.6</v>
      </c>
      <c r="J16" s="140" t="n">
        <f aca="false">'Presupuesto Ventas'!L78</f>
        <v>64.8</v>
      </c>
      <c r="K16" s="140" t="n">
        <f aca="false">'Presupuesto Ventas'!N78</f>
        <v>64.8</v>
      </c>
      <c r="L16" s="140" t="n">
        <f aca="false">'Presupuesto Ventas'!P78</f>
        <v>68.4</v>
      </c>
      <c r="M16" s="140" t="n">
        <f aca="false">'Presupuesto Ventas'!R78</f>
        <v>75.6</v>
      </c>
      <c r="N16" s="140" t="n">
        <f aca="false">'Presupuesto Ventas'!T78</f>
        <v>75.6</v>
      </c>
      <c r="O16" s="140" t="n">
        <f aca="false">'Presupuesto Ventas'!V78</f>
        <v>79.2</v>
      </c>
      <c r="P16" s="140" t="n">
        <f aca="false">'Presupuesto Ventas'!X78</f>
        <v>79.2</v>
      </c>
    </row>
    <row collapsed="false" customFormat="false" customHeight="false" hidden="false" ht="15" outlineLevel="0" r="17">
      <c r="A17" s="138" t="s">
        <v>66</v>
      </c>
      <c r="B17" s="139" t="s">
        <v>96</v>
      </c>
      <c r="C17" s="138" t="s">
        <v>97</v>
      </c>
      <c r="D17" s="138" t="s">
        <v>69</v>
      </c>
      <c r="E17" s="140" t="n">
        <f aca="false">'Presupuesto Ventas'!B83</f>
        <v>229.5</v>
      </c>
      <c r="F17" s="140" t="n">
        <f aca="false">'Presupuesto Ventas'!D83</f>
        <v>242.25</v>
      </c>
      <c r="G17" s="140" t="n">
        <f aca="false">'Presupuesto Ventas'!F83</f>
        <v>255</v>
      </c>
      <c r="H17" s="140" t="n">
        <f aca="false">'Presupuesto Ventas'!H83</f>
        <v>267.75</v>
      </c>
      <c r="I17" s="140" t="n">
        <f aca="false">'Presupuesto Ventas'!J83</f>
        <v>267.75</v>
      </c>
      <c r="J17" s="140" t="n">
        <f aca="false">'Presupuesto Ventas'!L83</f>
        <v>229.5</v>
      </c>
      <c r="K17" s="140" t="n">
        <f aca="false">'Presupuesto Ventas'!N83</f>
        <v>229.5</v>
      </c>
      <c r="L17" s="140" t="n">
        <f aca="false">'Presupuesto Ventas'!P83</f>
        <v>242.25</v>
      </c>
      <c r="M17" s="140" t="n">
        <f aca="false">'Presupuesto Ventas'!R83</f>
        <v>267.75</v>
      </c>
      <c r="N17" s="140" t="n">
        <f aca="false">'Presupuesto Ventas'!T83</f>
        <v>267.75</v>
      </c>
      <c r="O17" s="140" t="n">
        <f aca="false">'Presupuesto Ventas'!V83</f>
        <v>280.5</v>
      </c>
      <c r="P17" s="140" t="n">
        <f aca="false">'Presupuesto Ventas'!X83</f>
        <v>280.5</v>
      </c>
    </row>
    <row collapsed="false" customFormat="false" customHeight="false" hidden="false" ht="14.05" outlineLevel="0" r="18">
      <c r="A18" s="141" t="s">
        <v>98</v>
      </c>
      <c r="B18" s="141" t="s">
        <v>67</v>
      </c>
      <c r="C18" s="141" t="s">
        <v>68</v>
      </c>
      <c r="D18" s="141" t="s">
        <v>69</v>
      </c>
      <c r="E18" s="142" t="n">
        <v>24.4</v>
      </c>
      <c r="F18" s="142" t="n">
        <v>24.4</v>
      </c>
      <c r="G18" s="142" t="n">
        <v>24.4</v>
      </c>
      <c r="H18" s="142" t="n">
        <v>24.4</v>
      </c>
      <c r="I18" s="142" t="n">
        <v>24.4</v>
      </c>
      <c r="J18" s="142" t="n">
        <v>24.4</v>
      </c>
      <c r="K18" s="142" t="n">
        <v>24.4</v>
      </c>
      <c r="L18" s="142" t="n">
        <v>24.4</v>
      </c>
      <c r="M18" s="142" t="n">
        <v>24.4</v>
      </c>
      <c r="N18" s="142" t="n">
        <v>24.4</v>
      </c>
      <c r="O18" s="142" t="n">
        <v>24.4</v>
      </c>
      <c r="P18" s="142" t="n">
        <v>24.4</v>
      </c>
    </row>
    <row collapsed="false" customFormat="false" customHeight="false" hidden="false" ht="14.05" outlineLevel="0" r="19">
      <c r="A19" s="141" t="s">
        <v>98</v>
      </c>
      <c r="B19" s="141" t="s">
        <v>70</v>
      </c>
      <c r="C19" s="141" t="s">
        <v>71</v>
      </c>
      <c r="D19" s="141" t="s">
        <v>69</v>
      </c>
      <c r="E19" s="142" t="n">
        <v>24.4</v>
      </c>
      <c r="F19" s="142" t="n">
        <v>24.4</v>
      </c>
      <c r="G19" s="142" t="n">
        <v>24.4</v>
      </c>
      <c r="H19" s="142" t="n">
        <v>24.4</v>
      </c>
      <c r="I19" s="142" t="n">
        <v>24.4</v>
      </c>
      <c r="J19" s="142" t="n">
        <v>24.4</v>
      </c>
      <c r="K19" s="142" t="n">
        <v>24.4</v>
      </c>
      <c r="L19" s="142" t="n">
        <v>24.4</v>
      </c>
      <c r="M19" s="142" t="n">
        <v>24.4</v>
      </c>
      <c r="N19" s="142" t="n">
        <v>24.4</v>
      </c>
      <c r="O19" s="142" t="n">
        <v>24.4</v>
      </c>
      <c r="P19" s="142" t="n">
        <v>24.4</v>
      </c>
    </row>
    <row collapsed="false" customFormat="false" customHeight="false" hidden="false" ht="14.05" outlineLevel="0" r="20">
      <c r="A20" s="141" t="s">
        <v>98</v>
      </c>
      <c r="B20" s="141" t="s">
        <v>72</v>
      </c>
      <c r="C20" s="141" t="s">
        <v>73</v>
      </c>
      <c r="D20" s="141" t="s">
        <v>69</v>
      </c>
      <c r="E20" s="142" t="n">
        <v>24.4</v>
      </c>
      <c r="F20" s="142" t="n">
        <v>24.4</v>
      </c>
      <c r="G20" s="142" t="n">
        <v>24.4</v>
      </c>
      <c r="H20" s="142" t="n">
        <v>24.4</v>
      </c>
      <c r="I20" s="142" t="n">
        <v>24.4</v>
      </c>
      <c r="J20" s="142" t="n">
        <v>24.4</v>
      </c>
      <c r="K20" s="142" t="n">
        <v>24.4</v>
      </c>
      <c r="L20" s="142" t="n">
        <v>24.4</v>
      </c>
      <c r="M20" s="142" t="n">
        <v>24.4</v>
      </c>
      <c r="N20" s="142" t="n">
        <v>24.4</v>
      </c>
      <c r="O20" s="142" t="n">
        <v>24.4</v>
      </c>
      <c r="P20" s="142" t="n">
        <v>24.4</v>
      </c>
    </row>
    <row collapsed="false" customFormat="false" customHeight="false" hidden="false" ht="14.05" outlineLevel="0" r="21">
      <c r="A21" s="141" t="s">
        <v>98</v>
      </c>
      <c r="B21" s="141" t="s">
        <v>74</v>
      </c>
      <c r="C21" s="141" t="s">
        <v>75</v>
      </c>
      <c r="D21" s="141" t="s">
        <v>69</v>
      </c>
      <c r="E21" s="142" t="n">
        <v>24.4</v>
      </c>
      <c r="F21" s="142" t="n">
        <v>24.4</v>
      </c>
      <c r="G21" s="142" t="n">
        <v>24.4</v>
      </c>
      <c r="H21" s="142" t="n">
        <v>24.4</v>
      </c>
      <c r="I21" s="142" t="n">
        <v>24.4</v>
      </c>
      <c r="J21" s="142" t="n">
        <v>24.4</v>
      </c>
      <c r="K21" s="142" t="n">
        <v>24.4</v>
      </c>
      <c r="L21" s="142" t="n">
        <v>24.4</v>
      </c>
      <c r="M21" s="142" t="n">
        <v>24.4</v>
      </c>
      <c r="N21" s="142" t="n">
        <v>24.4</v>
      </c>
      <c r="O21" s="142" t="n">
        <v>24.4</v>
      </c>
      <c r="P21" s="142" t="n">
        <v>24.4</v>
      </c>
    </row>
    <row collapsed="false" customFormat="false" customHeight="false" hidden="false" ht="14.05" outlineLevel="0" r="22">
      <c r="A22" s="141" t="s">
        <v>98</v>
      </c>
      <c r="B22" s="141" t="s">
        <v>76</v>
      </c>
      <c r="C22" s="141" t="s">
        <v>77</v>
      </c>
      <c r="D22" s="141" t="s">
        <v>69</v>
      </c>
      <c r="E22" s="142" t="n">
        <v>24.4</v>
      </c>
      <c r="F22" s="142" t="n">
        <v>24.4</v>
      </c>
      <c r="G22" s="142" t="n">
        <v>24.4</v>
      </c>
      <c r="H22" s="142" t="n">
        <v>24.4</v>
      </c>
      <c r="I22" s="142" t="n">
        <v>24.4</v>
      </c>
      <c r="J22" s="142" t="n">
        <v>24.4</v>
      </c>
      <c r="K22" s="142" t="n">
        <v>24.4</v>
      </c>
      <c r="L22" s="142" t="n">
        <v>24.4</v>
      </c>
      <c r="M22" s="142" t="n">
        <v>24.4</v>
      </c>
      <c r="N22" s="142" t="n">
        <v>24.4</v>
      </c>
      <c r="O22" s="142" t="n">
        <v>24.4</v>
      </c>
      <c r="P22" s="142" t="n">
        <v>24.4</v>
      </c>
    </row>
    <row collapsed="false" customFormat="false" customHeight="false" hidden="false" ht="14.05" outlineLevel="0" r="23">
      <c r="A23" s="141" t="s">
        <v>98</v>
      </c>
      <c r="B23" s="141" t="s">
        <v>78</v>
      </c>
      <c r="C23" s="141" t="s">
        <v>79</v>
      </c>
      <c r="D23" s="141" t="s">
        <v>69</v>
      </c>
      <c r="E23" s="142" t="n">
        <v>24.4</v>
      </c>
      <c r="F23" s="142" t="n">
        <v>24.4</v>
      </c>
      <c r="G23" s="142" t="n">
        <v>24.4</v>
      </c>
      <c r="H23" s="142" t="n">
        <v>24.4</v>
      </c>
      <c r="I23" s="142" t="n">
        <v>24.4</v>
      </c>
      <c r="J23" s="142" t="n">
        <v>24.4</v>
      </c>
      <c r="K23" s="142" t="n">
        <v>24.4</v>
      </c>
      <c r="L23" s="142" t="n">
        <v>24.4</v>
      </c>
      <c r="M23" s="142" t="n">
        <v>24.4</v>
      </c>
      <c r="N23" s="142" t="n">
        <v>24.4</v>
      </c>
      <c r="O23" s="142" t="n">
        <v>24.4</v>
      </c>
      <c r="P23" s="142" t="n">
        <v>24.4</v>
      </c>
    </row>
    <row collapsed="false" customFormat="false" customHeight="false" hidden="false" ht="14.05" outlineLevel="0" r="24">
      <c r="A24" s="141" t="s">
        <v>98</v>
      </c>
      <c r="B24" s="141" t="s">
        <v>80</v>
      </c>
      <c r="C24" s="141" t="s">
        <v>81</v>
      </c>
      <c r="D24" s="141" t="s">
        <v>69</v>
      </c>
      <c r="E24" s="142" t="n">
        <v>24.4</v>
      </c>
      <c r="F24" s="142" t="n">
        <v>24.4</v>
      </c>
      <c r="G24" s="142" t="n">
        <v>24.4</v>
      </c>
      <c r="H24" s="142" t="n">
        <v>24.4</v>
      </c>
      <c r="I24" s="142" t="n">
        <v>24.4</v>
      </c>
      <c r="J24" s="142" t="n">
        <v>24.4</v>
      </c>
      <c r="K24" s="142" t="n">
        <v>24.4</v>
      </c>
      <c r="L24" s="142" t="n">
        <v>24.4</v>
      </c>
      <c r="M24" s="142" t="n">
        <v>24.4</v>
      </c>
      <c r="N24" s="142" t="n">
        <v>24.4</v>
      </c>
      <c r="O24" s="142" t="n">
        <v>24.4</v>
      </c>
      <c r="P24" s="142" t="n">
        <v>24.4</v>
      </c>
    </row>
    <row collapsed="false" customFormat="false" customHeight="false" hidden="false" ht="14.05" outlineLevel="0" r="25">
      <c r="A25" s="141" t="s">
        <v>98</v>
      </c>
      <c r="B25" s="141" t="s">
        <v>82</v>
      </c>
      <c r="C25" s="141" t="s">
        <v>83</v>
      </c>
      <c r="D25" s="141" t="s">
        <v>69</v>
      </c>
      <c r="E25" s="142" t="n">
        <v>24.4</v>
      </c>
      <c r="F25" s="142" t="n">
        <v>24.4</v>
      </c>
      <c r="G25" s="142" t="n">
        <v>24.4</v>
      </c>
      <c r="H25" s="142" t="n">
        <v>24.4</v>
      </c>
      <c r="I25" s="142" t="n">
        <v>24.4</v>
      </c>
      <c r="J25" s="142" t="n">
        <v>24.4</v>
      </c>
      <c r="K25" s="142" t="n">
        <v>24.4</v>
      </c>
      <c r="L25" s="142" t="n">
        <v>24.4</v>
      </c>
      <c r="M25" s="142" t="n">
        <v>24.4</v>
      </c>
      <c r="N25" s="142" t="n">
        <v>24.4</v>
      </c>
      <c r="O25" s="142" t="n">
        <v>24.4</v>
      </c>
      <c r="P25" s="142" t="n">
        <v>24.4</v>
      </c>
    </row>
    <row collapsed="false" customFormat="false" customHeight="false" hidden="false" ht="14.05" outlineLevel="0" r="26">
      <c r="A26" s="141" t="s">
        <v>98</v>
      </c>
      <c r="B26" s="141" t="s">
        <v>84</v>
      </c>
      <c r="C26" s="141" t="s">
        <v>85</v>
      </c>
      <c r="D26" s="141" t="s">
        <v>69</v>
      </c>
      <c r="E26" s="142" t="n">
        <v>24.4</v>
      </c>
      <c r="F26" s="142" t="n">
        <v>24.4</v>
      </c>
      <c r="G26" s="142" t="n">
        <v>24.4</v>
      </c>
      <c r="H26" s="142" t="n">
        <v>24.4</v>
      </c>
      <c r="I26" s="142" t="n">
        <v>24.4</v>
      </c>
      <c r="J26" s="142" t="n">
        <v>24.4</v>
      </c>
      <c r="K26" s="142" t="n">
        <v>24.4</v>
      </c>
      <c r="L26" s="142" t="n">
        <v>24.4</v>
      </c>
      <c r="M26" s="142" t="n">
        <v>24.4</v>
      </c>
      <c r="N26" s="142" t="n">
        <v>24.4</v>
      </c>
      <c r="O26" s="142" t="n">
        <v>24.4</v>
      </c>
      <c r="P26" s="142" t="n">
        <v>24.4</v>
      </c>
    </row>
    <row collapsed="false" customFormat="false" customHeight="false" hidden="false" ht="14.05" outlineLevel="0" r="27">
      <c r="A27" s="141" t="s">
        <v>98</v>
      </c>
      <c r="B27" s="141" t="s">
        <v>86</v>
      </c>
      <c r="C27" s="141" t="s">
        <v>87</v>
      </c>
      <c r="D27" s="141" t="s">
        <v>69</v>
      </c>
      <c r="E27" s="142" t="n">
        <v>24.4</v>
      </c>
      <c r="F27" s="142" t="n">
        <v>24.4</v>
      </c>
      <c r="G27" s="142" t="n">
        <v>24.4</v>
      </c>
      <c r="H27" s="142" t="n">
        <v>24.4</v>
      </c>
      <c r="I27" s="142" t="n">
        <v>24.4</v>
      </c>
      <c r="J27" s="142" t="n">
        <v>24.4</v>
      </c>
      <c r="K27" s="142" t="n">
        <v>24.4</v>
      </c>
      <c r="L27" s="142" t="n">
        <v>24.4</v>
      </c>
      <c r="M27" s="142" t="n">
        <v>24.4</v>
      </c>
      <c r="N27" s="142" t="n">
        <v>24.4</v>
      </c>
      <c r="O27" s="142" t="n">
        <v>24.4</v>
      </c>
      <c r="P27" s="142" t="n">
        <v>24.4</v>
      </c>
    </row>
    <row collapsed="false" customFormat="false" customHeight="false" hidden="false" ht="14.05" outlineLevel="0" r="28">
      <c r="A28" s="141" t="s">
        <v>98</v>
      </c>
      <c r="B28" s="141" t="s">
        <v>88</v>
      </c>
      <c r="C28" s="141" t="s">
        <v>89</v>
      </c>
      <c r="D28" s="141" t="s">
        <v>69</v>
      </c>
      <c r="E28" s="142" t="n">
        <v>24.4</v>
      </c>
      <c r="F28" s="142" t="n">
        <v>24.4</v>
      </c>
      <c r="G28" s="142" t="n">
        <v>24.4</v>
      </c>
      <c r="H28" s="142" t="n">
        <v>24.4</v>
      </c>
      <c r="I28" s="142" t="n">
        <v>24.4</v>
      </c>
      <c r="J28" s="142" t="n">
        <v>24.4</v>
      </c>
      <c r="K28" s="142" t="n">
        <v>24.4</v>
      </c>
      <c r="L28" s="142" t="n">
        <v>24.4</v>
      </c>
      <c r="M28" s="142" t="n">
        <v>24.4</v>
      </c>
      <c r="N28" s="142" t="n">
        <v>24.4</v>
      </c>
      <c r="O28" s="142" t="n">
        <v>24.4</v>
      </c>
      <c r="P28" s="142" t="n">
        <v>24.4</v>
      </c>
    </row>
    <row collapsed="false" customFormat="false" customHeight="false" hidden="false" ht="14.05" outlineLevel="0" r="29">
      <c r="A29" s="141" t="s">
        <v>98</v>
      </c>
      <c r="B29" s="141" t="s">
        <v>90</v>
      </c>
      <c r="C29" s="141" t="s">
        <v>91</v>
      </c>
      <c r="D29" s="141" t="s">
        <v>69</v>
      </c>
      <c r="E29" s="142" t="n">
        <v>24.4</v>
      </c>
      <c r="F29" s="142" t="n">
        <v>24.4</v>
      </c>
      <c r="G29" s="142" t="n">
        <v>24.4</v>
      </c>
      <c r="H29" s="142" t="n">
        <v>24.4</v>
      </c>
      <c r="I29" s="142" t="n">
        <v>24.4</v>
      </c>
      <c r="J29" s="142" t="n">
        <v>24.4</v>
      </c>
      <c r="K29" s="142" t="n">
        <v>24.4</v>
      </c>
      <c r="L29" s="142" t="n">
        <v>24.4</v>
      </c>
      <c r="M29" s="142" t="n">
        <v>24.4</v>
      </c>
      <c r="N29" s="142" t="n">
        <v>24.4</v>
      </c>
      <c r="O29" s="142" t="n">
        <v>24.4</v>
      </c>
      <c r="P29" s="142" t="n">
        <v>24.4</v>
      </c>
    </row>
    <row collapsed="false" customFormat="false" customHeight="false" hidden="false" ht="14.05" outlineLevel="0" r="30">
      <c r="A30" s="141" t="s">
        <v>98</v>
      </c>
      <c r="B30" s="141" t="s">
        <v>92</v>
      </c>
      <c r="C30" s="141" t="s">
        <v>93</v>
      </c>
      <c r="D30" s="141" t="s">
        <v>69</v>
      </c>
      <c r="E30" s="142" t="n">
        <v>24.4</v>
      </c>
      <c r="F30" s="142" t="n">
        <v>24.4</v>
      </c>
      <c r="G30" s="142" t="n">
        <v>24.4</v>
      </c>
      <c r="H30" s="142" t="n">
        <v>24.4</v>
      </c>
      <c r="I30" s="142" t="n">
        <v>24.4</v>
      </c>
      <c r="J30" s="142" t="n">
        <v>24.4</v>
      </c>
      <c r="K30" s="142" t="n">
        <v>24.4</v>
      </c>
      <c r="L30" s="142" t="n">
        <v>24.4</v>
      </c>
      <c r="M30" s="142" t="n">
        <v>24.4</v>
      </c>
      <c r="N30" s="142" t="n">
        <v>24.4</v>
      </c>
      <c r="O30" s="142" t="n">
        <v>24.4</v>
      </c>
      <c r="P30" s="142" t="n">
        <v>24.4</v>
      </c>
    </row>
    <row collapsed="false" customFormat="false" customHeight="false" hidden="false" ht="14.05" outlineLevel="0" r="31">
      <c r="A31" s="141" t="s">
        <v>98</v>
      </c>
      <c r="B31" s="141" t="s">
        <v>94</v>
      </c>
      <c r="C31" s="141" t="s">
        <v>95</v>
      </c>
      <c r="D31" s="141" t="s">
        <v>69</v>
      </c>
      <c r="E31" s="142" t="n">
        <v>24.4</v>
      </c>
      <c r="F31" s="142" t="n">
        <v>24.4</v>
      </c>
      <c r="G31" s="142" t="n">
        <v>24.4</v>
      </c>
      <c r="H31" s="142" t="n">
        <v>24.4</v>
      </c>
      <c r="I31" s="142" t="n">
        <v>24.4</v>
      </c>
      <c r="J31" s="142" t="n">
        <v>24.4</v>
      </c>
      <c r="K31" s="142" t="n">
        <v>24.4</v>
      </c>
      <c r="L31" s="142" t="n">
        <v>24.4</v>
      </c>
      <c r="M31" s="142" t="n">
        <v>24.4</v>
      </c>
      <c r="N31" s="142" t="n">
        <v>24.4</v>
      </c>
      <c r="O31" s="142" t="n">
        <v>24.4</v>
      </c>
      <c r="P31" s="142" t="n">
        <v>24.4</v>
      </c>
    </row>
    <row collapsed="false" customFormat="false" customHeight="false" hidden="false" ht="14.05" outlineLevel="0" r="32">
      <c r="A32" s="141" t="s">
        <v>98</v>
      </c>
      <c r="B32" s="141" t="s">
        <v>96</v>
      </c>
      <c r="C32" s="141" t="s">
        <v>97</v>
      </c>
      <c r="D32" s="141" t="s">
        <v>69</v>
      </c>
      <c r="E32" s="142" t="n">
        <v>24.4</v>
      </c>
      <c r="F32" s="142" t="n">
        <v>24.4</v>
      </c>
      <c r="G32" s="142" t="n">
        <v>24.4</v>
      </c>
      <c r="H32" s="142" t="n">
        <v>24.4</v>
      </c>
      <c r="I32" s="142" t="n">
        <v>24.4</v>
      </c>
      <c r="J32" s="142" t="n">
        <v>24.4</v>
      </c>
      <c r="K32" s="142" t="n">
        <v>24.4</v>
      </c>
      <c r="L32" s="142" t="n">
        <v>24.4</v>
      </c>
      <c r="M32" s="142" t="n">
        <v>24.4</v>
      </c>
      <c r="N32" s="142" t="n">
        <v>24.4</v>
      </c>
      <c r="O32" s="142" t="n">
        <v>24.4</v>
      </c>
      <c r="P32" s="142" t="n">
        <v>24.4</v>
      </c>
    </row>
    <row collapsed="false" customFormat="false" customHeight="false" hidden="false" ht="15" outlineLevel="0" r="33">
      <c r="A33" s="143" t="s">
        <v>66</v>
      </c>
      <c r="B33" s="143" t="s">
        <v>67</v>
      </c>
      <c r="C33" s="143" t="s">
        <v>68</v>
      </c>
      <c r="D33" s="143" t="s">
        <v>99</v>
      </c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</row>
    <row collapsed="false" customFormat="false" customHeight="false" hidden="false" ht="15" outlineLevel="0" r="34">
      <c r="A34" s="143" t="s">
        <v>66</v>
      </c>
      <c r="B34" s="143" t="s">
        <v>70</v>
      </c>
      <c r="C34" s="143" t="s">
        <v>71</v>
      </c>
      <c r="D34" s="143" t="s">
        <v>99</v>
      </c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</row>
    <row collapsed="false" customFormat="false" customHeight="false" hidden="false" ht="15" outlineLevel="0" r="35">
      <c r="A35" s="143" t="s">
        <v>66</v>
      </c>
      <c r="B35" s="143" t="s">
        <v>72</v>
      </c>
      <c r="C35" s="143" t="s">
        <v>73</v>
      </c>
      <c r="D35" s="143" t="s">
        <v>99</v>
      </c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</row>
    <row collapsed="false" customFormat="false" customHeight="false" hidden="false" ht="15" outlineLevel="0" r="36">
      <c r="A36" s="143" t="s">
        <v>66</v>
      </c>
      <c r="B36" s="143" t="s">
        <v>74</v>
      </c>
      <c r="C36" s="143" t="s">
        <v>75</v>
      </c>
      <c r="D36" s="143" t="s">
        <v>99</v>
      </c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</row>
    <row collapsed="false" customFormat="false" customHeight="false" hidden="false" ht="15" outlineLevel="0" r="37">
      <c r="A37" s="143" t="s">
        <v>66</v>
      </c>
      <c r="B37" s="143" t="s">
        <v>76</v>
      </c>
      <c r="C37" s="143" t="s">
        <v>77</v>
      </c>
      <c r="D37" s="143" t="s">
        <v>99</v>
      </c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</row>
    <row collapsed="false" customFormat="false" customHeight="false" hidden="false" ht="15" outlineLevel="0" r="38">
      <c r="A38" s="143" t="s">
        <v>66</v>
      </c>
      <c r="B38" s="143" t="s">
        <v>78</v>
      </c>
      <c r="C38" s="143" t="s">
        <v>79</v>
      </c>
      <c r="D38" s="143" t="s">
        <v>99</v>
      </c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</row>
    <row collapsed="false" customFormat="false" customHeight="false" hidden="false" ht="15" outlineLevel="0" r="39">
      <c r="A39" s="143" t="s">
        <v>66</v>
      </c>
      <c r="B39" s="143" t="s">
        <v>80</v>
      </c>
      <c r="C39" s="143" t="s">
        <v>81</v>
      </c>
      <c r="D39" s="143" t="s">
        <v>99</v>
      </c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</row>
    <row collapsed="false" customFormat="false" customHeight="false" hidden="false" ht="15" outlineLevel="0" r="40">
      <c r="A40" s="143" t="s">
        <v>66</v>
      </c>
      <c r="B40" s="143" t="s">
        <v>82</v>
      </c>
      <c r="C40" s="143" t="s">
        <v>83</v>
      </c>
      <c r="D40" s="143" t="s">
        <v>99</v>
      </c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</row>
    <row collapsed="false" customFormat="false" customHeight="false" hidden="false" ht="15" outlineLevel="0" r="41">
      <c r="A41" s="143" t="s">
        <v>66</v>
      </c>
      <c r="B41" s="143" t="s">
        <v>84</v>
      </c>
      <c r="C41" s="143" t="s">
        <v>85</v>
      </c>
      <c r="D41" s="143" t="s">
        <v>99</v>
      </c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</row>
    <row collapsed="false" customFormat="false" customHeight="false" hidden="false" ht="15" outlineLevel="0" r="42">
      <c r="A42" s="143" t="s">
        <v>66</v>
      </c>
      <c r="B42" s="143" t="s">
        <v>86</v>
      </c>
      <c r="C42" s="143" t="s">
        <v>87</v>
      </c>
      <c r="D42" s="143" t="s">
        <v>99</v>
      </c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</row>
    <row collapsed="false" customFormat="false" customHeight="false" hidden="false" ht="15" outlineLevel="0" r="43">
      <c r="A43" s="143" t="s">
        <v>66</v>
      </c>
      <c r="B43" s="143" t="s">
        <v>88</v>
      </c>
      <c r="C43" s="143" t="s">
        <v>89</v>
      </c>
      <c r="D43" s="143" t="s">
        <v>99</v>
      </c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</row>
    <row collapsed="false" customFormat="false" customHeight="false" hidden="false" ht="15" outlineLevel="0" r="44">
      <c r="A44" s="143" t="s">
        <v>66</v>
      </c>
      <c r="B44" s="143" t="s">
        <v>90</v>
      </c>
      <c r="C44" s="143" t="s">
        <v>91</v>
      </c>
      <c r="D44" s="143" t="s">
        <v>99</v>
      </c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</row>
    <row collapsed="false" customFormat="false" customHeight="false" hidden="false" ht="15" outlineLevel="0" r="45">
      <c r="A45" s="143" t="s">
        <v>66</v>
      </c>
      <c r="B45" s="143" t="s">
        <v>92</v>
      </c>
      <c r="C45" s="143" t="s">
        <v>93</v>
      </c>
      <c r="D45" s="143" t="s">
        <v>99</v>
      </c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</row>
    <row collapsed="false" customFormat="false" customHeight="false" hidden="false" ht="15" outlineLevel="0" r="46">
      <c r="A46" s="143" t="s">
        <v>66</v>
      </c>
      <c r="B46" s="143" t="s">
        <v>94</v>
      </c>
      <c r="C46" s="143" t="s">
        <v>95</v>
      </c>
      <c r="D46" s="143" t="s">
        <v>99</v>
      </c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</row>
    <row collapsed="false" customFormat="false" customHeight="false" hidden="false" ht="15" outlineLevel="0" r="47">
      <c r="A47" s="143" t="s">
        <v>66</v>
      </c>
      <c r="B47" s="143" t="s">
        <v>96</v>
      </c>
      <c r="C47" s="143" t="s">
        <v>97</v>
      </c>
      <c r="D47" s="143" t="s">
        <v>99</v>
      </c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</row>
    <row collapsed="false" customFormat="false" customHeight="false" hidden="false" ht="15" outlineLevel="0" r="48">
      <c r="A48" s="144" t="s">
        <v>98</v>
      </c>
      <c r="B48" s="144" t="s">
        <v>67</v>
      </c>
      <c r="C48" s="144" t="s">
        <v>68</v>
      </c>
      <c r="D48" s="144" t="s">
        <v>99</v>
      </c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</row>
    <row collapsed="false" customFormat="false" customHeight="false" hidden="false" ht="15" outlineLevel="0" r="49">
      <c r="A49" s="144" t="s">
        <v>98</v>
      </c>
      <c r="B49" s="144" t="s">
        <v>70</v>
      </c>
      <c r="C49" s="144" t="s">
        <v>71</v>
      </c>
      <c r="D49" s="144" t="s">
        <v>99</v>
      </c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</row>
    <row collapsed="false" customFormat="false" customHeight="false" hidden="false" ht="15" outlineLevel="0" r="50">
      <c r="A50" s="144" t="s">
        <v>98</v>
      </c>
      <c r="B50" s="144" t="s">
        <v>72</v>
      </c>
      <c r="C50" s="144" t="s">
        <v>73</v>
      </c>
      <c r="D50" s="144" t="s">
        <v>99</v>
      </c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</row>
    <row collapsed="false" customFormat="false" customHeight="false" hidden="false" ht="15" outlineLevel="0" r="51">
      <c r="A51" s="144" t="s">
        <v>98</v>
      </c>
      <c r="B51" s="144" t="s">
        <v>74</v>
      </c>
      <c r="C51" s="144" t="s">
        <v>75</v>
      </c>
      <c r="D51" s="144" t="s">
        <v>99</v>
      </c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</row>
    <row collapsed="false" customFormat="false" customHeight="false" hidden="false" ht="15" outlineLevel="0" r="52">
      <c r="A52" s="144" t="s">
        <v>98</v>
      </c>
      <c r="B52" s="144" t="s">
        <v>76</v>
      </c>
      <c r="C52" s="144" t="s">
        <v>77</v>
      </c>
      <c r="D52" s="144" t="s">
        <v>99</v>
      </c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</row>
    <row collapsed="false" customFormat="false" customHeight="false" hidden="false" ht="15" outlineLevel="0" r="53">
      <c r="A53" s="144" t="s">
        <v>98</v>
      </c>
      <c r="B53" s="144" t="s">
        <v>78</v>
      </c>
      <c r="C53" s="144" t="s">
        <v>79</v>
      </c>
      <c r="D53" s="144" t="s">
        <v>99</v>
      </c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</row>
    <row collapsed="false" customFormat="false" customHeight="false" hidden="false" ht="15" outlineLevel="0" r="54">
      <c r="A54" s="144" t="s">
        <v>98</v>
      </c>
      <c r="B54" s="144" t="s">
        <v>80</v>
      </c>
      <c r="C54" s="144" t="s">
        <v>81</v>
      </c>
      <c r="D54" s="144" t="s">
        <v>99</v>
      </c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</row>
    <row collapsed="false" customFormat="false" customHeight="false" hidden="false" ht="15" outlineLevel="0" r="55">
      <c r="A55" s="144" t="s">
        <v>98</v>
      </c>
      <c r="B55" s="144" t="s">
        <v>82</v>
      </c>
      <c r="C55" s="144" t="s">
        <v>83</v>
      </c>
      <c r="D55" s="144" t="s">
        <v>99</v>
      </c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</row>
    <row collapsed="false" customFormat="false" customHeight="false" hidden="false" ht="15" outlineLevel="0" r="56">
      <c r="A56" s="144" t="s">
        <v>98</v>
      </c>
      <c r="B56" s="144" t="s">
        <v>84</v>
      </c>
      <c r="C56" s="144" t="s">
        <v>85</v>
      </c>
      <c r="D56" s="144" t="s">
        <v>99</v>
      </c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</row>
    <row collapsed="false" customFormat="false" customHeight="false" hidden="false" ht="15" outlineLevel="0" r="57">
      <c r="A57" s="144" t="s">
        <v>98</v>
      </c>
      <c r="B57" s="144" t="s">
        <v>86</v>
      </c>
      <c r="C57" s="144" t="s">
        <v>87</v>
      </c>
      <c r="D57" s="144" t="s">
        <v>99</v>
      </c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</row>
    <row collapsed="false" customFormat="false" customHeight="false" hidden="false" ht="15" outlineLevel="0" r="58">
      <c r="A58" s="144" t="s">
        <v>98</v>
      </c>
      <c r="B58" s="144" t="s">
        <v>88</v>
      </c>
      <c r="C58" s="144" t="s">
        <v>89</v>
      </c>
      <c r="D58" s="144" t="s">
        <v>99</v>
      </c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</row>
    <row collapsed="false" customFormat="false" customHeight="false" hidden="false" ht="15" outlineLevel="0" r="59">
      <c r="A59" s="144" t="s">
        <v>98</v>
      </c>
      <c r="B59" s="144" t="s">
        <v>90</v>
      </c>
      <c r="C59" s="144" t="s">
        <v>91</v>
      </c>
      <c r="D59" s="144" t="s">
        <v>99</v>
      </c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</row>
    <row collapsed="false" customFormat="false" customHeight="false" hidden="false" ht="15" outlineLevel="0" r="60">
      <c r="A60" s="144" t="s">
        <v>98</v>
      </c>
      <c r="B60" s="144" t="s">
        <v>92</v>
      </c>
      <c r="C60" s="144" t="s">
        <v>93</v>
      </c>
      <c r="D60" s="144" t="s">
        <v>99</v>
      </c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</row>
    <row collapsed="false" customFormat="false" customHeight="false" hidden="false" ht="15" outlineLevel="0" r="61">
      <c r="A61" s="144" t="s">
        <v>98</v>
      </c>
      <c r="B61" s="144" t="s">
        <v>94</v>
      </c>
      <c r="C61" s="144" t="s">
        <v>95</v>
      </c>
      <c r="D61" s="144" t="s">
        <v>99</v>
      </c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</row>
    <row collapsed="false" customFormat="false" customHeight="false" hidden="false" ht="15" outlineLevel="0" r="62">
      <c r="A62" s="144" t="s">
        <v>98</v>
      </c>
      <c r="B62" s="144" t="s">
        <v>96</v>
      </c>
      <c r="C62" s="144" t="s">
        <v>97</v>
      </c>
      <c r="D62" s="144" t="s">
        <v>99</v>
      </c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</row>
  </sheetData>
  <mergeCells count="1">
    <mergeCell ref="E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1" activeCellId="0" pane="topLeft" sqref="A1"/>
    </sheetView>
  </sheetViews>
  <sheetFormatPr defaultRowHeight="15"/>
  <cols>
    <col collapsed="false" hidden="false" max="2" min="1" style="0" width="17"/>
    <col collapsed="false" hidden="false" max="3" min="3" style="0" width="27.9948979591837"/>
    <col collapsed="false" hidden="false" max="4" min="4" style="0" width="26.5765306122449"/>
    <col collapsed="false" hidden="false" max="5" min="5" style="0" width="23.8571428571429"/>
    <col collapsed="false" hidden="false" max="17" min="6" style="0" width="7.14795918367347"/>
    <col collapsed="false" hidden="false" max="1025" min="18" style="0" width="10.7091836734694"/>
  </cols>
  <sheetData>
    <row collapsed="false" customFormat="false" customHeight="false" hidden="false" ht="15" outlineLevel="0" r="1">
      <c r="F1" s="136" t="s">
        <v>61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collapsed="false" customFormat="false" customHeight="false" hidden="false" ht="15" outlineLevel="0" r="2">
      <c r="A2" s="136" t="s">
        <v>62</v>
      </c>
      <c r="B2" s="137" t="s">
        <v>63</v>
      </c>
      <c r="C2" s="136" t="s">
        <v>64</v>
      </c>
      <c r="D2" s="136" t="s">
        <v>100</v>
      </c>
      <c r="E2" s="136" t="s">
        <v>65</v>
      </c>
      <c r="F2" s="136" t="n">
        <v>201607</v>
      </c>
      <c r="G2" s="136" t="n">
        <v>201608</v>
      </c>
      <c r="H2" s="136" t="n">
        <v>201609</v>
      </c>
      <c r="I2" s="136" t="n">
        <v>201610</v>
      </c>
      <c r="J2" s="136" t="n">
        <v>201611</v>
      </c>
      <c r="K2" s="136" t="n">
        <v>201612</v>
      </c>
      <c r="L2" s="136" t="n">
        <v>201701</v>
      </c>
      <c r="M2" s="136" t="n">
        <v>201702</v>
      </c>
      <c r="N2" s="136" t="n">
        <v>201703</v>
      </c>
      <c r="O2" s="136" t="n">
        <v>201704</v>
      </c>
      <c r="P2" s="136" t="n">
        <v>201705</v>
      </c>
      <c r="Q2" s="136" t="n">
        <v>201706</v>
      </c>
    </row>
    <row collapsed="false" customFormat="false" customHeight="false" hidden="false" ht="15" outlineLevel="0" r="3">
      <c r="A3" s="143" t="s">
        <v>66</v>
      </c>
      <c r="B3" s="143" t="s">
        <v>67</v>
      </c>
      <c r="C3" s="143" t="s">
        <v>68</v>
      </c>
      <c r="D3" s="143" t="s">
        <v>101</v>
      </c>
      <c r="E3" s="143" t="s">
        <v>102</v>
      </c>
      <c r="F3" s="140" t="n">
        <f aca="false">'Presupuesto Planes '!C14</f>
        <v>107.887323943662</v>
      </c>
      <c r="G3" s="140" t="n">
        <f aca="false">'Presupuesto Planes '!D14</f>
        <v>107.887323943662</v>
      </c>
      <c r="H3" s="140" t="n">
        <f aca="false">'Presupuesto Planes '!E14</f>
        <v>107.887323943662</v>
      </c>
      <c r="I3" s="140" t="n">
        <f aca="false">'Presupuesto Planes '!F14</f>
        <v>107.887323943662</v>
      </c>
      <c r="J3" s="140" t="n">
        <f aca="false">'Presupuesto Planes '!G14</f>
        <v>102.492957746479</v>
      </c>
      <c r="K3" s="140" t="n">
        <f aca="false">'Presupuesto Planes '!H14</f>
        <v>97.0985915492957</v>
      </c>
      <c r="L3" s="140" t="n">
        <f aca="false">'Presupuesto Planes '!I14</f>
        <v>97.0985915492958</v>
      </c>
      <c r="M3" s="140" t="n">
        <f aca="false">'Presupuesto Planes '!J14</f>
        <v>102.492957746479</v>
      </c>
      <c r="N3" s="140" t="n">
        <f aca="false">'Presupuesto Planes '!K14</f>
        <v>113.281690140845</v>
      </c>
      <c r="O3" s="140" t="n">
        <f aca="false">'Presupuesto Planes '!L14</f>
        <v>113.281690140845</v>
      </c>
      <c r="P3" s="140" t="n">
        <f aca="false">'Presupuesto Planes '!M14</f>
        <v>118.676056338028</v>
      </c>
      <c r="Q3" s="140" t="n">
        <f aca="false">'Presupuesto Planes '!N14</f>
        <v>118.676056338028</v>
      </c>
    </row>
    <row collapsed="false" customFormat="false" customHeight="false" hidden="false" ht="15" outlineLevel="0" r="4">
      <c r="A4" s="143" t="s">
        <v>66</v>
      </c>
      <c r="B4" s="143" t="s">
        <v>67</v>
      </c>
      <c r="C4" s="143" t="s">
        <v>68</v>
      </c>
      <c r="D4" s="143" t="s">
        <v>103</v>
      </c>
      <c r="E4" s="143" t="s">
        <v>102</v>
      </c>
      <c r="F4" s="140" t="n">
        <f aca="false">'Presupuesto Planes '!C15</f>
        <v>57.1830985915493</v>
      </c>
      <c r="G4" s="140" t="n">
        <f aca="false">'Presupuesto Planes '!D15</f>
        <v>57.1830985915493</v>
      </c>
      <c r="H4" s="140" t="n">
        <f aca="false">'Presupuesto Planes '!E15</f>
        <v>57.1830985915493</v>
      </c>
      <c r="I4" s="140" t="n">
        <f aca="false">'Presupuesto Planes '!F15</f>
        <v>57.1830985915493</v>
      </c>
      <c r="J4" s="140" t="n">
        <f aca="false">'Presupuesto Planes '!G15</f>
        <v>54.3239436619719</v>
      </c>
      <c r="K4" s="140" t="n">
        <f aca="false">'Presupuesto Planes '!H15</f>
        <v>51.4647887323944</v>
      </c>
      <c r="L4" s="140" t="n">
        <f aca="false">'Presupuesto Planes '!I15</f>
        <v>51.4647887323944</v>
      </c>
      <c r="M4" s="140" t="n">
        <f aca="false">'Presupuesto Planes '!J15</f>
        <v>54.3239436619718</v>
      </c>
      <c r="N4" s="140" t="n">
        <f aca="false">'Presupuesto Planes '!K15</f>
        <v>60.0422535211268</v>
      </c>
      <c r="O4" s="140" t="n">
        <f aca="false">'Presupuesto Planes '!L15</f>
        <v>60.0422535211268</v>
      </c>
      <c r="P4" s="140" t="n">
        <f aca="false">'Presupuesto Planes '!M15</f>
        <v>62.9014084507043</v>
      </c>
      <c r="Q4" s="140" t="n">
        <f aca="false">'Presupuesto Planes '!N15</f>
        <v>62.9014084507042</v>
      </c>
    </row>
    <row collapsed="false" customFormat="false" customHeight="false" hidden="false" ht="15" outlineLevel="0" r="5">
      <c r="A5" s="143" t="s">
        <v>66</v>
      </c>
      <c r="B5" s="143" t="s">
        <v>67</v>
      </c>
      <c r="C5" s="143" t="s">
        <v>68</v>
      </c>
      <c r="D5" s="143" t="s">
        <v>104</v>
      </c>
      <c r="E5" s="143" t="s">
        <v>102</v>
      </c>
      <c r="F5" s="140" t="n">
        <f aca="false">'Presupuesto Planes '!C16</f>
        <v>8.16901408450704</v>
      </c>
      <c r="G5" s="140" t="n">
        <f aca="false">'Presupuesto Planes '!D16</f>
        <v>8.16901408450704</v>
      </c>
      <c r="H5" s="140" t="n">
        <f aca="false">'Presupuesto Planes '!E16</f>
        <v>8.16901408450704</v>
      </c>
      <c r="I5" s="140" t="n">
        <f aca="false">'Presupuesto Planes '!F16</f>
        <v>8.16901408450704</v>
      </c>
      <c r="J5" s="140" t="n">
        <f aca="false">'Presupuesto Planes '!G16</f>
        <v>7.76056338028169</v>
      </c>
      <c r="K5" s="140" t="n">
        <f aca="false">'Presupuesto Planes '!H16</f>
        <v>7.35211267605634</v>
      </c>
      <c r="L5" s="140" t="n">
        <f aca="false">'Presupuesto Planes '!I16</f>
        <v>7.35211267605634</v>
      </c>
      <c r="M5" s="140" t="n">
        <f aca="false">'Presupuesto Planes '!J16</f>
        <v>7.76056338028169</v>
      </c>
      <c r="N5" s="140" t="n">
        <f aca="false">'Presupuesto Planes '!K16</f>
        <v>8.5774647887324</v>
      </c>
      <c r="O5" s="140" t="n">
        <f aca="false">'Presupuesto Planes '!L16</f>
        <v>8.57746478873239</v>
      </c>
      <c r="P5" s="140" t="n">
        <f aca="false">'Presupuesto Planes '!M16</f>
        <v>8.98591549295775</v>
      </c>
      <c r="Q5" s="140" t="n">
        <f aca="false">'Presupuesto Planes '!N16</f>
        <v>8.98591549295775</v>
      </c>
    </row>
    <row collapsed="false" customFormat="false" customHeight="false" hidden="false" ht="15" outlineLevel="0" r="6">
      <c r="A6" s="143" t="s">
        <v>66</v>
      </c>
      <c r="B6" s="143" t="s">
        <v>67</v>
      </c>
      <c r="C6" s="143" t="s">
        <v>68</v>
      </c>
      <c r="D6" s="143" t="s">
        <v>105</v>
      </c>
      <c r="E6" s="143" t="s">
        <v>102</v>
      </c>
      <c r="F6" s="140" t="n">
        <f aca="false">'Presupuesto Planes '!C17</f>
        <v>5.07042253521127</v>
      </c>
      <c r="G6" s="140" t="n">
        <f aca="false">'Presupuesto Planes '!D17</f>
        <v>5.07042253521127</v>
      </c>
      <c r="H6" s="140" t="n">
        <f aca="false">'Presupuesto Planes '!E17</f>
        <v>5.07042253521127</v>
      </c>
      <c r="I6" s="140" t="n">
        <f aca="false">'Presupuesto Planes '!F17</f>
        <v>5.07042253521127</v>
      </c>
      <c r="J6" s="140" t="n">
        <f aca="false">'Presupuesto Planes '!G17</f>
        <v>4.8169014084507</v>
      </c>
      <c r="K6" s="140" t="n">
        <f aca="false">'Presupuesto Planes '!H17</f>
        <v>4.56338028169013</v>
      </c>
      <c r="L6" s="140" t="n">
        <f aca="false">'Presupuesto Planes '!I17</f>
        <v>4.56338028169014</v>
      </c>
      <c r="M6" s="140" t="n">
        <f aca="false">'Presupuesto Planes '!J17</f>
        <v>4.8169014084507</v>
      </c>
      <c r="N6" s="140" t="n">
        <f aca="false">'Presupuesto Planes '!K17</f>
        <v>5.32394366197182</v>
      </c>
      <c r="O6" s="140" t="n">
        <f aca="false">'Presupuesto Planes '!L17</f>
        <v>5.32394366197183</v>
      </c>
      <c r="P6" s="140" t="n">
        <f aca="false">'Presupuesto Planes '!M17</f>
        <v>5.57746478873239</v>
      </c>
      <c r="Q6" s="140" t="n">
        <f aca="false">'Presupuesto Planes '!N17</f>
        <v>5.5774647887324</v>
      </c>
    </row>
    <row collapsed="false" customFormat="false" customHeight="false" hidden="false" ht="15" outlineLevel="0" r="7">
      <c r="A7" s="143" t="s">
        <v>66</v>
      </c>
      <c r="B7" s="143" t="s">
        <v>67</v>
      </c>
      <c r="C7" s="143" t="s">
        <v>68</v>
      </c>
      <c r="D7" s="143" t="s">
        <v>106</v>
      </c>
      <c r="E7" s="143" t="s">
        <v>102</v>
      </c>
      <c r="F7" s="140" t="n">
        <f aca="false">'Presupuesto Planes '!C18</f>
        <v>1.69014084507042</v>
      </c>
      <c r="G7" s="140" t="n">
        <f aca="false">'Presupuesto Planes '!D18</f>
        <v>1.69014084507042</v>
      </c>
      <c r="H7" s="140" t="n">
        <f aca="false">'Presupuesto Planes '!E18</f>
        <v>1.69014084507042</v>
      </c>
      <c r="I7" s="140" t="n">
        <f aca="false">'Presupuesto Planes '!F18</f>
        <v>1.69014084507042</v>
      </c>
      <c r="J7" s="140" t="n">
        <f aca="false">'Presupuesto Planes '!G18</f>
        <v>1.6056338028169</v>
      </c>
      <c r="K7" s="140" t="n">
        <f aca="false">'Presupuesto Planes '!H18</f>
        <v>1.52112676056338</v>
      </c>
      <c r="L7" s="140" t="n">
        <f aca="false">'Presupuesto Planes '!I18</f>
        <v>1.52112676056338</v>
      </c>
      <c r="M7" s="140" t="n">
        <f aca="false">'Presupuesto Planes '!J18</f>
        <v>1.6056338028169</v>
      </c>
      <c r="N7" s="140" t="n">
        <f aca="false">'Presupuesto Planes '!K18</f>
        <v>1.77464788732394</v>
      </c>
      <c r="O7" s="140" t="n">
        <f aca="false">'Presupuesto Planes '!L18</f>
        <v>1.77464788732394</v>
      </c>
      <c r="P7" s="140" t="n">
        <f aca="false">'Presupuesto Planes '!M18</f>
        <v>1.85915492957747</v>
      </c>
      <c r="Q7" s="140" t="n">
        <f aca="false">'Presupuesto Planes '!N18</f>
        <v>1.85915492957747</v>
      </c>
    </row>
    <row collapsed="false" customFormat="false" customHeight="false" hidden="false" ht="15" outlineLevel="0" r="8">
      <c r="A8" s="143" t="s">
        <v>66</v>
      </c>
      <c r="B8" s="143" t="s">
        <v>70</v>
      </c>
      <c r="C8" s="143" t="s">
        <v>71</v>
      </c>
      <c r="D8" s="143" t="s">
        <v>101</v>
      </c>
      <c r="E8" s="143" t="s">
        <v>102</v>
      </c>
      <c r="F8" s="140" t="n">
        <f aca="false">'Presupuesto Planes '!C20</f>
        <v>70.4768439108061</v>
      </c>
      <c r="G8" s="140" t="n">
        <f aca="false">'Presupuesto Planes '!D20</f>
        <v>70.4768439108062</v>
      </c>
      <c r="H8" s="140" t="n">
        <f aca="false">'Presupuesto Planes '!E20</f>
        <v>70.4768439108062</v>
      </c>
      <c r="I8" s="140" t="n">
        <f aca="false">'Presupuesto Planes '!F20</f>
        <v>70.4768439108062</v>
      </c>
      <c r="J8" s="140" t="n">
        <f aca="false">'Presupuesto Planes '!G20</f>
        <v>66.9530017152658</v>
      </c>
      <c r="K8" s="140" t="n">
        <f aca="false">'Presupuesto Planes '!H20</f>
        <v>63.4291595197255</v>
      </c>
      <c r="L8" s="140" t="n">
        <f aca="false">'Presupuesto Planes '!I20</f>
        <v>63.4291595197256</v>
      </c>
      <c r="M8" s="140" t="n">
        <f aca="false">'Presupuesto Planes '!J20</f>
        <v>66.9530017152659</v>
      </c>
      <c r="N8" s="140" t="n">
        <f aca="false">'Presupuesto Planes '!K20</f>
        <v>74.0006861063465</v>
      </c>
      <c r="O8" s="140" t="n">
        <f aca="false">'Presupuesto Planes '!L20</f>
        <v>74.0006861063465</v>
      </c>
      <c r="P8" s="140" t="n">
        <f aca="false">'Presupuesto Planes '!M20</f>
        <v>77.5245283018868</v>
      </c>
      <c r="Q8" s="140" t="n">
        <f aca="false">'Presupuesto Planes '!N20</f>
        <v>77.5245283018868</v>
      </c>
    </row>
    <row collapsed="false" customFormat="false" customHeight="false" hidden="false" ht="15" outlineLevel="0" r="9">
      <c r="A9" s="143" t="s">
        <v>66</v>
      </c>
      <c r="B9" s="143" t="s">
        <v>70</v>
      </c>
      <c r="C9" s="143" t="s">
        <v>71</v>
      </c>
      <c r="D9" s="143" t="s">
        <v>103</v>
      </c>
      <c r="E9" s="143" t="s">
        <v>102</v>
      </c>
      <c r="F9" s="140" t="n">
        <f aca="false">'Presupuesto Planes '!C21</f>
        <v>2.46998284734133</v>
      </c>
      <c r="G9" s="140" t="n">
        <f aca="false">'Presupuesto Planes '!D21</f>
        <v>2.46998284734134</v>
      </c>
      <c r="H9" s="140" t="n">
        <f aca="false">'Presupuesto Planes '!E21</f>
        <v>2.46998284734134</v>
      </c>
      <c r="I9" s="140" t="n">
        <f aca="false">'Presupuesto Planes '!F21</f>
        <v>2.46998284734134</v>
      </c>
      <c r="J9" s="140" t="n">
        <f aca="false">'Presupuesto Planes '!G21</f>
        <v>2.34648370497427</v>
      </c>
      <c r="K9" s="140" t="n">
        <f aca="false">'Presupuesto Planes '!H21</f>
        <v>2.2229845626072</v>
      </c>
      <c r="L9" s="140" t="n">
        <f aca="false">'Presupuesto Planes '!I21</f>
        <v>2.2229845626072</v>
      </c>
      <c r="M9" s="140" t="n">
        <f aca="false">'Presupuesto Planes '!J21</f>
        <v>2.34648370497427</v>
      </c>
      <c r="N9" s="140" t="n">
        <f aca="false">'Presupuesto Planes '!K21</f>
        <v>2.5934819897084</v>
      </c>
      <c r="O9" s="140" t="n">
        <f aca="false">'Presupuesto Planes '!L21</f>
        <v>2.59348198970841</v>
      </c>
      <c r="P9" s="140" t="n">
        <f aca="false">'Presupuesto Planes '!M21</f>
        <v>2.71698113207547</v>
      </c>
      <c r="Q9" s="140" t="n">
        <f aca="false">'Presupuesto Planes '!N21</f>
        <v>2.71698113207547</v>
      </c>
    </row>
    <row collapsed="false" customFormat="false" customHeight="false" hidden="false" ht="15" outlineLevel="0" r="10">
      <c r="A10" s="143" t="s">
        <v>66</v>
      </c>
      <c r="B10" s="143" t="s">
        <v>70</v>
      </c>
      <c r="C10" s="143" t="s">
        <v>71</v>
      </c>
      <c r="D10" s="143" t="s">
        <v>104</v>
      </c>
      <c r="E10" s="143" t="s">
        <v>102</v>
      </c>
      <c r="F10" s="140" t="n">
        <f aca="false">'Presupuesto Planes '!C22</f>
        <v>19.4305317324185</v>
      </c>
      <c r="G10" s="140" t="n">
        <f aca="false">'Presupuesto Planes '!D22</f>
        <v>19.4305317324185</v>
      </c>
      <c r="H10" s="140" t="n">
        <f aca="false">'Presupuesto Planes '!E22</f>
        <v>19.4305317324185</v>
      </c>
      <c r="I10" s="140" t="n">
        <f aca="false">'Presupuesto Planes '!F22</f>
        <v>19.4305317324185</v>
      </c>
      <c r="J10" s="140" t="n">
        <f aca="false">'Presupuesto Planes '!G22</f>
        <v>18.4590051457976</v>
      </c>
      <c r="K10" s="140" t="n">
        <f aca="false">'Presupuesto Planes '!H22</f>
        <v>17.4874785591767</v>
      </c>
      <c r="L10" s="140" t="n">
        <f aca="false">'Presupuesto Planes '!I22</f>
        <v>17.4874785591767</v>
      </c>
      <c r="M10" s="140" t="n">
        <f aca="false">'Presupuesto Planes '!J22</f>
        <v>18.4590051457976</v>
      </c>
      <c r="N10" s="140" t="n">
        <f aca="false">'Presupuesto Planes '!K22</f>
        <v>20.4020583190395</v>
      </c>
      <c r="O10" s="140" t="n">
        <f aca="false">'Presupuesto Planes '!L22</f>
        <v>20.4020583190395</v>
      </c>
      <c r="P10" s="140" t="n">
        <f aca="false">'Presupuesto Planes '!M22</f>
        <v>21.3735849056604</v>
      </c>
      <c r="Q10" s="140" t="n">
        <f aca="false">'Presupuesto Planes '!N22</f>
        <v>21.3735849056604</v>
      </c>
    </row>
    <row collapsed="false" customFormat="false" customHeight="false" hidden="false" ht="15" outlineLevel="0" r="11">
      <c r="A11" s="143" t="s">
        <v>66</v>
      </c>
      <c r="B11" s="143" t="s">
        <v>70</v>
      </c>
      <c r="C11" s="143" t="s">
        <v>71</v>
      </c>
      <c r="D11" s="143" t="s">
        <v>105</v>
      </c>
      <c r="E11" s="143" t="s">
        <v>102</v>
      </c>
      <c r="F11" s="140" t="n">
        <f aca="false">'Presupuesto Planes '!C23</f>
        <v>2.14065180102916</v>
      </c>
      <c r="G11" s="140" t="n">
        <f aca="false">'Presupuesto Planes '!D23</f>
        <v>2.14065180102916</v>
      </c>
      <c r="H11" s="140" t="n">
        <f aca="false">'Presupuesto Planes '!E23</f>
        <v>2.14065180102916</v>
      </c>
      <c r="I11" s="140" t="n">
        <f aca="false">'Presupuesto Planes '!F23</f>
        <v>2.14065180102916</v>
      </c>
      <c r="J11" s="140" t="n">
        <f aca="false">'Presupuesto Planes '!G23</f>
        <v>2.0336192109777</v>
      </c>
      <c r="K11" s="140" t="n">
        <f aca="false">'Presupuesto Planes '!H23</f>
        <v>1.92658662092624</v>
      </c>
      <c r="L11" s="140" t="n">
        <f aca="false">'Presupuesto Planes '!I23</f>
        <v>1.92658662092624</v>
      </c>
      <c r="M11" s="140" t="n">
        <f aca="false">'Presupuesto Planes '!J23</f>
        <v>2.0336192109777</v>
      </c>
      <c r="N11" s="140" t="n">
        <f aca="false">'Presupuesto Planes '!K23</f>
        <v>2.24768439108062</v>
      </c>
      <c r="O11" s="140" t="n">
        <f aca="false">'Presupuesto Planes '!L23</f>
        <v>2.24768439108062</v>
      </c>
      <c r="P11" s="140" t="n">
        <f aca="false">'Presupuesto Planes '!M23</f>
        <v>2.35471698113207</v>
      </c>
      <c r="Q11" s="140" t="n">
        <f aca="false">'Presupuesto Planes '!N23</f>
        <v>2.35471698113208</v>
      </c>
    </row>
    <row collapsed="false" customFormat="false" customHeight="false" hidden="false" ht="15" outlineLevel="0" r="12">
      <c r="A12" s="143" t="s">
        <v>66</v>
      </c>
      <c r="B12" s="143" t="s">
        <v>70</v>
      </c>
      <c r="C12" s="143" t="s">
        <v>71</v>
      </c>
      <c r="D12" s="143" t="s">
        <v>106</v>
      </c>
      <c r="E12" s="143" t="s">
        <v>102</v>
      </c>
      <c r="F12" s="140" t="n">
        <f aca="false">'Presupuesto Planes '!C24</f>
        <v>1.48198970840481</v>
      </c>
      <c r="G12" s="140" t="n">
        <f aca="false">'Presupuesto Planes '!D24</f>
        <v>1.4819897084048</v>
      </c>
      <c r="H12" s="140" t="n">
        <f aca="false">'Presupuesto Planes '!E24</f>
        <v>1.4819897084048</v>
      </c>
      <c r="I12" s="140" t="n">
        <f aca="false">'Presupuesto Planes '!F24</f>
        <v>1.4819897084048</v>
      </c>
      <c r="J12" s="140" t="n">
        <f aca="false">'Presupuesto Planes '!G24</f>
        <v>1.40789022298457</v>
      </c>
      <c r="K12" s="140" t="n">
        <f aca="false">'Presupuesto Planes '!H24</f>
        <v>1.33379073756433</v>
      </c>
      <c r="L12" s="140" t="n">
        <f aca="false">'Presupuesto Planes '!I24</f>
        <v>1.33379073756432</v>
      </c>
      <c r="M12" s="140" t="n">
        <f aca="false">'Presupuesto Planes '!J24</f>
        <v>1.40789022298456</v>
      </c>
      <c r="N12" s="140" t="n">
        <f aca="false">'Presupuesto Planes '!K24</f>
        <v>1.55608919382505</v>
      </c>
      <c r="O12" s="140" t="n">
        <f aca="false">'Presupuesto Planes '!L24</f>
        <v>1.55608919382504</v>
      </c>
      <c r="P12" s="140" t="n">
        <f aca="false">'Presupuesto Planes '!M24</f>
        <v>1.63018867924529</v>
      </c>
      <c r="Q12" s="140" t="n">
        <f aca="false">'Presupuesto Planes '!N24</f>
        <v>1.63018867924528</v>
      </c>
    </row>
    <row collapsed="false" customFormat="false" customHeight="false" hidden="false" ht="15" outlineLevel="0" r="13">
      <c r="A13" s="143" t="s">
        <v>66</v>
      </c>
      <c r="B13" s="143" t="s">
        <v>72</v>
      </c>
      <c r="C13" s="143" t="s">
        <v>73</v>
      </c>
      <c r="D13" s="143" t="s">
        <v>101</v>
      </c>
      <c r="E13" s="143" t="s">
        <v>102</v>
      </c>
      <c r="F13" s="140" t="n">
        <f aca="false">'Presupuesto Planes '!C26</f>
        <v>45.2718286655683</v>
      </c>
      <c r="G13" s="140" t="n">
        <f aca="false">'Presupuesto Planes '!D26</f>
        <v>45.2718286655684</v>
      </c>
      <c r="H13" s="140" t="n">
        <f aca="false">'Presupuesto Planes '!E26</f>
        <v>45.2718286655684</v>
      </c>
      <c r="I13" s="140" t="n">
        <f aca="false">'Presupuesto Planes '!F26</f>
        <v>45.2718286655684</v>
      </c>
      <c r="J13" s="140" t="n">
        <f aca="false">'Presupuesto Planes '!G26</f>
        <v>43.0082372322899</v>
      </c>
      <c r="K13" s="140" t="n">
        <f aca="false">'Presupuesto Planes '!H26</f>
        <v>40.7446457990115</v>
      </c>
      <c r="L13" s="140" t="n">
        <f aca="false">'Presupuesto Planes '!I26</f>
        <v>40.7446457990115</v>
      </c>
      <c r="M13" s="140" t="n">
        <f aca="false">'Presupuesto Planes '!J26</f>
        <v>43.00823723229</v>
      </c>
      <c r="N13" s="140" t="n">
        <f aca="false">'Presupuesto Planes '!K26</f>
        <v>47.5354200988467</v>
      </c>
      <c r="O13" s="140" t="n">
        <f aca="false">'Presupuesto Planes '!L26</f>
        <v>47.5354200988468</v>
      </c>
      <c r="P13" s="140" t="n">
        <f aca="false">'Presupuesto Planes '!M26</f>
        <v>49.7990115321252</v>
      </c>
      <c r="Q13" s="140" t="n">
        <f aca="false">'Presupuesto Planes '!N26</f>
        <v>49.7990115321252</v>
      </c>
    </row>
    <row collapsed="false" customFormat="false" customHeight="false" hidden="false" ht="15" outlineLevel="0" r="14">
      <c r="A14" s="143" t="s">
        <v>66</v>
      </c>
      <c r="B14" s="143" t="s">
        <v>72</v>
      </c>
      <c r="C14" s="143" t="s">
        <v>73</v>
      </c>
      <c r="D14" s="143" t="s">
        <v>103</v>
      </c>
      <c r="E14" s="143" t="s">
        <v>102</v>
      </c>
      <c r="F14" s="140" t="n">
        <f aca="false">'Presupuesto Planes '!C27</f>
        <v>23.5255354200989</v>
      </c>
      <c r="G14" s="140" t="n">
        <f aca="false">'Presupuesto Planes '!D27</f>
        <v>23.5255354200988</v>
      </c>
      <c r="H14" s="140" t="n">
        <f aca="false">'Presupuesto Planes '!E27</f>
        <v>23.5255354200988</v>
      </c>
      <c r="I14" s="140" t="n">
        <f aca="false">'Presupuesto Planes '!F27</f>
        <v>23.5255354200988</v>
      </c>
      <c r="J14" s="140" t="n">
        <f aca="false">'Presupuesto Planes '!G27</f>
        <v>22.3492586490939</v>
      </c>
      <c r="K14" s="140" t="n">
        <f aca="false">'Presupuesto Planes '!H27</f>
        <v>21.172981878089</v>
      </c>
      <c r="L14" s="140" t="n">
        <f aca="false">'Presupuesto Planes '!I27</f>
        <v>21.172981878089</v>
      </c>
      <c r="M14" s="140" t="n">
        <f aca="false">'Presupuesto Planes '!J27</f>
        <v>22.3492586490939</v>
      </c>
      <c r="N14" s="140" t="n">
        <f aca="false">'Presupuesto Planes '!K27</f>
        <v>24.7018121911038</v>
      </c>
      <c r="O14" s="140" t="n">
        <f aca="false">'Presupuesto Planes '!L27</f>
        <v>24.7018121911038</v>
      </c>
      <c r="P14" s="140" t="n">
        <f aca="false">'Presupuesto Planes '!M27</f>
        <v>25.8780889621088</v>
      </c>
      <c r="Q14" s="140" t="n">
        <f aca="false">'Presupuesto Planes '!N27</f>
        <v>25.8780889621087</v>
      </c>
    </row>
    <row collapsed="false" customFormat="false" customHeight="false" hidden="false" ht="15" outlineLevel="0" r="15">
      <c r="A15" s="143" t="s">
        <v>66</v>
      </c>
      <c r="B15" s="143" t="s">
        <v>72</v>
      </c>
      <c r="C15" s="143" t="s">
        <v>73</v>
      </c>
      <c r="D15" s="143" t="s">
        <v>104</v>
      </c>
      <c r="E15" s="143" t="s">
        <v>102</v>
      </c>
      <c r="F15" s="140" t="n">
        <f aca="false">'Presupuesto Planes '!C28</f>
        <v>41.7133443163097</v>
      </c>
      <c r="G15" s="140" t="n">
        <f aca="false">'Presupuesto Planes '!D28</f>
        <v>41.7133443163097</v>
      </c>
      <c r="H15" s="140" t="n">
        <f aca="false">'Presupuesto Planes '!E28</f>
        <v>41.7133443163097</v>
      </c>
      <c r="I15" s="140" t="n">
        <f aca="false">'Presupuesto Planes '!F28</f>
        <v>41.7133443163097</v>
      </c>
      <c r="J15" s="140" t="n">
        <f aca="false">'Presupuesto Planes '!G28</f>
        <v>39.6276771004942</v>
      </c>
      <c r="K15" s="140" t="n">
        <f aca="false">'Presupuesto Planes '!H28</f>
        <v>37.5420098846787</v>
      </c>
      <c r="L15" s="140" t="n">
        <f aca="false">'Presupuesto Planes '!I28</f>
        <v>37.5420098846787</v>
      </c>
      <c r="M15" s="140" t="n">
        <f aca="false">'Presupuesto Planes '!J28</f>
        <v>39.6276771004942</v>
      </c>
      <c r="N15" s="140" t="n">
        <f aca="false">'Presupuesto Planes '!K28</f>
        <v>43.7990115321252</v>
      </c>
      <c r="O15" s="140" t="n">
        <f aca="false">'Presupuesto Planes '!L28</f>
        <v>43.7990115321252</v>
      </c>
      <c r="P15" s="140" t="n">
        <f aca="false">'Presupuesto Planes '!M28</f>
        <v>45.8846787479406</v>
      </c>
      <c r="Q15" s="140" t="n">
        <f aca="false">'Presupuesto Planes '!N28</f>
        <v>45.8846787479407</v>
      </c>
    </row>
    <row collapsed="false" customFormat="false" customHeight="false" hidden="false" ht="15" outlineLevel="0" r="16">
      <c r="A16" s="143" t="s">
        <v>66</v>
      </c>
      <c r="B16" s="143" t="s">
        <v>72</v>
      </c>
      <c r="C16" s="143" t="s">
        <v>73</v>
      </c>
      <c r="D16" s="143" t="s">
        <v>105</v>
      </c>
      <c r="E16" s="143" t="s">
        <v>102</v>
      </c>
      <c r="F16" s="140" t="n">
        <f aca="false">'Presupuesto Planes '!C29</f>
        <v>5.33772652388797</v>
      </c>
      <c r="G16" s="140" t="n">
        <f aca="false">'Presupuesto Planes '!D29</f>
        <v>5.33772652388797</v>
      </c>
      <c r="H16" s="140" t="n">
        <f aca="false">'Presupuesto Planes '!E29</f>
        <v>5.33772652388797</v>
      </c>
      <c r="I16" s="140" t="n">
        <f aca="false">'Presupuesto Planes '!F29</f>
        <v>5.33772652388797</v>
      </c>
      <c r="J16" s="140" t="n">
        <f aca="false">'Presupuesto Planes '!G29</f>
        <v>5.07084019769357</v>
      </c>
      <c r="K16" s="140" t="n">
        <f aca="false">'Presupuesto Planes '!H29</f>
        <v>4.80395387149918</v>
      </c>
      <c r="L16" s="140" t="n">
        <f aca="false">'Presupuesto Planes '!I29</f>
        <v>4.80395387149918</v>
      </c>
      <c r="M16" s="140" t="n">
        <f aca="false">'Presupuesto Planes '!J29</f>
        <v>5.07084019769358</v>
      </c>
      <c r="N16" s="140" t="n">
        <f aca="false">'Presupuesto Planes '!K29</f>
        <v>5.60461285008237</v>
      </c>
      <c r="O16" s="140" t="n">
        <f aca="false">'Presupuesto Planes '!L29</f>
        <v>5.60461285008237</v>
      </c>
      <c r="P16" s="140" t="n">
        <f aca="false">'Presupuesto Planes '!M29</f>
        <v>5.87149917627677</v>
      </c>
      <c r="Q16" s="140" t="n">
        <f aca="false">'Presupuesto Planes '!N29</f>
        <v>5.87149917627677</v>
      </c>
    </row>
    <row collapsed="false" customFormat="false" customHeight="false" hidden="false" ht="15" outlineLevel="0" r="17">
      <c r="A17" s="143" t="s">
        <v>66</v>
      </c>
      <c r="B17" s="143" t="s">
        <v>72</v>
      </c>
      <c r="C17" s="143" t="s">
        <v>73</v>
      </c>
      <c r="D17" s="143" t="s">
        <v>106</v>
      </c>
      <c r="E17" s="143" t="s">
        <v>102</v>
      </c>
      <c r="F17" s="140" t="n">
        <f aca="false">'Presupuesto Planes '!C30</f>
        <v>4.15156507413509</v>
      </c>
      <c r="G17" s="140" t="n">
        <f aca="false">'Presupuesto Planes '!D30</f>
        <v>4.15156507413509</v>
      </c>
      <c r="H17" s="140" t="n">
        <f aca="false">'Presupuesto Planes '!E30</f>
        <v>4.15156507413509</v>
      </c>
      <c r="I17" s="140" t="n">
        <f aca="false">'Presupuesto Planes '!F30</f>
        <v>4.15156507413509</v>
      </c>
      <c r="J17" s="140" t="n">
        <f aca="false">'Presupuesto Planes '!G30</f>
        <v>3.94398682042833</v>
      </c>
      <c r="K17" s="140" t="n">
        <f aca="false">'Presupuesto Planes '!H30</f>
        <v>3.73640856672158</v>
      </c>
      <c r="L17" s="140" t="n">
        <f aca="false">'Presupuesto Planes '!I30</f>
        <v>3.73640856672158</v>
      </c>
      <c r="M17" s="140" t="n">
        <f aca="false">'Presupuesto Planes '!J30</f>
        <v>3.94398682042834</v>
      </c>
      <c r="N17" s="140" t="n">
        <f aca="false">'Presupuesto Planes '!K30</f>
        <v>4.35914332784184</v>
      </c>
      <c r="O17" s="140" t="n">
        <f aca="false">'Presupuesto Planes '!L30</f>
        <v>4.35914332784185</v>
      </c>
      <c r="P17" s="140" t="n">
        <f aca="false">'Presupuesto Planes '!M30</f>
        <v>4.5667215815486</v>
      </c>
      <c r="Q17" s="140" t="n">
        <f aca="false">'Presupuesto Planes '!N30</f>
        <v>4.5667215815486</v>
      </c>
    </row>
    <row collapsed="false" customFormat="false" customHeight="false" hidden="false" ht="15" outlineLevel="0" r="18">
      <c r="A18" s="143" t="s">
        <v>66</v>
      </c>
      <c r="B18" s="143" t="s">
        <v>74</v>
      </c>
      <c r="C18" s="143" t="s">
        <v>75</v>
      </c>
      <c r="D18" s="143" t="s">
        <v>101</v>
      </c>
      <c r="E18" s="143" t="s">
        <v>102</v>
      </c>
      <c r="F18" s="140" t="n">
        <f aca="false">'Presupuesto Planes '!C32</f>
        <v>55.5579545454545</v>
      </c>
      <c r="G18" s="140" t="n">
        <f aca="false">'Presupuesto Planes '!D32</f>
        <v>55.5579545454545</v>
      </c>
      <c r="H18" s="140" t="n">
        <f aca="false">'Presupuesto Planes '!E32</f>
        <v>55.5579545454545</v>
      </c>
      <c r="I18" s="140" t="n">
        <f aca="false">'Presupuesto Planes '!F32</f>
        <v>55.5579545454545</v>
      </c>
      <c r="J18" s="140" t="n">
        <f aca="false">'Presupuesto Planes '!G32</f>
        <v>52.7800568181818</v>
      </c>
      <c r="K18" s="140" t="n">
        <f aca="false">'Presupuesto Planes '!H32</f>
        <v>50.0021590909091</v>
      </c>
      <c r="L18" s="140" t="n">
        <f aca="false">'Presupuesto Planes '!I32</f>
        <v>50.0021590909091</v>
      </c>
      <c r="M18" s="140" t="n">
        <f aca="false">'Presupuesto Planes '!J32</f>
        <v>52.7800568181818</v>
      </c>
      <c r="N18" s="140" t="n">
        <f aca="false">'Presupuesto Planes '!K32</f>
        <v>58.3358522727272</v>
      </c>
      <c r="O18" s="140" t="n">
        <f aca="false">'Presupuesto Planes '!L32</f>
        <v>58.3358522727273</v>
      </c>
      <c r="P18" s="140" t="n">
        <f aca="false">'Presupuesto Planes '!M32</f>
        <v>61.11375</v>
      </c>
      <c r="Q18" s="140" t="n">
        <f aca="false">'Presupuesto Planes '!N32</f>
        <v>61.11375</v>
      </c>
    </row>
    <row collapsed="false" customFormat="false" customHeight="false" hidden="false" ht="15" outlineLevel="0" r="19">
      <c r="A19" s="143" t="s">
        <v>66</v>
      </c>
      <c r="B19" s="143" t="s">
        <v>74</v>
      </c>
      <c r="C19" s="143" t="s">
        <v>75</v>
      </c>
      <c r="D19" s="143" t="s">
        <v>103</v>
      </c>
      <c r="E19" s="143" t="s">
        <v>102</v>
      </c>
      <c r="F19" s="140" t="n">
        <f aca="false">'Presupuesto Planes '!C33</f>
        <v>9.90568181818186</v>
      </c>
      <c r="G19" s="140" t="n">
        <f aca="false">'Presupuesto Planes '!D33</f>
        <v>9.90568181818182</v>
      </c>
      <c r="H19" s="140" t="n">
        <f aca="false">'Presupuesto Planes '!E33</f>
        <v>9.90568181818182</v>
      </c>
      <c r="I19" s="140" t="n">
        <f aca="false">'Presupuesto Planes '!F33</f>
        <v>9.90568181818182</v>
      </c>
      <c r="J19" s="140" t="n">
        <f aca="false">'Presupuesto Planes '!G33</f>
        <v>9.41039772727277</v>
      </c>
      <c r="K19" s="140" t="n">
        <f aca="false">'Presupuesto Planes '!H33</f>
        <v>8.91511363636368</v>
      </c>
      <c r="L19" s="140" t="n">
        <f aca="false">'Presupuesto Planes '!I33</f>
        <v>8.91511363636364</v>
      </c>
      <c r="M19" s="140" t="n">
        <f aca="false">'Presupuesto Planes '!J33</f>
        <v>9.41039772727273</v>
      </c>
      <c r="N19" s="140" t="n">
        <f aca="false">'Presupuesto Planes '!K33</f>
        <v>10.400965909091</v>
      </c>
      <c r="O19" s="140" t="n">
        <f aca="false">'Presupuesto Planes '!L33</f>
        <v>10.4009659090909</v>
      </c>
      <c r="P19" s="140" t="n">
        <f aca="false">'Presupuesto Planes '!M33</f>
        <v>10.89625</v>
      </c>
      <c r="Q19" s="140" t="n">
        <f aca="false">'Presupuesto Planes '!N33</f>
        <v>10.89625</v>
      </c>
    </row>
    <row collapsed="false" customFormat="false" customHeight="false" hidden="false" ht="15" outlineLevel="0" r="20">
      <c r="A20" s="143" t="s">
        <v>66</v>
      </c>
      <c r="B20" s="143" t="s">
        <v>74</v>
      </c>
      <c r="C20" s="143" t="s">
        <v>75</v>
      </c>
      <c r="D20" s="143" t="s">
        <v>104</v>
      </c>
      <c r="E20" s="143" t="s">
        <v>102</v>
      </c>
      <c r="F20" s="140" t="n">
        <f aca="false">'Presupuesto Planes '!C34</f>
        <v>26.2715909090909</v>
      </c>
      <c r="G20" s="140" t="n">
        <f aca="false">'Presupuesto Planes '!D34</f>
        <v>26.2715909090909</v>
      </c>
      <c r="H20" s="140" t="n">
        <f aca="false">'Presupuesto Planes '!E34</f>
        <v>26.2715909090909</v>
      </c>
      <c r="I20" s="140" t="n">
        <f aca="false">'Presupuesto Planes '!F34</f>
        <v>26.2715909090909</v>
      </c>
      <c r="J20" s="140" t="n">
        <f aca="false">'Presupuesto Planes '!G34</f>
        <v>24.9580113636363</v>
      </c>
      <c r="K20" s="140" t="n">
        <f aca="false">'Presupuesto Planes '!H34</f>
        <v>23.6444318181818</v>
      </c>
      <c r="L20" s="140" t="n">
        <f aca="false">'Presupuesto Planes '!I34</f>
        <v>23.6444318181818</v>
      </c>
      <c r="M20" s="140" t="n">
        <f aca="false">'Presupuesto Planes '!J34</f>
        <v>24.9580113636364</v>
      </c>
      <c r="N20" s="140" t="n">
        <f aca="false">'Presupuesto Planes '!K34</f>
        <v>27.5851704545454</v>
      </c>
      <c r="O20" s="140" t="n">
        <f aca="false">'Presupuesto Planes '!L34</f>
        <v>27.5851704545455</v>
      </c>
      <c r="P20" s="140" t="n">
        <f aca="false">'Presupuesto Planes '!M34</f>
        <v>28.89875</v>
      </c>
      <c r="Q20" s="140" t="n">
        <f aca="false">'Presupuesto Planes '!N34</f>
        <v>28.89875</v>
      </c>
    </row>
    <row collapsed="false" customFormat="false" customHeight="false" hidden="false" ht="15" outlineLevel="0" r="21">
      <c r="A21" s="143" t="s">
        <v>66</v>
      </c>
      <c r="B21" s="143" t="s">
        <v>74</v>
      </c>
      <c r="C21" s="143" t="s">
        <v>75</v>
      </c>
      <c r="D21" s="143" t="s">
        <v>105</v>
      </c>
      <c r="E21" s="143" t="s">
        <v>102</v>
      </c>
      <c r="F21" s="140" t="n">
        <f aca="false">'Presupuesto Planes '!C35</f>
        <v>0</v>
      </c>
      <c r="G21" s="140" t="n">
        <f aca="false">'Presupuesto Planes '!D35</f>
        <v>0</v>
      </c>
      <c r="H21" s="140" t="n">
        <f aca="false">'Presupuesto Planes '!E35</f>
        <v>0</v>
      </c>
      <c r="I21" s="140" t="n">
        <f aca="false">'Presupuesto Planes '!F35</f>
        <v>0</v>
      </c>
      <c r="J21" s="140" t="n">
        <f aca="false">'Presupuesto Planes '!G35</f>
        <v>0</v>
      </c>
      <c r="K21" s="140" t="n">
        <f aca="false">'Presupuesto Planes '!H35</f>
        <v>0</v>
      </c>
      <c r="L21" s="140" t="n">
        <f aca="false">'Presupuesto Planes '!I35</f>
        <v>0</v>
      </c>
      <c r="M21" s="140" t="n">
        <f aca="false">'Presupuesto Planes '!J35</f>
        <v>0</v>
      </c>
      <c r="N21" s="140" t="n">
        <f aca="false">'Presupuesto Planes '!K35</f>
        <v>0</v>
      </c>
      <c r="O21" s="140" t="n">
        <f aca="false">'Presupuesto Planes '!L35</f>
        <v>0</v>
      </c>
      <c r="P21" s="140" t="n">
        <f aca="false">'Presupuesto Planes '!M35</f>
        <v>0</v>
      </c>
      <c r="Q21" s="140" t="n">
        <f aca="false">'Presupuesto Planes '!N35</f>
        <v>0</v>
      </c>
    </row>
    <row collapsed="false" customFormat="false" customHeight="false" hidden="false" ht="15" outlineLevel="0" r="22">
      <c r="A22" s="143" t="s">
        <v>66</v>
      </c>
      <c r="B22" s="143" t="s">
        <v>74</v>
      </c>
      <c r="C22" s="143" t="s">
        <v>75</v>
      </c>
      <c r="D22" s="143" t="s">
        <v>106</v>
      </c>
      <c r="E22" s="143" t="s">
        <v>102</v>
      </c>
      <c r="F22" s="140" t="n">
        <f aca="false">'Presupuesto Planes '!C36</f>
        <v>3.01477272727273</v>
      </c>
      <c r="G22" s="140" t="n">
        <f aca="false">'Presupuesto Planes '!D36</f>
        <v>3.01477272727273</v>
      </c>
      <c r="H22" s="140" t="n">
        <f aca="false">'Presupuesto Planes '!E36</f>
        <v>3.01477272727273</v>
      </c>
      <c r="I22" s="140" t="n">
        <f aca="false">'Presupuesto Planes '!F36</f>
        <v>3.01477272727273</v>
      </c>
      <c r="J22" s="140" t="n">
        <f aca="false">'Presupuesto Planes '!G36</f>
        <v>2.86403409090909</v>
      </c>
      <c r="K22" s="140" t="n">
        <f aca="false">'Presupuesto Planes '!H36</f>
        <v>2.71329545454545</v>
      </c>
      <c r="L22" s="140" t="n">
        <f aca="false">'Presupuesto Planes '!I36</f>
        <v>2.71329545454545</v>
      </c>
      <c r="M22" s="140" t="n">
        <f aca="false">'Presupuesto Planes '!J36</f>
        <v>2.86403409090909</v>
      </c>
      <c r="N22" s="140" t="n">
        <f aca="false">'Presupuesto Planes '!K36</f>
        <v>3.16551136363636</v>
      </c>
      <c r="O22" s="140" t="n">
        <f aca="false">'Presupuesto Planes '!L36</f>
        <v>3.16551136363636</v>
      </c>
      <c r="P22" s="140" t="n">
        <f aca="false">'Presupuesto Planes '!M36</f>
        <v>3.31625</v>
      </c>
      <c r="Q22" s="140" t="n">
        <f aca="false">'Presupuesto Planes '!N36</f>
        <v>3.31625</v>
      </c>
    </row>
    <row collapsed="false" customFormat="false" customHeight="false" hidden="false" ht="15" outlineLevel="0" r="23">
      <c r="A23" s="143" t="s">
        <v>66</v>
      </c>
      <c r="B23" s="143" t="s">
        <v>76</v>
      </c>
      <c r="C23" s="143" t="s">
        <v>77</v>
      </c>
      <c r="D23" s="143" t="s">
        <v>101</v>
      </c>
      <c r="E23" s="143" t="s">
        <v>102</v>
      </c>
      <c r="F23" s="140" t="n">
        <f aca="false">'Presupuesto Planes '!C38</f>
        <v>85.9574468085107</v>
      </c>
      <c r="G23" s="140" t="n">
        <f aca="false">'Presupuesto Planes '!D38</f>
        <v>85.9574468085106</v>
      </c>
      <c r="H23" s="140" t="n">
        <f aca="false">'Presupuesto Planes '!E38</f>
        <v>85.9574468085106</v>
      </c>
      <c r="I23" s="140" t="n">
        <f aca="false">'Presupuesto Planes '!F38</f>
        <v>85.9574468085106</v>
      </c>
      <c r="J23" s="140" t="n">
        <f aca="false">'Presupuesto Planes '!G38</f>
        <v>81.6595744680852</v>
      </c>
      <c r="K23" s="140" t="n">
        <f aca="false">'Presupuesto Planes '!H38</f>
        <v>77.3617021276596</v>
      </c>
      <c r="L23" s="140" t="n">
        <f aca="false">'Presupuesto Planes '!I38</f>
        <v>77.3617021276596</v>
      </c>
      <c r="M23" s="140" t="n">
        <f aca="false">'Presupuesto Planes '!J38</f>
        <v>81.6595744680851</v>
      </c>
      <c r="N23" s="140" t="n">
        <f aca="false">'Presupuesto Planes '!K38</f>
        <v>90.2553191489362</v>
      </c>
      <c r="O23" s="140" t="n">
        <f aca="false">'Presupuesto Planes '!L38</f>
        <v>90.2553191489362</v>
      </c>
      <c r="P23" s="140" t="n">
        <f aca="false">'Presupuesto Planes '!M38</f>
        <v>94.5531914893618</v>
      </c>
      <c r="Q23" s="140" t="n">
        <f aca="false">'Presupuesto Planes '!N38</f>
        <v>94.5531914893617</v>
      </c>
    </row>
    <row collapsed="false" customFormat="false" customHeight="false" hidden="false" ht="15" outlineLevel="0" r="24">
      <c r="A24" s="143" t="s">
        <v>66</v>
      </c>
      <c r="B24" s="143" t="s">
        <v>76</v>
      </c>
      <c r="C24" s="143" t="s">
        <v>77</v>
      </c>
      <c r="D24" s="143" t="s">
        <v>103</v>
      </c>
      <c r="E24" s="143" t="s">
        <v>102</v>
      </c>
      <c r="F24" s="140" t="n">
        <f aca="false">'Presupuesto Planes '!C39</f>
        <v>3.12056737588652</v>
      </c>
      <c r="G24" s="140" t="n">
        <f aca="false">'Presupuesto Planes '!D39</f>
        <v>3.12056737588652</v>
      </c>
      <c r="H24" s="140" t="n">
        <f aca="false">'Presupuesto Planes '!E39</f>
        <v>3.12056737588652</v>
      </c>
      <c r="I24" s="140" t="n">
        <f aca="false">'Presupuesto Planes '!F39</f>
        <v>3.12056737588652</v>
      </c>
      <c r="J24" s="140" t="n">
        <f aca="false">'Presupuesto Planes '!G39</f>
        <v>2.9645390070922</v>
      </c>
      <c r="K24" s="140" t="n">
        <f aca="false">'Presupuesto Planes '!H39</f>
        <v>2.80851063829787</v>
      </c>
      <c r="L24" s="140" t="n">
        <f aca="false">'Presupuesto Planes '!I39</f>
        <v>2.80851063829787</v>
      </c>
      <c r="M24" s="140" t="n">
        <f aca="false">'Presupuesto Planes '!J39</f>
        <v>2.9645390070922</v>
      </c>
      <c r="N24" s="140" t="n">
        <f aca="false">'Presupuesto Planes '!K39</f>
        <v>3.27659574468085</v>
      </c>
      <c r="O24" s="140" t="n">
        <f aca="false">'Presupuesto Planes '!L39</f>
        <v>3.27659574468085</v>
      </c>
      <c r="P24" s="140" t="n">
        <f aca="false">'Presupuesto Planes '!M39</f>
        <v>3.43262411347518</v>
      </c>
      <c r="Q24" s="140" t="n">
        <f aca="false">'Presupuesto Planes '!N39</f>
        <v>3.43262411347518</v>
      </c>
    </row>
    <row collapsed="false" customFormat="false" customHeight="false" hidden="false" ht="15" outlineLevel="0" r="25">
      <c r="A25" s="143" t="s">
        <v>66</v>
      </c>
      <c r="B25" s="143" t="s">
        <v>76</v>
      </c>
      <c r="C25" s="143" t="s">
        <v>77</v>
      </c>
      <c r="D25" s="143" t="s">
        <v>104</v>
      </c>
      <c r="E25" s="143" t="s">
        <v>102</v>
      </c>
      <c r="F25" s="140" t="n">
        <f aca="false">'Presupuesto Planes '!C40</f>
        <v>27.2340425531915</v>
      </c>
      <c r="G25" s="140" t="n">
        <f aca="false">'Presupuesto Planes '!D40</f>
        <v>27.2340425531915</v>
      </c>
      <c r="H25" s="140" t="n">
        <f aca="false">'Presupuesto Planes '!E40</f>
        <v>27.2340425531915</v>
      </c>
      <c r="I25" s="140" t="n">
        <f aca="false">'Presupuesto Planes '!F40</f>
        <v>27.2340425531915</v>
      </c>
      <c r="J25" s="140" t="n">
        <f aca="false">'Presupuesto Planes '!G40</f>
        <v>25.8723404255319</v>
      </c>
      <c r="K25" s="140" t="n">
        <f aca="false">'Presupuesto Planes '!H40</f>
        <v>24.5106382978723</v>
      </c>
      <c r="L25" s="140" t="n">
        <f aca="false">'Presupuesto Planes '!I40</f>
        <v>24.5106382978723</v>
      </c>
      <c r="M25" s="140" t="n">
        <f aca="false">'Presupuesto Planes '!J40</f>
        <v>25.8723404255319</v>
      </c>
      <c r="N25" s="140" t="n">
        <f aca="false">'Presupuesto Planes '!K40</f>
        <v>28.5957446808511</v>
      </c>
      <c r="O25" s="140" t="n">
        <f aca="false">'Presupuesto Planes '!L40</f>
        <v>28.5957446808511</v>
      </c>
      <c r="P25" s="140" t="n">
        <f aca="false">'Presupuesto Planes '!M40</f>
        <v>29.9574468085106</v>
      </c>
      <c r="Q25" s="140" t="n">
        <f aca="false">'Presupuesto Planes '!N40</f>
        <v>29.9574468085106</v>
      </c>
    </row>
    <row collapsed="false" customFormat="false" customHeight="false" hidden="false" ht="15" outlineLevel="0" r="26">
      <c r="A26" s="143" t="s">
        <v>66</v>
      </c>
      <c r="B26" s="143" t="s">
        <v>76</v>
      </c>
      <c r="C26" s="143" t="s">
        <v>77</v>
      </c>
      <c r="D26" s="143" t="s">
        <v>105</v>
      </c>
      <c r="E26" s="143" t="s">
        <v>102</v>
      </c>
      <c r="F26" s="140" t="n">
        <f aca="false">'Presupuesto Planes '!C41</f>
        <v>2.83687943262412</v>
      </c>
      <c r="G26" s="140" t="n">
        <f aca="false">'Presupuesto Planes '!D41</f>
        <v>2.83687943262411</v>
      </c>
      <c r="H26" s="140" t="n">
        <f aca="false">'Presupuesto Planes '!E41</f>
        <v>2.83687943262411</v>
      </c>
      <c r="I26" s="140" t="n">
        <f aca="false">'Presupuesto Planes '!F41</f>
        <v>2.83687943262411</v>
      </c>
      <c r="J26" s="140" t="n">
        <f aca="false">'Presupuesto Planes '!G41</f>
        <v>2.69503546099291</v>
      </c>
      <c r="K26" s="140" t="n">
        <f aca="false">'Presupuesto Planes '!H41</f>
        <v>2.5531914893617</v>
      </c>
      <c r="L26" s="140" t="n">
        <f aca="false">'Presupuesto Planes '!I41</f>
        <v>2.5531914893617</v>
      </c>
      <c r="M26" s="140" t="n">
        <f aca="false">'Presupuesto Planes '!J41</f>
        <v>2.69503546099291</v>
      </c>
      <c r="N26" s="140" t="n">
        <f aca="false">'Presupuesto Planes '!K41</f>
        <v>2.97872340425532</v>
      </c>
      <c r="O26" s="140" t="n">
        <f aca="false">'Presupuesto Planes '!L41</f>
        <v>2.97872340425532</v>
      </c>
      <c r="P26" s="140" t="n">
        <f aca="false">'Presupuesto Planes '!M41</f>
        <v>3.12056737588653</v>
      </c>
      <c r="Q26" s="140" t="n">
        <f aca="false">'Presupuesto Planes '!N41</f>
        <v>3.12056737588652</v>
      </c>
    </row>
    <row collapsed="false" customFormat="false" customHeight="false" hidden="false" ht="15" outlineLevel="0" r="27">
      <c r="A27" s="143" t="s">
        <v>66</v>
      </c>
      <c r="B27" s="143" t="s">
        <v>76</v>
      </c>
      <c r="C27" s="143" t="s">
        <v>77</v>
      </c>
      <c r="D27" s="143" t="s">
        <v>106</v>
      </c>
      <c r="E27" s="143" t="s">
        <v>102</v>
      </c>
      <c r="F27" s="140" t="n">
        <f aca="false">'Presupuesto Planes '!C42</f>
        <v>0.851063829787234</v>
      </c>
      <c r="G27" s="140" t="n">
        <f aca="false">'Presupuesto Planes '!D42</f>
        <v>0.851063829787234</v>
      </c>
      <c r="H27" s="140" t="n">
        <f aca="false">'Presupuesto Planes '!E42</f>
        <v>0.851063829787234</v>
      </c>
      <c r="I27" s="140" t="n">
        <f aca="false">'Presupuesto Planes '!F42</f>
        <v>0.851063829787234</v>
      </c>
      <c r="J27" s="140" t="n">
        <f aca="false">'Presupuesto Planes '!G42</f>
        <v>0.808510638297872</v>
      </c>
      <c r="K27" s="140" t="n">
        <f aca="false">'Presupuesto Planes '!H42</f>
        <v>0.76595744680851</v>
      </c>
      <c r="L27" s="140" t="n">
        <f aca="false">'Presupuesto Planes '!I42</f>
        <v>0.765957446808511</v>
      </c>
      <c r="M27" s="140" t="n">
        <f aca="false">'Presupuesto Planes '!J42</f>
        <v>0.808510638297872</v>
      </c>
      <c r="N27" s="140" t="n">
        <f aca="false">'Presupuesto Planes '!K42</f>
        <v>0.893617021276595</v>
      </c>
      <c r="O27" s="140" t="n">
        <f aca="false">'Presupuesto Planes '!L42</f>
        <v>0.893617021276596</v>
      </c>
      <c r="P27" s="140" t="n">
        <f aca="false">'Presupuesto Planes '!M42</f>
        <v>0.936170212765957</v>
      </c>
      <c r="Q27" s="140" t="n">
        <f aca="false">'Presupuesto Planes '!N42</f>
        <v>0.936170212765957</v>
      </c>
    </row>
    <row collapsed="false" customFormat="false" customHeight="false" hidden="false" ht="15" outlineLevel="0" r="28">
      <c r="A28" s="143" t="s">
        <v>66</v>
      </c>
      <c r="B28" s="143" t="s">
        <v>78</v>
      </c>
      <c r="C28" s="143" t="s">
        <v>79</v>
      </c>
      <c r="D28" s="143" t="s">
        <v>101</v>
      </c>
      <c r="E28" s="143" t="s">
        <v>102</v>
      </c>
      <c r="F28" s="140" t="n">
        <f aca="false">'Presupuesto Planes '!C44</f>
        <v>62.6563670411985</v>
      </c>
      <c r="G28" s="140" t="n">
        <f aca="false">'Presupuesto Planes '!D44</f>
        <v>62.6563670411985</v>
      </c>
      <c r="H28" s="140" t="n">
        <f aca="false">'Presupuesto Planes '!E44</f>
        <v>62.6563670411985</v>
      </c>
      <c r="I28" s="140" t="n">
        <f aca="false">'Presupuesto Planes '!F44</f>
        <v>62.6563670411985</v>
      </c>
      <c r="J28" s="140" t="n">
        <f aca="false">'Presupuesto Planes '!G44</f>
        <v>59.5235486891386</v>
      </c>
      <c r="K28" s="140" t="n">
        <f aca="false">'Presupuesto Planes '!H44</f>
        <v>56.3907303370787</v>
      </c>
      <c r="L28" s="140" t="n">
        <f aca="false">'Presupuesto Planes '!I44</f>
        <v>56.3907303370787</v>
      </c>
      <c r="M28" s="140" t="n">
        <f aca="false">'Presupuesto Planes '!J44</f>
        <v>59.5235486891386</v>
      </c>
      <c r="N28" s="140" t="n">
        <f aca="false">'Presupuesto Planes '!K44</f>
        <v>65.7891853932584</v>
      </c>
      <c r="O28" s="140" t="n">
        <f aca="false">'Presupuesto Planes '!L44</f>
        <v>65.7891853932585</v>
      </c>
      <c r="P28" s="140" t="n">
        <f aca="false">'Presupuesto Planes '!M44</f>
        <v>68.9220037453184</v>
      </c>
      <c r="Q28" s="140" t="n">
        <f aca="false">'Presupuesto Planes '!N44</f>
        <v>68.9220037453184</v>
      </c>
    </row>
    <row collapsed="false" customFormat="false" customHeight="false" hidden="false" ht="15" outlineLevel="0" r="29">
      <c r="A29" s="143" t="s">
        <v>66</v>
      </c>
      <c r="B29" s="143" t="s">
        <v>78</v>
      </c>
      <c r="C29" s="143" t="s">
        <v>79</v>
      </c>
      <c r="D29" s="143" t="s">
        <v>103</v>
      </c>
      <c r="E29" s="143" t="s">
        <v>102</v>
      </c>
      <c r="F29" s="140" t="n">
        <f aca="false">'Presupuesto Planes '!C45</f>
        <v>14.3801498127341</v>
      </c>
      <c r="G29" s="140" t="n">
        <f aca="false">'Presupuesto Planes '!D45</f>
        <v>14.3801498127341</v>
      </c>
      <c r="H29" s="140" t="n">
        <f aca="false">'Presupuesto Planes '!E45</f>
        <v>14.3801498127341</v>
      </c>
      <c r="I29" s="140" t="n">
        <f aca="false">'Presupuesto Planes '!F45</f>
        <v>14.3801498127341</v>
      </c>
      <c r="J29" s="140" t="n">
        <f aca="false">'Presupuesto Planes '!G45</f>
        <v>13.6611423220974</v>
      </c>
      <c r="K29" s="140" t="n">
        <f aca="false">'Presupuesto Planes '!H45</f>
        <v>12.9421348314607</v>
      </c>
      <c r="L29" s="140" t="n">
        <f aca="false">'Presupuesto Planes '!I45</f>
        <v>12.9421348314607</v>
      </c>
      <c r="M29" s="140" t="n">
        <f aca="false">'Presupuesto Planes '!J45</f>
        <v>13.6611423220974</v>
      </c>
      <c r="N29" s="140" t="n">
        <f aca="false">'Presupuesto Planes '!K45</f>
        <v>15.0991573033708</v>
      </c>
      <c r="O29" s="140" t="n">
        <f aca="false">'Presupuesto Planes '!L45</f>
        <v>15.0991573033708</v>
      </c>
      <c r="P29" s="140" t="n">
        <f aca="false">'Presupuesto Planes '!M45</f>
        <v>15.8181647940075</v>
      </c>
      <c r="Q29" s="140" t="n">
        <f aca="false">'Presupuesto Planes '!N45</f>
        <v>15.8181647940075</v>
      </c>
    </row>
    <row collapsed="false" customFormat="false" customHeight="false" hidden="false" ht="15" outlineLevel="0" r="30">
      <c r="A30" s="143" t="s">
        <v>66</v>
      </c>
      <c r="B30" s="143" t="s">
        <v>78</v>
      </c>
      <c r="C30" s="143" t="s">
        <v>79</v>
      </c>
      <c r="D30" s="143" t="s">
        <v>104</v>
      </c>
      <c r="E30" s="143" t="s">
        <v>102</v>
      </c>
      <c r="F30" s="140" t="n">
        <f aca="false">'Presupuesto Planes '!C46</f>
        <v>13.8665730337079</v>
      </c>
      <c r="G30" s="140" t="n">
        <f aca="false">'Presupuesto Planes '!D46</f>
        <v>13.8665730337079</v>
      </c>
      <c r="H30" s="140" t="n">
        <f aca="false">'Presupuesto Planes '!E46</f>
        <v>13.8665730337079</v>
      </c>
      <c r="I30" s="140" t="n">
        <f aca="false">'Presupuesto Planes '!F46</f>
        <v>13.8665730337079</v>
      </c>
      <c r="J30" s="140" t="n">
        <f aca="false">'Presupuesto Planes '!G46</f>
        <v>13.1732443820225</v>
      </c>
      <c r="K30" s="140" t="n">
        <f aca="false">'Presupuesto Planes '!H46</f>
        <v>12.4799157303371</v>
      </c>
      <c r="L30" s="140" t="n">
        <f aca="false">'Presupuesto Planes '!I46</f>
        <v>12.4799157303371</v>
      </c>
      <c r="M30" s="140" t="n">
        <f aca="false">'Presupuesto Planes '!J46</f>
        <v>13.1732443820225</v>
      </c>
      <c r="N30" s="140" t="n">
        <f aca="false">'Presupuesto Planes '!K46</f>
        <v>14.5599016853933</v>
      </c>
      <c r="O30" s="140" t="n">
        <f aca="false">'Presupuesto Planes '!L46</f>
        <v>14.5599016853933</v>
      </c>
      <c r="P30" s="140" t="n">
        <f aca="false">'Presupuesto Planes '!M46</f>
        <v>15.2532303370787</v>
      </c>
      <c r="Q30" s="140" t="n">
        <f aca="false">'Presupuesto Planes '!N46</f>
        <v>15.2532303370787</v>
      </c>
    </row>
    <row collapsed="false" customFormat="false" customHeight="false" hidden="false" ht="15" outlineLevel="0" r="31">
      <c r="A31" s="143" t="s">
        <v>66</v>
      </c>
      <c r="B31" s="143" t="s">
        <v>78</v>
      </c>
      <c r="C31" s="143" t="s">
        <v>79</v>
      </c>
      <c r="D31" s="143" t="s">
        <v>105</v>
      </c>
      <c r="E31" s="143" t="s">
        <v>102</v>
      </c>
      <c r="F31" s="140" t="n">
        <f aca="false">'Presupuesto Planes '!C47</f>
        <v>0</v>
      </c>
      <c r="G31" s="140" t="n">
        <f aca="false">'Presupuesto Planes '!D47</f>
        <v>0</v>
      </c>
      <c r="H31" s="140" t="n">
        <f aca="false">'Presupuesto Planes '!E47</f>
        <v>0</v>
      </c>
      <c r="I31" s="140" t="n">
        <f aca="false">'Presupuesto Planes '!F47</f>
        <v>0</v>
      </c>
      <c r="J31" s="140" t="n">
        <f aca="false">'Presupuesto Planes '!G47</f>
        <v>0</v>
      </c>
      <c r="K31" s="140" t="n">
        <f aca="false">'Presupuesto Planes '!H47</f>
        <v>0</v>
      </c>
      <c r="L31" s="140" t="n">
        <f aca="false">'Presupuesto Planes '!I47</f>
        <v>0</v>
      </c>
      <c r="M31" s="140" t="n">
        <f aca="false">'Presupuesto Planes '!J47</f>
        <v>0</v>
      </c>
      <c r="N31" s="140" t="n">
        <f aca="false">'Presupuesto Planes '!K47</f>
        <v>0</v>
      </c>
      <c r="O31" s="140" t="n">
        <f aca="false">'Presupuesto Planes '!L47</f>
        <v>0</v>
      </c>
      <c r="P31" s="140" t="n">
        <f aca="false">'Presupuesto Planes '!M47</f>
        <v>0</v>
      </c>
      <c r="Q31" s="140" t="n">
        <f aca="false">'Presupuesto Planes '!N47</f>
        <v>0</v>
      </c>
    </row>
    <row collapsed="false" customFormat="false" customHeight="false" hidden="false" ht="15" outlineLevel="0" r="32">
      <c r="A32" s="143" t="s">
        <v>66</v>
      </c>
      <c r="B32" s="143" t="s">
        <v>78</v>
      </c>
      <c r="C32" s="143" t="s">
        <v>79</v>
      </c>
      <c r="D32" s="143" t="s">
        <v>106</v>
      </c>
      <c r="E32" s="143" t="s">
        <v>102</v>
      </c>
      <c r="F32" s="140" t="n">
        <f aca="false">'Presupuesto Planes '!C48</f>
        <v>0.513576779026218</v>
      </c>
      <c r="G32" s="140" t="n">
        <f aca="false">'Presupuesto Planes '!D48</f>
        <v>0.513576779026217</v>
      </c>
      <c r="H32" s="140" t="n">
        <f aca="false">'Presupuesto Planes '!E48</f>
        <v>0.513576779026217</v>
      </c>
      <c r="I32" s="140" t="n">
        <f aca="false">'Presupuesto Planes '!F48</f>
        <v>0.513576779026217</v>
      </c>
      <c r="J32" s="140" t="n">
        <f aca="false">'Presupuesto Planes '!G48</f>
        <v>0.487897940074907</v>
      </c>
      <c r="K32" s="140" t="n">
        <f aca="false">'Presupuesto Planes '!H48</f>
        <v>0.462219101123596</v>
      </c>
      <c r="L32" s="140" t="n">
        <f aca="false">'Presupuesto Planes '!I48</f>
        <v>0.462219101123596</v>
      </c>
      <c r="M32" s="140" t="n">
        <f aca="false">'Presupuesto Planes '!J48</f>
        <v>0.487897940074907</v>
      </c>
      <c r="N32" s="140" t="n">
        <f aca="false">'Presupuesto Planes '!K48</f>
        <v>0.539255617977529</v>
      </c>
      <c r="O32" s="140" t="n">
        <f aca="false">'Presupuesto Planes '!L48</f>
        <v>0.539255617977528</v>
      </c>
      <c r="P32" s="140" t="n">
        <f aca="false">'Presupuesto Planes '!M48</f>
        <v>0.564934456928839</v>
      </c>
      <c r="Q32" s="140" t="n">
        <f aca="false">'Presupuesto Planes '!N48</f>
        <v>0.564934456928839</v>
      </c>
    </row>
    <row collapsed="false" customFormat="false" customHeight="false" hidden="false" ht="15" outlineLevel="0" r="33">
      <c r="A33" s="143" t="s">
        <v>66</v>
      </c>
      <c r="B33" s="143" t="s">
        <v>80</v>
      </c>
      <c r="C33" s="143" t="s">
        <v>81</v>
      </c>
      <c r="D33" s="143" t="s">
        <v>101</v>
      </c>
      <c r="E33" s="143" t="s">
        <v>102</v>
      </c>
      <c r="F33" s="140" t="n">
        <f aca="false">'Presupuesto Planes '!C50</f>
        <v>28.4444444444445</v>
      </c>
      <c r="G33" s="140" t="n">
        <f aca="false">'Presupuesto Planes '!D50</f>
        <v>28.4444444444444</v>
      </c>
      <c r="H33" s="140" t="n">
        <f aca="false">'Presupuesto Planes '!E50</f>
        <v>28.4444444444444</v>
      </c>
      <c r="I33" s="140" t="n">
        <f aca="false">'Presupuesto Planes '!F50</f>
        <v>28.4444444444444</v>
      </c>
      <c r="J33" s="140" t="n">
        <f aca="false">'Presupuesto Planes '!G50</f>
        <v>27.0222222222222</v>
      </c>
      <c r="K33" s="140" t="n">
        <f aca="false">'Presupuesto Planes '!H50</f>
        <v>25.6</v>
      </c>
      <c r="L33" s="140" t="n">
        <f aca="false">'Presupuesto Planes '!I50</f>
        <v>25.6</v>
      </c>
      <c r="M33" s="140" t="n">
        <f aca="false">'Presupuesto Planes '!J50</f>
        <v>27.0222222222222</v>
      </c>
      <c r="N33" s="140" t="n">
        <f aca="false">'Presupuesto Planes '!K50</f>
        <v>29.8666666666667</v>
      </c>
      <c r="O33" s="140" t="n">
        <f aca="false">'Presupuesto Planes '!L50</f>
        <v>29.8666666666667</v>
      </c>
      <c r="P33" s="140" t="n">
        <f aca="false">'Presupuesto Planes '!M50</f>
        <v>31.2888888888889</v>
      </c>
      <c r="Q33" s="140" t="n">
        <f aca="false">'Presupuesto Planes '!N50</f>
        <v>31.2888888888889</v>
      </c>
    </row>
    <row collapsed="false" customFormat="false" customHeight="false" hidden="false" ht="15" outlineLevel="0" r="34">
      <c r="A34" s="143" t="s">
        <v>66</v>
      </c>
      <c r="B34" s="143" t="s">
        <v>80</v>
      </c>
      <c r="C34" s="143" t="s">
        <v>81</v>
      </c>
      <c r="D34" s="143" t="s">
        <v>103</v>
      </c>
      <c r="E34" s="143" t="s">
        <v>102</v>
      </c>
      <c r="F34" s="140" t="n">
        <f aca="false">'Presupuesto Planes '!C51</f>
        <v>4.26666666666667</v>
      </c>
      <c r="G34" s="140" t="n">
        <f aca="false">'Presupuesto Planes '!D51</f>
        <v>4.26666666666667</v>
      </c>
      <c r="H34" s="140" t="n">
        <f aca="false">'Presupuesto Planes '!E51</f>
        <v>4.26666666666667</v>
      </c>
      <c r="I34" s="140" t="n">
        <f aca="false">'Presupuesto Planes '!F51</f>
        <v>4.26666666666667</v>
      </c>
      <c r="J34" s="140" t="n">
        <f aca="false">'Presupuesto Planes '!G51</f>
        <v>4.05333333333333</v>
      </c>
      <c r="K34" s="140" t="n">
        <f aca="false">'Presupuesto Planes '!H51</f>
        <v>3.84</v>
      </c>
      <c r="L34" s="140" t="n">
        <f aca="false">'Presupuesto Planes '!I51</f>
        <v>3.84</v>
      </c>
      <c r="M34" s="140" t="n">
        <f aca="false">'Presupuesto Planes '!J51</f>
        <v>4.05333333333333</v>
      </c>
      <c r="N34" s="140" t="n">
        <f aca="false">'Presupuesto Planes '!K51</f>
        <v>4.48</v>
      </c>
      <c r="O34" s="140" t="n">
        <f aca="false">'Presupuesto Planes '!L51</f>
        <v>4.48</v>
      </c>
      <c r="P34" s="140" t="n">
        <f aca="false">'Presupuesto Planes '!M51</f>
        <v>4.69333333333333</v>
      </c>
      <c r="Q34" s="140" t="n">
        <f aca="false">'Presupuesto Planes '!N51</f>
        <v>4.69333333333333</v>
      </c>
    </row>
    <row collapsed="false" customFormat="false" customHeight="false" hidden="false" ht="15" outlineLevel="0" r="35">
      <c r="A35" s="143" t="s">
        <v>66</v>
      </c>
      <c r="B35" s="143" t="s">
        <v>80</v>
      </c>
      <c r="C35" s="143" t="s">
        <v>81</v>
      </c>
      <c r="D35" s="143" t="s">
        <v>104</v>
      </c>
      <c r="E35" s="143" t="s">
        <v>102</v>
      </c>
      <c r="F35" s="140" t="n">
        <f aca="false">'Presupuesto Planes '!C52</f>
        <v>14.5777777777778</v>
      </c>
      <c r="G35" s="140" t="n">
        <f aca="false">'Presupuesto Planes '!D52</f>
        <v>14.5777777777778</v>
      </c>
      <c r="H35" s="140" t="n">
        <f aca="false">'Presupuesto Planes '!E52</f>
        <v>14.5777777777778</v>
      </c>
      <c r="I35" s="140" t="n">
        <f aca="false">'Presupuesto Planes '!F52</f>
        <v>14.5777777777778</v>
      </c>
      <c r="J35" s="140" t="n">
        <f aca="false">'Presupuesto Planes '!G52</f>
        <v>13.8488888888889</v>
      </c>
      <c r="K35" s="140" t="n">
        <f aca="false">'Presupuesto Planes '!H52</f>
        <v>13.12</v>
      </c>
      <c r="L35" s="140" t="n">
        <f aca="false">'Presupuesto Planes '!I52</f>
        <v>13.12</v>
      </c>
      <c r="M35" s="140" t="n">
        <f aca="false">'Presupuesto Planes '!J52</f>
        <v>13.8488888888889</v>
      </c>
      <c r="N35" s="140" t="n">
        <f aca="false">'Presupuesto Planes '!K52</f>
        <v>15.3066666666667</v>
      </c>
      <c r="O35" s="140" t="n">
        <f aca="false">'Presupuesto Planes '!L52</f>
        <v>15.3066666666667</v>
      </c>
      <c r="P35" s="140" t="n">
        <f aca="false">'Presupuesto Planes '!M52</f>
        <v>16.0355555555556</v>
      </c>
      <c r="Q35" s="140" t="n">
        <f aca="false">'Presupuesto Planes '!N52</f>
        <v>16.0355555555556</v>
      </c>
    </row>
    <row collapsed="false" customFormat="false" customHeight="false" hidden="false" ht="15" outlineLevel="0" r="36">
      <c r="A36" s="143" t="s">
        <v>66</v>
      </c>
      <c r="B36" s="143" t="s">
        <v>80</v>
      </c>
      <c r="C36" s="143" t="s">
        <v>81</v>
      </c>
      <c r="D36" s="143" t="s">
        <v>105</v>
      </c>
      <c r="E36" s="143" t="s">
        <v>102</v>
      </c>
      <c r="F36" s="140" t="n">
        <f aca="false">'Presupuesto Planes '!C53</f>
        <v>0</v>
      </c>
      <c r="G36" s="140" t="n">
        <f aca="false">'Presupuesto Planes '!D53</f>
        <v>0</v>
      </c>
      <c r="H36" s="140" t="n">
        <f aca="false">'Presupuesto Planes '!E53</f>
        <v>0</v>
      </c>
      <c r="I36" s="140" t="n">
        <f aca="false">'Presupuesto Planes '!F53</f>
        <v>0</v>
      </c>
      <c r="J36" s="140" t="n">
        <f aca="false">'Presupuesto Planes '!G53</f>
        <v>0</v>
      </c>
      <c r="K36" s="140" t="n">
        <f aca="false">'Presupuesto Planes '!H53</f>
        <v>0</v>
      </c>
      <c r="L36" s="140" t="n">
        <f aca="false">'Presupuesto Planes '!I53</f>
        <v>0</v>
      </c>
      <c r="M36" s="140" t="n">
        <f aca="false">'Presupuesto Planes '!J53</f>
        <v>0</v>
      </c>
      <c r="N36" s="140" t="n">
        <f aca="false">'Presupuesto Planes '!K53</f>
        <v>0</v>
      </c>
      <c r="O36" s="140" t="n">
        <f aca="false">'Presupuesto Planes '!L53</f>
        <v>0</v>
      </c>
      <c r="P36" s="140" t="n">
        <f aca="false">'Presupuesto Planes '!M53</f>
        <v>0</v>
      </c>
      <c r="Q36" s="140" t="n">
        <f aca="false">'Presupuesto Planes '!N53</f>
        <v>0</v>
      </c>
    </row>
    <row collapsed="false" customFormat="false" customHeight="false" hidden="false" ht="15" outlineLevel="0" r="37">
      <c r="A37" s="143" t="s">
        <v>66</v>
      </c>
      <c r="B37" s="143" t="s">
        <v>80</v>
      </c>
      <c r="C37" s="143" t="s">
        <v>81</v>
      </c>
      <c r="D37" s="143" t="s">
        <v>106</v>
      </c>
      <c r="E37" s="143" t="s">
        <v>102</v>
      </c>
      <c r="F37" s="140" t="n">
        <f aca="false">'Presupuesto Planes '!C54</f>
        <v>0.71111111111111</v>
      </c>
      <c r="G37" s="140" t="n">
        <f aca="false">'Presupuesto Planes '!D54</f>
        <v>0.711111111111111</v>
      </c>
      <c r="H37" s="140" t="n">
        <f aca="false">'Presupuesto Planes '!E54</f>
        <v>0.711111111111111</v>
      </c>
      <c r="I37" s="140" t="n">
        <f aca="false">'Presupuesto Planes '!F54</f>
        <v>0.711111111111111</v>
      </c>
      <c r="J37" s="140" t="n">
        <f aca="false">'Presupuesto Planes '!G54</f>
        <v>0.675555555555555</v>
      </c>
      <c r="K37" s="140" t="n">
        <f aca="false">'Presupuesto Planes '!H54</f>
        <v>0.639999999999999</v>
      </c>
      <c r="L37" s="140" t="n">
        <f aca="false">'Presupuesto Planes '!I54</f>
        <v>0.64</v>
      </c>
      <c r="M37" s="140" t="n">
        <f aca="false">'Presupuesto Planes '!J54</f>
        <v>0.675555555555555</v>
      </c>
      <c r="N37" s="140" t="n">
        <f aca="false">'Presupuesto Planes '!K54</f>
        <v>0.746666666666666</v>
      </c>
      <c r="O37" s="140" t="n">
        <f aca="false">'Presupuesto Planes '!L54</f>
        <v>0.746666666666667</v>
      </c>
      <c r="P37" s="140" t="n">
        <f aca="false">'Presupuesto Planes '!M54</f>
        <v>0.782222222222222</v>
      </c>
      <c r="Q37" s="140" t="n">
        <f aca="false">'Presupuesto Planes '!N54</f>
        <v>0.782222222222222</v>
      </c>
    </row>
    <row collapsed="false" customFormat="false" customHeight="false" hidden="false" ht="15" outlineLevel="0" r="38">
      <c r="A38" s="143" t="s">
        <v>66</v>
      </c>
      <c r="B38" s="143" t="s">
        <v>82</v>
      </c>
      <c r="C38" s="143" t="s">
        <v>83</v>
      </c>
      <c r="D38" s="143" t="s">
        <v>101</v>
      </c>
      <c r="E38" s="143" t="s">
        <v>102</v>
      </c>
      <c r="F38" s="140" t="n">
        <f aca="false">'Presupuesto Planes '!C56</f>
        <v>89.2324749642347</v>
      </c>
      <c r="G38" s="140" t="n">
        <f aca="false">'Presupuesto Planes '!D56</f>
        <v>89.2324749642346</v>
      </c>
      <c r="H38" s="140" t="n">
        <f aca="false">'Presupuesto Planes '!E56</f>
        <v>89.2324749642346</v>
      </c>
      <c r="I38" s="140" t="n">
        <f aca="false">'Presupuesto Planes '!F56</f>
        <v>89.2324749642346</v>
      </c>
      <c r="J38" s="140" t="n">
        <f aca="false">'Presupuesto Planes '!G56</f>
        <v>84.7708512160229</v>
      </c>
      <c r="K38" s="140" t="n">
        <f aca="false">'Presupuesto Planes '!H56</f>
        <v>80.3092274678112</v>
      </c>
      <c r="L38" s="140" t="n">
        <f aca="false">'Presupuesto Planes '!I56</f>
        <v>80.3092274678112</v>
      </c>
      <c r="M38" s="140" t="n">
        <f aca="false">'Presupuesto Planes '!J56</f>
        <v>84.7708512160229</v>
      </c>
      <c r="N38" s="140" t="n">
        <f aca="false">'Presupuesto Planes '!K56</f>
        <v>93.6940987124464</v>
      </c>
      <c r="O38" s="140" t="n">
        <f aca="false">'Presupuesto Planes '!L56</f>
        <v>93.6940987124464</v>
      </c>
      <c r="P38" s="140" t="n">
        <f aca="false">'Presupuesto Planes '!M56</f>
        <v>98.1557224606581</v>
      </c>
      <c r="Q38" s="140" t="n">
        <f aca="false">'Presupuesto Planes '!N56</f>
        <v>98.1557224606581</v>
      </c>
    </row>
    <row collapsed="false" customFormat="false" customHeight="false" hidden="false" ht="15" outlineLevel="0" r="39">
      <c r="A39" s="143" t="s">
        <v>66</v>
      </c>
      <c r="B39" s="143" t="s">
        <v>82</v>
      </c>
      <c r="C39" s="143" t="s">
        <v>83</v>
      </c>
      <c r="D39" s="143" t="s">
        <v>103</v>
      </c>
      <c r="E39" s="143" t="s">
        <v>102</v>
      </c>
      <c r="F39" s="140" t="n">
        <f aca="false">'Presupuesto Planes '!C57</f>
        <v>25.1359084406294</v>
      </c>
      <c r="G39" s="140" t="n">
        <f aca="false">'Presupuesto Planes '!D57</f>
        <v>25.1359084406295</v>
      </c>
      <c r="H39" s="140" t="n">
        <f aca="false">'Presupuesto Planes '!E57</f>
        <v>25.1359084406295</v>
      </c>
      <c r="I39" s="140" t="n">
        <f aca="false">'Presupuesto Planes '!F57</f>
        <v>25.1359084406295</v>
      </c>
      <c r="J39" s="140" t="n">
        <f aca="false">'Presupuesto Planes '!G57</f>
        <v>23.879113018598</v>
      </c>
      <c r="K39" s="140" t="n">
        <f aca="false">'Presupuesto Planes '!H57</f>
        <v>22.6223175965665</v>
      </c>
      <c r="L39" s="140" t="n">
        <f aca="false">'Presupuesto Planes '!I57</f>
        <v>22.6223175965665</v>
      </c>
      <c r="M39" s="140" t="n">
        <f aca="false">'Presupuesto Planes '!J57</f>
        <v>23.879113018598</v>
      </c>
      <c r="N39" s="140" t="n">
        <f aca="false">'Presupuesto Planes '!K57</f>
        <v>26.3927038626609</v>
      </c>
      <c r="O39" s="140" t="n">
        <f aca="false">'Presupuesto Planes '!L57</f>
        <v>26.3927038626609</v>
      </c>
      <c r="P39" s="140" t="n">
        <f aca="false">'Presupuesto Planes '!M57</f>
        <v>27.6494992846924</v>
      </c>
      <c r="Q39" s="140" t="n">
        <f aca="false">'Presupuesto Planes '!N57</f>
        <v>27.6494992846924</v>
      </c>
    </row>
    <row collapsed="false" customFormat="false" customHeight="false" hidden="false" ht="15" outlineLevel="0" r="40">
      <c r="A40" s="143" t="s">
        <v>66</v>
      </c>
      <c r="B40" s="143" t="s">
        <v>82</v>
      </c>
      <c r="C40" s="143" t="s">
        <v>83</v>
      </c>
      <c r="D40" s="143" t="s">
        <v>104</v>
      </c>
      <c r="E40" s="143" t="s">
        <v>102</v>
      </c>
      <c r="F40" s="140" t="n">
        <f aca="false">'Presupuesto Planes '!C58</f>
        <v>8.97711015736767</v>
      </c>
      <c r="G40" s="140" t="n">
        <f aca="false">'Presupuesto Planes '!D58</f>
        <v>8.97711015736767</v>
      </c>
      <c r="H40" s="140" t="n">
        <f aca="false">'Presupuesto Planes '!E58</f>
        <v>8.97711015736767</v>
      </c>
      <c r="I40" s="140" t="n">
        <f aca="false">'Presupuesto Planes '!F58</f>
        <v>8.97711015736767</v>
      </c>
      <c r="J40" s="140" t="n">
        <f aca="false">'Presupuesto Planes '!G58</f>
        <v>8.52825464949929</v>
      </c>
      <c r="K40" s="140" t="n">
        <f aca="false">'Presupuesto Planes '!H58</f>
        <v>8.0793991416309</v>
      </c>
      <c r="L40" s="140" t="n">
        <f aca="false">'Presupuesto Planes '!I58</f>
        <v>8.0793991416309</v>
      </c>
      <c r="M40" s="140" t="n">
        <f aca="false">'Presupuesto Planes '!J58</f>
        <v>8.52825464949929</v>
      </c>
      <c r="N40" s="140" t="n">
        <f aca="false">'Presupuesto Planes '!K58</f>
        <v>9.42596566523605</v>
      </c>
      <c r="O40" s="140" t="n">
        <f aca="false">'Presupuesto Planes '!L58</f>
        <v>9.42596566523605</v>
      </c>
      <c r="P40" s="140" t="n">
        <f aca="false">'Presupuesto Planes '!M58</f>
        <v>9.87482117310444</v>
      </c>
      <c r="Q40" s="140" t="n">
        <f aca="false">'Presupuesto Planes '!N58</f>
        <v>9.87482117310444</v>
      </c>
    </row>
    <row collapsed="false" customFormat="false" customHeight="false" hidden="false" ht="15" outlineLevel="0" r="41">
      <c r="A41" s="143" t="s">
        <v>66</v>
      </c>
      <c r="B41" s="143" t="s">
        <v>82</v>
      </c>
      <c r="C41" s="143" t="s">
        <v>83</v>
      </c>
      <c r="D41" s="143" t="s">
        <v>105</v>
      </c>
      <c r="E41" s="143" t="s">
        <v>102</v>
      </c>
      <c r="F41" s="140" t="n">
        <f aca="false">'Presupuesto Planes '!C59</f>
        <v>1.25679542203147</v>
      </c>
      <c r="G41" s="140" t="n">
        <f aca="false">'Presupuesto Planes '!D59</f>
        <v>1.25679542203147</v>
      </c>
      <c r="H41" s="140" t="n">
        <f aca="false">'Presupuesto Planes '!E59</f>
        <v>1.25679542203147</v>
      </c>
      <c r="I41" s="140" t="n">
        <f aca="false">'Presupuesto Planes '!F59</f>
        <v>1.25679542203147</v>
      </c>
      <c r="J41" s="140" t="n">
        <f aca="false">'Presupuesto Planes '!G59</f>
        <v>1.1939556509299</v>
      </c>
      <c r="K41" s="140" t="n">
        <f aca="false">'Presupuesto Planes '!H59</f>
        <v>1.13111587982833</v>
      </c>
      <c r="L41" s="140" t="n">
        <f aca="false">'Presupuesto Planes '!I59</f>
        <v>1.13111587982833</v>
      </c>
      <c r="M41" s="140" t="n">
        <f aca="false">'Presupuesto Planes '!J59</f>
        <v>1.1939556509299</v>
      </c>
      <c r="N41" s="140" t="n">
        <f aca="false">'Presupuesto Planes '!K59</f>
        <v>1.31963519313305</v>
      </c>
      <c r="O41" s="140" t="n">
        <f aca="false">'Presupuesto Planes '!L59</f>
        <v>1.31963519313305</v>
      </c>
      <c r="P41" s="140" t="n">
        <f aca="false">'Presupuesto Planes '!M59</f>
        <v>1.38247496423462</v>
      </c>
      <c r="Q41" s="140" t="n">
        <f aca="false">'Presupuesto Planes '!N59</f>
        <v>1.38247496423462</v>
      </c>
    </row>
    <row collapsed="false" customFormat="false" customHeight="false" hidden="false" ht="15" outlineLevel="0" r="42">
      <c r="A42" s="143" t="s">
        <v>66</v>
      </c>
      <c r="B42" s="143" t="s">
        <v>82</v>
      </c>
      <c r="C42" s="143" t="s">
        <v>83</v>
      </c>
      <c r="D42" s="143" t="s">
        <v>106</v>
      </c>
      <c r="E42" s="143" t="s">
        <v>102</v>
      </c>
      <c r="F42" s="140" t="n">
        <f aca="false">'Presupuesto Planes '!C60</f>
        <v>0.897711015736767</v>
      </c>
      <c r="G42" s="140" t="n">
        <f aca="false">'Presupuesto Planes '!D60</f>
        <v>0.897711015736767</v>
      </c>
      <c r="H42" s="140" t="n">
        <f aca="false">'Presupuesto Planes '!E60</f>
        <v>0.897711015736767</v>
      </c>
      <c r="I42" s="140" t="n">
        <f aca="false">'Presupuesto Planes '!F60</f>
        <v>0.897711015736767</v>
      </c>
      <c r="J42" s="140" t="n">
        <f aca="false">'Presupuesto Planes '!G60</f>
        <v>0.852825464949929</v>
      </c>
      <c r="K42" s="140" t="n">
        <f aca="false">'Presupuesto Planes '!H60</f>
        <v>0.80793991416309</v>
      </c>
      <c r="L42" s="140" t="n">
        <f aca="false">'Presupuesto Planes '!I60</f>
        <v>0.80793991416309</v>
      </c>
      <c r="M42" s="140" t="n">
        <f aca="false">'Presupuesto Planes '!J60</f>
        <v>0.852825464949929</v>
      </c>
      <c r="N42" s="140" t="n">
        <f aca="false">'Presupuesto Planes '!K60</f>
        <v>0.942596566523605</v>
      </c>
      <c r="O42" s="140" t="n">
        <f aca="false">'Presupuesto Planes '!L60</f>
        <v>0.942596566523605</v>
      </c>
      <c r="P42" s="140" t="n">
        <f aca="false">'Presupuesto Planes '!M60</f>
        <v>0.987482117310443</v>
      </c>
      <c r="Q42" s="140" t="n">
        <f aca="false">'Presupuesto Planes '!N60</f>
        <v>0.987482117310443</v>
      </c>
    </row>
    <row collapsed="false" customFormat="false" customHeight="false" hidden="false" ht="15" outlineLevel="0" r="43">
      <c r="A43" s="143" t="s">
        <v>66</v>
      </c>
      <c r="B43" s="143" t="s">
        <v>84</v>
      </c>
      <c r="C43" s="143" t="s">
        <v>85</v>
      </c>
      <c r="D43" s="143" t="s">
        <v>101</v>
      </c>
      <c r="E43" s="143" t="s">
        <v>102</v>
      </c>
      <c r="F43" s="140" t="n">
        <f aca="false">'Presupuesto Planes '!C62</f>
        <v>92.4064171122995</v>
      </c>
      <c r="G43" s="140" t="n">
        <f aca="false">'Presupuesto Planes '!D62</f>
        <v>92.4064171122995</v>
      </c>
      <c r="H43" s="140" t="n">
        <f aca="false">'Presupuesto Planes '!E62</f>
        <v>92.4064171122995</v>
      </c>
      <c r="I43" s="140" t="n">
        <f aca="false">'Presupuesto Planes '!F62</f>
        <v>92.4064171122995</v>
      </c>
      <c r="J43" s="140" t="n">
        <f aca="false">'Presupuesto Planes '!G62</f>
        <v>87.7860962566845</v>
      </c>
      <c r="K43" s="140" t="n">
        <f aca="false">'Presupuesto Planes '!H62</f>
        <v>83.1657754010695</v>
      </c>
      <c r="L43" s="140" t="n">
        <f aca="false">'Presupuesto Planes '!I62</f>
        <v>83.1657754010695</v>
      </c>
      <c r="M43" s="140" t="n">
        <f aca="false">'Presupuesto Planes '!J62</f>
        <v>87.7860962566845</v>
      </c>
      <c r="N43" s="140" t="n">
        <f aca="false">'Presupuesto Planes '!K62</f>
        <v>97.0267379679144</v>
      </c>
      <c r="O43" s="140" t="n">
        <f aca="false">'Presupuesto Planes '!L62</f>
        <v>97.0267379679144</v>
      </c>
      <c r="P43" s="140" t="n">
        <f aca="false">'Presupuesto Planes '!M62</f>
        <v>101.647058823529</v>
      </c>
      <c r="Q43" s="140" t="n">
        <f aca="false">'Presupuesto Planes '!N62</f>
        <v>101.647058823529</v>
      </c>
    </row>
    <row collapsed="false" customFormat="false" customHeight="false" hidden="false" ht="15" outlineLevel="0" r="44">
      <c r="A44" s="143" t="s">
        <v>66</v>
      </c>
      <c r="B44" s="143" t="s">
        <v>84</v>
      </c>
      <c r="C44" s="143" t="s">
        <v>85</v>
      </c>
      <c r="D44" s="143" t="s">
        <v>103</v>
      </c>
      <c r="E44" s="143" t="s">
        <v>102</v>
      </c>
      <c r="F44" s="140" t="n">
        <f aca="false">'Presupuesto Planes '!C63</f>
        <v>13.1550802139038</v>
      </c>
      <c r="G44" s="140" t="n">
        <f aca="false">'Presupuesto Planes '!D63</f>
        <v>13.1550802139038</v>
      </c>
      <c r="H44" s="140" t="n">
        <f aca="false">'Presupuesto Planes '!E63</f>
        <v>13.1550802139038</v>
      </c>
      <c r="I44" s="140" t="n">
        <f aca="false">'Presupuesto Planes '!F63</f>
        <v>13.1550802139038</v>
      </c>
      <c r="J44" s="140" t="n">
        <f aca="false">'Presupuesto Planes '!G63</f>
        <v>12.4973262032086</v>
      </c>
      <c r="K44" s="140" t="n">
        <f aca="false">'Presupuesto Planes '!H63</f>
        <v>11.8395721925134</v>
      </c>
      <c r="L44" s="140" t="n">
        <f aca="false">'Presupuesto Planes '!I63</f>
        <v>11.8395721925134</v>
      </c>
      <c r="M44" s="140" t="n">
        <f aca="false">'Presupuesto Planes '!J63</f>
        <v>12.4973262032086</v>
      </c>
      <c r="N44" s="140" t="n">
        <f aca="false">'Presupuesto Planes '!K63</f>
        <v>13.8128342245989</v>
      </c>
      <c r="O44" s="140" t="n">
        <f aca="false">'Presupuesto Planes '!L63</f>
        <v>13.8128342245989</v>
      </c>
      <c r="P44" s="140" t="n">
        <f aca="false">'Presupuesto Planes '!M63</f>
        <v>14.4705882352941</v>
      </c>
      <c r="Q44" s="140" t="n">
        <f aca="false">'Presupuesto Planes '!N63</f>
        <v>14.4705882352941</v>
      </c>
    </row>
    <row collapsed="false" customFormat="false" customHeight="false" hidden="false" ht="15" outlineLevel="0" r="45">
      <c r="A45" s="143" t="s">
        <v>66</v>
      </c>
      <c r="B45" s="143" t="s">
        <v>84</v>
      </c>
      <c r="C45" s="143" t="s">
        <v>85</v>
      </c>
      <c r="D45" s="143" t="s">
        <v>104</v>
      </c>
      <c r="E45" s="143" t="s">
        <v>102</v>
      </c>
      <c r="F45" s="140" t="n">
        <f aca="false">'Presupuesto Planes '!C64</f>
        <v>5.13368983957219</v>
      </c>
      <c r="G45" s="140" t="n">
        <f aca="false">'Presupuesto Planes '!D64</f>
        <v>5.13368983957219</v>
      </c>
      <c r="H45" s="140" t="n">
        <f aca="false">'Presupuesto Planes '!E64</f>
        <v>5.13368983957219</v>
      </c>
      <c r="I45" s="140" t="n">
        <f aca="false">'Presupuesto Planes '!F64</f>
        <v>5.13368983957219</v>
      </c>
      <c r="J45" s="140" t="n">
        <f aca="false">'Presupuesto Planes '!G64</f>
        <v>4.87700534759358</v>
      </c>
      <c r="K45" s="140" t="n">
        <f aca="false">'Presupuesto Planes '!H64</f>
        <v>4.62032085561497</v>
      </c>
      <c r="L45" s="140" t="n">
        <f aca="false">'Presupuesto Planes '!I64</f>
        <v>4.62032085561497</v>
      </c>
      <c r="M45" s="140" t="n">
        <f aca="false">'Presupuesto Planes '!J64</f>
        <v>4.87700534759358</v>
      </c>
      <c r="N45" s="140" t="n">
        <f aca="false">'Presupuesto Planes '!K64</f>
        <v>5.3903743315508</v>
      </c>
      <c r="O45" s="140" t="n">
        <f aca="false">'Presupuesto Planes '!L64</f>
        <v>5.3903743315508</v>
      </c>
      <c r="P45" s="140" t="n">
        <f aca="false">'Presupuesto Planes '!M64</f>
        <v>5.64705882352941</v>
      </c>
      <c r="Q45" s="140" t="n">
        <f aca="false">'Presupuesto Planes '!N64</f>
        <v>5.64705882352941</v>
      </c>
    </row>
    <row collapsed="false" customFormat="false" customHeight="false" hidden="false" ht="15" outlineLevel="0" r="46">
      <c r="A46" s="143" t="s">
        <v>66</v>
      </c>
      <c r="B46" s="143" t="s">
        <v>84</v>
      </c>
      <c r="C46" s="143" t="s">
        <v>85</v>
      </c>
      <c r="D46" s="143" t="s">
        <v>105</v>
      </c>
      <c r="E46" s="143" t="s">
        <v>102</v>
      </c>
      <c r="F46" s="140" t="n">
        <f aca="false">'Presupuesto Planes '!C65</f>
        <v>4.17112299465241</v>
      </c>
      <c r="G46" s="140" t="n">
        <f aca="false">'Presupuesto Planes '!D65</f>
        <v>4.17112299465241</v>
      </c>
      <c r="H46" s="140" t="n">
        <f aca="false">'Presupuesto Planes '!E65</f>
        <v>4.17112299465241</v>
      </c>
      <c r="I46" s="140" t="n">
        <f aca="false">'Presupuesto Planes '!F65</f>
        <v>4.17112299465241</v>
      </c>
      <c r="J46" s="140" t="n">
        <f aca="false">'Presupuesto Planes '!G65</f>
        <v>3.96256684491979</v>
      </c>
      <c r="K46" s="140" t="n">
        <f aca="false">'Presupuesto Planes '!H65</f>
        <v>3.75401069518717</v>
      </c>
      <c r="L46" s="140" t="n">
        <f aca="false">'Presupuesto Planes '!I65</f>
        <v>3.75401069518717</v>
      </c>
      <c r="M46" s="140" t="n">
        <f aca="false">'Presupuesto Planes '!J65</f>
        <v>3.96256684491979</v>
      </c>
      <c r="N46" s="140" t="n">
        <f aca="false">'Presupuesto Planes '!K65</f>
        <v>4.37967914438503</v>
      </c>
      <c r="O46" s="140" t="n">
        <f aca="false">'Presupuesto Planes '!L65</f>
        <v>4.37967914438503</v>
      </c>
      <c r="P46" s="140" t="n">
        <f aca="false">'Presupuesto Planes '!M65</f>
        <v>4.58823529411765</v>
      </c>
      <c r="Q46" s="140" t="n">
        <f aca="false">'Presupuesto Planes '!N65</f>
        <v>4.58823529411765</v>
      </c>
    </row>
    <row collapsed="false" customFormat="false" customHeight="false" hidden="false" ht="15" outlineLevel="0" r="47">
      <c r="A47" s="143" t="s">
        <v>66</v>
      </c>
      <c r="B47" s="143" t="s">
        <v>84</v>
      </c>
      <c r="C47" s="143" t="s">
        <v>85</v>
      </c>
      <c r="D47" s="143" t="s">
        <v>106</v>
      </c>
      <c r="E47" s="143" t="s">
        <v>102</v>
      </c>
      <c r="F47" s="140" t="n">
        <f aca="false">'Presupuesto Planes '!C66</f>
        <v>5.13368983957219</v>
      </c>
      <c r="G47" s="140" t="n">
        <f aca="false">'Presupuesto Planes '!D66</f>
        <v>5.13368983957219</v>
      </c>
      <c r="H47" s="140" t="n">
        <f aca="false">'Presupuesto Planes '!E66</f>
        <v>5.13368983957219</v>
      </c>
      <c r="I47" s="140" t="n">
        <f aca="false">'Presupuesto Planes '!F66</f>
        <v>5.13368983957219</v>
      </c>
      <c r="J47" s="140" t="n">
        <f aca="false">'Presupuesto Planes '!G66</f>
        <v>4.87700534759358</v>
      </c>
      <c r="K47" s="140" t="n">
        <f aca="false">'Presupuesto Planes '!H66</f>
        <v>4.62032085561497</v>
      </c>
      <c r="L47" s="140" t="n">
        <f aca="false">'Presupuesto Planes '!I66</f>
        <v>4.62032085561497</v>
      </c>
      <c r="M47" s="140" t="n">
        <f aca="false">'Presupuesto Planes '!J66</f>
        <v>4.87700534759358</v>
      </c>
      <c r="N47" s="140" t="n">
        <f aca="false">'Presupuesto Planes '!K66</f>
        <v>5.3903743315508</v>
      </c>
      <c r="O47" s="140" t="n">
        <f aca="false">'Presupuesto Planes '!L66</f>
        <v>5.3903743315508</v>
      </c>
      <c r="P47" s="140" t="n">
        <f aca="false">'Presupuesto Planes '!M66</f>
        <v>5.64705882352941</v>
      </c>
      <c r="Q47" s="140" t="n">
        <f aca="false">'Presupuesto Planes '!N66</f>
        <v>5.64705882352941</v>
      </c>
    </row>
    <row collapsed="false" customFormat="false" customHeight="false" hidden="false" ht="15" outlineLevel="0" r="48">
      <c r="A48" s="143" t="s">
        <v>66</v>
      </c>
      <c r="B48" s="143" t="s">
        <v>86</v>
      </c>
      <c r="C48" s="143" t="s">
        <v>87</v>
      </c>
      <c r="D48" s="143" t="s">
        <v>101</v>
      </c>
      <c r="E48" s="143" t="s">
        <v>102</v>
      </c>
      <c r="F48" s="140" t="n">
        <f aca="false">'Presupuesto Planes '!C68</f>
        <v>71.2469304229195</v>
      </c>
      <c r="G48" s="140" t="n">
        <f aca="false">'Presupuesto Planes '!D68</f>
        <v>71.2469304229195</v>
      </c>
      <c r="H48" s="140" t="n">
        <f aca="false">'Presupuesto Planes '!E68</f>
        <v>71.2469304229195</v>
      </c>
      <c r="I48" s="140" t="n">
        <f aca="false">'Presupuesto Planes '!F68</f>
        <v>71.2469304229195</v>
      </c>
      <c r="J48" s="140" t="n">
        <f aca="false">'Presupuesto Planes '!G68</f>
        <v>67.6845839017735</v>
      </c>
      <c r="K48" s="140" t="n">
        <f aca="false">'Presupuesto Planes '!H68</f>
        <v>64.1222373806276</v>
      </c>
      <c r="L48" s="140" t="n">
        <f aca="false">'Presupuesto Planes '!I68</f>
        <v>64.1222373806276</v>
      </c>
      <c r="M48" s="140" t="n">
        <f aca="false">'Presupuesto Planes '!J68</f>
        <v>67.6845839017735</v>
      </c>
      <c r="N48" s="140" t="n">
        <f aca="false">'Presupuesto Planes '!K68</f>
        <v>74.8092769440655</v>
      </c>
      <c r="O48" s="140" t="n">
        <f aca="false">'Presupuesto Planes '!L68</f>
        <v>74.8092769440655</v>
      </c>
      <c r="P48" s="140" t="n">
        <f aca="false">'Presupuesto Planes '!M68</f>
        <v>78.3716234652115</v>
      </c>
      <c r="Q48" s="140" t="n">
        <f aca="false">'Presupuesto Planes '!N68</f>
        <v>78.3716234652115</v>
      </c>
    </row>
    <row collapsed="false" customFormat="false" customHeight="false" hidden="false" ht="15" outlineLevel="0" r="49">
      <c r="A49" s="143" t="s">
        <v>66</v>
      </c>
      <c r="B49" s="143" t="s">
        <v>86</v>
      </c>
      <c r="C49" s="143" t="s">
        <v>87</v>
      </c>
      <c r="D49" s="143" t="s">
        <v>103</v>
      </c>
      <c r="E49" s="143" t="s">
        <v>102</v>
      </c>
      <c r="F49" s="140" t="n">
        <f aca="false">'Presupuesto Planes '!C69</f>
        <v>3.92905866302865</v>
      </c>
      <c r="G49" s="140" t="n">
        <f aca="false">'Presupuesto Planes '!D69</f>
        <v>3.92905866302865</v>
      </c>
      <c r="H49" s="140" t="n">
        <f aca="false">'Presupuesto Planes '!E69</f>
        <v>3.92905866302865</v>
      </c>
      <c r="I49" s="140" t="n">
        <f aca="false">'Presupuesto Planes '!F69</f>
        <v>3.92905866302865</v>
      </c>
      <c r="J49" s="140" t="n">
        <f aca="false">'Presupuesto Planes '!G69</f>
        <v>3.73260572987721</v>
      </c>
      <c r="K49" s="140" t="n">
        <f aca="false">'Presupuesto Planes '!H69</f>
        <v>3.53615279672578</v>
      </c>
      <c r="L49" s="140" t="n">
        <f aca="false">'Presupuesto Planes '!I69</f>
        <v>3.53615279672578</v>
      </c>
      <c r="M49" s="140" t="n">
        <f aca="false">'Presupuesto Planes '!J69</f>
        <v>3.73260572987721</v>
      </c>
      <c r="N49" s="140" t="n">
        <f aca="false">'Presupuesto Planes '!K69</f>
        <v>4.12551159618008</v>
      </c>
      <c r="O49" s="140" t="n">
        <f aca="false">'Presupuesto Planes '!L69</f>
        <v>4.12551159618008</v>
      </c>
      <c r="P49" s="140" t="n">
        <f aca="false">'Presupuesto Planes '!M69</f>
        <v>4.32196452933151</v>
      </c>
      <c r="Q49" s="140" t="n">
        <f aca="false">'Presupuesto Planes '!N69</f>
        <v>4.32196452933151</v>
      </c>
    </row>
    <row collapsed="false" customFormat="false" customHeight="false" hidden="false" ht="15" outlineLevel="0" r="50">
      <c r="A50" s="143" t="s">
        <v>66</v>
      </c>
      <c r="B50" s="143" t="s">
        <v>86</v>
      </c>
      <c r="C50" s="143" t="s">
        <v>87</v>
      </c>
      <c r="D50" s="143" t="s">
        <v>104</v>
      </c>
      <c r="E50" s="143" t="s">
        <v>102</v>
      </c>
      <c r="F50" s="140" t="n">
        <f aca="false">'Presupuesto Planes '!C70</f>
        <v>15.5852660300136</v>
      </c>
      <c r="G50" s="140" t="n">
        <f aca="false">'Presupuesto Planes '!D70</f>
        <v>15.5852660300136</v>
      </c>
      <c r="H50" s="140" t="n">
        <f aca="false">'Presupuesto Planes '!E70</f>
        <v>15.5852660300136</v>
      </c>
      <c r="I50" s="140" t="n">
        <f aca="false">'Presupuesto Planes '!F70</f>
        <v>15.5852660300136</v>
      </c>
      <c r="J50" s="140" t="n">
        <f aca="false">'Presupuesto Planes '!G70</f>
        <v>14.8060027285129</v>
      </c>
      <c r="K50" s="140" t="n">
        <f aca="false">'Presupuesto Planes '!H70</f>
        <v>14.0267394270122</v>
      </c>
      <c r="L50" s="140" t="n">
        <f aca="false">'Presupuesto Planes '!I70</f>
        <v>14.0267394270122</v>
      </c>
      <c r="M50" s="140" t="n">
        <f aca="false">'Presupuesto Planes '!J70</f>
        <v>14.8060027285129</v>
      </c>
      <c r="N50" s="140" t="n">
        <f aca="false">'Presupuesto Planes '!K70</f>
        <v>16.3645293315143</v>
      </c>
      <c r="O50" s="140" t="n">
        <f aca="false">'Presupuesto Planes '!L70</f>
        <v>16.3645293315143</v>
      </c>
      <c r="P50" s="140" t="n">
        <f aca="false">'Presupuesto Planes '!M70</f>
        <v>17.143792633015</v>
      </c>
      <c r="Q50" s="140" t="n">
        <f aca="false">'Presupuesto Planes '!N70</f>
        <v>17.143792633015</v>
      </c>
    </row>
    <row collapsed="false" customFormat="false" customHeight="false" hidden="false" ht="15" outlineLevel="0" r="51">
      <c r="A51" s="143" t="s">
        <v>66</v>
      </c>
      <c r="B51" s="143" t="s">
        <v>86</v>
      </c>
      <c r="C51" s="143" t="s">
        <v>87</v>
      </c>
      <c r="D51" s="143" t="s">
        <v>105</v>
      </c>
      <c r="E51" s="143" t="s">
        <v>102</v>
      </c>
      <c r="F51" s="140" t="n">
        <f aca="false">'Presupuesto Planes '!C71</f>
        <v>3.53615279672579</v>
      </c>
      <c r="G51" s="140" t="n">
        <f aca="false">'Presupuesto Planes '!D71</f>
        <v>3.53615279672579</v>
      </c>
      <c r="H51" s="140" t="n">
        <f aca="false">'Presupuesto Planes '!E71</f>
        <v>3.53615279672579</v>
      </c>
      <c r="I51" s="140" t="n">
        <f aca="false">'Presupuesto Planes '!F71</f>
        <v>3.53615279672579</v>
      </c>
      <c r="J51" s="140" t="n">
        <f aca="false">'Presupuesto Planes '!G71</f>
        <v>3.3593451568895</v>
      </c>
      <c r="K51" s="140" t="n">
        <f aca="false">'Presupuesto Planes '!H71</f>
        <v>3.18253751705321</v>
      </c>
      <c r="L51" s="140" t="n">
        <f aca="false">'Presupuesto Planes '!I71</f>
        <v>3.18253751705321</v>
      </c>
      <c r="M51" s="140" t="n">
        <f aca="false">'Presupuesto Planes '!J71</f>
        <v>3.3593451568895</v>
      </c>
      <c r="N51" s="140" t="n">
        <f aca="false">'Presupuesto Planes '!K71</f>
        <v>3.71296043656208</v>
      </c>
      <c r="O51" s="140" t="n">
        <f aca="false">'Presupuesto Planes '!L71</f>
        <v>3.71296043656208</v>
      </c>
      <c r="P51" s="140" t="n">
        <f aca="false">'Presupuesto Planes '!M71</f>
        <v>3.88976807639836</v>
      </c>
      <c r="Q51" s="140" t="n">
        <f aca="false">'Presupuesto Planes '!N71</f>
        <v>3.88976807639836</v>
      </c>
    </row>
    <row collapsed="false" customFormat="false" customHeight="false" hidden="false" ht="15" outlineLevel="0" r="52">
      <c r="A52" s="143" t="s">
        <v>66</v>
      </c>
      <c r="B52" s="143" t="s">
        <v>86</v>
      </c>
      <c r="C52" s="143" t="s">
        <v>87</v>
      </c>
      <c r="D52" s="143" t="s">
        <v>106</v>
      </c>
      <c r="E52" s="143" t="s">
        <v>102</v>
      </c>
      <c r="F52" s="140" t="n">
        <f aca="false">'Presupuesto Planes '!C72</f>
        <v>1.70259208731242</v>
      </c>
      <c r="G52" s="140" t="n">
        <f aca="false">'Presupuesto Planes '!D72</f>
        <v>1.70259208731242</v>
      </c>
      <c r="H52" s="140" t="n">
        <f aca="false">'Presupuesto Planes '!E72</f>
        <v>1.70259208731242</v>
      </c>
      <c r="I52" s="140" t="n">
        <f aca="false">'Presupuesto Planes '!F72</f>
        <v>1.70259208731242</v>
      </c>
      <c r="J52" s="140" t="n">
        <f aca="false">'Presupuesto Planes '!G72</f>
        <v>1.6174624829468</v>
      </c>
      <c r="K52" s="140" t="n">
        <f aca="false">'Presupuesto Planes '!H72</f>
        <v>1.53233287858118</v>
      </c>
      <c r="L52" s="140" t="n">
        <f aca="false">'Presupuesto Planes '!I72</f>
        <v>1.53233287858118</v>
      </c>
      <c r="M52" s="140" t="n">
        <f aca="false">'Presupuesto Planes '!J72</f>
        <v>1.6174624829468</v>
      </c>
      <c r="N52" s="140" t="n">
        <f aca="false">'Presupuesto Planes '!K72</f>
        <v>1.78772169167804</v>
      </c>
      <c r="O52" s="140" t="n">
        <f aca="false">'Presupuesto Planes '!L72</f>
        <v>1.78772169167804</v>
      </c>
      <c r="P52" s="140" t="n">
        <f aca="false">'Presupuesto Planes '!M72</f>
        <v>1.87285129604366</v>
      </c>
      <c r="Q52" s="140" t="n">
        <f aca="false">'Presupuesto Planes '!N72</f>
        <v>1.87285129604366</v>
      </c>
    </row>
    <row collapsed="false" customFormat="false" customHeight="false" hidden="false" ht="15" outlineLevel="0" r="53">
      <c r="A53" s="143" t="s">
        <v>66</v>
      </c>
      <c r="B53" s="143" t="s">
        <v>88</v>
      </c>
      <c r="C53" s="143" t="s">
        <v>89</v>
      </c>
      <c r="D53" s="143" t="s">
        <v>101</v>
      </c>
      <c r="E53" s="143" t="s">
        <v>102</v>
      </c>
      <c r="F53" s="140" t="n">
        <f aca="false">'Presupuesto Planes '!C74</f>
        <v>38.8235294117647</v>
      </c>
      <c r="G53" s="140" t="n">
        <f aca="false">'Presupuesto Planes '!D74</f>
        <v>38.8235294117647</v>
      </c>
      <c r="H53" s="140" t="n">
        <f aca="false">'Presupuesto Planes '!E74</f>
        <v>38.8235294117647</v>
      </c>
      <c r="I53" s="140" t="n">
        <f aca="false">'Presupuesto Planes '!F74</f>
        <v>38.8235294117647</v>
      </c>
      <c r="J53" s="140" t="n">
        <f aca="false">'Presupuesto Planes '!G74</f>
        <v>36.8823529411765</v>
      </c>
      <c r="K53" s="140" t="n">
        <f aca="false">'Presupuesto Planes '!H74</f>
        <v>34.9411764705882</v>
      </c>
      <c r="L53" s="140" t="n">
        <f aca="false">'Presupuesto Planes '!I74</f>
        <v>34.9411764705882</v>
      </c>
      <c r="M53" s="140" t="n">
        <f aca="false">'Presupuesto Planes '!J74</f>
        <v>36.8823529411765</v>
      </c>
      <c r="N53" s="140" t="n">
        <f aca="false">'Presupuesto Planes '!K74</f>
        <v>40.764705882353</v>
      </c>
      <c r="O53" s="140" t="n">
        <f aca="false">'Presupuesto Planes '!L74</f>
        <v>40.764705882353</v>
      </c>
      <c r="P53" s="140" t="n">
        <f aca="false">'Presupuesto Planes '!M74</f>
        <v>42.7058823529412</v>
      </c>
      <c r="Q53" s="140" t="n">
        <f aca="false">'Presupuesto Planes '!N74</f>
        <v>42.7058823529412</v>
      </c>
    </row>
    <row collapsed="false" customFormat="false" customHeight="false" hidden="false" ht="15" outlineLevel="0" r="54">
      <c r="A54" s="143" t="s">
        <v>66</v>
      </c>
      <c r="B54" s="143" t="s">
        <v>88</v>
      </c>
      <c r="C54" s="143" t="s">
        <v>89</v>
      </c>
      <c r="D54" s="143" t="s">
        <v>103</v>
      </c>
      <c r="E54" s="143" t="s">
        <v>102</v>
      </c>
      <c r="F54" s="140" t="n">
        <f aca="false">'Presupuesto Planes '!C75</f>
        <v>3.8235294117647</v>
      </c>
      <c r="G54" s="140" t="n">
        <f aca="false">'Presupuesto Planes '!D75</f>
        <v>3.8235294117647</v>
      </c>
      <c r="H54" s="140" t="n">
        <f aca="false">'Presupuesto Planes '!E75</f>
        <v>3.8235294117647</v>
      </c>
      <c r="I54" s="140" t="n">
        <f aca="false">'Presupuesto Planes '!F75</f>
        <v>3.8235294117647</v>
      </c>
      <c r="J54" s="140" t="n">
        <f aca="false">'Presupuesto Planes '!G75</f>
        <v>3.63235294117647</v>
      </c>
      <c r="K54" s="140" t="n">
        <f aca="false">'Presupuesto Planes '!H75</f>
        <v>3.44117647058823</v>
      </c>
      <c r="L54" s="140" t="n">
        <f aca="false">'Presupuesto Planes '!I75</f>
        <v>3.44117647058823</v>
      </c>
      <c r="M54" s="140" t="n">
        <f aca="false">'Presupuesto Planes '!J75</f>
        <v>3.63235294117647</v>
      </c>
      <c r="N54" s="140" t="n">
        <f aca="false">'Presupuesto Planes '!K75</f>
        <v>4.01470588235294</v>
      </c>
      <c r="O54" s="140" t="n">
        <f aca="false">'Presupuesto Planes '!L75</f>
        <v>4.01470588235294</v>
      </c>
      <c r="P54" s="140" t="n">
        <f aca="false">'Presupuesto Planes '!M75</f>
        <v>4.20588235294117</v>
      </c>
      <c r="Q54" s="140" t="n">
        <f aca="false">'Presupuesto Planes '!N75</f>
        <v>4.20588235294117</v>
      </c>
    </row>
    <row collapsed="false" customFormat="false" customHeight="false" hidden="false" ht="15" outlineLevel="0" r="55">
      <c r="A55" s="143" t="s">
        <v>66</v>
      </c>
      <c r="B55" s="143" t="s">
        <v>88</v>
      </c>
      <c r="C55" s="143" t="s">
        <v>89</v>
      </c>
      <c r="D55" s="143" t="s">
        <v>104</v>
      </c>
      <c r="E55" s="143" t="s">
        <v>102</v>
      </c>
      <c r="F55" s="140" t="n">
        <f aca="false">'Presupuesto Planes '!C76</f>
        <v>16.1764705882353</v>
      </c>
      <c r="G55" s="140" t="n">
        <f aca="false">'Presupuesto Planes '!D76</f>
        <v>16.1764705882353</v>
      </c>
      <c r="H55" s="140" t="n">
        <f aca="false">'Presupuesto Planes '!E76</f>
        <v>16.1764705882353</v>
      </c>
      <c r="I55" s="140" t="n">
        <f aca="false">'Presupuesto Planes '!F76</f>
        <v>16.1764705882353</v>
      </c>
      <c r="J55" s="140" t="n">
        <f aca="false">'Presupuesto Planes '!G76</f>
        <v>15.3676470588235</v>
      </c>
      <c r="K55" s="140" t="n">
        <f aca="false">'Presupuesto Planes '!H76</f>
        <v>14.5588235294118</v>
      </c>
      <c r="L55" s="140" t="n">
        <f aca="false">'Presupuesto Planes '!I76</f>
        <v>14.5588235294118</v>
      </c>
      <c r="M55" s="140" t="n">
        <f aca="false">'Presupuesto Planes '!J76</f>
        <v>15.3676470588235</v>
      </c>
      <c r="N55" s="140" t="n">
        <f aca="false">'Presupuesto Planes '!K76</f>
        <v>16.9852941176471</v>
      </c>
      <c r="O55" s="140" t="n">
        <f aca="false">'Presupuesto Planes '!L76</f>
        <v>16.9852941176471</v>
      </c>
      <c r="P55" s="140" t="n">
        <f aca="false">'Presupuesto Planes '!M76</f>
        <v>17.7941176470588</v>
      </c>
      <c r="Q55" s="140" t="n">
        <f aca="false">'Presupuesto Planes '!N76</f>
        <v>17.7941176470588</v>
      </c>
    </row>
    <row collapsed="false" customFormat="false" customHeight="false" hidden="false" ht="15" outlineLevel="0" r="56">
      <c r="A56" s="143" t="s">
        <v>66</v>
      </c>
      <c r="B56" s="143" t="s">
        <v>88</v>
      </c>
      <c r="C56" s="143" t="s">
        <v>89</v>
      </c>
      <c r="D56" s="143" t="s">
        <v>105</v>
      </c>
      <c r="E56" s="143" t="s">
        <v>102</v>
      </c>
      <c r="F56" s="140" t="n">
        <f aca="false">'Presupuesto Planes '!C77</f>
        <v>1.17647058823529</v>
      </c>
      <c r="G56" s="140" t="n">
        <f aca="false">'Presupuesto Planes '!D77</f>
        <v>1.17647058823529</v>
      </c>
      <c r="H56" s="140" t="n">
        <f aca="false">'Presupuesto Planes '!E77</f>
        <v>1.17647058823529</v>
      </c>
      <c r="I56" s="140" t="n">
        <f aca="false">'Presupuesto Planes '!F77</f>
        <v>1.17647058823529</v>
      </c>
      <c r="J56" s="140" t="n">
        <f aca="false">'Presupuesto Planes '!G77</f>
        <v>1.11764705882353</v>
      </c>
      <c r="K56" s="140" t="n">
        <f aca="false">'Presupuesto Planes '!H77</f>
        <v>1.05882352941176</v>
      </c>
      <c r="L56" s="140" t="n">
        <f aca="false">'Presupuesto Planes '!I77</f>
        <v>1.05882352941176</v>
      </c>
      <c r="M56" s="140" t="n">
        <f aca="false">'Presupuesto Planes '!J77</f>
        <v>1.11764705882353</v>
      </c>
      <c r="N56" s="140" t="n">
        <f aca="false">'Presupuesto Planes '!K77</f>
        <v>1.23529411764706</v>
      </c>
      <c r="O56" s="140" t="n">
        <f aca="false">'Presupuesto Planes '!L77</f>
        <v>1.23529411764706</v>
      </c>
      <c r="P56" s="140" t="n">
        <f aca="false">'Presupuesto Planes '!M77</f>
        <v>1.29411764705882</v>
      </c>
      <c r="Q56" s="140" t="n">
        <f aca="false">'Presupuesto Planes '!N77</f>
        <v>1.29411764705882</v>
      </c>
    </row>
    <row collapsed="false" customFormat="false" customHeight="false" hidden="false" ht="15" outlineLevel="0" r="57">
      <c r="A57" s="143" t="s">
        <v>66</v>
      </c>
      <c r="B57" s="143" t="s">
        <v>88</v>
      </c>
      <c r="C57" s="143" t="s">
        <v>89</v>
      </c>
      <c r="D57" s="143" t="s">
        <v>106</v>
      </c>
      <c r="E57" s="143" t="s">
        <v>102</v>
      </c>
      <c r="F57" s="140" t="n">
        <f aca="false">'Presupuesto Planes '!C78</f>
        <v>0</v>
      </c>
      <c r="G57" s="140" t="n">
        <f aca="false">'Presupuesto Planes '!D78</f>
        <v>0</v>
      </c>
      <c r="H57" s="140" t="n">
        <f aca="false">'Presupuesto Planes '!E78</f>
        <v>0</v>
      </c>
      <c r="I57" s="140" t="n">
        <f aca="false">'Presupuesto Planes '!F78</f>
        <v>0</v>
      </c>
      <c r="J57" s="140" t="n">
        <f aca="false">'Presupuesto Planes '!G78</f>
        <v>0</v>
      </c>
      <c r="K57" s="140" t="n">
        <f aca="false">'Presupuesto Planes '!H78</f>
        <v>0</v>
      </c>
      <c r="L57" s="140" t="n">
        <f aca="false">'Presupuesto Planes '!I78</f>
        <v>0</v>
      </c>
      <c r="M57" s="140" t="n">
        <f aca="false">'Presupuesto Planes '!J78</f>
        <v>0</v>
      </c>
      <c r="N57" s="140" t="n">
        <f aca="false">'Presupuesto Planes '!K78</f>
        <v>0</v>
      </c>
      <c r="O57" s="140" t="n">
        <f aca="false">'Presupuesto Planes '!L78</f>
        <v>0</v>
      </c>
      <c r="P57" s="140" t="n">
        <f aca="false">'Presupuesto Planes '!M78</f>
        <v>0</v>
      </c>
      <c r="Q57" s="140" t="n">
        <f aca="false">'Presupuesto Planes '!N78</f>
        <v>0</v>
      </c>
    </row>
    <row collapsed="false" customFormat="false" customHeight="false" hidden="false" ht="15" outlineLevel="0" r="58">
      <c r="A58" s="143" t="s">
        <v>66</v>
      </c>
      <c r="B58" s="143" t="s">
        <v>90</v>
      </c>
      <c r="C58" s="143" t="s">
        <v>91</v>
      </c>
      <c r="D58" s="143" t="s">
        <v>101</v>
      </c>
      <c r="E58" s="143" t="s">
        <v>102</v>
      </c>
      <c r="F58" s="140" t="n">
        <f aca="false">'Presupuesto Planes '!C80</f>
        <v>40.4536082474227</v>
      </c>
      <c r="G58" s="140" t="n">
        <f aca="false">'Presupuesto Planes '!D80</f>
        <v>40.4536082474227</v>
      </c>
      <c r="H58" s="140" t="n">
        <f aca="false">'Presupuesto Planes '!E80</f>
        <v>40.4536082474227</v>
      </c>
      <c r="I58" s="140" t="n">
        <f aca="false">'Presupuesto Planes '!F80</f>
        <v>40.4536082474227</v>
      </c>
      <c r="J58" s="140" t="n">
        <f aca="false">'Presupuesto Planes '!G80</f>
        <v>38.4309278350515</v>
      </c>
      <c r="K58" s="140" t="n">
        <f aca="false">'Presupuesto Planes '!H80</f>
        <v>36.4082474226804</v>
      </c>
      <c r="L58" s="140" t="n">
        <f aca="false">'Presupuesto Planes '!I80</f>
        <v>36.4082474226804</v>
      </c>
      <c r="M58" s="140" t="n">
        <f aca="false">'Presupuesto Planes '!J80</f>
        <v>38.4309278350515</v>
      </c>
      <c r="N58" s="140" t="n">
        <f aca="false">'Presupuesto Planes '!K80</f>
        <v>42.4762886597938</v>
      </c>
      <c r="O58" s="140" t="n">
        <f aca="false">'Presupuesto Planes '!L80</f>
        <v>42.4762886597938</v>
      </c>
      <c r="P58" s="140" t="n">
        <f aca="false">'Presupuesto Planes '!M80</f>
        <v>44.4989690721649</v>
      </c>
      <c r="Q58" s="140" t="n">
        <f aca="false">'Presupuesto Planes '!N80</f>
        <v>44.4989690721649</v>
      </c>
    </row>
    <row collapsed="false" customFormat="false" customHeight="false" hidden="false" ht="15" outlineLevel="0" r="59">
      <c r="A59" s="143" t="s">
        <v>66</v>
      </c>
      <c r="B59" s="143" t="s">
        <v>90</v>
      </c>
      <c r="C59" s="143" t="s">
        <v>91</v>
      </c>
      <c r="D59" s="143" t="s">
        <v>103</v>
      </c>
      <c r="E59" s="143" t="s">
        <v>102</v>
      </c>
      <c r="F59" s="140" t="n">
        <f aca="false">'Presupuesto Planes '!C81</f>
        <v>4.57731958762886</v>
      </c>
      <c r="G59" s="140" t="n">
        <f aca="false">'Presupuesto Planes '!D81</f>
        <v>4.57731958762886</v>
      </c>
      <c r="H59" s="140" t="n">
        <f aca="false">'Presupuesto Planes '!E81</f>
        <v>4.57731958762886</v>
      </c>
      <c r="I59" s="140" t="n">
        <f aca="false">'Presupuesto Planes '!F81</f>
        <v>4.57731958762886</v>
      </c>
      <c r="J59" s="140" t="n">
        <f aca="false">'Presupuesto Planes '!G81</f>
        <v>4.34845360824742</v>
      </c>
      <c r="K59" s="140" t="n">
        <f aca="false">'Presupuesto Planes '!H81</f>
        <v>4.11958762886598</v>
      </c>
      <c r="L59" s="140" t="n">
        <f aca="false">'Presupuesto Planes '!I81</f>
        <v>4.11958762886598</v>
      </c>
      <c r="M59" s="140" t="n">
        <f aca="false">'Presupuesto Planes '!J81</f>
        <v>4.34845360824742</v>
      </c>
      <c r="N59" s="140" t="n">
        <f aca="false">'Presupuesto Planes '!K81</f>
        <v>4.80618556701031</v>
      </c>
      <c r="O59" s="140" t="n">
        <f aca="false">'Presupuesto Planes '!L81</f>
        <v>4.80618556701031</v>
      </c>
      <c r="P59" s="140" t="n">
        <f aca="false">'Presupuesto Planes '!M81</f>
        <v>5.03505154639175</v>
      </c>
      <c r="Q59" s="140" t="n">
        <f aca="false">'Presupuesto Planes '!N81</f>
        <v>5.03505154639175</v>
      </c>
    </row>
    <row collapsed="false" customFormat="false" customHeight="false" hidden="false" ht="15" outlineLevel="0" r="60">
      <c r="A60" s="143" t="s">
        <v>66</v>
      </c>
      <c r="B60" s="143" t="s">
        <v>90</v>
      </c>
      <c r="C60" s="143" t="s">
        <v>91</v>
      </c>
      <c r="D60" s="143" t="s">
        <v>104</v>
      </c>
      <c r="E60" s="143" t="s">
        <v>102</v>
      </c>
      <c r="F60" s="140" t="n">
        <f aca="false">'Presupuesto Planes '!C82</f>
        <v>12.4948453608247</v>
      </c>
      <c r="G60" s="140" t="n">
        <f aca="false">'Presupuesto Planes '!D82</f>
        <v>12.4948453608247</v>
      </c>
      <c r="H60" s="140" t="n">
        <f aca="false">'Presupuesto Planes '!E82</f>
        <v>12.4948453608247</v>
      </c>
      <c r="I60" s="140" t="n">
        <f aca="false">'Presupuesto Planes '!F82</f>
        <v>12.4948453608247</v>
      </c>
      <c r="J60" s="140" t="n">
        <f aca="false">'Presupuesto Planes '!G82</f>
        <v>11.8701030927835</v>
      </c>
      <c r="K60" s="140" t="n">
        <f aca="false">'Presupuesto Planes '!H82</f>
        <v>11.2453608247422</v>
      </c>
      <c r="L60" s="140" t="n">
        <f aca="false">'Presupuesto Planes '!I82</f>
        <v>11.2453608247422</v>
      </c>
      <c r="M60" s="140" t="n">
        <f aca="false">'Presupuesto Planes '!J82</f>
        <v>11.8701030927835</v>
      </c>
      <c r="N60" s="140" t="n">
        <f aca="false">'Presupuesto Planes '!K82</f>
        <v>13.119587628866</v>
      </c>
      <c r="O60" s="140" t="n">
        <f aca="false">'Presupuesto Planes '!L82</f>
        <v>13.119587628866</v>
      </c>
      <c r="P60" s="140" t="n">
        <f aca="false">'Presupuesto Planes '!M82</f>
        <v>13.7443298969072</v>
      </c>
      <c r="Q60" s="140" t="n">
        <f aca="false">'Presupuesto Planes '!N82</f>
        <v>13.7443298969072</v>
      </c>
    </row>
    <row collapsed="false" customFormat="false" customHeight="false" hidden="false" ht="15" outlineLevel="0" r="61">
      <c r="A61" s="143" t="s">
        <v>66</v>
      </c>
      <c r="B61" s="143" t="s">
        <v>90</v>
      </c>
      <c r="C61" s="143" t="s">
        <v>91</v>
      </c>
      <c r="D61" s="143" t="s">
        <v>105</v>
      </c>
      <c r="E61" s="143" t="s">
        <v>102</v>
      </c>
      <c r="F61" s="140" t="n">
        <f aca="false">'Presupuesto Planes '!C83</f>
        <v>1.97938144329897</v>
      </c>
      <c r="G61" s="140" t="n">
        <f aca="false">'Presupuesto Planes '!D83</f>
        <v>1.97938144329897</v>
      </c>
      <c r="H61" s="140" t="n">
        <f aca="false">'Presupuesto Planes '!E83</f>
        <v>1.97938144329897</v>
      </c>
      <c r="I61" s="140" t="n">
        <f aca="false">'Presupuesto Planes '!F83</f>
        <v>1.97938144329897</v>
      </c>
      <c r="J61" s="140" t="n">
        <f aca="false">'Presupuesto Planes '!G83</f>
        <v>1.88041237113402</v>
      </c>
      <c r="K61" s="140" t="n">
        <f aca="false">'Presupuesto Planes '!H83</f>
        <v>1.78144329896907</v>
      </c>
      <c r="L61" s="140" t="n">
        <f aca="false">'Presupuesto Planes '!I83</f>
        <v>1.78144329896907</v>
      </c>
      <c r="M61" s="140" t="n">
        <f aca="false">'Presupuesto Planes '!J83</f>
        <v>1.88041237113402</v>
      </c>
      <c r="N61" s="140" t="n">
        <f aca="false">'Presupuesto Planes '!K83</f>
        <v>2.07835051546392</v>
      </c>
      <c r="O61" s="140" t="n">
        <f aca="false">'Presupuesto Planes '!L83</f>
        <v>2.07835051546392</v>
      </c>
      <c r="P61" s="140" t="n">
        <f aca="false">'Presupuesto Planes '!M83</f>
        <v>2.17731958762887</v>
      </c>
      <c r="Q61" s="140" t="n">
        <f aca="false">'Presupuesto Planes '!N83</f>
        <v>2.17731958762887</v>
      </c>
    </row>
    <row collapsed="false" customFormat="false" customHeight="false" hidden="false" ht="15" outlineLevel="0" r="62">
      <c r="A62" s="143" t="s">
        <v>66</v>
      </c>
      <c r="B62" s="143" t="s">
        <v>90</v>
      </c>
      <c r="C62" s="143" t="s">
        <v>91</v>
      </c>
      <c r="D62" s="143" t="s">
        <v>106</v>
      </c>
      <c r="E62" s="143" t="s">
        <v>102</v>
      </c>
      <c r="F62" s="140" t="n">
        <f aca="false">'Presupuesto Planes '!C84</f>
        <v>0.494845360824742</v>
      </c>
      <c r="G62" s="140" t="n">
        <f aca="false">'Presupuesto Planes '!D84</f>
        <v>0.494845360824742</v>
      </c>
      <c r="H62" s="140" t="n">
        <f aca="false">'Presupuesto Planes '!E84</f>
        <v>0.494845360824742</v>
      </c>
      <c r="I62" s="140" t="n">
        <f aca="false">'Presupuesto Planes '!F84</f>
        <v>0.494845360824742</v>
      </c>
      <c r="J62" s="140" t="n">
        <f aca="false">'Presupuesto Planes '!G84</f>
        <v>0.470103092783505</v>
      </c>
      <c r="K62" s="140" t="n">
        <f aca="false">'Presupuesto Planes '!H84</f>
        <v>0.445360824742268</v>
      </c>
      <c r="L62" s="140" t="n">
        <f aca="false">'Presupuesto Planes '!I84</f>
        <v>0.445360824742268</v>
      </c>
      <c r="M62" s="140" t="n">
        <f aca="false">'Presupuesto Planes '!J84</f>
        <v>0.470103092783505</v>
      </c>
      <c r="N62" s="140" t="n">
        <f aca="false">'Presupuesto Planes '!K84</f>
        <v>0.519587628865979</v>
      </c>
      <c r="O62" s="140" t="n">
        <f aca="false">'Presupuesto Planes '!L84</f>
        <v>0.519587628865979</v>
      </c>
      <c r="P62" s="140" t="n">
        <f aca="false">'Presupuesto Planes '!M84</f>
        <v>0.544329896907216</v>
      </c>
      <c r="Q62" s="140" t="n">
        <f aca="false">'Presupuesto Planes '!N84</f>
        <v>0.544329896907216</v>
      </c>
    </row>
    <row collapsed="false" customFormat="false" customHeight="false" hidden="false" ht="15" outlineLevel="0" r="63">
      <c r="A63" s="143" t="s">
        <v>66</v>
      </c>
      <c r="B63" s="143" t="s">
        <v>92</v>
      </c>
      <c r="C63" s="143" t="s">
        <v>93</v>
      </c>
      <c r="D63" s="143" t="s">
        <v>101</v>
      </c>
      <c r="E63" s="143" t="s">
        <v>102</v>
      </c>
      <c r="F63" s="140" t="n">
        <f aca="false">'Presupuesto Planes '!C86</f>
        <v>114.222693531283</v>
      </c>
      <c r="G63" s="140" t="n">
        <f aca="false">'Presupuesto Planes '!D86</f>
        <v>114.222693531283</v>
      </c>
      <c r="H63" s="140" t="n">
        <f aca="false">'Presupuesto Planes '!E86</f>
        <v>114.222693531283</v>
      </c>
      <c r="I63" s="140" t="n">
        <f aca="false">'Presupuesto Planes '!F86</f>
        <v>114.222693531283</v>
      </c>
      <c r="J63" s="140" t="n">
        <f aca="false">'Presupuesto Planes '!G86</f>
        <v>108.511558854719</v>
      </c>
      <c r="K63" s="140" t="n">
        <f aca="false">'Presupuesto Planes '!H86</f>
        <v>102.800424178155</v>
      </c>
      <c r="L63" s="140" t="n">
        <f aca="false">'Presupuesto Planes '!I86</f>
        <v>102.800424178155</v>
      </c>
      <c r="M63" s="140" t="n">
        <f aca="false">'Presupuesto Planes '!J86</f>
        <v>108.511558854719</v>
      </c>
      <c r="N63" s="140" t="n">
        <f aca="false">'Presupuesto Planes '!K86</f>
        <v>119.933828207847</v>
      </c>
      <c r="O63" s="140" t="n">
        <f aca="false">'Presupuesto Planes '!L86</f>
        <v>119.933828207847</v>
      </c>
      <c r="P63" s="140" t="n">
        <f aca="false">'Presupuesto Planes '!M86</f>
        <v>125.644962884411</v>
      </c>
      <c r="Q63" s="140" t="n">
        <f aca="false">'Presupuesto Planes '!N86</f>
        <v>125.644962884411</v>
      </c>
    </row>
    <row collapsed="false" customFormat="false" customHeight="false" hidden="false" ht="15" outlineLevel="0" r="64">
      <c r="A64" s="143" t="s">
        <v>66</v>
      </c>
      <c r="B64" s="143" t="s">
        <v>92</v>
      </c>
      <c r="C64" s="143" t="s">
        <v>93</v>
      </c>
      <c r="D64" s="143" t="s">
        <v>103</v>
      </c>
      <c r="E64" s="143" t="s">
        <v>102</v>
      </c>
      <c r="F64" s="140" t="n">
        <f aca="false">'Presupuesto Planes '!C87</f>
        <v>0.916224814422058</v>
      </c>
      <c r="G64" s="140" t="n">
        <f aca="false">'Presupuesto Planes '!D87</f>
        <v>0.916224814422058</v>
      </c>
      <c r="H64" s="140" t="n">
        <f aca="false">'Presupuesto Planes '!E87</f>
        <v>0.916224814422058</v>
      </c>
      <c r="I64" s="140" t="n">
        <f aca="false">'Presupuesto Planes '!F87</f>
        <v>0.916224814422058</v>
      </c>
      <c r="J64" s="140" t="n">
        <f aca="false">'Presupuesto Planes '!G87</f>
        <v>0.870413573700955</v>
      </c>
      <c r="K64" s="140" t="n">
        <f aca="false">'Presupuesto Planes '!H87</f>
        <v>0.824602332979852</v>
      </c>
      <c r="L64" s="140" t="n">
        <f aca="false">'Presupuesto Planes '!I87</f>
        <v>0.824602332979852</v>
      </c>
      <c r="M64" s="140" t="n">
        <f aca="false">'Presupuesto Planes '!J87</f>
        <v>0.870413573700955</v>
      </c>
      <c r="N64" s="140" t="n">
        <f aca="false">'Presupuesto Planes '!K87</f>
        <v>0.96203605514316</v>
      </c>
      <c r="O64" s="140" t="n">
        <f aca="false">'Presupuesto Planes '!L87</f>
        <v>0.96203605514316</v>
      </c>
      <c r="P64" s="140" t="n">
        <f aca="false">'Presupuesto Planes '!M87</f>
        <v>1.00784729586426</v>
      </c>
      <c r="Q64" s="140" t="n">
        <f aca="false">'Presupuesto Planes '!N87</f>
        <v>1.00784729586426</v>
      </c>
    </row>
    <row collapsed="false" customFormat="false" customHeight="false" hidden="false" ht="15" outlineLevel="0" r="65">
      <c r="A65" s="143" t="s">
        <v>66</v>
      </c>
      <c r="B65" s="143" t="s">
        <v>92</v>
      </c>
      <c r="C65" s="143" t="s">
        <v>93</v>
      </c>
      <c r="D65" s="143" t="s">
        <v>104</v>
      </c>
      <c r="E65" s="143" t="s">
        <v>102</v>
      </c>
      <c r="F65" s="140" t="n">
        <f aca="false">'Presupuesto Planes '!C88</f>
        <v>26.5705196182397</v>
      </c>
      <c r="G65" s="140" t="n">
        <f aca="false">'Presupuesto Planes '!D88</f>
        <v>26.5705196182397</v>
      </c>
      <c r="H65" s="140" t="n">
        <f aca="false">'Presupuesto Planes '!E88</f>
        <v>26.5705196182397</v>
      </c>
      <c r="I65" s="140" t="n">
        <f aca="false">'Presupuesto Planes '!F88</f>
        <v>26.5705196182397</v>
      </c>
      <c r="J65" s="140" t="n">
        <f aca="false">'Presupuesto Planes '!G88</f>
        <v>25.2419936373277</v>
      </c>
      <c r="K65" s="140" t="n">
        <f aca="false">'Presupuesto Planes '!H88</f>
        <v>23.9134676564158</v>
      </c>
      <c r="L65" s="140" t="n">
        <f aca="false">'Presupuesto Planes '!I88</f>
        <v>23.9134676564158</v>
      </c>
      <c r="M65" s="140" t="n">
        <f aca="false">'Presupuesto Planes '!J88</f>
        <v>25.2419936373277</v>
      </c>
      <c r="N65" s="140" t="n">
        <f aca="false">'Presupuesto Planes '!K88</f>
        <v>27.8990455991517</v>
      </c>
      <c r="O65" s="140" t="n">
        <f aca="false">'Presupuesto Planes '!L88</f>
        <v>27.8990455991517</v>
      </c>
      <c r="P65" s="140" t="n">
        <f aca="false">'Presupuesto Planes '!M88</f>
        <v>29.2275715800637</v>
      </c>
      <c r="Q65" s="140" t="n">
        <f aca="false">'Presupuesto Planes '!N88</f>
        <v>29.2275715800637</v>
      </c>
    </row>
    <row collapsed="false" customFormat="false" customHeight="false" hidden="false" ht="15" outlineLevel="0" r="66">
      <c r="A66" s="143" t="s">
        <v>66</v>
      </c>
      <c r="B66" s="143" t="s">
        <v>92</v>
      </c>
      <c r="C66" s="143" t="s">
        <v>93</v>
      </c>
      <c r="D66" s="143" t="s">
        <v>105</v>
      </c>
      <c r="E66" s="143" t="s">
        <v>102</v>
      </c>
      <c r="F66" s="140" t="n">
        <f aca="false">'Presupuesto Planes '!C89</f>
        <v>1.37433722163309</v>
      </c>
      <c r="G66" s="140" t="n">
        <f aca="false">'Presupuesto Planes '!D89</f>
        <v>1.37433722163309</v>
      </c>
      <c r="H66" s="140" t="n">
        <f aca="false">'Presupuesto Planes '!E89</f>
        <v>1.37433722163309</v>
      </c>
      <c r="I66" s="140" t="n">
        <f aca="false">'Presupuesto Planes '!F89</f>
        <v>1.37433722163309</v>
      </c>
      <c r="J66" s="140" t="n">
        <f aca="false">'Presupuesto Planes '!G89</f>
        <v>1.30562036055143</v>
      </c>
      <c r="K66" s="140" t="n">
        <f aca="false">'Presupuesto Planes '!H89</f>
        <v>1.23690349946978</v>
      </c>
      <c r="L66" s="140" t="n">
        <f aca="false">'Presupuesto Planes '!I89</f>
        <v>1.23690349946978</v>
      </c>
      <c r="M66" s="140" t="n">
        <f aca="false">'Presupuesto Planes '!J89</f>
        <v>1.30562036055143</v>
      </c>
      <c r="N66" s="140" t="n">
        <f aca="false">'Presupuesto Planes '!K89</f>
        <v>1.44305408271474</v>
      </c>
      <c r="O66" s="140" t="n">
        <f aca="false">'Presupuesto Planes '!L89</f>
        <v>1.44305408271474</v>
      </c>
      <c r="P66" s="140" t="n">
        <f aca="false">'Presupuesto Planes '!M89</f>
        <v>1.5117709437964</v>
      </c>
      <c r="Q66" s="140" t="n">
        <f aca="false">'Presupuesto Planes '!N89</f>
        <v>1.5117709437964</v>
      </c>
    </row>
    <row collapsed="false" customFormat="false" customHeight="false" hidden="false" ht="15" outlineLevel="0" r="67">
      <c r="A67" s="143" t="s">
        <v>66</v>
      </c>
      <c r="B67" s="143" t="s">
        <v>92</v>
      </c>
      <c r="C67" s="143" t="s">
        <v>93</v>
      </c>
      <c r="D67" s="143" t="s">
        <v>106</v>
      </c>
      <c r="E67" s="143" t="s">
        <v>102</v>
      </c>
      <c r="F67" s="140" t="n">
        <f aca="false">'Presupuesto Planes '!C90</f>
        <v>0.916224814422058</v>
      </c>
      <c r="G67" s="140" t="n">
        <f aca="false">'Presupuesto Planes '!D90</f>
        <v>0.916224814422058</v>
      </c>
      <c r="H67" s="140" t="n">
        <f aca="false">'Presupuesto Planes '!E90</f>
        <v>0.916224814422058</v>
      </c>
      <c r="I67" s="140" t="n">
        <f aca="false">'Presupuesto Planes '!F90</f>
        <v>0.916224814422058</v>
      </c>
      <c r="J67" s="140" t="n">
        <f aca="false">'Presupuesto Planes '!G90</f>
        <v>0.870413573700955</v>
      </c>
      <c r="K67" s="140" t="n">
        <f aca="false">'Presupuesto Planes '!H90</f>
        <v>0.824602332979852</v>
      </c>
      <c r="L67" s="140" t="n">
        <f aca="false">'Presupuesto Planes '!I90</f>
        <v>0.824602332979852</v>
      </c>
      <c r="M67" s="140" t="n">
        <f aca="false">'Presupuesto Planes '!J90</f>
        <v>0.870413573700955</v>
      </c>
      <c r="N67" s="140" t="n">
        <f aca="false">'Presupuesto Planes '!K90</f>
        <v>0.96203605514316</v>
      </c>
      <c r="O67" s="140" t="n">
        <f aca="false">'Presupuesto Planes '!L90</f>
        <v>0.96203605514316</v>
      </c>
      <c r="P67" s="140" t="n">
        <f aca="false">'Presupuesto Planes '!M90</f>
        <v>1.00784729586426</v>
      </c>
      <c r="Q67" s="140" t="n">
        <f aca="false">'Presupuesto Planes '!N90</f>
        <v>1.00784729586426</v>
      </c>
    </row>
    <row collapsed="false" customFormat="false" customHeight="false" hidden="false" ht="15" outlineLevel="0" r="68">
      <c r="A68" s="143" t="s">
        <v>66</v>
      </c>
      <c r="B68" s="143" t="s">
        <v>94</v>
      </c>
      <c r="C68" s="143" t="s">
        <v>95</v>
      </c>
      <c r="D68" s="143" t="s">
        <v>101</v>
      </c>
      <c r="E68" s="143" t="s">
        <v>102</v>
      </c>
      <c r="F68" s="140" t="n">
        <f aca="false">'Presupuesto Planes '!C92</f>
        <v>55.2369230769231</v>
      </c>
      <c r="G68" s="140" t="n">
        <f aca="false">'Presupuesto Planes '!D92</f>
        <v>55.2369230769231</v>
      </c>
      <c r="H68" s="140" t="n">
        <f aca="false">'Presupuesto Planes '!E92</f>
        <v>55.2369230769231</v>
      </c>
      <c r="I68" s="140" t="n">
        <f aca="false">'Presupuesto Planes '!F92</f>
        <v>55.2369230769231</v>
      </c>
      <c r="J68" s="140" t="n">
        <f aca="false">'Presupuesto Planes '!G92</f>
        <v>52.4750769230769</v>
      </c>
      <c r="K68" s="140" t="n">
        <f aca="false">'Presupuesto Planes '!H92</f>
        <v>49.7132307692308</v>
      </c>
      <c r="L68" s="140" t="n">
        <f aca="false">'Presupuesto Planes '!I92</f>
        <v>49.7132307692308</v>
      </c>
      <c r="M68" s="140" t="n">
        <f aca="false">'Presupuesto Planes '!J92</f>
        <v>52.4750769230769</v>
      </c>
      <c r="N68" s="140" t="n">
        <f aca="false">'Presupuesto Planes '!K92</f>
        <v>57.9987692307692</v>
      </c>
      <c r="O68" s="140" t="n">
        <f aca="false">'Presupuesto Planes '!L92</f>
        <v>57.9987692307692</v>
      </c>
      <c r="P68" s="140" t="n">
        <f aca="false">'Presupuesto Planes '!M92</f>
        <v>60.7606153846154</v>
      </c>
      <c r="Q68" s="140" t="n">
        <f aca="false">'Presupuesto Planes '!N92</f>
        <v>60.7606153846154</v>
      </c>
    </row>
    <row collapsed="false" customFormat="false" customHeight="false" hidden="false" ht="15" outlineLevel="0" r="69">
      <c r="A69" s="143" t="s">
        <v>66</v>
      </c>
      <c r="B69" s="143" t="s">
        <v>94</v>
      </c>
      <c r="C69" s="143" t="s">
        <v>95</v>
      </c>
      <c r="D69" s="143" t="s">
        <v>103</v>
      </c>
      <c r="E69" s="143" t="s">
        <v>102</v>
      </c>
      <c r="F69" s="140" t="n">
        <f aca="false">'Presupuesto Planes '!C93</f>
        <v>0.443076923076923</v>
      </c>
      <c r="G69" s="140" t="n">
        <f aca="false">'Presupuesto Planes '!D93</f>
        <v>0.443076923076923</v>
      </c>
      <c r="H69" s="140" t="n">
        <f aca="false">'Presupuesto Planes '!E93</f>
        <v>0.443076923076923</v>
      </c>
      <c r="I69" s="140" t="n">
        <f aca="false">'Presupuesto Planes '!F93</f>
        <v>0.443076923076923</v>
      </c>
      <c r="J69" s="140" t="n">
        <f aca="false">'Presupuesto Planes '!G93</f>
        <v>0.420923076923077</v>
      </c>
      <c r="K69" s="140" t="n">
        <f aca="false">'Presupuesto Planes '!H93</f>
        <v>0.398769230769231</v>
      </c>
      <c r="L69" s="140" t="n">
        <f aca="false">'Presupuesto Planes '!I93</f>
        <v>0.398769230769231</v>
      </c>
      <c r="M69" s="140" t="n">
        <f aca="false">'Presupuesto Planes '!J93</f>
        <v>0.420923076923077</v>
      </c>
      <c r="N69" s="140" t="n">
        <f aca="false">'Presupuesto Planes '!K93</f>
        <v>0.465230769230769</v>
      </c>
      <c r="O69" s="140" t="n">
        <f aca="false">'Presupuesto Planes '!L93</f>
        <v>0.465230769230769</v>
      </c>
      <c r="P69" s="140" t="n">
        <f aca="false">'Presupuesto Planes '!M93</f>
        <v>0.487384615384615</v>
      </c>
      <c r="Q69" s="140" t="n">
        <f aca="false">'Presupuesto Planes '!N93</f>
        <v>0.487384615384615</v>
      </c>
    </row>
    <row collapsed="false" customFormat="false" customHeight="false" hidden="false" ht="15" outlineLevel="0" r="70">
      <c r="A70" s="143" t="s">
        <v>66</v>
      </c>
      <c r="B70" s="143" t="s">
        <v>94</v>
      </c>
      <c r="C70" s="143" t="s">
        <v>95</v>
      </c>
      <c r="D70" s="143" t="s">
        <v>104</v>
      </c>
      <c r="E70" s="143" t="s">
        <v>102</v>
      </c>
      <c r="F70" s="140" t="n">
        <f aca="false">'Presupuesto Planes '!C94</f>
        <v>12.8492307692307</v>
      </c>
      <c r="G70" s="140" t="n">
        <f aca="false">'Presupuesto Planes '!D94</f>
        <v>12.8492307692307</v>
      </c>
      <c r="H70" s="140" t="n">
        <f aca="false">'Presupuesto Planes '!E94</f>
        <v>12.8492307692307</v>
      </c>
      <c r="I70" s="140" t="n">
        <f aca="false">'Presupuesto Planes '!F94</f>
        <v>12.8492307692307</v>
      </c>
      <c r="J70" s="140" t="n">
        <f aca="false">'Presupuesto Planes '!G94</f>
        <v>12.2067692307692</v>
      </c>
      <c r="K70" s="140" t="n">
        <f aca="false">'Presupuesto Planes '!H94</f>
        <v>11.5643076923077</v>
      </c>
      <c r="L70" s="140" t="n">
        <f aca="false">'Presupuesto Planes '!I94</f>
        <v>11.5643076923077</v>
      </c>
      <c r="M70" s="140" t="n">
        <f aca="false">'Presupuesto Planes '!J94</f>
        <v>12.2067692307692</v>
      </c>
      <c r="N70" s="140" t="n">
        <f aca="false">'Presupuesto Planes '!K94</f>
        <v>13.4916923076923</v>
      </c>
      <c r="O70" s="140" t="n">
        <f aca="false">'Presupuesto Planes '!L94</f>
        <v>13.4916923076923</v>
      </c>
      <c r="P70" s="140" t="n">
        <f aca="false">'Presupuesto Planes '!M94</f>
        <v>14.1341538461538</v>
      </c>
      <c r="Q70" s="140" t="n">
        <f aca="false">'Presupuesto Planes '!N94</f>
        <v>14.1341538461538</v>
      </c>
    </row>
    <row collapsed="false" customFormat="false" customHeight="false" hidden="false" ht="15" outlineLevel="0" r="71">
      <c r="A71" s="143" t="s">
        <v>66</v>
      </c>
      <c r="B71" s="143" t="s">
        <v>94</v>
      </c>
      <c r="C71" s="143" t="s">
        <v>95</v>
      </c>
      <c r="D71" s="143" t="s">
        <v>105</v>
      </c>
      <c r="E71" s="143" t="s">
        <v>102</v>
      </c>
      <c r="F71" s="140" t="n">
        <f aca="false">'Presupuesto Planes '!C95</f>
        <v>2.80615384615385</v>
      </c>
      <c r="G71" s="140" t="n">
        <f aca="false">'Presupuesto Planes '!D95</f>
        <v>2.80615384615385</v>
      </c>
      <c r="H71" s="140" t="n">
        <f aca="false">'Presupuesto Planes '!E95</f>
        <v>2.80615384615385</v>
      </c>
      <c r="I71" s="140" t="n">
        <f aca="false">'Presupuesto Planes '!F95</f>
        <v>2.80615384615385</v>
      </c>
      <c r="J71" s="140" t="n">
        <f aca="false">'Presupuesto Planes '!G95</f>
        <v>2.66584615384615</v>
      </c>
      <c r="K71" s="140" t="n">
        <f aca="false">'Presupuesto Planes '!H95</f>
        <v>2.52553846153846</v>
      </c>
      <c r="L71" s="140" t="n">
        <f aca="false">'Presupuesto Planes '!I95</f>
        <v>2.52553846153846</v>
      </c>
      <c r="M71" s="140" t="n">
        <f aca="false">'Presupuesto Planes '!J95</f>
        <v>2.66584615384615</v>
      </c>
      <c r="N71" s="140" t="n">
        <f aca="false">'Presupuesto Planes '!K95</f>
        <v>2.94646153846154</v>
      </c>
      <c r="O71" s="140" t="n">
        <f aca="false">'Presupuesto Planes '!L95</f>
        <v>2.94646153846154</v>
      </c>
      <c r="P71" s="140" t="n">
        <f aca="false">'Presupuesto Planes '!M95</f>
        <v>3.08676923076923</v>
      </c>
      <c r="Q71" s="140" t="n">
        <f aca="false">'Presupuesto Planes '!N95</f>
        <v>3.08676923076923</v>
      </c>
    </row>
    <row collapsed="false" customFormat="false" customHeight="false" hidden="false" ht="15" outlineLevel="0" r="72">
      <c r="A72" s="143" t="s">
        <v>66</v>
      </c>
      <c r="B72" s="143" t="s">
        <v>94</v>
      </c>
      <c r="C72" s="143" t="s">
        <v>95</v>
      </c>
      <c r="D72" s="143" t="s">
        <v>106</v>
      </c>
      <c r="E72" s="143" t="s">
        <v>102</v>
      </c>
      <c r="F72" s="140" t="n">
        <f aca="false">'Presupuesto Planes '!C96</f>
        <v>0.664615384615385</v>
      </c>
      <c r="G72" s="140" t="n">
        <f aca="false">'Presupuesto Planes '!D96</f>
        <v>0.664615384615385</v>
      </c>
      <c r="H72" s="140" t="n">
        <f aca="false">'Presupuesto Planes '!E96</f>
        <v>0.664615384615385</v>
      </c>
      <c r="I72" s="140" t="n">
        <f aca="false">'Presupuesto Planes '!F96</f>
        <v>0.664615384615385</v>
      </c>
      <c r="J72" s="140" t="n">
        <f aca="false">'Presupuesto Planes '!G96</f>
        <v>0.631384615384615</v>
      </c>
      <c r="K72" s="140" t="n">
        <f aca="false">'Presupuesto Planes '!H96</f>
        <v>0.598153846153846</v>
      </c>
      <c r="L72" s="140" t="n">
        <f aca="false">'Presupuesto Planes '!I96</f>
        <v>0.598153846153846</v>
      </c>
      <c r="M72" s="140" t="n">
        <f aca="false">'Presupuesto Planes '!J96</f>
        <v>0.631384615384615</v>
      </c>
      <c r="N72" s="140" t="n">
        <f aca="false">'Presupuesto Planes '!K96</f>
        <v>0.697846153846154</v>
      </c>
      <c r="O72" s="140" t="n">
        <f aca="false">'Presupuesto Planes '!L96</f>
        <v>0.697846153846154</v>
      </c>
      <c r="P72" s="140" t="n">
        <f aca="false">'Presupuesto Planes '!M96</f>
        <v>0.731076923076923</v>
      </c>
      <c r="Q72" s="140" t="n">
        <f aca="false">'Presupuesto Planes '!N96</f>
        <v>0.731076923076923</v>
      </c>
    </row>
    <row collapsed="false" customFormat="false" customHeight="false" hidden="false" ht="15" outlineLevel="0" r="73">
      <c r="A73" s="143" t="s">
        <v>66</v>
      </c>
      <c r="B73" s="143" t="s">
        <v>96</v>
      </c>
      <c r="C73" s="143" t="s">
        <v>97</v>
      </c>
      <c r="D73" s="143" t="s">
        <v>101</v>
      </c>
      <c r="E73" s="143" t="s">
        <v>102</v>
      </c>
      <c r="F73" s="140" t="n">
        <f aca="false">'Presupuesto Planes '!C98</f>
        <v>108.108573890565</v>
      </c>
      <c r="G73" s="140" t="n">
        <f aca="false">'Presupuesto Planes '!D98</f>
        <v>108.108573890565</v>
      </c>
      <c r="H73" s="140" t="n">
        <f aca="false">'Presupuesto Planes '!E98</f>
        <v>108.108573890565</v>
      </c>
      <c r="I73" s="140" t="n">
        <f aca="false">'Presupuesto Planes '!F98</f>
        <v>108.108573890565</v>
      </c>
      <c r="J73" s="140" t="n">
        <f aca="false">'Presupuesto Planes '!G98</f>
        <v>102.703145196036</v>
      </c>
      <c r="K73" s="140" t="n">
        <f aca="false">'Presupuesto Planes '!H98</f>
        <v>97.2977165015081</v>
      </c>
      <c r="L73" s="140" t="n">
        <f aca="false">'Presupuesto Planes '!I98</f>
        <v>97.2977165015081</v>
      </c>
      <c r="M73" s="140" t="n">
        <f aca="false">'Presupuesto Planes '!J98</f>
        <v>102.703145196036</v>
      </c>
      <c r="N73" s="140" t="n">
        <f aca="false">'Presupuesto Planes '!K98</f>
        <v>113.514002585093</v>
      </c>
      <c r="O73" s="140" t="n">
        <f aca="false">'Presupuesto Planes '!L98</f>
        <v>113.514002585093</v>
      </c>
      <c r="P73" s="140" t="n">
        <f aca="false">'Presupuesto Planes '!M98</f>
        <v>118.919431279621</v>
      </c>
      <c r="Q73" s="140" t="n">
        <f aca="false">'Presupuesto Planes '!N98</f>
        <v>118.919431279621</v>
      </c>
    </row>
    <row collapsed="false" customFormat="false" customHeight="false" hidden="false" ht="15" outlineLevel="0" r="74">
      <c r="A74" s="143" t="s">
        <v>66</v>
      </c>
      <c r="B74" s="143" t="s">
        <v>96</v>
      </c>
      <c r="C74" s="143" t="s">
        <v>97</v>
      </c>
      <c r="D74" s="143" t="s">
        <v>103</v>
      </c>
      <c r="E74" s="143" t="s">
        <v>102</v>
      </c>
      <c r="F74" s="140" t="n">
        <f aca="false">'Presupuesto Planes '!C99</f>
        <v>26.6975441619992</v>
      </c>
      <c r="G74" s="140" t="n">
        <f aca="false">'Presupuesto Planes '!D99</f>
        <v>26.6975441619992</v>
      </c>
      <c r="H74" s="140" t="n">
        <f aca="false">'Presupuesto Planes '!E99</f>
        <v>26.6975441619992</v>
      </c>
      <c r="I74" s="140" t="n">
        <f aca="false">'Presupuesto Planes '!F99</f>
        <v>26.6975441619992</v>
      </c>
      <c r="J74" s="140" t="n">
        <f aca="false">'Presupuesto Planes '!G99</f>
        <v>25.3626669538992</v>
      </c>
      <c r="K74" s="140" t="n">
        <f aca="false">'Presupuesto Planes '!H99</f>
        <v>24.0277897457992</v>
      </c>
      <c r="L74" s="140" t="n">
        <f aca="false">'Presupuesto Planes '!I99</f>
        <v>24.0277897457992</v>
      </c>
      <c r="M74" s="140" t="n">
        <f aca="false">'Presupuesto Planes '!J99</f>
        <v>25.3626669538992</v>
      </c>
      <c r="N74" s="140" t="n">
        <f aca="false">'Presupuesto Planes '!K99</f>
        <v>28.0324213700991</v>
      </c>
      <c r="O74" s="140" t="n">
        <f aca="false">'Presupuesto Planes '!L99</f>
        <v>28.0324213700991</v>
      </c>
      <c r="P74" s="140" t="n">
        <f aca="false">'Presupuesto Planes '!M99</f>
        <v>29.3672985781991</v>
      </c>
      <c r="Q74" s="140" t="n">
        <f aca="false">'Presupuesto Planes '!N99</f>
        <v>29.3672985781991</v>
      </c>
    </row>
    <row collapsed="false" customFormat="false" customHeight="false" hidden="false" ht="15" outlineLevel="0" r="75">
      <c r="A75" s="143" t="s">
        <v>66</v>
      </c>
      <c r="B75" s="143" t="s">
        <v>96</v>
      </c>
      <c r="C75" s="143" t="s">
        <v>97</v>
      </c>
      <c r="D75" s="143" t="s">
        <v>104</v>
      </c>
      <c r="E75" s="143" t="s">
        <v>102</v>
      </c>
      <c r="F75" s="140" t="n">
        <f aca="false">'Presupuesto Planes '!C100</f>
        <v>101.736320551487</v>
      </c>
      <c r="G75" s="140" t="n">
        <f aca="false">'Presupuesto Planes '!D100</f>
        <v>101.736320551487</v>
      </c>
      <c r="H75" s="140" t="n">
        <f aca="false">'Presupuesto Planes '!E100</f>
        <v>101.736320551487</v>
      </c>
      <c r="I75" s="140" t="n">
        <f aca="false">'Presupuesto Planes '!F100</f>
        <v>101.736320551487</v>
      </c>
      <c r="J75" s="140" t="n">
        <f aca="false">'Presupuesto Planes '!G100</f>
        <v>96.6495045239122</v>
      </c>
      <c r="K75" s="140" t="n">
        <f aca="false">'Presupuesto Planes '!H100</f>
        <v>91.5626884963379</v>
      </c>
      <c r="L75" s="140" t="n">
        <f aca="false">'Presupuesto Planes '!I100</f>
        <v>91.5626884963379</v>
      </c>
      <c r="M75" s="140" t="n">
        <f aca="false">'Presupuesto Planes '!J100</f>
        <v>96.6495045239122</v>
      </c>
      <c r="N75" s="140" t="n">
        <f aca="false">'Presupuesto Planes '!K100</f>
        <v>106.823136579061</v>
      </c>
      <c r="O75" s="140" t="n">
        <f aca="false">'Presupuesto Planes '!L100</f>
        <v>106.823136579061</v>
      </c>
      <c r="P75" s="140" t="n">
        <f aca="false">'Presupuesto Planes '!M100</f>
        <v>111.909952606635</v>
      </c>
      <c r="Q75" s="140" t="n">
        <f aca="false">'Presupuesto Planes '!N100</f>
        <v>111.909952606635</v>
      </c>
    </row>
    <row collapsed="false" customFormat="false" customHeight="false" hidden="false" ht="15" outlineLevel="0" r="76">
      <c r="A76" s="143" t="s">
        <v>66</v>
      </c>
      <c r="B76" s="143" t="s">
        <v>96</v>
      </c>
      <c r="C76" s="143" t="s">
        <v>97</v>
      </c>
      <c r="D76" s="143" t="s">
        <v>105</v>
      </c>
      <c r="E76" s="143" t="s">
        <v>102</v>
      </c>
      <c r="F76" s="140" t="n">
        <f aca="false">'Presupuesto Planes '!C101</f>
        <v>13.6234381732012</v>
      </c>
      <c r="G76" s="140" t="n">
        <f aca="false">'Presupuesto Planes '!D101</f>
        <v>13.6234381732012</v>
      </c>
      <c r="H76" s="140" t="n">
        <f aca="false">'Presupuesto Planes '!E101</f>
        <v>13.6234381732012</v>
      </c>
      <c r="I76" s="140" t="n">
        <f aca="false">'Presupuesto Planes '!F101</f>
        <v>13.6234381732012</v>
      </c>
      <c r="J76" s="140" t="n">
        <f aca="false">'Presupuesto Planes '!G101</f>
        <v>12.9422662645412</v>
      </c>
      <c r="K76" s="140" t="n">
        <f aca="false">'Presupuesto Planes '!H101</f>
        <v>12.2610943558811</v>
      </c>
      <c r="L76" s="140" t="n">
        <f aca="false">'Presupuesto Planes '!I101</f>
        <v>12.2610943558811</v>
      </c>
      <c r="M76" s="140" t="n">
        <f aca="false">'Presupuesto Planes '!J101</f>
        <v>12.9422662645412</v>
      </c>
      <c r="N76" s="140" t="n">
        <f aca="false">'Presupuesto Planes '!K101</f>
        <v>14.3046100818613</v>
      </c>
      <c r="O76" s="140" t="n">
        <f aca="false">'Presupuesto Planes '!L101</f>
        <v>14.3046100818613</v>
      </c>
      <c r="P76" s="140" t="n">
        <f aca="false">'Presupuesto Planes '!M101</f>
        <v>14.9857819905213</v>
      </c>
      <c r="Q76" s="140" t="n">
        <f aca="false">'Presupuesto Planes '!N101</f>
        <v>14.9857819905213</v>
      </c>
    </row>
    <row collapsed="false" customFormat="false" customHeight="false" hidden="false" ht="15" outlineLevel="0" r="77">
      <c r="A77" s="143" t="s">
        <v>66</v>
      </c>
      <c r="B77" s="143" t="s">
        <v>96</v>
      </c>
      <c r="C77" s="143" t="s">
        <v>97</v>
      </c>
      <c r="D77" s="143" t="s">
        <v>106</v>
      </c>
      <c r="E77" s="143" t="s">
        <v>102</v>
      </c>
      <c r="F77" s="140" t="n">
        <f aca="false">'Presupuesto Planes '!C102</f>
        <v>4.83412322274882</v>
      </c>
      <c r="G77" s="140" t="n">
        <f aca="false">'Presupuesto Planes '!D102</f>
        <v>4.83412322274882</v>
      </c>
      <c r="H77" s="140" t="n">
        <f aca="false">'Presupuesto Planes '!E102</f>
        <v>4.83412322274882</v>
      </c>
      <c r="I77" s="140" t="n">
        <f aca="false">'Presupuesto Planes '!F102</f>
        <v>4.83412322274882</v>
      </c>
      <c r="J77" s="140" t="n">
        <f aca="false">'Presupuesto Planes '!G102</f>
        <v>4.59241706161138</v>
      </c>
      <c r="K77" s="140" t="n">
        <f aca="false">'Presupuesto Planes '!H102</f>
        <v>4.35071090047394</v>
      </c>
      <c r="L77" s="140" t="n">
        <f aca="false">'Presupuesto Planes '!I102</f>
        <v>4.35071090047394</v>
      </c>
      <c r="M77" s="140" t="n">
        <f aca="false">'Presupuesto Planes '!J102</f>
        <v>4.59241706161138</v>
      </c>
      <c r="N77" s="140" t="n">
        <f aca="false">'Presupuesto Planes '!K102</f>
        <v>5.07582938388626</v>
      </c>
      <c r="O77" s="140" t="n">
        <f aca="false">'Presupuesto Planes '!L102</f>
        <v>5.07582938388626</v>
      </c>
      <c r="P77" s="140" t="n">
        <f aca="false">'Presupuesto Planes '!M102</f>
        <v>5.3175355450237</v>
      </c>
      <c r="Q77" s="140" t="n">
        <f aca="false">'Presupuesto Planes '!N102</f>
        <v>5.3175355450237</v>
      </c>
    </row>
    <row collapsed="false" customFormat="false" customHeight="false" hidden="false" ht="15" outlineLevel="0" r="78">
      <c r="A78" s="144" t="s">
        <v>98</v>
      </c>
      <c r="B78" s="144" t="s">
        <v>67</v>
      </c>
      <c r="C78" s="144" t="s">
        <v>68</v>
      </c>
      <c r="D78" s="144" t="s">
        <v>101</v>
      </c>
      <c r="E78" s="144" t="s">
        <v>102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</row>
    <row collapsed="false" customFormat="false" customHeight="false" hidden="false" ht="15" outlineLevel="0" r="79">
      <c r="A79" s="144" t="s">
        <v>98</v>
      </c>
      <c r="B79" s="144" t="s">
        <v>67</v>
      </c>
      <c r="C79" s="144" t="s">
        <v>68</v>
      </c>
      <c r="D79" s="144" t="s">
        <v>103</v>
      </c>
      <c r="E79" s="144" t="s">
        <v>102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</row>
    <row collapsed="false" customFormat="false" customHeight="false" hidden="false" ht="15" outlineLevel="0" r="80">
      <c r="A80" s="144" t="s">
        <v>98</v>
      </c>
      <c r="B80" s="144" t="s">
        <v>67</v>
      </c>
      <c r="C80" s="144" t="s">
        <v>68</v>
      </c>
      <c r="D80" s="144" t="s">
        <v>104</v>
      </c>
      <c r="E80" s="144" t="s">
        <v>102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</row>
    <row collapsed="false" customFormat="false" customHeight="false" hidden="false" ht="15" outlineLevel="0" r="81">
      <c r="A81" s="144" t="s">
        <v>98</v>
      </c>
      <c r="B81" s="144" t="s">
        <v>67</v>
      </c>
      <c r="C81" s="144" t="s">
        <v>68</v>
      </c>
      <c r="D81" s="144" t="s">
        <v>105</v>
      </c>
      <c r="E81" s="144" t="s">
        <v>102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</row>
    <row collapsed="false" customFormat="false" customHeight="false" hidden="false" ht="15" outlineLevel="0" r="82">
      <c r="A82" s="144" t="s">
        <v>98</v>
      </c>
      <c r="B82" s="144" t="s">
        <v>67</v>
      </c>
      <c r="C82" s="144" t="s">
        <v>68</v>
      </c>
      <c r="D82" s="144" t="s">
        <v>106</v>
      </c>
      <c r="E82" s="144" t="s">
        <v>102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</row>
    <row collapsed="false" customFormat="false" customHeight="false" hidden="false" ht="15" outlineLevel="0" r="83">
      <c r="A83" s="144" t="s">
        <v>98</v>
      </c>
      <c r="B83" s="144" t="s">
        <v>70</v>
      </c>
      <c r="C83" s="144" t="s">
        <v>71</v>
      </c>
      <c r="D83" s="144" t="s">
        <v>101</v>
      </c>
      <c r="E83" s="144" t="s">
        <v>102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5"/>
    </row>
    <row collapsed="false" customFormat="false" customHeight="false" hidden="false" ht="15" outlineLevel="0" r="84">
      <c r="A84" s="144" t="s">
        <v>98</v>
      </c>
      <c r="B84" s="144" t="s">
        <v>70</v>
      </c>
      <c r="C84" s="144" t="s">
        <v>71</v>
      </c>
      <c r="D84" s="144" t="s">
        <v>103</v>
      </c>
      <c r="E84" s="144" t="s">
        <v>102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5"/>
    </row>
    <row collapsed="false" customFormat="false" customHeight="false" hidden="false" ht="15" outlineLevel="0" r="85">
      <c r="A85" s="144" t="s">
        <v>98</v>
      </c>
      <c r="B85" s="144" t="s">
        <v>70</v>
      </c>
      <c r="C85" s="144" t="s">
        <v>71</v>
      </c>
      <c r="D85" s="144" t="s">
        <v>104</v>
      </c>
      <c r="E85" s="144" t="s">
        <v>102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5"/>
    </row>
    <row collapsed="false" customFormat="false" customHeight="false" hidden="false" ht="15" outlineLevel="0" r="86">
      <c r="A86" s="144" t="s">
        <v>98</v>
      </c>
      <c r="B86" s="144" t="s">
        <v>70</v>
      </c>
      <c r="C86" s="144" t="s">
        <v>71</v>
      </c>
      <c r="D86" s="144" t="s">
        <v>105</v>
      </c>
      <c r="E86" s="144" t="s">
        <v>102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5"/>
    </row>
    <row collapsed="false" customFormat="false" customHeight="false" hidden="false" ht="15" outlineLevel="0" r="87">
      <c r="A87" s="144" t="s">
        <v>98</v>
      </c>
      <c r="B87" s="144" t="s">
        <v>70</v>
      </c>
      <c r="C87" s="144" t="s">
        <v>71</v>
      </c>
      <c r="D87" s="144" t="s">
        <v>106</v>
      </c>
      <c r="E87" s="144" t="s">
        <v>102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5"/>
    </row>
    <row collapsed="false" customFormat="false" customHeight="false" hidden="false" ht="15" outlineLevel="0" r="88">
      <c r="A88" s="144" t="s">
        <v>98</v>
      </c>
      <c r="B88" s="144" t="s">
        <v>72</v>
      </c>
      <c r="C88" s="144" t="s">
        <v>73</v>
      </c>
      <c r="D88" s="144" t="s">
        <v>101</v>
      </c>
      <c r="E88" s="144" t="s">
        <v>102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5"/>
    </row>
    <row collapsed="false" customFormat="false" customHeight="false" hidden="false" ht="15" outlineLevel="0" r="89">
      <c r="A89" s="144" t="s">
        <v>98</v>
      </c>
      <c r="B89" s="144" t="s">
        <v>72</v>
      </c>
      <c r="C89" s="144" t="s">
        <v>73</v>
      </c>
      <c r="D89" s="144" t="s">
        <v>103</v>
      </c>
      <c r="E89" s="144" t="s">
        <v>102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5"/>
    </row>
    <row collapsed="false" customFormat="false" customHeight="false" hidden="false" ht="15" outlineLevel="0" r="90">
      <c r="A90" s="144" t="s">
        <v>98</v>
      </c>
      <c r="B90" s="144" t="s">
        <v>72</v>
      </c>
      <c r="C90" s="144" t="s">
        <v>73</v>
      </c>
      <c r="D90" s="144" t="s">
        <v>104</v>
      </c>
      <c r="E90" s="144" t="s">
        <v>102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5"/>
    </row>
    <row collapsed="false" customFormat="false" customHeight="false" hidden="false" ht="15" outlineLevel="0" r="91">
      <c r="A91" s="144" t="s">
        <v>98</v>
      </c>
      <c r="B91" s="144" t="s">
        <v>72</v>
      </c>
      <c r="C91" s="144" t="s">
        <v>73</v>
      </c>
      <c r="D91" s="144" t="s">
        <v>105</v>
      </c>
      <c r="E91" s="144" t="s">
        <v>102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5"/>
    </row>
    <row collapsed="false" customFormat="false" customHeight="false" hidden="false" ht="15" outlineLevel="0" r="92">
      <c r="A92" s="144" t="s">
        <v>98</v>
      </c>
      <c r="B92" s="144" t="s">
        <v>72</v>
      </c>
      <c r="C92" s="144" t="s">
        <v>73</v>
      </c>
      <c r="D92" s="144" t="s">
        <v>106</v>
      </c>
      <c r="E92" s="144" t="s">
        <v>102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5"/>
    </row>
    <row collapsed="false" customFormat="false" customHeight="false" hidden="false" ht="15" outlineLevel="0" r="93">
      <c r="A93" s="144" t="s">
        <v>98</v>
      </c>
      <c r="B93" s="144" t="s">
        <v>74</v>
      </c>
      <c r="C93" s="144" t="s">
        <v>75</v>
      </c>
      <c r="D93" s="144" t="s">
        <v>101</v>
      </c>
      <c r="E93" s="144" t="s">
        <v>102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5"/>
    </row>
    <row collapsed="false" customFormat="false" customHeight="false" hidden="false" ht="15" outlineLevel="0" r="94">
      <c r="A94" s="144" t="s">
        <v>98</v>
      </c>
      <c r="B94" s="144" t="s">
        <v>74</v>
      </c>
      <c r="C94" s="144" t="s">
        <v>75</v>
      </c>
      <c r="D94" s="144" t="s">
        <v>103</v>
      </c>
      <c r="E94" s="144" t="s">
        <v>102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5"/>
    </row>
    <row collapsed="false" customFormat="false" customHeight="false" hidden="false" ht="15" outlineLevel="0" r="95">
      <c r="A95" s="144" t="s">
        <v>98</v>
      </c>
      <c r="B95" s="144" t="s">
        <v>74</v>
      </c>
      <c r="C95" s="144" t="s">
        <v>75</v>
      </c>
      <c r="D95" s="144" t="s">
        <v>104</v>
      </c>
      <c r="E95" s="144" t="s">
        <v>102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5"/>
    </row>
    <row collapsed="false" customFormat="false" customHeight="false" hidden="false" ht="15" outlineLevel="0" r="96">
      <c r="A96" s="144" t="s">
        <v>98</v>
      </c>
      <c r="B96" s="144" t="s">
        <v>74</v>
      </c>
      <c r="C96" s="144" t="s">
        <v>75</v>
      </c>
      <c r="D96" s="144" t="s">
        <v>105</v>
      </c>
      <c r="E96" s="144" t="s">
        <v>102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5"/>
    </row>
    <row collapsed="false" customFormat="false" customHeight="false" hidden="false" ht="15" outlineLevel="0" r="97">
      <c r="A97" s="144" t="s">
        <v>98</v>
      </c>
      <c r="B97" s="144" t="s">
        <v>74</v>
      </c>
      <c r="C97" s="144" t="s">
        <v>75</v>
      </c>
      <c r="D97" s="144" t="s">
        <v>106</v>
      </c>
      <c r="E97" s="144" t="s">
        <v>102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5"/>
    </row>
    <row collapsed="false" customFormat="false" customHeight="false" hidden="false" ht="15" outlineLevel="0" r="98">
      <c r="A98" s="144" t="s">
        <v>98</v>
      </c>
      <c r="B98" s="144" t="s">
        <v>76</v>
      </c>
      <c r="C98" s="144" t="s">
        <v>77</v>
      </c>
      <c r="D98" s="144" t="s">
        <v>101</v>
      </c>
      <c r="E98" s="144" t="s">
        <v>102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5"/>
    </row>
    <row collapsed="false" customFormat="false" customHeight="false" hidden="false" ht="15" outlineLevel="0" r="99">
      <c r="A99" s="144" t="s">
        <v>98</v>
      </c>
      <c r="B99" s="144" t="s">
        <v>76</v>
      </c>
      <c r="C99" s="144" t="s">
        <v>77</v>
      </c>
      <c r="D99" s="144" t="s">
        <v>103</v>
      </c>
      <c r="E99" s="144" t="s">
        <v>102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5"/>
    </row>
    <row collapsed="false" customFormat="false" customHeight="false" hidden="false" ht="15" outlineLevel="0" r="100">
      <c r="A100" s="144" t="s">
        <v>98</v>
      </c>
      <c r="B100" s="144" t="s">
        <v>76</v>
      </c>
      <c r="C100" s="144" t="s">
        <v>77</v>
      </c>
      <c r="D100" s="144" t="s">
        <v>104</v>
      </c>
      <c r="E100" s="144" t="s">
        <v>102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5"/>
    </row>
    <row collapsed="false" customFormat="false" customHeight="false" hidden="false" ht="15" outlineLevel="0" r="101">
      <c r="A101" s="144" t="s">
        <v>98</v>
      </c>
      <c r="B101" s="144" t="s">
        <v>76</v>
      </c>
      <c r="C101" s="144" t="s">
        <v>77</v>
      </c>
      <c r="D101" s="144" t="s">
        <v>105</v>
      </c>
      <c r="E101" s="144" t="s">
        <v>102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5"/>
    </row>
    <row collapsed="false" customFormat="false" customHeight="false" hidden="false" ht="15" outlineLevel="0" r="102">
      <c r="A102" s="144" t="s">
        <v>98</v>
      </c>
      <c r="B102" s="144" t="s">
        <v>76</v>
      </c>
      <c r="C102" s="144" t="s">
        <v>77</v>
      </c>
      <c r="D102" s="144" t="s">
        <v>106</v>
      </c>
      <c r="E102" s="144" t="s">
        <v>102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5"/>
    </row>
    <row collapsed="false" customFormat="false" customHeight="false" hidden="false" ht="15" outlineLevel="0" r="103">
      <c r="A103" s="144" t="s">
        <v>98</v>
      </c>
      <c r="B103" s="144" t="s">
        <v>78</v>
      </c>
      <c r="C103" s="144" t="s">
        <v>79</v>
      </c>
      <c r="D103" s="144" t="s">
        <v>101</v>
      </c>
      <c r="E103" s="144" t="s">
        <v>102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5"/>
    </row>
    <row collapsed="false" customFormat="false" customHeight="false" hidden="false" ht="15" outlineLevel="0" r="104">
      <c r="A104" s="144" t="s">
        <v>98</v>
      </c>
      <c r="B104" s="144" t="s">
        <v>78</v>
      </c>
      <c r="C104" s="144" t="s">
        <v>79</v>
      </c>
      <c r="D104" s="144" t="s">
        <v>103</v>
      </c>
      <c r="E104" s="144" t="s">
        <v>102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5"/>
    </row>
    <row collapsed="false" customFormat="false" customHeight="false" hidden="false" ht="15" outlineLevel="0" r="105">
      <c r="A105" s="144" t="s">
        <v>98</v>
      </c>
      <c r="B105" s="144" t="s">
        <v>78</v>
      </c>
      <c r="C105" s="144" t="s">
        <v>79</v>
      </c>
      <c r="D105" s="144" t="s">
        <v>104</v>
      </c>
      <c r="E105" s="144" t="s">
        <v>102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5"/>
    </row>
    <row collapsed="false" customFormat="false" customHeight="false" hidden="false" ht="15" outlineLevel="0" r="106">
      <c r="A106" s="144" t="s">
        <v>98</v>
      </c>
      <c r="B106" s="144" t="s">
        <v>78</v>
      </c>
      <c r="C106" s="144" t="s">
        <v>79</v>
      </c>
      <c r="D106" s="144" t="s">
        <v>105</v>
      </c>
      <c r="E106" s="144" t="s">
        <v>102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5"/>
    </row>
    <row collapsed="false" customFormat="false" customHeight="false" hidden="false" ht="15" outlineLevel="0" r="107">
      <c r="A107" s="144" t="s">
        <v>98</v>
      </c>
      <c r="B107" s="144" t="s">
        <v>78</v>
      </c>
      <c r="C107" s="144" t="s">
        <v>79</v>
      </c>
      <c r="D107" s="144" t="s">
        <v>106</v>
      </c>
      <c r="E107" s="144" t="s">
        <v>102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5"/>
    </row>
    <row collapsed="false" customFormat="false" customHeight="false" hidden="false" ht="15" outlineLevel="0" r="108">
      <c r="A108" s="144" t="s">
        <v>98</v>
      </c>
      <c r="B108" s="144" t="s">
        <v>80</v>
      </c>
      <c r="C108" s="144" t="s">
        <v>81</v>
      </c>
      <c r="D108" s="144" t="s">
        <v>101</v>
      </c>
      <c r="E108" s="144" t="s">
        <v>102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5"/>
    </row>
    <row collapsed="false" customFormat="false" customHeight="false" hidden="false" ht="15" outlineLevel="0" r="109">
      <c r="A109" s="144" t="s">
        <v>98</v>
      </c>
      <c r="B109" s="144" t="s">
        <v>80</v>
      </c>
      <c r="C109" s="144" t="s">
        <v>81</v>
      </c>
      <c r="D109" s="144" t="s">
        <v>103</v>
      </c>
      <c r="E109" s="144" t="s">
        <v>102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5"/>
    </row>
    <row collapsed="false" customFormat="false" customHeight="false" hidden="false" ht="15" outlineLevel="0" r="110">
      <c r="A110" s="144" t="s">
        <v>98</v>
      </c>
      <c r="B110" s="144" t="s">
        <v>80</v>
      </c>
      <c r="C110" s="144" t="s">
        <v>81</v>
      </c>
      <c r="D110" s="144" t="s">
        <v>104</v>
      </c>
      <c r="E110" s="144" t="s">
        <v>102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5"/>
    </row>
    <row collapsed="false" customFormat="false" customHeight="false" hidden="false" ht="15" outlineLevel="0" r="111">
      <c r="A111" s="144" t="s">
        <v>98</v>
      </c>
      <c r="B111" s="144" t="s">
        <v>80</v>
      </c>
      <c r="C111" s="144" t="s">
        <v>81</v>
      </c>
      <c r="D111" s="144" t="s">
        <v>105</v>
      </c>
      <c r="E111" s="144" t="s">
        <v>102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5"/>
    </row>
    <row collapsed="false" customFormat="false" customHeight="false" hidden="false" ht="15" outlineLevel="0" r="112">
      <c r="A112" s="144" t="s">
        <v>98</v>
      </c>
      <c r="B112" s="144" t="s">
        <v>80</v>
      </c>
      <c r="C112" s="144" t="s">
        <v>81</v>
      </c>
      <c r="D112" s="144" t="s">
        <v>106</v>
      </c>
      <c r="E112" s="144" t="s">
        <v>102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5"/>
    </row>
    <row collapsed="false" customFormat="false" customHeight="false" hidden="false" ht="15" outlineLevel="0" r="113">
      <c r="A113" s="144" t="s">
        <v>98</v>
      </c>
      <c r="B113" s="144" t="s">
        <v>82</v>
      </c>
      <c r="C113" s="144" t="s">
        <v>83</v>
      </c>
      <c r="D113" s="144" t="s">
        <v>101</v>
      </c>
      <c r="E113" s="144" t="s">
        <v>102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5"/>
    </row>
    <row collapsed="false" customFormat="false" customHeight="false" hidden="false" ht="15" outlineLevel="0" r="114">
      <c r="A114" s="144" t="s">
        <v>98</v>
      </c>
      <c r="B114" s="144" t="s">
        <v>82</v>
      </c>
      <c r="C114" s="144" t="s">
        <v>83</v>
      </c>
      <c r="D114" s="144" t="s">
        <v>103</v>
      </c>
      <c r="E114" s="144" t="s">
        <v>102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5"/>
    </row>
    <row collapsed="false" customFormat="false" customHeight="false" hidden="false" ht="15" outlineLevel="0" r="115">
      <c r="A115" s="144" t="s">
        <v>98</v>
      </c>
      <c r="B115" s="144" t="s">
        <v>82</v>
      </c>
      <c r="C115" s="144" t="s">
        <v>83</v>
      </c>
      <c r="D115" s="144" t="s">
        <v>104</v>
      </c>
      <c r="E115" s="144" t="s">
        <v>102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5"/>
    </row>
    <row collapsed="false" customFormat="false" customHeight="false" hidden="false" ht="15" outlineLevel="0" r="116">
      <c r="A116" s="144" t="s">
        <v>98</v>
      </c>
      <c r="B116" s="144" t="s">
        <v>82</v>
      </c>
      <c r="C116" s="144" t="s">
        <v>83</v>
      </c>
      <c r="D116" s="144" t="s">
        <v>105</v>
      </c>
      <c r="E116" s="144" t="s">
        <v>102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5"/>
    </row>
    <row collapsed="false" customFormat="false" customHeight="false" hidden="false" ht="15" outlineLevel="0" r="117">
      <c r="A117" s="144" t="s">
        <v>98</v>
      </c>
      <c r="B117" s="144" t="s">
        <v>82</v>
      </c>
      <c r="C117" s="144" t="s">
        <v>83</v>
      </c>
      <c r="D117" s="144" t="s">
        <v>106</v>
      </c>
      <c r="E117" s="144" t="s">
        <v>102</v>
      </c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5"/>
    </row>
    <row collapsed="false" customFormat="false" customHeight="false" hidden="false" ht="15" outlineLevel="0" r="118">
      <c r="A118" s="144" t="s">
        <v>98</v>
      </c>
      <c r="B118" s="144" t="s">
        <v>84</v>
      </c>
      <c r="C118" s="144" t="s">
        <v>85</v>
      </c>
      <c r="D118" s="144" t="s">
        <v>101</v>
      </c>
      <c r="E118" s="144" t="s">
        <v>102</v>
      </c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5"/>
    </row>
    <row collapsed="false" customFormat="false" customHeight="false" hidden="false" ht="15" outlineLevel="0" r="119">
      <c r="A119" s="144" t="s">
        <v>98</v>
      </c>
      <c r="B119" s="144" t="s">
        <v>84</v>
      </c>
      <c r="C119" s="144" t="s">
        <v>85</v>
      </c>
      <c r="D119" s="144" t="s">
        <v>103</v>
      </c>
      <c r="E119" s="144" t="s">
        <v>102</v>
      </c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5"/>
    </row>
    <row collapsed="false" customFormat="false" customHeight="false" hidden="false" ht="15" outlineLevel="0" r="120">
      <c r="A120" s="144" t="s">
        <v>98</v>
      </c>
      <c r="B120" s="144" t="s">
        <v>84</v>
      </c>
      <c r="C120" s="144" t="s">
        <v>85</v>
      </c>
      <c r="D120" s="144" t="s">
        <v>104</v>
      </c>
      <c r="E120" s="144" t="s">
        <v>102</v>
      </c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5"/>
    </row>
    <row collapsed="false" customFormat="false" customHeight="false" hidden="false" ht="15" outlineLevel="0" r="121">
      <c r="A121" s="144" t="s">
        <v>98</v>
      </c>
      <c r="B121" s="144" t="s">
        <v>84</v>
      </c>
      <c r="C121" s="144" t="s">
        <v>85</v>
      </c>
      <c r="D121" s="144" t="s">
        <v>105</v>
      </c>
      <c r="E121" s="144" t="s">
        <v>102</v>
      </c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5"/>
    </row>
    <row collapsed="false" customFormat="false" customHeight="false" hidden="false" ht="15" outlineLevel="0" r="122">
      <c r="A122" s="144" t="s">
        <v>98</v>
      </c>
      <c r="B122" s="144" t="s">
        <v>84</v>
      </c>
      <c r="C122" s="144" t="s">
        <v>85</v>
      </c>
      <c r="D122" s="144" t="s">
        <v>106</v>
      </c>
      <c r="E122" s="144" t="s">
        <v>102</v>
      </c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5"/>
    </row>
    <row collapsed="false" customFormat="false" customHeight="false" hidden="false" ht="15" outlineLevel="0" r="123">
      <c r="A123" s="144" t="s">
        <v>98</v>
      </c>
      <c r="B123" s="144" t="s">
        <v>86</v>
      </c>
      <c r="C123" s="144" t="s">
        <v>87</v>
      </c>
      <c r="D123" s="144" t="s">
        <v>101</v>
      </c>
      <c r="E123" s="144" t="s">
        <v>102</v>
      </c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5"/>
    </row>
    <row collapsed="false" customFormat="false" customHeight="false" hidden="false" ht="15" outlineLevel="0" r="124">
      <c r="A124" s="144" t="s">
        <v>98</v>
      </c>
      <c r="B124" s="144" t="s">
        <v>86</v>
      </c>
      <c r="C124" s="144" t="s">
        <v>87</v>
      </c>
      <c r="D124" s="144" t="s">
        <v>103</v>
      </c>
      <c r="E124" s="144" t="s">
        <v>102</v>
      </c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5"/>
    </row>
    <row collapsed="false" customFormat="false" customHeight="false" hidden="false" ht="15" outlineLevel="0" r="125">
      <c r="A125" s="144" t="s">
        <v>98</v>
      </c>
      <c r="B125" s="144" t="s">
        <v>86</v>
      </c>
      <c r="C125" s="144" t="s">
        <v>87</v>
      </c>
      <c r="D125" s="144" t="s">
        <v>104</v>
      </c>
      <c r="E125" s="144" t="s">
        <v>102</v>
      </c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5"/>
    </row>
    <row collapsed="false" customFormat="false" customHeight="false" hidden="false" ht="15" outlineLevel="0" r="126">
      <c r="A126" s="144" t="s">
        <v>98</v>
      </c>
      <c r="B126" s="144" t="s">
        <v>86</v>
      </c>
      <c r="C126" s="144" t="s">
        <v>87</v>
      </c>
      <c r="D126" s="144" t="s">
        <v>105</v>
      </c>
      <c r="E126" s="144" t="s">
        <v>102</v>
      </c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5"/>
    </row>
    <row collapsed="false" customFormat="false" customHeight="false" hidden="false" ht="15" outlineLevel="0" r="127">
      <c r="A127" s="144" t="s">
        <v>98</v>
      </c>
      <c r="B127" s="144" t="s">
        <v>86</v>
      </c>
      <c r="C127" s="144" t="s">
        <v>87</v>
      </c>
      <c r="D127" s="144" t="s">
        <v>106</v>
      </c>
      <c r="E127" s="144" t="s">
        <v>102</v>
      </c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5"/>
    </row>
    <row collapsed="false" customFormat="false" customHeight="false" hidden="false" ht="15" outlineLevel="0" r="128">
      <c r="A128" s="144" t="s">
        <v>98</v>
      </c>
      <c r="B128" s="144" t="s">
        <v>88</v>
      </c>
      <c r="C128" s="144" t="s">
        <v>89</v>
      </c>
      <c r="D128" s="144" t="s">
        <v>101</v>
      </c>
      <c r="E128" s="144" t="s">
        <v>102</v>
      </c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5"/>
    </row>
    <row collapsed="false" customFormat="false" customHeight="false" hidden="false" ht="15" outlineLevel="0" r="129">
      <c r="A129" s="144" t="s">
        <v>98</v>
      </c>
      <c r="B129" s="144" t="s">
        <v>88</v>
      </c>
      <c r="C129" s="144" t="s">
        <v>89</v>
      </c>
      <c r="D129" s="144" t="s">
        <v>103</v>
      </c>
      <c r="E129" s="144" t="s">
        <v>102</v>
      </c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5"/>
    </row>
    <row collapsed="false" customFormat="false" customHeight="false" hidden="false" ht="15" outlineLevel="0" r="130">
      <c r="A130" s="144" t="s">
        <v>98</v>
      </c>
      <c r="B130" s="144" t="s">
        <v>88</v>
      </c>
      <c r="C130" s="144" t="s">
        <v>89</v>
      </c>
      <c r="D130" s="144" t="s">
        <v>104</v>
      </c>
      <c r="E130" s="144" t="s">
        <v>102</v>
      </c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5"/>
    </row>
    <row collapsed="false" customFormat="false" customHeight="false" hidden="false" ht="15" outlineLevel="0" r="131">
      <c r="A131" s="144" t="s">
        <v>98</v>
      </c>
      <c r="B131" s="144" t="s">
        <v>88</v>
      </c>
      <c r="C131" s="144" t="s">
        <v>89</v>
      </c>
      <c r="D131" s="144" t="s">
        <v>105</v>
      </c>
      <c r="E131" s="144" t="s">
        <v>102</v>
      </c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5"/>
    </row>
    <row collapsed="false" customFormat="false" customHeight="false" hidden="false" ht="15" outlineLevel="0" r="132">
      <c r="A132" s="144" t="s">
        <v>98</v>
      </c>
      <c r="B132" s="144" t="s">
        <v>88</v>
      </c>
      <c r="C132" s="144" t="s">
        <v>89</v>
      </c>
      <c r="D132" s="144" t="s">
        <v>106</v>
      </c>
      <c r="E132" s="144" t="s">
        <v>102</v>
      </c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5"/>
    </row>
    <row collapsed="false" customFormat="false" customHeight="false" hidden="false" ht="15" outlineLevel="0" r="133">
      <c r="A133" s="144" t="s">
        <v>98</v>
      </c>
      <c r="B133" s="144" t="s">
        <v>90</v>
      </c>
      <c r="C133" s="144" t="s">
        <v>91</v>
      </c>
      <c r="D133" s="144" t="s">
        <v>101</v>
      </c>
      <c r="E133" s="144" t="s">
        <v>102</v>
      </c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5"/>
    </row>
    <row collapsed="false" customFormat="false" customHeight="false" hidden="false" ht="15" outlineLevel="0" r="134">
      <c r="A134" s="144" t="s">
        <v>98</v>
      </c>
      <c r="B134" s="144" t="s">
        <v>90</v>
      </c>
      <c r="C134" s="144" t="s">
        <v>91</v>
      </c>
      <c r="D134" s="144" t="s">
        <v>103</v>
      </c>
      <c r="E134" s="144" t="s">
        <v>102</v>
      </c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5"/>
    </row>
    <row collapsed="false" customFormat="false" customHeight="false" hidden="false" ht="15" outlineLevel="0" r="135">
      <c r="A135" s="144" t="s">
        <v>98</v>
      </c>
      <c r="B135" s="144" t="s">
        <v>90</v>
      </c>
      <c r="C135" s="144" t="s">
        <v>91</v>
      </c>
      <c r="D135" s="144" t="s">
        <v>104</v>
      </c>
      <c r="E135" s="144" t="s">
        <v>102</v>
      </c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5"/>
    </row>
    <row collapsed="false" customFormat="false" customHeight="false" hidden="false" ht="15" outlineLevel="0" r="136">
      <c r="A136" s="144" t="s">
        <v>98</v>
      </c>
      <c r="B136" s="144" t="s">
        <v>90</v>
      </c>
      <c r="C136" s="144" t="s">
        <v>91</v>
      </c>
      <c r="D136" s="144" t="s">
        <v>105</v>
      </c>
      <c r="E136" s="144" t="s">
        <v>102</v>
      </c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5"/>
    </row>
    <row collapsed="false" customFormat="false" customHeight="false" hidden="false" ht="15" outlineLevel="0" r="137">
      <c r="A137" s="144" t="s">
        <v>98</v>
      </c>
      <c r="B137" s="144" t="s">
        <v>90</v>
      </c>
      <c r="C137" s="144" t="s">
        <v>91</v>
      </c>
      <c r="D137" s="144" t="s">
        <v>106</v>
      </c>
      <c r="E137" s="144" t="s">
        <v>102</v>
      </c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5"/>
    </row>
    <row collapsed="false" customFormat="false" customHeight="false" hidden="false" ht="15" outlineLevel="0" r="138">
      <c r="A138" s="144" t="s">
        <v>98</v>
      </c>
      <c r="B138" s="144" t="s">
        <v>92</v>
      </c>
      <c r="C138" s="144" t="s">
        <v>93</v>
      </c>
      <c r="D138" s="144" t="s">
        <v>101</v>
      </c>
      <c r="E138" s="144" t="s">
        <v>102</v>
      </c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5"/>
    </row>
    <row collapsed="false" customFormat="false" customHeight="false" hidden="false" ht="15" outlineLevel="0" r="139">
      <c r="A139" s="144" t="s">
        <v>98</v>
      </c>
      <c r="B139" s="144" t="s">
        <v>92</v>
      </c>
      <c r="C139" s="144" t="s">
        <v>93</v>
      </c>
      <c r="D139" s="144" t="s">
        <v>103</v>
      </c>
      <c r="E139" s="144" t="s">
        <v>102</v>
      </c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5"/>
    </row>
    <row collapsed="false" customFormat="false" customHeight="false" hidden="false" ht="15" outlineLevel="0" r="140">
      <c r="A140" s="144" t="s">
        <v>98</v>
      </c>
      <c r="B140" s="144" t="s">
        <v>92</v>
      </c>
      <c r="C140" s="144" t="s">
        <v>93</v>
      </c>
      <c r="D140" s="144" t="s">
        <v>104</v>
      </c>
      <c r="E140" s="144" t="s">
        <v>102</v>
      </c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5"/>
    </row>
    <row collapsed="false" customFormat="false" customHeight="false" hidden="false" ht="15" outlineLevel="0" r="141">
      <c r="A141" s="144" t="s">
        <v>98</v>
      </c>
      <c r="B141" s="144" t="s">
        <v>92</v>
      </c>
      <c r="C141" s="144" t="s">
        <v>93</v>
      </c>
      <c r="D141" s="144" t="s">
        <v>105</v>
      </c>
      <c r="E141" s="144" t="s">
        <v>102</v>
      </c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5"/>
    </row>
    <row collapsed="false" customFormat="false" customHeight="false" hidden="false" ht="15" outlineLevel="0" r="142">
      <c r="A142" s="144" t="s">
        <v>98</v>
      </c>
      <c r="B142" s="144" t="s">
        <v>92</v>
      </c>
      <c r="C142" s="144" t="s">
        <v>93</v>
      </c>
      <c r="D142" s="144" t="s">
        <v>106</v>
      </c>
      <c r="E142" s="144" t="s">
        <v>102</v>
      </c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5"/>
    </row>
    <row collapsed="false" customFormat="false" customHeight="false" hidden="false" ht="15" outlineLevel="0" r="143">
      <c r="A143" s="144" t="s">
        <v>98</v>
      </c>
      <c r="B143" s="144" t="s">
        <v>94</v>
      </c>
      <c r="C143" s="144" t="s">
        <v>95</v>
      </c>
      <c r="D143" s="144" t="s">
        <v>101</v>
      </c>
      <c r="E143" s="144" t="s">
        <v>102</v>
      </c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5"/>
    </row>
    <row collapsed="false" customFormat="false" customHeight="false" hidden="false" ht="15" outlineLevel="0" r="144">
      <c r="A144" s="144" t="s">
        <v>98</v>
      </c>
      <c r="B144" s="144" t="s">
        <v>94</v>
      </c>
      <c r="C144" s="144" t="s">
        <v>95</v>
      </c>
      <c r="D144" s="144" t="s">
        <v>103</v>
      </c>
      <c r="E144" s="144" t="s">
        <v>102</v>
      </c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5"/>
    </row>
    <row collapsed="false" customFormat="false" customHeight="false" hidden="false" ht="15" outlineLevel="0" r="145">
      <c r="A145" s="144" t="s">
        <v>98</v>
      </c>
      <c r="B145" s="144" t="s">
        <v>94</v>
      </c>
      <c r="C145" s="144" t="s">
        <v>95</v>
      </c>
      <c r="D145" s="144" t="s">
        <v>104</v>
      </c>
      <c r="E145" s="144" t="s">
        <v>102</v>
      </c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5"/>
    </row>
    <row collapsed="false" customFormat="false" customHeight="false" hidden="false" ht="15" outlineLevel="0" r="146">
      <c r="A146" s="144" t="s">
        <v>98</v>
      </c>
      <c r="B146" s="144" t="s">
        <v>94</v>
      </c>
      <c r="C146" s="144" t="s">
        <v>95</v>
      </c>
      <c r="D146" s="144" t="s">
        <v>105</v>
      </c>
      <c r="E146" s="144" t="s">
        <v>102</v>
      </c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5"/>
    </row>
    <row collapsed="false" customFormat="false" customHeight="false" hidden="false" ht="15" outlineLevel="0" r="147">
      <c r="A147" s="144" t="s">
        <v>98</v>
      </c>
      <c r="B147" s="144" t="s">
        <v>94</v>
      </c>
      <c r="C147" s="144" t="s">
        <v>95</v>
      </c>
      <c r="D147" s="144" t="s">
        <v>106</v>
      </c>
      <c r="E147" s="144" t="s">
        <v>102</v>
      </c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5"/>
    </row>
    <row collapsed="false" customFormat="false" customHeight="false" hidden="false" ht="15" outlineLevel="0" r="148">
      <c r="A148" s="144" t="s">
        <v>98</v>
      </c>
      <c r="B148" s="144" t="s">
        <v>96</v>
      </c>
      <c r="C148" s="144" t="s">
        <v>97</v>
      </c>
      <c r="D148" s="144" t="s">
        <v>101</v>
      </c>
      <c r="E148" s="144" t="s">
        <v>102</v>
      </c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5"/>
    </row>
    <row collapsed="false" customFormat="false" customHeight="false" hidden="false" ht="15" outlineLevel="0" r="149">
      <c r="A149" s="144" t="s">
        <v>98</v>
      </c>
      <c r="B149" s="144" t="s">
        <v>96</v>
      </c>
      <c r="C149" s="144" t="s">
        <v>97</v>
      </c>
      <c r="D149" s="144" t="s">
        <v>103</v>
      </c>
      <c r="E149" s="144" t="s">
        <v>102</v>
      </c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5"/>
    </row>
    <row collapsed="false" customFormat="false" customHeight="false" hidden="false" ht="15" outlineLevel="0" r="150">
      <c r="A150" s="144" t="s">
        <v>98</v>
      </c>
      <c r="B150" s="144" t="s">
        <v>96</v>
      </c>
      <c r="C150" s="144" t="s">
        <v>97</v>
      </c>
      <c r="D150" s="144" t="s">
        <v>104</v>
      </c>
      <c r="E150" s="144" t="s">
        <v>102</v>
      </c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5"/>
    </row>
    <row collapsed="false" customFormat="false" customHeight="false" hidden="false" ht="15" outlineLevel="0" r="151">
      <c r="A151" s="144" t="s">
        <v>98</v>
      </c>
      <c r="B151" s="144" t="s">
        <v>96</v>
      </c>
      <c r="C151" s="144" t="s">
        <v>97</v>
      </c>
      <c r="D151" s="144" t="s">
        <v>105</v>
      </c>
      <c r="E151" s="144" t="s">
        <v>102</v>
      </c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5"/>
    </row>
    <row collapsed="false" customFormat="false" customHeight="false" hidden="false" ht="15" outlineLevel="0" r="152">
      <c r="A152" s="144" t="s">
        <v>98</v>
      </c>
      <c r="B152" s="144" t="s">
        <v>96</v>
      </c>
      <c r="C152" s="144" t="s">
        <v>97</v>
      </c>
      <c r="D152" s="144" t="s">
        <v>106</v>
      </c>
      <c r="E152" s="144" t="s">
        <v>102</v>
      </c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5"/>
    </row>
  </sheetData>
  <mergeCells count="1">
    <mergeCell ref="F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6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20" activeCellId="0" pane="topLeft" sqref="A20"/>
    </sheetView>
  </sheetViews>
  <sheetFormatPr defaultRowHeight="15"/>
  <cols>
    <col collapsed="false" hidden="false" max="1" min="1" style="0" width="15.2908163265306"/>
    <col collapsed="false" hidden="false" max="1025" min="2" style="0" width="10.7091836734694"/>
  </cols>
  <sheetData>
    <row collapsed="false" customFormat="false" customHeight="false" hidden="false" ht="15" outlineLevel="0" r="2">
      <c r="A2" s="146" t="s">
        <v>107</v>
      </c>
      <c r="B2" s="147" t="s">
        <v>68</v>
      </c>
      <c r="C2" s="147"/>
      <c r="D2" s="148" t="s">
        <v>108</v>
      </c>
      <c r="E2" s="148"/>
      <c r="F2" s="148" t="s">
        <v>109</v>
      </c>
      <c r="G2" s="148"/>
      <c r="H2" s="148" t="s">
        <v>110</v>
      </c>
      <c r="I2" s="148"/>
      <c r="J2" s="148" t="s">
        <v>111</v>
      </c>
      <c r="K2" s="148"/>
      <c r="L2" s="148" t="s">
        <v>112</v>
      </c>
      <c r="M2" s="148"/>
      <c r="N2" s="148" t="s">
        <v>81</v>
      </c>
      <c r="O2" s="148"/>
    </row>
    <row collapsed="false" customFormat="false" customHeight="false" hidden="false" ht="15" outlineLevel="0" r="3">
      <c r="A3" s="146" t="s">
        <v>55</v>
      </c>
      <c r="B3" s="149" t="n">
        <v>383</v>
      </c>
      <c r="C3" s="150" t="e">
        <f aca="false">+B3/$B$8</f>
        <v>#NAME?</v>
      </c>
      <c r="D3" s="149" t="n">
        <v>428</v>
      </c>
      <c r="E3" s="150" t="e">
        <f aca="false">+D3/$D$8</f>
        <v>#NAME?</v>
      </c>
      <c r="F3" s="149" t="n">
        <v>229</v>
      </c>
      <c r="G3" s="150" t="e">
        <f aca="false">+F3/$F$8</f>
        <v>#NAME?</v>
      </c>
      <c r="H3" s="149" t="n">
        <v>258</v>
      </c>
      <c r="I3" s="150" t="e">
        <f aca="false">+H3/$H$8</f>
        <v>#NAME?</v>
      </c>
      <c r="J3" s="149" t="n">
        <v>303</v>
      </c>
      <c r="K3" s="150" t="n">
        <f aca="false">+J3/$J$8</f>
        <v>0.716312056737589</v>
      </c>
      <c r="L3" s="149" t="n">
        <v>122</v>
      </c>
      <c r="M3" s="150" t="n">
        <f aca="false">+L3/$L$8</f>
        <v>0.685393258426966</v>
      </c>
      <c r="N3" s="149" t="n">
        <v>80</v>
      </c>
      <c r="O3" s="150" t="n">
        <f aca="false">+N3/$N$8</f>
        <v>0.592592592592593</v>
      </c>
    </row>
    <row collapsed="false" customFormat="false" customHeight="false" hidden="false" ht="15" outlineLevel="0" r="4">
      <c r="A4" s="151" t="s">
        <v>56</v>
      </c>
      <c r="B4" s="133" t="n">
        <v>203</v>
      </c>
      <c r="C4" s="152" t="e">
        <f aca="false">+B4/$B$8</f>
        <v>#NAME?</v>
      </c>
      <c r="D4" s="133" t="n">
        <v>15</v>
      </c>
      <c r="E4" s="150" t="e">
        <f aca="false">+D4/$D$8</f>
        <v>#NAME?</v>
      </c>
      <c r="F4" s="133" t="n">
        <v>119</v>
      </c>
      <c r="G4" s="150" t="e">
        <f aca="false">+F4/$F$8</f>
        <v>#NAME?</v>
      </c>
      <c r="H4" s="133" t="n">
        <v>46</v>
      </c>
      <c r="I4" s="150" t="e">
        <f aca="false">+H4/$H$8</f>
        <v>#NAME?</v>
      </c>
      <c r="J4" s="133" t="n">
        <v>11</v>
      </c>
      <c r="K4" s="150" t="n">
        <f aca="false">+J4/$J$8</f>
        <v>0.0260047281323877</v>
      </c>
      <c r="L4" s="133" t="n">
        <v>28</v>
      </c>
      <c r="M4" s="150" t="n">
        <f aca="false">+L4/$L$8</f>
        <v>0.157303370786517</v>
      </c>
      <c r="N4" s="133" t="n">
        <v>12</v>
      </c>
      <c r="O4" s="150" t="n">
        <f aca="false">+N4/$N$8</f>
        <v>0.0888888888888889</v>
      </c>
    </row>
    <row collapsed="false" customFormat="false" customHeight="false" hidden="false" ht="15" outlineLevel="0" r="5">
      <c r="A5" s="151" t="s">
        <v>57</v>
      </c>
      <c r="B5" s="133" t="n">
        <v>29</v>
      </c>
      <c r="C5" s="152" t="e">
        <f aca="false">+B5/$B$8</f>
        <v>#NAME?</v>
      </c>
      <c r="D5" s="133" t="n">
        <v>118</v>
      </c>
      <c r="E5" s="150" t="e">
        <f aca="false">+D5/$D$8</f>
        <v>#NAME?</v>
      </c>
      <c r="F5" s="133" t="n">
        <v>211</v>
      </c>
      <c r="G5" s="150" t="e">
        <f aca="false">+F5/$F$8</f>
        <v>#NAME?</v>
      </c>
      <c r="H5" s="133" t="n">
        <v>122</v>
      </c>
      <c r="I5" s="150" t="e">
        <f aca="false">+H5/$H$8</f>
        <v>#NAME?</v>
      </c>
      <c r="J5" s="133" t="n">
        <v>96</v>
      </c>
      <c r="K5" s="150" t="n">
        <f aca="false">+J5/$J$8</f>
        <v>0.226950354609929</v>
      </c>
      <c r="L5" s="133" t="n">
        <v>27</v>
      </c>
      <c r="M5" s="150" t="n">
        <f aca="false">+L5/$L$8</f>
        <v>0.151685393258427</v>
      </c>
      <c r="N5" s="133" t="n">
        <v>41</v>
      </c>
      <c r="O5" s="150" t="n">
        <f aca="false">+N5/$N$8</f>
        <v>0.303703703703704</v>
      </c>
    </row>
    <row collapsed="false" customFormat="false" customHeight="false" hidden="false" ht="15" outlineLevel="0" r="6">
      <c r="A6" s="151" t="s">
        <v>58</v>
      </c>
      <c r="B6" s="133" t="n">
        <v>18</v>
      </c>
      <c r="C6" s="152" t="e">
        <f aca="false">+B6/$B$8</f>
        <v>#NAME?</v>
      </c>
      <c r="D6" s="133" t="n">
        <v>13</v>
      </c>
      <c r="E6" s="150" t="e">
        <f aca="false">+D6/$D$8</f>
        <v>#NAME?</v>
      </c>
      <c r="F6" s="133" t="n">
        <v>27</v>
      </c>
      <c r="G6" s="150" t="e">
        <f aca="false">+F6/$F$8</f>
        <v>#NAME?</v>
      </c>
      <c r="H6" s="133" t="n">
        <v>0</v>
      </c>
      <c r="I6" s="150" t="e">
        <f aca="false">+H6/$H$8</f>
        <v>#NAME?</v>
      </c>
      <c r="J6" s="133" t="n">
        <v>10</v>
      </c>
      <c r="K6" s="150" t="n">
        <f aca="false">+J6/$J$8</f>
        <v>0.0236406619385343</v>
      </c>
      <c r="L6" s="133"/>
      <c r="M6" s="150" t="n">
        <f aca="false">+L6/$L$8</f>
        <v>0</v>
      </c>
      <c r="N6" s="133"/>
      <c r="O6" s="150" t="n">
        <f aca="false">+N6/$N$8</f>
        <v>0</v>
      </c>
    </row>
    <row collapsed="false" customFormat="false" customHeight="false" hidden="false" ht="15" outlineLevel="0" r="7">
      <c r="A7" s="151" t="s">
        <v>59</v>
      </c>
      <c r="B7" s="133" t="n">
        <v>6</v>
      </c>
      <c r="C7" s="152" t="e">
        <f aca="false">+B7/$B$8</f>
        <v>#NAME?</v>
      </c>
      <c r="D7" s="133" t="n">
        <v>9</v>
      </c>
      <c r="E7" s="150" t="e">
        <f aca="false">+D7/$D$8</f>
        <v>#NAME?</v>
      </c>
      <c r="F7" s="133" t="n">
        <v>21</v>
      </c>
      <c r="G7" s="150" t="e">
        <f aca="false">+F7/$F$8</f>
        <v>#NAME?</v>
      </c>
      <c r="H7" s="133" t="n">
        <v>14</v>
      </c>
      <c r="I7" s="150" t="e">
        <f aca="false">+H7/$H$8</f>
        <v>#NAME?</v>
      </c>
      <c r="J7" s="133" t="n">
        <v>3</v>
      </c>
      <c r="K7" s="150" t="n">
        <f aca="false">+J7/$J$8</f>
        <v>0.00709219858156028</v>
      </c>
      <c r="L7" s="133" t="n">
        <v>1</v>
      </c>
      <c r="M7" s="150" t="n">
        <f aca="false">+L7/$L$8</f>
        <v>0.00561797752808989</v>
      </c>
      <c r="N7" s="133" t="n">
        <v>2</v>
      </c>
      <c r="O7" s="150" t="n">
        <f aca="false">+N7/$N$8</f>
        <v>0.0148148148148148</v>
      </c>
    </row>
    <row collapsed="false" customFormat="false" customHeight="false" hidden="false" ht="15" outlineLevel="0" r="8">
      <c r="A8" s="153" t="s">
        <v>113</v>
      </c>
      <c r="B8" s="154" t="e">
        <f aca="false">+suma(B3:B7)</f>
        <v>#NAME?</v>
      </c>
      <c r="C8" s="155" t="e">
        <f aca="false">+suma(C3:C7)</f>
        <v>#NAME?</v>
      </c>
      <c r="D8" s="154" t="e">
        <f aca="false">+suma(D3:D7)</f>
        <v>#NAME?</v>
      </c>
      <c r="E8" s="155" t="e">
        <f aca="false">+suma(E3:E7)</f>
        <v>#NAME?</v>
      </c>
      <c r="F8" s="154" t="e">
        <f aca="false">+suma(F3:F7)</f>
        <v>#NAME?</v>
      </c>
      <c r="G8" s="155" t="e">
        <f aca="false">+suma(G3:G7)</f>
        <v>#NAME?</v>
      </c>
      <c r="H8" s="154" t="e">
        <f aca="false">+suma(H3:H7)</f>
        <v>#NAME?</v>
      </c>
      <c r="I8" s="150" t="e">
        <f aca="false">+H8/$H$8</f>
        <v>#NAME?</v>
      </c>
      <c r="J8" s="154" t="n">
        <f aca="false">+SUM(J3:J7)</f>
        <v>423</v>
      </c>
      <c r="K8" s="150" t="n">
        <f aca="false">+J8/$J$8</f>
        <v>1</v>
      </c>
      <c r="L8" s="154" t="n">
        <f aca="false">+SUM(L3:L7)</f>
        <v>178</v>
      </c>
      <c r="M8" s="150" t="n">
        <f aca="false">+L8/$L$8</f>
        <v>1</v>
      </c>
      <c r="N8" s="154" t="n">
        <f aca="false">+SUM(N3:N7)</f>
        <v>135</v>
      </c>
      <c r="O8" s="150" t="n">
        <f aca="false">+N8/$N$8</f>
        <v>1</v>
      </c>
    </row>
    <row collapsed="false" customFormat="false" customHeight="false" hidden="false" ht="15" outlineLevel="0" r="10">
      <c r="A10" s="146" t="s">
        <v>107</v>
      </c>
      <c r="B10" s="147" t="s">
        <v>83</v>
      </c>
      <c r="C10" s="147"/>
      <c r="D10" s="148" t="s">
        <v>85</v>
      </c>
      <c r="E10" s="148"/>
      <c r="F10" s="148" t="s">
        <v>87</v>
      </c>
      <c r="G10" s="148"/>
      <c r="H10" s="148" t="s">
        <v>89</v>
      </c>
      <c r="I10" s="148"/>
      <c r="J10" s="148" t="s">
        <v>91</v>
      </c>
      <c r="K10" s="148"/>
      <c r="L10" s="148" t="s">
        <v>114</v>
      </c>
      <c r="M10" s="148"/>
      <c r="N10" s="148" t="s">
        <v>115</v>
      </c>
      <c r="O10" s="148"/>
      <c r="P10" s="148" t="s">
        <v>97</v>
      </c>
      <c r="Q10" s="148"/>
    </row>
    <row collapsed="false" customFormat="false" customHeight="false" hidden="false" ht="15" outlineLevel="0" r="11">
      <c r="A11" s="146" t="s">
        <v>55</v>
      </c>
      <c r="B11" s="149" t="n">
        <v>497</v>
      </c>
      <c r="C11" s="150" t="e">
        <f aca="false">+B11/$B$16</f>
        <v>#NAME?</v>
      </c>
      <c r="D11" s="149" t="n">
        <v>288</v>
      </c>
      <c r="E11" s="150" t="e">
        <f aca="false">+D11/$D$16</f>
        <v>#NAME?</v>
      </c>
      <c r="F11" s="149" t="n">
        <v>544</v>
      </c>
      <c r="G11" s="150" t="e">
        <f aca="false">+F11/$F$16</f>
        <v>#NAME?</v>
      </c>
      <c r="H11" s="149" t="n">
        <v>132</v>
      </c>
      <c r="I11" s="150" t="e">
        <f aca="false">+H11/$H$16</f>
        <v>#NAME?</v>
      </c>
      <c r="J11" s="149" t="n">
        <v>327</v>
      </c>
      <c r="K11" s="150" t="n">
        <f aca="false">+J11/$J$16</f>
        <v>0.674226804123711</v>
      </c>
      <c r="L11" s="149" t="n">
        <v>748</v>
      </c>
      <c r="M11" s="150" t="n">
        <f aca="false">+L11/$L$16</f>
        <v>0.793213149522799</v>
      </c>
      <c r="N11" s="149" t="n">
        <v>748</v>
      </c>
      <c r="O11" s="150" t="n">
        <f aca="false">+N11/$N$16</f>
        <v>0.767179487179487</v>
      </c>
      <c r="P11" s="149" t="n">
        <v>984</v>
      </c>
      <c r="Q11" s="150" t="n">
        <f aca="false">+P11/$P$16</f>
        <v>0.423955191727704</v>
      </c>
    </row>
    <row collapsed="false" customFormat="false" customHeight="false" hidden="false" ht="15" outlineLevel="0" r="12">
      <c r="A12" s="151" t="s">
        <v>56</v>
      </c>
      <c r="B12" s="133" t="n">
        <v>140</v>
      </c>
      <c r="C12" s="150" t="e">
        <f aca="false">+B12/$B$16</f>
        <v>#NAME?</v>
      </c>
      <c r="D12" s="133" t="n">
        <v>41</v>
      </c>
      <c r="E12" s="150" t="e">
        <f aca="false">+D12/$D$16</f>
        <v>#NAME?</v>
      </c>
      <c r="F12" s="133" t="n">
        <v>30</v>
      </c>
      <c r="G12" s="150" t="e">
        <f aca="false">+F12/$F$16</f>
        <v>#NAME?</v>
      </c>
      <c r="H12" s="133" t="n">
        <v>13</v>
      </c>
      <c r="I12" s="150" t="e">
        <f aca="false">+H12/$H$16</f>
        <v>#NAME?</v>
      </c>
      <c r="J12" s="133" t="n">
        <v>37</v>
      </c>
      <c r="K12" s="150" t="n">
        <f aca="false">+J12/$J$16</f>
        <v>0.0762886597938144</v>
      </c>
      <c r="L12" s="133" t="n">
        <v>6</v>
      </c>
      <c r="M12" s="150" t="n">
        <f aca="false">+L12/$L$16</f>
        <v>0.0063626723223754</v>
      </c>
      <c r="N12" s="133" t="n">
        <v>6</v>
      </c>
      <c r="O12" s="150" t="n">
        <f aca="false">+N12/$N$16</f>
        <v>0.00615384615384615</v>
      </c>
      <c r="P12" s="133" t="n">
        <v>243</v>
      </c>
      <c r="Q12" s="150" t="n">
        <f aca="false">+P12/$P$16</f>
        <v>0.104696251615683</v>
      </c>
    </row>
    <row collapsed="false" customFormat="false" customHeight="false" hidden="false" ht="15" outlineLevel="0" r="13">
      <c r="A13" s="151" t="s">
        <v>57</v>
      </c>
      <c r="B13" s="133" t="n">
        <v>50</v>
      </c>
      <c r="C13" s="150" t="e">
        <f aca="false">+B13/$B$16</f>
        <v>#NAME?</v>
      </c>
      <c r="D13" s="133" t="n">
        <v>16</v>
      </c>
      <c r="E13" s="150" t="e">
        <f aca="false">+D13/$D$16</f>
        <v>#NAME?</v>
      </c>
      <c r="F13" s="133" t="n">
        <v>119</v>
      </c>
      <c r="G13" s="150" t="e">
        <f aca="false">+F13/$F$16</f>
        <v>#NAME?</v>
      </c>
      <c r="H13" s="133" t="n">
        <v>55</v>
      </c>
      <c r="I13" s="150" t="e">
        <f aca="false">+H13/$H$16</f>
        <v>#NAME?</v>
      </c>
      <c r="J13" s="133" t="n">
        <v>101</v>
      </c>
      <c r="K13" s="150" t="n">
        <f aca="false">+J13/$J$16</f>
        <v>0.208247422680412</v>
      </c>
      <c r="L13" s="133" t="n">
        <v>174</v>
      </c>
      <c r="M13" s="150" t="n">
        <f aca="false">+L13/$L$16</f>
        <v>0.184517497348887</v>
      </c>
      <c r="N13" s="133" t="n">
        <v>174</v>
      </c>
      <c r="O13" s="150" t="n">
        <f aca="false">+N13/$N$16</f>
        <v>0.178461538461538</v>
      </c>
      <c r="P13" s="133" t="n">
        <v>926</v>
      </c>
      <c r="Q13" s="150" t="n">
        <f aca="false">+P13/$P$16</f>
        <v>0.398965962947006</v>
      </c>
    </row>
    <row collapsed="false" customFormat="false" customHeight="false" hidden="false" ht="15" outlineLevel="0" r="14">
      <c r="A14" s="151" t="s">
        <v>58</v>
      </c>
      <c r="B14" s="133" t="n">
        <v>7</v>
      </c>
      <c r="C14" s="150" t="e">
        <f aca="false">+B14/$B$16</f>
        <v>#NAME?</v>
      </c>
      <c r="D14" s="133" t="n">
        <v>13</v>
      </c>
      <c r="E14" s="150" t="e">
        <f aca="false">+D14/$D$16</f>
        <v>#NAME?</v>
      </c>
      <c r="F14" s="133" t="n">
        <v>27</v>
      </c>
      <c r="G14" s="150" t="e">
        <f aca="false">+F14/$F$16</f>
        <v>#NAME?</v>
      </c>
      <c r="H14" s="133" t="n">
        <v>4</v>
      </c>
      <c r="I14" s="150" t="e">
        <f aca="false">+H14/$H$16</f>
        <v>#NAME?</v>
      </c>
      <c r="J14" s="133" t="n">
        <v>16</v>
      </c>
      <c r="K14" s="150" t="n">
        <f aca="false">+J14/$J$16</f>
        <v>0.0329896907216495</v>
      </c>
      <c r="L14" s="133" t="n">
        <v>9</v>
      </c>
      <c r="M14" s="150" t="n">
        <f aca="false">+L14/$L$16</f>
        <v>0.0095440084835631</v>
      </c>
      <c r="N14" s="133" t="n">
        <v>38</v>
      </c>
      <c r="O14" s="150" t="n">
        <f aca="false">+N14/$N$16</f>
        <v>0.038974358974359</v>
      </c>
      <c r="P14" s="133" t="n">
        <v>124</v>
      </c>
      <c r="Q14" s="150" t="n">
        <f aca="false">+P14/$P$16</f>
        <v>0.053425247738044</v>
      </c>
    </row>
    <row collapsed="false" customFormat="false" customHeight="false" hidden="false" ht="15" outlineLevel="0" r="15">
      <c r="A15" s="151" t="s">
        <v>59</v>
      </c>
      <c r="B15" s="133" t="n">
        <v>5</v>
      </c>
      <c r="C15" s="150" t="e">
        <f aca="false">+B15/$B$16</f>
        <v>#NAME?</v>
      </c>
      <c r="D15" s="133" t="n">
        <v>16</v>
      </c>
      <c r="E15" s="150" t="e">
        <f aca="false">+D15/$D$16</f>
        <v>#NAME?</v>
      </c>
      <c r="F15" s="133" t="n">
        <v>13</v>
      </c>
      <c r="G15" s="150" t="e">
        <f aca="false">+F15/$F$16</f>
        <v>#NAME?</v>
      </c>
      <c r="H15" s="133" t="n">
        <v>0</v>
      </c>
      <c r="I15" s="150" t="e">
        <f aca="false">+H15/$H$16</f>
        <v>#NAME?</v>
      </c>
      <c r="J15" s="133" t="n">
        <v>4</v>
      </c>
      <c r="K15" s="150" t="n">
        <f aca="false">+J15/$J$16</f>
        <v>0.00824742268041237</v>
      </c>
      <c r="L15" s="133" t="n">
        <v>6</v>
      </c>
      <c r="M15" s="150" t="n">
        <f aca="false">+L15/$L$16</f>
        <v>0.0063626723223754</v>
      </c>
      <c r="N15" s="133" t="n">
        <v>9</v>
      </c>
      <c r="O15" s="150" t="n">
        <f aca="false">+N15/$N$16</f>
        <v>0.00923076923076923</v>
      </c>
      <c r="P15" s="133" t="n">
        <v>44</v>
      </c>
      <c r="Q15" s="150" t="n">
        <f aca="false">+P15/$P$16</f>
        <v>0.018957345971564</v>
      </c>
    </row>
    <row collapsed="false" customFormat="false" customHeight="false" hidden="false" ht="15" outlineLevel="0" r="16">
      <c r="A16" s="153" t="s">
        <v>113</v>
      </c>
      <c r="B16" s="154" t="e">
        <f aca="false">+suma(B11:B15)</f>
        <v>#NAME?</v>
      </c>
      <c r="C16" s="155" t="e">
        <f aca="false">+suma(C11:C15)</f>
        <v>#NAME?</v>
      </c>
      <c r="D16" s="154" t="e">
        <f aca="false">+suma(D11:D15)</f>
        <v>#NAME?</v>
      </c>
      <c r="E16" s="150" t="e">
        <f aca="false">+D16/$D$16</f>
        <v>#NAME?</v>
      </c>
      <c r="F16" s="154" t="e">
        <f aca="false">+suma(F11:F15)</f>
        <v>#NAME?</v>
      </c>
      <c r="G16" s="150" t="e">
        <f aca="false">+F16/$F$16</f>
        <v>#NAME?</v>
      </c>
      <c r="H16" s="154" t="e">
        <f aca="false">+suma(H11:H15)</f>
        <v>#NAME?</v>
      </c>
      <c r="I16" s="150" t="e">
        <f aca="false">+H16/$H$16</f>
        <v>#NAME?</v>
      </c>
      <c r="J16" s="154" t="n">
        <f aca="false">+SUM(J11:J15)</f>
        <v>485</v>
      </c>
      <c r="K16" s="150" t="n">
        <f aca="false">+J16/$J$16</f>
        <v>1</v>
      </c>
      <c r="L16" s="154" t="n">
        <f aca="false">+SUM(L11:L15)</f>
        <v>943</v>
      </c>
      <c r="M16" s="150" t="n">
        <f aca="false">+L16/$L$16</f>
        <v>1</v>
      </c>
      <c r="N16" s="154" t="n">
        <f aca="false">+SUM(N11:N15)</f>
        <v>975</v>
      </c>
      <c r="O16" s="150" t="n">
        <f aca="false">+N16/$N$16</f>
        <v>1</v>
      </c>
      <c r="P16" s="154" t="n">
        <f aca="false">+SUM(P11:P15)</f>
        <v>2321</v>
      </c>
      <c r="Q16" s="150" t="n">
        <f aca="false">+P16/$P$16</f>
        <v>1</v>
      </c>
    </row>
  </sheetData>
  <mergeCells count="15">
    <mergeCell ref="B2:C2"/>
    <mergeCell ref="D2:E2"/>
    <mergeCell ref="F2:G2"/>
    <mergeCell ref="H2:I2"/>
    <mergeCell ref="J2:K2"/>
    <mergeCell ref="L2:M2"/>
    <mergeCell ref="N2:O2"/>
    <mergeCell ref="B10:C10"/>
    <mergeCell ref="D10:E10"/>
    <mergeCell ref="F10:G10"/>
    <mergeCell ref="H10:I10"/>
    <mergeCell ref="J10:K10"/>
    <mergeCell ref="L10:M10"/>
    <mergeCell ref="N10:O10"/>
    <mergeCell ref="P10:Q10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2016-07-06T18:22:37Z</dcterms:created>
  <dc:creator>garagona</dc:creator>
  <cp:lastModifiedBy>Usuario de Windows</cp:lastModifiedBy>
  <cp:lastPrinted>2016-07-07T14:26:24Z</cp:lastPrinted>
  <dcterms:modified xsi:type="dcterms:W3CDTF">2016-08-16T20:31:53Z</dcterms:modified>
  <cp:revision>0</cp:revision>
</cp:coreProperties>
</file>