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Foglio2" sheetId="3" r:id="rId1"/>
    <sheet name="Foglio1" sheetId="2" r:id="rId2"/>
    <sheet name="Foglio3" sheetId="4" r:id="rId3"/>
    <sheet name="Foglio4" sheetId="5" r:id="rId4"/>
    <sheet name="Foglio8" sheetId="10" r:id="rId5"/>
    <sheet name="Foglio6" sheetId="7" r:id="rId6"/>
    <sheet name="Foglio5" sheetId="8" r:id="rId7"/>
    <sheet name="Foglio7" sheetId="9" r:id="rId8"/>
  </sheets>
  <calcPr calcId="152511"/>
</workbook>
</file>

<file path=xl/calcChain.xml><?xml version="1.0" encoding="utf-8"?>
<calcChain xmlns="http://schemas.openxmlformats.org/spreadsheetml/2006/main">
  <c r="B13" i="8" l="1"/>
  <c r="E6" i="9"/>
  <c r="A4" i="10"/>
  <c r="C10" i="7"/>
  <c r="J22" i="2"/>
  <c r="E8" i="8" l="1"/>
  <c r="E10" i="8" s="1"/>
  <c r="E9" i="8"/>
  <c r="B8" i="8"/>
  <c r="B5" i="8"/>
  <c r="B12" i="8" l="1"/>
  <c r="B13" i="4"/>
  <c r="B22" i="4"/>
  <c r="B17" i="4"/>
  <c r="C11" i="2"/>
  <c r="J11" i="2"/>
  <c r="C13" i="7" l="1"/>
  <c r="C20" i="7" s="1"/>
  <c r="C11" i="7"/>
  <c r="C16" i="7"/>
  <c r="C7" i="5" l="1"/>
  <c r="D7" i="5" s="1"/>
  <c r="K31" i="3"/>
  <c r="B6" i="4" l="1"/>
  <c r="K30" i="3"/>
  <c r="C6" i="5" l="1"/>
  <c r="D6" i="5" s="1"/>
  <c r="C23" i="2" l="1"/>
  <c r="C22" i="2"/>
  <c r="B20" i="4"/>
  <c r="B24" i="4" s="1"/>
  <c r="J10" i="2" l="1"/>
  <c r="J26" i="2" l="1"/>
  <c r="J27" i="2" s="1"/>
  <c r="J25" i="2" s="1"/>
  <c r="J23" i="2"/>
  <c r="J15" i="2"/>
  <c r="J7" i="2"/>
  <c r="C7" i="2"/>
  <c r="C15" i="2"/>
  <c r="C17" i="2"/>
  <c r="C26" i="2"/>
  <c r="C27" i="2" s="1"/>
  <c r="J17" i="2" l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O31" i="3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<sst xmlns="http://schemas.openxmlformats.org/spreadsheetml/2006/main" count="176" uniqueCount="96">
  <si>
    <t>m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</si>
  <si>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</si>
  <si>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</si>
  <si>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</si>
  <si>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</si>
  <si>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</si>
  <si>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</si>
  <si>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</si>
  <si>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</si>
  <si>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</si>
  <si>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</si>
  <si>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</si>
  <si>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</si>
  <si>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</si>
  <si>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</si>
  <si>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</si>
  <si>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</si>
  <si>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</si>
  <si>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</si>
  <si>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</si>
  <si>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</si>
  <si>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</si>
  <si>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</si>
  <si>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</si>
  <si>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</si>
  <si>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</si>
  <si>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</si>
  <si>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</si>
  <si>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</si>
  <si>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</si>
  <si>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</si>
  <si>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</si>
  <si>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</si>
  <si>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</si>
  <si>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</si>
  <si>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</si>
  <si>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</si>
  <si>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</si>
  <si>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</si>
  <si>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</si>
  <si>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</si>
  <si>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</si>
  <si>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</si>
  <si>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</si>
  <si>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</si>
  <si>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</si>
  <si>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</si>
  <si>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</si>
  <si>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</si>
  <si>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</si>
  <si>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</si>
  <si>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</si>
  <si>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</si>
  <si>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</si>
  <si>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>Geschwindigkeit m/s</t>
  </si>
  <si>
    <t>Drezahl U/min</t>
  </si>
  <si>
    <t>°</t>
  </si>
  <si>
    <t>rad</t>
  </si>
  <si>
    <t>t</t>
  </si>
  <si>
    <t>s</t>
  </si>
  <si>
    <t>m1</t>
  </si>
  <si>
    <t>m2</t>
  </si>
  <si>
    <t>I1</t>
  </si>
  <si>
    <t>I2</t>
  </si>
  <si>
    <t>Schrittmotor</t>
  </si>
  <si>
    <t>Platte</t>
  </si>
  <si>
    <t>Gesamtgewicht</t>
  </si>
  <si>
    <t>Plattegewicht</t>
  </si>
  <si>
    <t>Plattenträgheitsmoment</t>
  </si>
  <si>
    <t>Aufbaugewicht</t>
  </si>
  <si>
    <t>Aufbauträgheitsmoment</t>
  </si>
  <si>
    <t>Trägeitsmoment</t>
  </si>
  <si>
    <t>Winkel</t>
  </si>
  <si>
    <t>Zeit</t>
  </si>
  <si>
    <t>Winkelbeschleunigung</t>
  </si>
  <si>
    <t>Drehzahl mit eine Abwurfhöhe von 0.4m, ein Abwurfwinkel von 50°,
ein Rad mit Radius r = 0,075m und abstand x</t>
  </si>
  <si>
    <t xml:space="preserve">Abstand (m) </t>
  </si>
  <si>
    <t>Gleichstrommotor</t>
  </si>
  <si>
    <t>M=F*r</t>
  </si>
  <si>
    <t>Motor</t>
  </si>
  <si>
    <t>Nachschub</t>
  </si>
  <si>
    <t>Ausrichtung</t>
  </si>
  <si>
    <t>Schuss</t>
  </si>
  <si>
    <t>Drehmoment (Nm)</t>
  </si>
  <si>
    <t>Drehzahl (U/min)</t>
  </si>
  <si>
    <t>m/U</t>
  </si>
  <si>
    <t>min</t>
  </si>
  <si>
    <t>U/min</t>
  </si>
  <si>
    <t>Leistung W</t>
  </si>
  <si>
    <t>Steigung</t>
  </si>
  <si>
    <t>Durchmesser Ball</t>
  </si>
  <si>
    <t>Zeit pro schuss</t>
  </si>
  <si>
    <t>Leistung</t>
  </si>
  <si>
    <t>Umdrehungen pro Ball</t>
  </si>
  <si>
    <t>U/min*Ball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</si>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</sst>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"/>
    <numFmt numFmtId="166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Font="1" applyBorder="1"/>
    <xf numFmtId="165" fontId="0" fillId="0" borderId="13" xfId="0" applyNumberFormat="1" applyFont="1" applyBorder="1"/>
    <xf numFmtId="0" fontId="0" fillId="0" borderId="16" xfId="0" applyFont="1" applyBorder="1"/>
    <xf numFmtId="165" fontId="0" fillId="0" borderId="17" xfId="0" applyNumberFormat="1" applyFont="1" applyBorder="1"/>
    <xf numFmtId="166" fontId="0" fillId="0" borderId="18" xfId="0" applyNumberFormat="1" applyFont="1" applyBorder="1"/>
    <xf numFmtId="166" fontId="0" fillId="0" borderId="19" xfId="0" applyNumberFormat="1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4" workbookViewId="0">
      <selection activeCell="E34" sqref="E34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43</v>
      </c>
      <c r="B3" s="3" t="s">
        <v>44</v>
      </c>
      <c r="C3" s="3" t="s">
        <v>1</v>
      </c>
      <c r="D3" s="3" t="s">
        <v>45</v>
      </c>
      <c r="E3" s="3" t="s">
        <v>46</v>
      </c>
      <c r="F3" s="3" t="s">
        <v>2</v>
      </c>
      <c r="G3" s="3" t="s">
        <v>3</v>
      </c>
      <c r="H3" s="3" t="s">
        <v>4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32</v>
      </c>
      <c r="N3" s="3" t="s">
        <v>33</v>
      </c>
      <c r="O3" s="3" t="s">
        <v>31</v>
      </c>
      <c r="P3" s="3"/>
      <c r="Q3" s="4" t="s">
        <v>13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>(SQRT(C31)*I31)/(SQRT(2)*SQRT(I31*H31+A31-B31)*F31)</f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J22" sqref="J22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5</v>
      </c>
      <c r="C2" s="6"/>
      <c r="D2" s="7"/>
      <c r="F2" s="9"/>
      <c r="G2" s="9"/>
      <c r="H2" s="9"/>
      <c r="I2" s="5" t="s">
        <v>5</v>
      </c>
      <c r="J2" s="6"/>
      <c r="K2" s="7"/>
    </row>
    <row r="3" spans="2:11" x14ac:dyDescent="0.3">
      <c r="B3" s="8" t="s">
        <v>6</v>
      </c>
      <c r="C3" s="9"/>
      <c r="D3" s="10"/>
      <c r="F3" s="9"/>
      <c r="G3" s="9"/>
      <c r="H3" s="9"/>
      <c r="I3" s="8" t="s">
        <v>6</v>
      </c>
      <c r="J3" s="9"/>
      <c r="K3" s="10"/>
    </row>
    <row r="4" spans="2:11" x14ac:dyDescent="0.3">
      <c r="B4" s="8" t="s">
        <v>7</v>
      </c>
      <c r="C4" s="9"/>
      <c r="D4" s="10"/>
      <c r="F4" s="9"/>
      <c r="G4" s="9"/>
      <c r="H4" s="9"/>
      <c r="I4" s="8" t="s">
        <v>7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24</v>
      </c>
      <c r="F5" s="9"/>
      <c r="G5" s="9"/>
      <c r="H5" s="9"/>
      <c r="I5" s="8" t="s">
        <v>0</v>
      </c>
      <c r="J5" s="27">
        <v>0.06</v>
      </c>
      <c r="K5" s="10" t="s">
        <v>24</v>
      </c>
    </row>
    <row r="6" spans="2:11" x14ac:dyDescent="0.3">
      <c r="B6" s="8" t="s">
        <v>8</v>
      </c>
      <c r="C6" s="27">
        <v>3.5000000000000003E-2</v>
      </c>
      <c r="D6" s="10" t="s">
        <v>0</v>
      </c>
      <c r="F6" s="9"/>
      <c r="G6" s="9"/>
      <c r="H6" s="9"/>
      <c r="I6" s="8" t="s">
        <v>8</v>
      </c>
      <c r="J6" s="27">
        <v>3.5000000000000003E-2</v>
      </c>
      <c r="K6" s="10" t="s">
        <v>0</v>
      </c>
    </row>
    <row r="7" spans="2:11" x14ac:dyDescent="0.3">
      <c r="B7" s="8" t="s">
        <v>9</v>
      </c>
      <c r="C7" s="27">
        <f>(2/3)*C6*C5*C6</f>
        <v>4.9000000000000005E-5</v>
      </c>
      <c r="D7" s="10" t="s">
        <v>23</v>
      </c>
      <c r="F7" s="9"/>
      <c r="G7" s="9"/>
      <c r="H7" s="9"/>
      <c r="I7" s="8" t="s">
        <v>9</v>
      </c>
      <c r="J7" s="27">
        <f>(2/3)*J6*J5*J6</f>
        <v>4.9000000000000005E-5</v>
      </c>
      <c r="K7" s="10" t="s">
        <v>23</v>
      </c>
    </row>
    <row r="8" spans="2:11" x14ac:dyDescent="0.3">
      <c r="B8" s="8" t="s">
        <v>10</v>
      </c>
      <c r="C8" s="27"/>
      <c r="D8" s="10"/>
      <c r="F8" s="9"/>
      <c r="G8" s="9"/>
      <c r="H8" s="9"/>
      <c r="I8" s="8" t="s">
        <v>10</v>
      </c>
      <c r="J8" s="27"/>
      <c r="K8" s="10"/>
    </row>
    <row r="9" spans="2:11" x14ac:dyDescent="0.3">
      <c r="B9" s="8" t="s">
        <v>34</v>
      </c>
      <c r="C9" s="27">
        <v>0.3</v>
      </c>
      <c r="D9" s="10" t="s">
        <v>0</v>
      </c>
      <c r="F9" s="9"/>
      <c r="G9" s="9"/>
      <c r="H9" s="9"/>
      <c r="I9" s="8" t="s">
        <v>34</v>
      </c>
      <c r="J9" s="27">
        <v>0.35</v>
      </c>
      <c r="K9" s="10" t="s">
        <v>0</v>
      </c>
    </row>
    <row r="10" spans="2:11" x14ac:dyDescent="0.3">
      <c r="B10" s="8" t="s">
        <v>11</v>
      </c>
      <c r="C10" s="27">
        <v>0.1135</v>
      </c>
      <c r="D10" s="10" t="s">
        <v>0</v>
      </c>
      <c r="I10" s="8" t="s">
        <v>11</v>
      </c>
      <c r="J10" s="27">
        <f>0.1135+0.025</f>
        <v>0.13850000000000001</v>
      </c>
      <c r="K10" s="10" t="s">
        <v>0</v>
      </c>
    </row>
    <row r="11" spans="2:11" x14ac:dyDescent="0.3">
      <c r="B11" s="8" t="s">
        <v>12</v>
      </c>
      <c r="C11" s="27">
        <f>C7+C10*C10*C5</f>
        <v>8.2193500000000009E-4</v>
      </c>
      <c r="D11" s="10" t="s">
        <v>23</v>
      </c>
      <c r="I11" s="8" t="s">
        <v>12</v>
      </c>
      <c r="J11" s="27">
        <f>J7+J10*J10*J5</f>
        <v>1.1999350000000003E-3</v>
      </c>
      <c r="K11" s="10" t="s">
        <v>23</v>
      </c>
    </row>
    <row r="12" spans="2:11" x14ac:dyDescent="0.3">
      <c r="B12" s="8" t="s">
        <v>37</v>
      </c>
      <c r="C12" s="27"/>
      <c r="D12" s="10"/>
      <c r="I12" s="8" t="s">
        <v>37</v>
      </c>
      <c r="J12" s="27"/>
      <c r="K12" s="10"/>
    </row>
    <row r="13" spans="2:11" x14ac:dyDescent="0.3">
      <c r="B13" s="8" t="s">
        <v>22</v>
      </c>
      <c r="C13" s="27">
        <v>0.1135</v>
      </c>
      <c r="D13" s="10" t="s">
        <v>0</v>
      </c>
      <c r="I13" s="8" t="s">
        <v>22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24</v>
      </c>
      <c r="I14" s="8" t="s">
        <v>0</v>
      </c>
      <c r="J14" s="27">
        <v>0.3</v>
      </c>
      <c r="K14" s="10" t="s">
        <v>24</v>
      </c>
    </row>
    <row r="15" spans="2:11" ht="15" thickBot="1" x14ac:dyDescent="0.35">
      <c r="B15" s="15" t="s">
        <v>9</v>
      </c>
      <c r="C15" s="28">
        <f>(1/3)*C14*C13^2</f>
        <v>1.288225E-3</v>
      </c>
      <c r="D15" s="26" t="s">
        <v>23</v>
      </c>
      <c r="I15" s="15" t="s">
        <v>9</v>
      </c>
      <c r="J15" s="28">
        <f>(1/3)*J14*J13^2</f>
        <v>1.288225E-3</v>
      </c>
      <c r="K15" s="26" t="s">
        <v>23</v>
      </c>
    </row>
    <row r="16" spans="2:11" ht="15" thickBot="1" x14ac:dyDescent="0.35">
      <c r="C16" s="31"/>
      <c r="J16" s="31"/>
    </row>
    <row r="17" spans="2:11" ht="15" thickBot="1" x14ac:dyDescent="0.35">
      <c r="B17" s="2" t="s">
        <v>38</v>
      </c>
      <c r="C17" s="32">
        <f>C15+C11</f>
        <v>2.1101600000000002E-3</v>
      </c>
      <c r="D17" s="4" t="s">
        <v>23</v>
      </c>
      <c r="I17" s="2" t="s">
        <v>38</v>
      </c>
      <c r="J17" s="32">
        <f>J15+J11</f>
        <v>2.4881600000000005E-3</v>
      </c>
      <c r="K17" s="4" t="s">
        <v>23</v>
      </c>
    </row>
    <row r="18" spans="2:11" ht="15" thickBot="1" x14ac:dyDescent="0.35"/>
    <row r="19" spans="2:11" ht="15" thickBot="1" x14ac:dyDescent="0.35">
      <c r="B19" s="2" t="s">
        <v>21</v>
      </c>
      <c r="C19" s="3">
        <v>5</v>
      </c>
      <c r="D19" s="4" t="s">
        <v>16</v>
      </c>
      <c r="I19" s="2" t="s">
        <v>21</v>
      </c>
      <c r="J19" s="3">
        <v>5</v>
      </c>
      <c r="K19" s="4" t="s">
        <v>16</v>
      </c>
    </row>
    <row r="20" spans="2:11" ht="15" thickBot="1" x14ac:dyDescent="0.35"/>
    <row r="21" spans="2:11" x14ac:dyDescent="0.3">
      <c r="B21" s="5" t="s">
        <v>25</v>
      </c>
      <c r="C21" s="6"/>
      <c r="D21" s="7"/>
      <c r="I21" s="5" t="s">
        <v>25</v>
      </c>
      <c r="J21" s="6"/>
      <c r="K21" s="7"/>
    </row>
    <row r="22" spans="2:11" x14ac:dyDescent="0.3">
      <c r="B22" s="8" t="s">
        <v>28</v>
      </c>
      <c r="C22" s="29">
        <f>C23*C17</f>
        <v>0.65175414759609906</v>
      </c>
      <c r="D22" s="10" t="s">
        <v>29</v>
      </c>
      <c r="I22" s="8" t="s">
        <v>28</v>
      </c>
      <c r="J22" s="29">
        <f>J23*J17</f>
        <v>0.51610598757123149</v>
      </c>
      <c r="K22" s="10" t="s">
        <v>29</v>
      </c>
    </row>
    <row r="23" spans="2:11" x14ac:dyDescent="0.3">
      <c r="B23" s="8" t="s">
        <v>26</v>
      </c>
      <c r="C23" s="29">
        <f>((C19/C10)^2)/(2*PI())</f>
        <v>308.86480058199328</v>
      </c>
      <c r="D23" s="10" t="s">
        <v>27</v>
      </c>
      <c r="I23" s="8" t="s">
        <v>26</v>
      </c>
      <c r="J23" s="29">
        <f>((J19/J10)^2)/(2*PI())</f>
        <v>207.42475868562769</v>
      </c>
      <c r="K23" s="10" t="s">
        <v>27</v>
      </c>
    </row>
    <row r="24" spans="2:11" x14ac:dyDescent="0.3">
      <c r="B24" s="14" t="s">
        <v>30</v>
      </c>
      <c r="C24" s="29"/>
      <c r="D24" s="10"/>
      <c r="I24" s="14" t="s">
        <v>30</v>
      </c>
      <c r="J24" s="29"/>
      <c r="K24" s="10"/>
    </row>
    <row r="25" spans="2:11" x14ac:dyDescent="0.3">
      <c r="B25" s="14" t="s">
        <v>35</v>
      </c>
      <c r="C25" s="29">
        <f>C27*60</f>
        <v>420.6738583926749</v>
      </c>
      <c r="D25" s="10" t="s">
        <v>36</v>
      </c>
      <c r="I25" s="14" t="s">
        <v>35</v>
      </c>
      <c r="J25" s="29">
        <f>J27*60</f>
        <v>344.73994893551333</v>
      </c>
      <c r="K25" s="10" t="s">
        <v>36</v>
      </c>
    </row>
    <row r="26" spans="2:11" x14ac:dyDescent="0.3">
      <c r="B26" s="14" t="s">
        <v>17</v>
      </c>
      <c r="C26" s="29">
        <f>C19/C10</f>
        <v>44.052863436123346</v>
      </c>
      <c r="D26" s="10" t="s">
        <v>18</v>
      </c>
      <c r="I26" s="14" t="s">
        <v>17</v>
      </c>
      <c r="J26" s="29">
        <f>J19/J10</f>
        <v>36.101083032490969</v>
      </c>
      <c r="K26" s="10" t="s">
        <v>18</v>
      </c>
    </row>
    <row r="27" spans="2:11" ht="15" thickBot="1" x14ac:dyDescent="0.35">
      <c r="B27" s="15" t="s">
        <v>19</v>
      </c>
      <c r="C27" s="30">
        <f>C26/(2*PI())</f>
        <v>7.0112309732112479</v>
      </c>
      <c r="D27" s="13" t="s">
        <v>20</v>
      </c>
      <c r="I27" s="15" t="s">
        <v>19</v>
      </c>
      <c r="J27" s="30">
        <f>J26/(2*PI())</f>
        <v>5.7456658155918889</v>
      </c>
      <c r="K27" s="1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defaultRowHeight="14.4" x14ac:dyDescent="0.3"/>
  <cols>
    <col min="1" max="1" width="31.44140625" bestFit="1" customWidth="1"/>
    <col min="5" max="5" width="11" bestFit="1" customWidth="1"/>
    <col min="8" max="8" width="11.77734375" bestFit="1" customWidth="1"/>
  </cols>
  <sheetData>
    <row r="1" spans="1:6" x14ac:dyDescent="0.3">
      <c r="A1" t="s">
        <v>14</v>
      </c>
    </row>
    <row r="3" spans="1:6" x14ac:dyDescent="0.3">
      <c r="A3" t="s">
        <v>15</v>
      </c>
      <c r="B3">
        <v>5</v>
      </c>
      <c r="C3" t="s">
        <v>16</v>
      </c>
    </row>
    <row r="4" spans="1:6" x14ac:dyDescent="0.3">
      <c r="A4" t="s">
        <v>8</v>
      </c>
      <c r="B4">
        <v>7.4999999999999997E-2</v>
      </c>
      <c r="C4" t="s">
        <v>0</v>
      </c>
    </row>
    <row r="6" spans="1:6" x14ac:dyDescent="0.3">
      <c r="A6" t="s">
        <v>17</v>
      </c>
      <c r="B6">
        <f>B3/B4</f>
        <v>66.666666666666671</v>
      </c>
      <c r="C6" t="s">
        <v>18</v>
      </c>
    </row>
    <row r="7" spans="1:6" x14ac:dyDescent="0.3">
      <c r="A7" t="s">
        <v>19</v>
      </c>
      <c r="B7" s="1">
        <f>B6/(2*PI())</f>
        <v>10.610329539459689</v>
      </c>
      <c r="C7" t="s">
        <v>20</v>
      </c>
    </row>
    <row r="8" spans="1:6" x14ac:dyDescent="0.3">
      <c r="A8" t="s">
        <v>36</v>
      </c>
      <c r="B8">
        <f>60*B7</f>
        <v>636.61977236758139</v>
      </c>
    </row>
    <row r="11" spans="1:6" x14ac:dyDescent="0.3">
      <c r="A11" t="s">
        <v>47</v>
      </c>
      <c r="B11">
        <v>4.9000000000000005E-5</v>
      </c>
      <c r="C11" t="s">
        <v>52</v>
      </c>
      <c r="F11" s="1"/>
    </row>
    <row r="13" spans="1:6" x14ac:dyDescent="0.3">
      <c r="A13" t="s">
        <v>48</v>
      </c>
      <c r="B13">
        <f>B11+0.06*B4*B4</f>
        <v>3.8649999999999996E-4</v>
      </c>
      <c r="C13" t="s">
        <v>52</v>
      </c>
    </row>
    <row r="16" spans="1:6" x14ac:dyDescent="0.3">
      <c r="A16" t="s">
        <v>50</v>
      </c>
      <c r="B16">
        <v>0.5</v>
      </c>
      <c r="C16" t="s">
        <v>24</v>
      </c>
    </row>
    <row r="17" spans="1:3" x14ac:dyDescent="0.3">
      <c r="A17" t="s">
        <v>49</v>
      </c>
      <c r="B17">
        <f>0.5*B16*B4*B4</f>
        <v>1.4062499999999999E-3</v>
      </c>
      <c r="C17" t="s">
        <v>52</v>
      </c>
    </row>
    <row r="20" spans="1:3" x14ac:dyDescent="0.3">
      <c r="A20" t="s">
        <v>51</v>
      </c>
      <c r="B20">
        <f>B17+B13</f>
        <v>1.7927499999999999E-3</v>
      </c>
      <c r="C20" t="s">
        <v>52</v>
      </c>
    </row>
    <row r="22" spans="1:3" x14ac:dyDescent="0.3">
      <c r="A22" t="s">
        <v>26</v>
      </c>
      <c r="B22">
        <f>((B3/B4)^2)/(2*PI())</f>
        <v>707.35530263064607</v>
      </c>
      <c r="C22" t="s">
        <v>27</v>
      </c>
    </row>
    <row r="24" spans="1:3" x14ac:dyDescent="0.3">
      <c r="A24" t="s">
        <v>25</v>
      </c>
      <c r="B24">
        <f>B22*B20</f>
        <v>1.2681112187910906</v>
      </c>
      <c r="C2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G15" sqref="G15:H16"/>
    </sheetView>
  </sheetViews>
  <sheetFormatPr defaultRowHeight="14.4" x14ac:dyDescent="0.3"/>
  <cols>
    <col min="2" max="2" width="11.109375" bestFit="1" customWidth="1"/>
    <col min="3" max="3" width="17.88671875" bestFit="1" customWidth="1"/>
    <col min="4" max="4" width="12.6640625" customWidth="1"/>
  </cols>
  <sheetData>
    <row r="1" spans="2:10" ht="15" thickBot="1" x14ac:dyDescent="0.35"/>
    <row r="2" spans="2:10" ht="14.4" customHeight="1" x14ac:dyDescent="0.3">
      <c r="B2" s="49" t="s">
        <v>75</v>
      </c>
      <c r="C2" s="50"/>
      <c r="D2" s="50"/>
      <c r="E2" s="50"/>
      <c r="F2" s="51"/>
      <c r="G2" s="33"/>
      <c r="H2" s="33"/>
      <c r="I2" s="33"/>
      <c r="J2" s="33"/>
    </row>
    <row r="3" spans="2:10" ht="15" thickBot="1" x14ac:dyDescent="0.35">
      <c r="B3" s="52"/>
      <c r="C3" s="53"/>
      <c r="D3" s="53"/>
      <c r="E3" s="53"/>
      <c r="F3" s="54"/>
      <c r="G3" s="33"/>
      <c r="H3" s="33"/>
      <c r="I3" s="33"/>
      <c r="J3" s="33"/>
    </row>
    <row r="4" spans="2:10" ht="15" thickBot="1" x14ac:dyDescent="0.35"/>
    <row r="5" spans="2:10" ht="15" thickBot="1" x14ac:dyDescent="0.35">
      <c r="B5" s="34" t="s">
        <v>76</v>
      </c>
      <c r="C5" s="35" t="s">
        <v>54</v>
      </c>
      <c r="D5" s="35" t="s">
        <v>55</v>
      </c>
    </row>
    <row r="6" spans="2:10" x14ac:dyDescent="0.3">
      <c r="B6" s="38">
        <v>1.75</v>
      </c>
      <c r="C6" s="39">
        <f>(SQRT(9.81)*B6)/(SQRT(2)*SQRT(B6*TAN(((45/180)*PI())))*COS(((45/180)*PI())))</f>
        <v>4.1433681950799404</v>
      </c>
      <c r="D6" s="40">
        <f>((C6/0.075)/(2*PI()))*60</f>
        <v>527.55002343737362</v>
      </c>
    </row>
    <row r="7" spans="2:10" ht="15" thickBot="1" x14ac:dyDescent="0.35">
      <c r="B7" s="36">
        <v>1.85</v>
      </c>
      <c r="C7" s="37">
        <f t="shared" ref="C7" si="0">(SQRT(9.81)*B7)/(SQRT(2)*SQRT(B7*TAN(((45/180)*PI())))*COS(((45/180)*PI())))</f>
        <v>4.2601056324931665</v>
      </c>
      <c r="D7" s="41">
        <f>((C7/0.075)/(2*PI()))*60</f>
        <v>542.41349560393019</v>
      </c>
    </row>
  </sheetData>
  <mergeCells count="1">
    <mergeCell ref="B2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21" sqref="F21"/>
    </sheetView>
  </sheetViews>
  <sheetFormatPr defaultRowHeight="14.4" x14ac:dyDescent="0.3"/>
  <sheetData>
    <row r="1" spans="1:1" x14ac:dyDescent="0.3">
      <c r="A1">
        <v>0.25</v>
      </c>
    </row>
    <row r="2" spans="1:1" x14ac:dyDescent="0.3">
      <c r="A2">
        <v>9.81</v>
      </c>
    </row>
    <row r="3" spans="1:1" x14ac:dyDescent="0.3">
      <c r="A3">
        <v>0.1</v>
      </c>
    </row>
    <row r="4" spans="1:1" x14ac:dyDescent="0.3">
      <c r="A4">
        <f>A3*A2*A1</f>
        <v>0.24525000000000002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1" sqref="D11"/>
    </sheetView>
  </sheetViews>
  <sheetFormatPr defaultRowHeight="14.4" x14ac:dyDescent="0.3"/>
  <cols>
    <col min="1" max="1" width="21.88671875" bestFit="1" customWidth="1"/>
    <col min="2" max="2" width="11.77734375" bestFit="1" customWidth="1"/>
    <col min="6" max="6" width="17" bestFit="1" customWidth="1"/>
  </cols>
  <sheetData>
    <row r="1" spans="1:4" x14ac:dyDescent="0.3">
      <c r="A1" s="55" t="s">
        <v>64</v>
      </c>
      <c r="B1" s="55"/>
      <c r="C1" s="55"/>
      <c r="D1" s="55"/>
    </row>
    <row r="2" spans="1:4" x14ac:dyDescent="0.3">
      <c r="A2" s="55"/>
      <c r="B2" s="55"/>
      <c r="C2" s="55"/>
      <c r="D2" s="55"/>
    </row>
    <row r="4" spans="1:4" x14ac:dyDescent="0.3">
      <c r="A4" t="s">
        <v>65</v>
      </c>
      <c r="B4" t="s">
        <v>8</v>
      </c>
      <c r="C4">
        <v>0.5</v>
      </c>
    </row>
    <row r="5" spans="1:4" x14ac:dyDescent="0.3">
      <c r="A5" t="s">
        <v>66</v>
      </c>
      <c r="B5" t="s">
        <v>0</v>
      </c>
      <c r="C5">
        <v>5</v>
      </c>
    </row>
    <row r="7" spans="1:4" x14ac:dyDescent="0.3">
      <c r="A7" t="s">
        <v>67</v>
      </c>
      <c r="B7" t="s">
        <v>60</v>
      </c>
      <c r="C7">
        <v>0.75</v>
      </c>
    </row>
    <row r="8" spans="1:4" x14ac:dyDescent="0.3">
      <c r="A8" t="s">
        <v>69</v>
      </c>
      <c r="B8" t="s">
        <v>61</v>
      </c>
      <c r="C8">
        <v>4</v>
      </c>
    </row>
    <row r="10" spans="1:4" x14ac:dyDescent="0.3">
      <c r="A10" t="s">
        <v>68</v>
      </c>
      <c r="B10" t="s">
        <v>62</v>
      </c>
      <c r="C10">
        <f>0.5*C7*C4*C4</f>
        <v>9.375E-2</v>
      </c>
    </row>
    <row r="11" spans="1:4" x14ac:dyDescent="0.3">
      <c r="A11" t="s">
        <v>70</v>
      </c>
      <c r="B11" t="s">
        <v>63</v>
      </c>
      <c r="C11">
        <f>(1/12)*C8*((0.1^2)+(0.5^2))</f>
        <v>8.666666666666667E-2</v>
      </c>
    </row>
    <row r="13" spans="1:4" x14ac:dyDescent="0.3">
      <c r="A13" t="s">
        <v>71</v>
      </c>
      <c r="B13" t="s">
        <v>9</v>
      </c>
      <c r="C13">
        <f>C11+C10</f>
        <v>0.18041666666666667</v>
      </c>
    </row>
    <row r="15" spans="1:4" x14ac:dyDescent="0.3">
      <c r="A15" t="s">
        <v>72</v>
      </c>
      <c r="B15" t="s">
        <v>56</v>
      </c>
      <c r="C15">
        <v>20</v>
      </c>
    </row>
    <row r="16" spans="1:4" x14ac:dyDescent="0.3">
      <c r="B16" t="s">
        <v>57</v>
      </c>
      <c r="C16">
        <f>C15/180*PI()</f>
        <v>0.3490658503988659</v>
      </c>
    </row>
    <row r="17" spans="1:4" x14ac:dyDescent="0.3">
      <c r="A17" t="s">
        <v>73</v>
      </c>
      <c r="B17" t="s">
        <v>58</v>
      </c>
      <c r="C17">
        <v>1</v>
      </c>
      <c r="D17" t="s">
        <v>59</v>
      </c>
    </row>
    <row r="18" spans="1:4" x14ac:dyDescent="0.3">
      <c r="A18" t="s">
        <v>74</v>
      </c>
      <c r="B18" t="s">
        <v>26</v>
      </c>
      <c r="C18">
        <v>0.7</v>
      </c>
    </row>
    <row r="20" spans="1:4" x14ac:dyDescent="0.3">
      <c r="B20" t="s">
        <v>25</v>
      </c>
      <c r="C20">
        <f>C13*C18</f>
        <v>0.12629166666666666</v>
      </c>
      <c r="D20" t="s">
        <v>53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"/>
    </sheetView>
  </sheetViews>
  <sheetFormatPr defaultRowHeight="14.4" x14ac:dyDescent="0.3"/>
  <cols>
    <col min="1" max="1" width="11.77734375" bestFit="1" customWidth="1"/>
    <col min="3" max="3" width="10.44140625" bestFit="1" customWidth="1"/>
    <col min="4" max="4" width="19.33203125" bestFit="1" customWidth="1"/>
    <col min="5" max="5" width="14.88671875" bestFit="1" customWidth="1"/>
    <col min="6" max="6" width="9.88671875" bestFit="1" customWidth="1"/>
  </cols>
  <sheetData>
    <row r="1" spans="1:6" x14ac:dyDescent="0.3">
      <c r="A1" s="55" t="s">
        <v>77</v>
      </c>
      <c r="B1" s="55"/>
      <c r="C1" s="55"/>
      <c r="D1" s="55"/>
      <c r="E1" s="55"/>
    </row>
    <row r="2" spans="1:6" x14ac:dyDescent="0.3">
      <c r="A2" s="55"/>
      <c r="B2" s="55"/>
      <c r="C2" s="55"/>
      <c r="D2" s="55"/>
      <c r="E2" s="55"/>
    </row>
    <row r="3" spans="1:6" x14ac:dyDescent="0.3">
      <c r="A3" s="55"/>
      <c r="B3" s="55"/>
      <c r="C3" s="55"/>
      <c r="D3" s="55"/>
      <c r="E3" s="55"/>
    </row>
    <row r="5" spans="1:6" x14ac:dyDescent="0.3">
      <c r="A5" t="s">
        <v>0</v>
      </c>
      <c r="B5">
        <f>0.06*5</f>
        <v>0.3</v>
      </c>
      <c r="C5" t="s">
        <v>24</v>
      </c>
      <c r="D5" t="s">
        <v>89</v>
      </c>
      <c r="E5">
        <v>3.0000000000000001E-3</v>
      </c>
      <c r="F5" t="s">
        <v>85</v>
      </c>
    </row>
    <row r="6" spans="1:6" x14ac:dyDescent="0.3">
      <c r="A6" t="s">
        <v>8</v>
      </c>
      <c r="B6">
        <v>0.05</v>
      </c>
      <c r="C6" t="s">
        <v>0</v>
      </c>
      <c r="D6" t="s">
        <v>90</v>
      </c>
      <c r="E6">
        <v>7.2999999999999995E-2</v>
      </c>
      <c r="F6" t="s">
        <v>0</v>
      </c>
    </row>
    <row r="7" spans="1:6" x14ac:dyDescent="0.3">
      <c r="D7" t="s">
        <v>91</v>
      </c>
      <c r="E7">
        <v>1</v>
      </c>
      <c r="F7" t="s">
        <v>59</v>
      </c>
    </row>
    <row r="8" spans="1:6" x14ac:dyDescent="0.3">
      <c r="A8" t="s">
        <v>78</v>
      </c>
      <c r="B8" s="1">
        <f>B5*9.81*B6</f>
        <v>0.14715</v>
      </c>
      <c r="C8" t="s">
        <v>53</v>
      </c>
      <c r="E8" s="47">
        <f>E7/60</f>
        <v>1.6666666666666666E-2</v>
      </c>
      <c r="F8" t="s">
        <v>86</v>
      </c>
    </row>
    <row r="9" spans="1:6" x14ac:dyDescent="0.3">
      <c r="D9" t="s">
        <v>93</v>
      </c>
      <c r="E9" s="1">
        <f>E6/E5</f>
        <v>24.333333333333332</v>
      </c>
    </row>
    <row r="10" spans="1:6" x14ac:dyDescent="0.3">
      <c r="D10" t="s">
        <v>94</v>
      </c>
      <c r="E10">
        <f>E9/E8</f>
        <v>1460</v>
      </c>
    </row>
    <row r="11" spans="1:6" x14ac:dyDescent="0.3">
      <c r="A11" t="s">
        <v>25</v>
      </c>
      <c r="B11" s="1">
        <v>0.14715</v>
      </c>
      <c r="C11" t="s">
        <v>53</v>
      </c>
    </row>
    <row r="12" spans="1:6" x14ac:dyDescent="0.3">
      <c r="A12" t="s">
        <v>30</v>
      </c>
      <c r="B12">
        <f>E9/E8</f>
        <v>1460</v>
      </c>
      <c r="C12" t="s">
        <v>87</v>
      </c>
    </row>
    <row r="13" spans="1:6" x14ac:dyDescent="0.3">
      <c r="A13" t="s">
        <v>92</v>
      </c>
      <c r="B13" s="48">
        <f>B11*B12*2*PI()/60</f>
        <v>22.497887470152584</v>
      </c>
      <c r="C13" t="s">
        <v>95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E12" sqref="E12"/>
    </sheetView>
  </sheetViews>
  <sheetFormatPr defaultRowHeight="14.4" x14ac:dyDescent="0.3"/>
  <cols>
    <col min="2" max="2" width="10.44140625" bestFit="1" customWidth="1"/>
    <col min="3" max="3" width="16.33203125" bestFit="1" customWidth="1"/>
    <col min="4" max="4" width="14.88671875" bestFit="1" customWidth="1"/>
    <col min="5" max="5" width="9.88671875" bestFit="1" customWidth="1"/>
  </cols>
  <sheetData>
    <row r="2" spans="2:5" ht="15" thickBot="1" x14ac:dyDescent="0.35"/>
    <row r="3" spans="2:5" ht="15" thickBot="1" x14ac:dyDescent="0.35">
      <c r="B3" s="2" t="s">
        <v>79</v>
      </c>
      <c r="C3" s="3" t="s">
        <v>83</v>
      </c>
      <c r="D3" s="3" t="s">
        <v>84</v>
      </c>
      <c r="E3" s="4" t="s">
        <v>88</v>
      </c>
    </row>
    <row r="4" spans="2:5" x14ac:dyDescent="0.3">
      <c r="B4" s="8" t="s">
        <v>80</v>
      </c>
      <c r="C4" s="42">
        <v>0.15</v>
      </c>
      <c r="D4" s="42">
        <v>1460</v>
      </c>
      <c r="E4" s="44">
        <v>22.5</v>
      </c>
    </row>
    <row r="5" spans="2:5" x14ac:dyDescent="0.3">
      <c r="B5" s="8" t="s">
        <v>81</v>
      </c>
      <c r="C5" s="42">
        <v>0.11</v>
      </c>
      <c r="D5" s="42"/>
      <c r="E5" s="45"/>
    </row>
    <row r="6" spans="2:5" ht="15" thickBot="1" x14ac:dyDescent="0.35">
      <c r="B6" s="11" t="s">
        <v>82</v>
      </c>
      <c r="C6" s="43">
        <v>0.2</v>
      </c>
      <c r="D6" s="43">
        <v>10000</v>
      </c>
      <c r="E6" s="46">
        <f>C6*210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Foglio2</vt:lpstr>
      <vt:lpstr>Foglio1</vt:lpstr>
      <vt:lpstr>Foglio3</vt:lpstr>
      <vt:lpstr>Foglio4</vt:lpstr>
      <vt:lpstr>Foglio8</vt:lpstr>
      <vt:lpstr>Foglio6</vt:lpstr>
      <vt:lpstr>Foglio5</vt:lpstr>
      <vt:lpstr>Foglio7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2015-01-02T09:21:55Z</dcterms:modified>
</cp:coreProperties>
</file>