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Mindistwinkel" sheetId="1" r:id="rId1"/>
    <sheet name="Foglio2" sheetId="3" r:id="rId2"/>
    <sheet name="Foglio1" sheetId="2" r:id="rId3"/>
    <sheet name="Foglio3" sheetId="4" r:id="rId4"/>
    <sheet name="Foglio4" sheetId="5" r:id="rId5"/>
  </sheets>
  <calcPr calcId="152511"/>
</workbook>
</file>

<file path=xl/calcChain.xml><?xml version="1.0" encoding="utf-8"?>
<calcChain xmlns="http://schemas.openxmlformats.org/spreadsheetml/2006/main">
  <c r="C16" i="5" l="1"/>
  <c r="K31" i="3"/>
  <c r="D6" i="5"/>
  <c r="B24" i="4" l="1"/>
  <c r="B22" i="4"/>
  <c r="B20" i="4"/>
  <c r="B17" i="4"/>
  <c r="B6" i="4"/>
  <c r="K30" i="3"/>
  <c r="E7" i="5" l="1"/>
  <c r="E8" i="5"/>
  <c r="E9" i="5"/>
  <c r="E10" i="5"/>
  <c r="E11" i="5"/>
  <c r="E12" i="5"/>
  <c r="E13" i="5"/>
  <c r="E14" i="5"/>
  <c r="E15" i="5"/>
  <c r="E16" i="5"/>
  <c r="E6" i="5"/>
  <c r="D9" i="5"/>
  <c r="D11" i="5"/>
  <c r="D14" i="5"/>
  <c r="C7" i="5"/>
  <c r="D7" i="5" s="1"/>
  <c r="C8" i="5"/>
  <c r="D8" i="5" s="1"/>
  <c r="C9" i="5"/>
  <c r="C10" i="5"/>
  <c r="D10" i="5" s="1"/>
  <c r="C11" i="5"/>
  <c r="C12" i="5"/>
  <c r="D12" i="5" s="1"/>
  <c r="C13" i="5"/>
  <c r="D13" i="5" s="1"/>
  <c r="C14" i="5"/>
  <c r="C15" i="5"/>
  <c r="D15" i="5" s="1"/>
  <c r="D16" i="5"/>
  <c r="C6" i="5"/>
  <c r="K5" i="4" l="1"/>
  <c r="C23" i="2"/>
  <c r="C22" i="2"/>
  <c r="B13" i="4"/>
  <c r="J10" i="2" l="1"/>
  <c r="J11" i="2" s="1"/>
  <c r="J26" i="2" l="1"/>
  <c r="J27" i="2" s="1"/>
  <c r="J25" i="2" s="1"/>
  <c r="J23" i="2"/>
  <c r="B5" i="1"/>
  <c r="J15" i="2"/>
  <c r="J7" i="2"/>
  <c r="C7" i="2"/>
  <c r="C15" i="2"/>
  <c r="C17" i="2"/>
  <c r="C11" i="2"/>
  <c r="C26" i="2"/>
  <c r="C27" i="2" s="1"/>
  <c r="J17" i="2" l="1"/>
  <c r="J22" i="2" s="1"/>
  <c r="C25" i="2"/>
  <c r="B7" i="4"/>
  <c r="B8" i="4" s="1"/>
  <c r="E146" i="3" l="1"/>
  <c r="G146" i="3" s="1"/>
  <c r="E145" i="3"/>
  <c r="H145" i="3" s="1"/>
  <c r="E144" i="3"/>
  <c r="G144" i="3" s="1"/>
  <c r="E143" i="3"/>
  <c r="H143" i="3" s="1"/>
  <c r="E142" i="3"/>
  <c r="H142" i="3" s="1"/>
  <c r="E141" i="3"/>
  <c r="F141" i="3" s="1"/>
  <c r="E140" i="3"/>
  <c r="F140" i="3" s="1"/>
  <c r="E139" i="3"/>
  <c r="G139" i="3" s="1"/>
  <c r="E138" i="3"/>
  <c r="G138" i="3" s="1"/>
  <c r="E137" i="3"/>
  <c r="H137" i="3" s="1"/>
  <c r="E136" i="3"/>
  <c r="G136" i="3" s="1"/>
  <c r="E135" i="3"/>
  <c r="G135" i="3" s="1"/>
  <c r="E134" i="3"/>
  <c r="H134" i="3" s="1"/>
  <c r="E133" i="3"/>
  <c r="F133" i="3" s="1"/>
  <c r="E132" i="3"/>
  <c r="H132" i="3" s="1"/>
  <c r="E131" i="3"/>
  <c r="G131" i="3" s="1"/>
  <c r="E130" i="3"/>
  <c r="G130" i="3" s="1"/>
  <c r="E128" i="3"/>
  <c r="H128" i="3" s="1"/>
  <c r="E127" i="3"/>
  <c r="H127" i="3" s="1"/>
  <c r="E126" i="3"/>
  <c r="H126" i="3" s="1"/>
  <c r="E125" i="3"/>
  <c r="F125" i="3" s="1"/>
  <c r="E124" i="3"/>
  <c r="F124" i="3" s="1"/>
  <c r="E123" i="3"/>
  <c r="F123" i="3" s="1"/>
  <c r="E122" i="3"/>
  <c r="G122" i="3" s="1"/>
  <c r="E121" i="3"/>
  <c r="G121" i="3" s="1"/>
  <c r="E120" i="3"/>
  <c r="H120" i="3" s="1"/>
  <c r="E119" i="3"/>
  <c r="G119" i="3" s="1"/>
  <c r="E118" i="3"/>
  <c r="H118" i="3" s="1"/>
  <c r="E117" i="3"/>
  <c r="F117" i="3" s="1"/>
  <c r="E116" i="3"/>
  <c r="F116" i="3" s="1"/>
  <c r="E115" i="3"/>
  <c r="F115" i="3" s="1"/>
  <c r="E114" i="3"/>
  <c r="G114" i="3" s="1"/>
  <c r="E113" i="3"/>
  <c r="G113" i="3" s="1"/>
  <c r="E112" i="3"/>
  <c r="H112" i="3" s="1"/>
  <c r="E110" i="3"/>
  <c r="G110" i="3" s="1"/>
  <c r="E109" i="3"/>
  <c r="F109" i="3" s="1"/>
  <c r="E108" i="3"/>
  <c r="F108" i="3" s="1"/>
  <c r="E107" i="3"/>
  <c r="F107" i="3" s="1"/>
  <c r="E106" i="3"/>
  <c r="F106" i="3" s="1"/>
  <c r="E105" i="3"/>
  <c r="G105" i="3" s="1"/>
  <c r="E104" i="3"/>
  <c r="G104" i="3" s="1"/>
  <c r="E103" i="3"/>
  <c r="H103" i="3" s="1"/>
  <c r="E102" i="3"/>
  <c r="G102" i="3" s="1"/>
  <c r="E101" i="3"/>
  <c r="F101" i="3" s="1"/>
  <c r="E100" i="3"/>
  <c r="F100" i="3" s="1"/>
  <c r="E99" i="3"/>
  <c r="F99" i="3" s="1"/>
  <c r="E98" i="3"/>
  <c r="H98" i="3" s="1"/>
  <c r="E97" i="3"/>
  <c r="G97" i="3" s="1"/>
  <c r="E96" i="3"/>
  <c r="G96" i="3" s="1"/>
  <c r="E95" i="3"/>
  <c r="H95" i="3" s="1"/>
  <c r="E94" i="3"/>
  <c r="H94" i="3" s="1"/>
  <c r="E92" i="3"/>
  <c r="F92" i="3" s="1"/>
  <c r="E91" i="3"/>
  <c r="F91" i="3" s="1"/>
  <c r="E90" i="3"/>
  <c r="F90" i="3" s="1"/>
  <c r="E89" i="3"/>
  <c r="F89" i="3" s="1"/>
  <c r="E88" i="3"/>
  <c r="G88" i="3" s="1"/>
  <c r="E87" i="3"/>
  <c r="H87" i="3" s="1"/>
  <c r="E86" i="3"/>
  <c r="H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G80" i="3" s="1"/>
  <c r="E79" i="3"/>
  <c r="H79" i="3" s="1"/>
  <c r="E78" i="3"/>
  <c r="H78" i="3" s="1"/>
  <c r="E77" i="3"/>
  <c r="F77" i="3" s="1"/>
  <c r="E76" i="3"/>
  <c r="F76" i="3" s="1"/>
  <c r="E74" i="3"/>
  <c r="F74" i="3" s="1"/>
  <c r="E73" i="3"/>
  <c r="F73" i="3" s="1"/>
  <c r="E72" i="3"/>
  <c r="H72" i="3" s="1"/>
  <c r="E71" i="3"/>
  <c r="H71" i="3" s="1"/>
  <c r="E70" i="3"/>
  <c r="H70" i="3" s="1"/>
  <c r="E69" i="3"/>
  <c r="H69" i="3" s="1"/>
  <c r="E68" i="3"/>
  <c r="G68" i="3" s="1"/>
  <c r="E67" i="3"/>
  <c r="F67" i="3" s="1"/>
  <c r="E66" i="3"/>
  <c r="F66" i="3" s="1"/>
  <c r="E65" i="3"/>
  <c r="F65" i="3" s="1"/>
  <c r="E64" i="3"/>
  <c r="H64" i="3" s="1"/>
  <c r="E63" i="3"/>
  <c r="H63" i="3" s="1"/>
  <c r="E62" i="3"/>
  <c r="H62" i="3" s="1"/>
  <c r="E61" i="3"/>
  <c r="H61" i="3" s="1"/>
  <c r="E60" i="3"/>
  <c r="H60" i="3" s="1"/>
  <c r="E59" i="3"/>
  <c r="F59" i="3" s="1"/>
  <c r="E58" i="3"/>
  <c r="F58" i="3" s="1"/>
  <c r="E56" i="3"/>
  <c r="F56" i="3" s="1"/>
  <c r="E55" i="3"/>
  <c r="F55" i="3" s="1"/>
  <c r="E54" i="3"/>
  <c r="H54" i="3" s="1"/>
  <c r="E53" i="3"/>
  <c r="G53" i="3" s="1"/>
  <c r="E52" i="3"/>
  <c r="H52" i="3" s="1"/>
  <c r="E51" i="3"/>
  <c r="G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G45" i="3" s="1"/>
  <c r="E44" i="3"/>
  <c r="H44" i="3" s="1"/>
  <c r="E43" i="3"/>
  <c r="G43" i="3" s="1"/>
  <c r="E42" i="3"/>
  <c r="F42" i="3" s="1"/>
  <c r="E41" i="3"/>
  <c r="F41" i="3" s="1"/>
  <c r="E40" i="3"/>
  <c r="H40" i="3" s="1"/>
  <c r="E38" i="3"/>
  <c r="H38" i="3" s="1"/>
  <c r="E37" i="3"/>
  <c r="G37" i="3" s="1"/>
  <c r="E36" i="3"/>
  <c r="G36" i="3" s="1"/>
  <c r="E35" i="3"/>
  <c r="H35" i="3" s="1"/>
  <c r="E34" i="3"/>
  <c r="G34" i="3" s="1"/>
  <c r="E33" i="3"/>
  <c r="H33" i="3" s="1"/>
  <c r="E32" i="3"/>
  <c r="F32" i="3" s="1"/>
  <c r="E31" i="3"/>
  <c r="F31" i="3" s="1"/>
  <c r="E30" i="3"/>
  <c r="H30" i="3" s="1"/>
  <c r="E29" i="3"/>
  <c r="G29" i="3" s="1"/>
  <c r="E28" i="3"/>
  <c r="G28" i="3" s="1"/>
  <c r="E27" i="3"/>
  <c r="H27" i="3" s="1"/>
  <c r="E26" i="3"/>
  <c r="H26" i="3" s="1"/>
  <c r="E25" i="3"/>
  <c r="F25" i="3" s="1"/>
  <c r="E24" i="3"/>
  <c r="F24" i="3" s="1"/>
  <c r="E23" i="3"/>
  <c r="F23" i="3" s="1"/>
  <c r="E22" i="3"/>
  <c r="H22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4" i="3"/>
  <c r="G4" i="3" s="1"/>
  <c r="L94" i="3" l="1"/>
  <c r="L71" i="3"/>
  <c r="G84" i="3"/>
  <c r="H141" i="3"/>
  <c r="H133" i="3"/>
  <c r="H124" i="3"/>
  <c r="H116" i="3"/>
  <c r="L116" i="3" s="1"/>
  <c r="H107" i="3"/>
  <c r="L107" i="3" s="1"/>
  <c r="H99" i="3"/>
  <c r="H90" i="3"/>
  <c r="H82" i="3"/>
  <c r="L82" i="3" s="1"/>
  <c r="H73" i="3"/>
  <c r="L73" i="3" s="1"/>
  <c r="H65" i="3"/>
  <c r="H56" i="3"/>
  <c r="H48" i="3"/>
  <c r="H31" i="3"/>
  <c r="H23" i="3"/>
  <c r="G25" i="3"/>
  <c r="H140" i="3"/>
  <c r="H123" i="3"/>
  <c r="L123" i="3" s="1"/>
  <c r="H115" i="3"/>
  <c r="H106" i="3"/>
  <c r="L106" i="3" s="1"/>
  <c r="H89" i="3"/>
  <c r="L89" i="3" s="1"/>
  <c r="H81" i="3"/>
  <c r="H55" i="3"/>
  <c r="H47" i="3"/>
  <c r="H4" i="3"/>
  <c r="H139" i="3"/>
  <c r="H131" i="3"/>
  <c r="H122" i="3"/>
  <c r="H114" i="3"/>
  <c r="H105" i="3"/>
  <c r="L105" i="3" s="1"/>
  <c r="H97" i="3"/>
  <c r="H88" i="3"/>
  <c r="L88" i="3" s="1"/>
  <c r="H80" i="3"/>
  <c r="H46" i="3"/>
  <c r="H37" i="3"/>
  <c r="H29" i="3"/>
  <c r="H146" i="3"/>
  <c r="H138" i="3"/>
  <c r="H130" i="3"/>
  <c r="H121" i="3"/>
  <c r="L121" i="3" s="1"/>
  <c r="H113" i="3"/>
  <c r="H104" i="3"/>
  <c r="H96" i="3"/>
  <c r="H53" i="3"/>
  <c r="H45" i="3"/>
  <c r="H36" i="3"/>
  <c r="H28" i="3"/>
  <c r="F97" i="3"/>
  <c r="H144" i="3"/>
  <c r="H136" i="3"/>
  <c r="H119" i="3"/>
  <c r="H110" i="3"/>
  <c r="H102" i="3"/>
  <c r="H85" i="3"/>
  <c r="H77" i="3"/>
  <c r="H68" i="3"/>
  <c r="L68" i="3" s="1"/>
  <c r="H51" i="3"/>
  <c r="H43" i="3"/>
  <c r="H34" i="3"/>
  <c r="K106" i="3"/>
  <c r="O106" i="3" s="1"/>
  <c r="Q106" i="3" s="1"/>
  <c r="K123" i="3"/>
  <c r="O123" i="3" s="1"/>
  <c r="Q123" i="3" s="1"/>
  <c r="H135" i="3"/>
  <c r="H109" i="3"/>
  <c r="H101" i="3"/>
  <c r="H92" i="3"/>
  <c r="H84" i="3"/>
  <c r="H76" i="3"/>
  <c r="H67" i="3"/>
  <c r="H59" i="3"/>
  <c r="H50" i="3"/>
  <c r="H42" i="3"/>
  <c r="H25" i="3"/>
  <c r="K73" i="3"/>
  <c r="O73" i="3" s="1"/>
  <c r="Q73" i="3" s="1"/>
  <c r="K107" i="3"/>
  <c r="O107" i="3" s="1"/>
  <c r="Q107" i="3" s="1"/>
  <c r="K116" i="3"/>
  <c r="O116" i="3" s="1"/>
  <c r="Q116" i="3" s="1"/>
  <c r="H125" i="3"/>
  <c r="H117" i="3"/>
  <c r="H108" i="3"/>
  <c r="H100" i="3"/>
  <c r="H91" i="3"/>
  <c r="H83" i="3"/>
  <c r="H74" i="3"/>
  <c r="H66" i="3"/>
  <c r="H58" i="3"/>
  <c r="H49" i="3"/>
  <c r="H41" i="3"/>
  <c r="H32" i="3"/>
  <c r="H24" i="3"/>
  <c r="F105" i="3"/>
  <c r="K105" i="3" s="1"/>
  <c r="O105" i="3" s="1"/>
  <c r="Q105" i="3" s="1"/>
  <c r="F54" i="3"/>
  <c r="K54" i="3" s="1"/>
  <c r="O54" i="3" s="1"/>
  <c r="Q54" i="3" s="1"/>
  <c r="G143" i="3"/>
  <c r="G85" i="3"/>
  <c r="G33" i="3"/>
  <c r="F4" i="3"/>
  <c r="F37" i="3"/>
  <c r="K37" i="3" s="1"/>
  <c r="O37" i="3" s="1"/>
  <c r="Q37" i="3" s="1"/>
  <c r="G126" i="3"/>
  <c r="G76" i="3"/>
  <c r="F139" i="3"/>
  <c r="F88" i="3"/>
  <c r="F36" i="3"/>
  <c r="K36" i="3" s="1"/>
  <c r="O36" i="3" s="1"/>
  <c r="Q36" i="3" s="1"/>
  <c r="G67" i="3"/>
  <c r="F131" i="3"/>
  <c r="K131" i="3" s="1"/>
  <c r="O131" i="3" s="1"/>
  <c r="Q131" i="3" s="1"/>
  <c r="F80" i="3"/>
  <c r="F29" i="3"/>
  <c r="K29" i="3" s="1"/>
  <c r="O29" i="3" s="1"/>
  <c r="Q29" i="3" s="1"/>
  <c r="G118" i="3"/>
  <c r="G59" i="3"/>
  <c r="F71" i="3"/>
  <c r="K71" i="3" s="1"/>
  <c r="O71" i="3" s="1"/>
  <c r="Q71" i="3" s="1"/>
  <c r="F28" i="3"/>
  <c r="G109" i="3"/>
  <c r="F122" i="3"/>
  <c r="K122" i="3" s="1"/>
  <c r="O122" i="3" s="1"/>
  <c r="Q122" i="3" s="1"/>
  <c r="F63" i="3"/>
  <c r="K63" i="3" s="1"/>
  <c r="O63" i="3" s="1"/>
  <c r="Q63" i="3" s="1"/>
  <c r="F17" i="3"/>
  <c r="K17" i="3" s="1"/>
  <c r="O17" i="3" s="1"/>
  <c r="Q17" i="3" s="1"/>
  <c r="G101" i="3"/>
  <c r="G50" i="3"/>
  <c r="F114" i="3"/>
  <c r="K114" i="3" s="1"/>
  <c r="O114" i="3" s="1"/>
  <c r="Q114" i="3" s="1"/>
  <c r="F16" i="3"/>
  <c r="K16" i="3" s="1"/>
  <c r="O16" i="3" s="1"/>
  <c r="Q16" i="3" s="1"/>
  <c r="G92" i="3"/>
  <c r="G42" i="3"/>
  <c r="G77" i="3"/>
  <c r="F30" i="3"/>
  <c r="O30" i="3" s="1"/>
  <c r="Q30" i="3" s="1"/>
  <c r="G30" i="3"/>
  <c r="G72" i="3"/>
  <c r="G132" i="3"/>
  <c r="F72" i="3"/>
  <c r="K72" i="3" s="1"/>
  <c r="O72" i="3" s="1"/>
  <c r="Q72" i="3" s="1"/>
  <c r="G22" i="3"/>
  <c r="F22" i="3"/>
  <c r="K22" i="3" s="1"/>
  <c r="O22" i="3" s="1"/>
  <c r="Q22" i="3" s="1"/>
  <c r="G47" i="3"/>
  <c r="G64" i="3"/>
  <c r="G89" i="3"/>
  <c r="G115" i="3"/>
  <c r="F8" i="3"/>
  <c r="K8" i="3" s="1"/>
  <c r="O8" i="3" s="1"/>
  <c r="Q8" i="3" s="1"/>
  <c r="F26" i="3"/>
  <c r="K26" i="3" s="1"/>
  <c r="O26" i="3" s="1"/>
  <c r="Q26" i="3" s="1"/>
  <c r="F34" i="3"/>
  <c r="K34" i="3" s="1"/>
  <c r="O34" i="3" s="1"/>
  <c r="Q34" i="3" s="1"/>
  <c r="F43" i="3"/>
  <c r="F51" i="3"/>
  <c r="F60" i="3"/>
  <c r="K60" i="3" s="1"/>
  <c r="O60" i="3" s="1"/>
  <c r="Q60" i="3" s="1"/>
  <c r="F68" i="3"/>
  <c r="F94" i="3"/>
  <c r="K94" i="3" s="1"/>
  <c r="O94" i="3" s="1"/>
  <c r="Q94" i="3" s="1"/>
  <c r="F102" i="3"/>
  <c r="K102" i="3" s="1"/>
  <c r="O102" i="3" s="1"/>
  <c r="Q102" i="3" s="1"/>
  <c r="F110" i="3"/>
  <c r="K110" i="3" s="1"/>
  <c r="O110" i="3" s="1"/>
  <c r="Q110" i="3" s="1"/>
  <c r="F119" i="3"/>
  <c r="K119" i="3" s="1"/>
  <c r="O119" i="3" s="1"/>
  <c r="Q119" i="3" s="1"/>
  <c r="F127" i="3"/>
  <c r="K127" i="3" s="1"/>
  <c r="O127" i="3" s="1"/>
  <c r="Q127" i="3" s="1"/>
  <c r="F136" i="3"/>
  <c r="F144" i="3"/>
  <c r="F38" i="3"/>
  <c r="K38" i="3" s="1"/>
  <c r="O38" i="3" s="1"/>
  <c r="Q38" i="3" s="1"/>
  <c r="G38" i="3"/>
  <c r="G55" i="3"/>
  <c r="G81" i="3"/>
  <c r="G98" i="3"/>
  <c r="G106" i="3"/>
  <c r="G123" i="3"/>
  <c r="G140" i="3"/>
  <c r="G27" i="3"/>
  <c r="F27" i="3"/>
  <c r="K27" i="3" s="1"/>
  <c r="O27" i="3" s="1"/>
  <c r="Q27" i="3" s="1"/>
  <c r="G35" i="3"/>
  <c r="F35" i="3"/>
  <c r="K35" i="3" s="1"/>
  <c r="O35" i="3" s="1"/>
  <c r="Q35" i="3" s="1"/>
  <c r="G44" i="3"/>
  <c r="F44" i="3"/>
  <c r="K44" i="3" s="1"/>
  <c r="O44" i="3" s="1"/>
  <c r="Q44" i="3" s="1"/>
  <c r="G52" i="3"/>
  <c r="F52" i="3"/>
  <c r="K52" i="3" s="1"/>
  <c r="O52" i="3" s="1"/>
  <c r="Q52" i="3" s="1"/>
  <c r="G61" i="3"/>
  <c r="F61" i="3"/>
  <c r="K61" i="3" s="1"/>
  <c r="O61" i="3" s="1"/>
  <c r="Q61" i="3" s="1"/>
  <c r="G69" i="3"/>
  <c r="F69" i="3"/>
  <c r="K69" i="3" s="1"/>
  <c r="O69" i="3" s="1"/>
  <c r="Q69" i="3" s="1"/>
  <c r="G78" i="3"/>
  <c r="F78" i="3"/>
  <c r="K78" i="3" s="1"/>
  <c r="O78" i="3" s="1"/>
  <c r="Q78" i="3" s="1"/>
  <c r="G86" i="3"/>
  <c r="F86" i="3"/>
  <c r="K86" i="3" s="1"/>
  <c r="O86" i="3" s="1"/>
  <c r="Q86" i="3" s="1"/>
  <c r="G95" i="3"/>
  <c r="F95" i="3"/>
  <c r="K95" i="3" s="1"/>
  <c r="O95" i="3" s="1"/>
  <c r="Q95" i="3" s="1"/>
  <c r="G103" i="3"/>
  <c r="F103" i="3"/>
  <c r="K103" i="3" s="1"/>
  <c r="O103" i="3" s="1"/>
  <c r="Q103" i="3" s="1"/>
  <c r="G112" i="3"/>
  <c r="F112" i="3"/>
  <c r="K112" i="3" s="1"/>
  <c r="O112" i="3" s="1"/>
  <c r="Q112" i="3" s="1"/>
  <c r="G120" i="3"/>
  <c r="F120" i="3"/>
  <c r="K120" i="3" s="1"/>
  <c r="O120" i="3" s="1"/>
  <c r="Q120" i="3" s="1"/>
  <c r="G128" i="3"/>
  <c r="F128" i="3"/>
  <c r="K128" i="3" s="1"/>
  <c r="O128" i="3" s="1"/>
  <c r="Q128" i="3" s="1"/>
  <c r="G137" i="3"/>
  <c r="F137" i="3"/>
  <c r="K137" i="3" s="1"/>
  <c r="O137" i="3" s="1"/>
  <c r="Q137" i="3" s="1"/>
  <c r="G145" i="3"/>
  <c r="F145" i="3"/>
  <c r="K145" i="3" s="1"/>
  <c r="O145" i="3" s="1"/>
  <c r="Q145" i="3" s="1"/>
  <c r="F132" i="3"/>
  <c r="K132" i="3" s="1"/>
  <c r="O132" i="3" s="1"/>
  <c r="Q132" i="3" s="1"/>
  <c r="F98" i="3"/>
  <c r="K98" i="3" s="1"/>
  <c r="O98" i="3" s="1"/>
  <c r="Q98" i="3" s="1"/>
  <c r="F64" i="3"/>
  <c r="K64" i="3" s="1"/>
  <c r="O64" i="3" s="1"/>
  <c r="Q64" i="3" s="1"/>
  <c r="G127" i="3"/>
  <c r="G94" i="3"/>
  <c r="G60" i="3"/>
  <c r="G26" i="3"/>
  <c r="F146" i="3"/>
  <c r="F138" i="3"/>
  <c r="F130" i="3"/>
  <c r="F121" i="3"/>
  <c r="F113" i="3"/>
  <c r="K113" i="3" s="1"/>
  <c r="O113" i="3" s="1"/>
  <c r="Q113" i="3" s="1"/>
  <c r="F104" i="3"/>
  <c r="F96" i="3"/>
  <c r="K96" i="3" s="1"/>
  <c r="O96" i="3" s="1"/>
  <c r="Q96" i="3" s="1"/>
  <c r="F87" i="3"/>
  <c r="K87" i="3" s="1"/>
  <c r="O87" i="3" s="1"/>
  <c r="Q87" i="3" s="1"/>
  <c r="F79" i="3"/>
  <c r="K79" i="3" s="1"/>
  <c r="O79" i="3" s="1"/>
  <c r="Q79" i="3" s="1"/>
  <c r="F70" i="3"/>
  <c r="K70" i="3" s="1"/>
  <c r="O70" i="3" s="1"/>
  <c r="Q70" i="3" s="1"/>
  <c r="F62" i="3"/>
  <c r="K62" i="3" s="1"/>
  <c r="O62" i="3" s="1"/>
  <c r="Q62" i="3" s="1"/>
  <c r="F53" i="3"/>
  <c r="K53" i="3" s="1"/>
  <c r="O53" i="3" s="1"/>
  <c r="Q53" i="3" s="1"/>
  <c r="F45" i="3"/>
  <c r="K45" i="3" s="1"/>
  <c r="O45" i="3" s="1"/>
  <c r="Q45" i="3" s="1"/>
  <c r="F9" i="3"/>
  <c r="K9" i="3" s="1"/>
  <c r="O9" i="3" s="1"/>
  <c r="Q9" i="3" s="1"/>
  <c r="G142" i="3"/>
  <c r="G134" i="3"/>
  <c r="G125" i="3"/>
  <c r="G117" i="3"/>
  <c r="G108" i="3"/>
  <c r="G100" i="3"/>
  <c r="G91" i="3"/>
  <c r="G83" i="3"/>
  <c r="G74" i="3"/>
  <c r="G66" i="3"/>
  <c r="G58" i="3"/>
  <c r="G49" i="3"/>
  <c r="G41" i="3"/>
  <c r="G32" i="3"/>
  <c r="G24" i="3"/>
  <c r="G141" i="3"/>
  <c r="G133" i="3"/>
  <c r="G124" i="3"/>
  <c r="G116" i="3"/>
  <c r="G107" i="3"/>
  <c r="G99" i="3"/>
  <c r="G90" i="3"/>
  <c r="G82" i="3"/>
  <c r="G73" i="3"/>
  <c r="G65" i="3"/>
  <c r="G56" i="3"/>
  <c r="G48" i="3"/>
  <c r="G40" i="3"/>
  <c r="G31" i="3"/>
  <c r="G23" i="3"/>
  <c r="F33" i="3"/>
  <c r="K33" i="3" s="1"/>
  <c r="O33" i="3" s="1"/>
  <c r="Q33" i="3" s="1"/>
  <c r="F40" i="3"/>
  <c r="K40" i="3" s="1"/>
  <c r="O40" i="3" s="1"/>
  <c r="Q40" i="3" s="1"/>
  <c r="G18" i="3"/>
  <c r="F143" i="3"/>
  <c r="K143" i="3" s="1"/>
  <c r="O143" i="3" s="1"/>
  <c r="Q143" i="3" s="1"/>
  <c r="F135" i="3"/>
  <c r="F126" i="3"/>
  <c r="K126" i="3" s="1"/>
  <c r="O126" i="3" s="1"/>
  <c r="Q126" i="3" s="1"/>
  <c r="F118" i="3"/>
  <c r="K118" i="3" s="1"/>
  <c r="O118" i="3" s="1"/>
  <c r="Q118" i="3" s="1"/>
  <c r="G71" i="3"/>
  <c r="G63" i="3"/>
  <c r="G54" i="3"/>
  <c r="G46" i="3"/>
  <c r="G17" i="3"/>
  <c r="F142" i="3"/>
  <c r="K142" i="3" s="1"/>
  <c r="O142" i="3" s="1"/>
  <c r="Q142" i="3" s="1"/>
  <c r="F134" i="3"/>
  <c r="K134" i="3" s="1"/>
  <c r="O134" i="3" s="1"/>
  <c r="Q134" i="3" s="1"/>
  <c r="G87" i="3"/>
  <c r="G79" i="3"/>
  <c r="G70" i="3"/>
  <c r="G62" i="3"/>
  <c r="G10" i="3"/>
  <c r="G9" i="3"/>
  <c r="F15" i="3"/>
  <c r="K15" i="3" s="1"/>
  <c r="O15" i="3" s="1"/>
  <c r="Q15" i="3" s="1"/>
  <c r="F7" i="3"/>
  <c r="K7" i="3" s="1"/>
  <c r="O7" i="3" s="1"/>
  <c r="Q7" i="3" s="1"/>
  <c r="G16" i="3"/>
  <c r="G8" i="3"/>
  <c r="F14" i="3"/>
  <c r="K14" i="3" s="1"/>
  <c r="O14" i="3" s="1"/>
  <c r="Q14" i="3" s="1"/>
  <c r="F6" i="3"/>
  <c r="K6" i="3" s="1"/>
  <c r="O6" i="3" s="1"/>
  <c r="Q6" i="3" s="1"/>
  <c r="G15" i="3"/>
  <c r="G7" i="3"/>
  <c r="F13" i="3"/>
  <c r="K13" i="3" s="1"/>
  <c r="O13" i="3" s="1"/>
  <c r="Q13" i="3" s="1"/>
  <c r="F5" i="3"/>
  <c r="K5" i="3" s="1"/>
  <c r="O5" i="3" s="1"/>
  <c r="Q5" i="3" s="1"/>
  <c r="G14" i="3"/>
  <c r="G6" i="3"/>
  <c r="F20" i="3"/>
  <c r="K20" i="3" s="1"/>
  <c r="O20" i="3" s="1"/>
  <c r="Q20" i="3" s="1"/>
  <c r="F12" i="3"/>
  <c r="K12" i="3" s="1"/>
  <c r="O12" i="3" s="1"/>
  <c r="Q12" i="3" s="1"/>
  <c r="G13" i="3"/>
  <c r="G5" i="3"/>
  <c r="F19" i="3"/>
  <c r="K19" i="3" s="1"/>
  <c r="O19" i="3" s="1"/>
  <c r="Q19" i="3" s="1"/>
  <c r="F11" i="3"/>
  <c r="K11" i="3" s="1"/>
  <c r="O11" i="3" s="1"/>
  <c r="Q11" i="3" s="1"/>
  <c r="G20" i="3"/>
  <c r="G12" i="3"/>
  <c r="F18" i="3"/>
  <c r="K18" i="3" s="1"/>
  <c r="O18" i="3" s="1"/>
  <c r="Q18" i="3" s="1"/>
  <c r="F10" i="3"/>
  <c r="K10" i="3" s="1"/>
  <c r="O10" i="3" s="1"/>
  <c r="Q10" i="3" s="1"/>
  <c r="G19" i="3"/>
  <c r="G11" i="3"/>
  <c r="B7" i="1"/>
  <c r="B6" i="1" s="1"/>
  <c r="K108" i="3" l="1"/>
  <c r="O108" i="3" s="1"/>
  <c r="Q108" i="3" s="1"/>
  <c r="L108" i="3"/>
  <c r="K42" i="3"/>
  <c r="O42" i="3" s="1"/>
  <c r="Q42" i="3" s="1"/>
  <c r="L42" i="3"/>
  <c r="K109" i="3"/>
  <c r="O109" i="3" s="1"/>
  <c r="Q109" i="3" s="1"/>
  <c r="L109" i="3"/>
  <c r="K47" i="3"/>
  <c r="O47" i="3" s="1"/>
  <c r="Q47" i="3" s="1"/>
  <c r="L47" i="3"/>
  <c r="K90" i="3"/>
  <c r="O90" i="3" s="1"/>
  <c r="Q90" i="3" s="1"/>
  <c r="L90" i="3"/>
  <c r="L70" i="3"/>
  <c r="L112" i="3"/>
  <c r="L44" i="3"/>
  <c r="L118" i="3"/>
  <c r="L132" i="3"/>
  <c r="K49" i="3"/>
  <c r="O49" i="3" s="1"/>
  <c r="Q49" i="3" s="1"/>
  <c r="L49" i="3"/>
  <c r="K117" i="3"/>
  <c r="O117" i="3" s="1"/>
  <c r="Q117" i="3" s="1"/>
  <c r="L117" i="3"/>
  <c r="K50" i="3"/>
  <c r="O50" i="3" s="1"/>
  <c r="Q50" i="3" s="1"/>
  <c r="L50" i="3"/>
  <c r="L135" i="3"/>
  <c r="K77" i="3"/>
  <c r="O77" i="3" s="1"/>
  <c r="Q77" i="3" s="1"/>
  <c r="L77" i="3"/>
  <c r="L28" i="3"/>
  <c r="L130" i="3"/>
  <c r="L97" i="3"/>
  <c r="K55" i="3"/>
  <c r="O55" i="3" s="1"/>
  <c r="Q55" i="3" s="1"/>
  <c r="L55" i="3"/>
  <c r="K23" i="3"/>
  <c r="O23" i="3" s="1"/>
  <c r="Q23" i="3" s="1"/>
  <c r="L23" i="3"/>
  <c r="K99" i="3"/>
  <c r="O99" i="3" s="1"/>
  <c r="Q99" i="3" s="1"/>
  <c r="L99" i="3"/>
  <c r="L63" i="3"/>
  <c r="L62" i="3"/>
  <c r="L103" i="3"/>
  <c r="L35" i="3"/>
  <c r="L60" i="3"/>
  <c r="L33" i="3"/>
  <c r="L98" i="3"/>
  <c r="K41" i="3"/>
  <c r="O41" i="3" s="1"/>
  <c r="Q41" i="3" s="1"/>
  <c r="L41" i="3"/>
  <c r="K58" i="3"/>
  <c r="O58" i="3" s="1"/>
  <c r="Q58" i="3" s="1"/>
  <c r="L58" i="3"/>
  <c r="K125" i="3"/>
  <c r="O125" i="3" s="1"/>
  <c r="Q125" i="3" s="1"/>
  <c r="L125" i="3"/>
  <c r="K59" i="3"/>
  <c r="O59" i="3" s="1"/>
  <c r="Q59" i="3" s="1"/>
  <c r="L59" i="3"/>
  <c r="K85" i="3"/>
  <c r="O85" i="3" s="1"/>
  <c r="Q85" i="3" s="1"/>
  <c r="L85" i="3"/>
  <c r="L36" i="3"/>
  <c r="L138" i="3"/>
  <c r="K81" i="3"/>
  <c r="O81" i="3" s="1"/>
  <c r="Q81" i="3" s="1"/>
  <c r="L81" i="3"/>
  <c r="O31" i="3"/>
  <c r="Q31" i="3" s="1"/>
  <c r="L31" i="3"/>
  <c r="L54" i="3"/>
  <c r="L6" i="3"/>
  <c r="L95" i="3"/>
  <c r="L27" i="3"/>
  <c r="L26" i="3"/>
  <c r="L142" i="3"/>
  <c r="L72" i="3"/>
  <c r="K66" i="3"/>
  <c r="O66" i="3" s="1"/>
  <c r="Q66" i="3" s="1"/>
  <c r="L66" i="3"/>
  <c r="K67" i="3"/>
  <c r="O67" i="3" s="1"/>
  <c r="Q67" i="3" s="1"/>
  <c r="L67" i="3"/>
  <c r="L102" i="3"/>
  <c r="L45" i="3"/>
  <c r="L146" i="3"/>
  <c r="L114" i="3"/>
  <c r="K48" i="3"/>
  <c r="O48" i="3" s="1"/>
  <c r="Q48" i="3" s="1"/>
  <c r="L48" i="3"/>
  <c r="L5" i="3"/>
  <c r="L18" i="3"/>
  <c r="L86" i="3"/>
  <c r="L7" i="3"/>
  <c r="L8" i="3"/>
  <c r="L40" i="3"/>
  <c r="L64" i="3"/>
  <c r="K74" i="3"/>
  <c r="O74" i="3" s="1"/>
  <c r="Q74" i="3" s="1"/>
  <c r="L74" i="3"/>
  <c r="K76" i="3"/>
  <c r="O76" i="3" s="1"/>
  <c r="Q76" i="3" s="1"/>
  <c r="L76" i="3"/>
  <c r="K89" i="3"/>
  <c r="O89" i="3" s="1"/>
  <c r="Q89" i="3" s="1"/>
  <c r="L110" i="3"/>
  <c r="L53" i="3"/>
  <c r="L29" i="3"/>
  <c r="L122" i="3"/>
  <c r="K56" i="3"/>
  <c r="O56" i="3" s="1"/>
  <c r="Q56" i="3" s="1"/>
  <c r="L56" i="3"/>
  <c r="K124" i="3"/>
  <c r="O124" i="3" s="1"/>
  <c r="Q124" i="3" s="1"/>
  <c r="L124" i="3"/>
  <c r="L13" i="3"/>
  <c r="L145" i="3"/>
  <c r="L78" i="3"/>
  <c r="L15" i="3"/>
  <c r="L16" i="3"/>
  <c r="L11" i="3"/>
  <c r="L38" i="3"/>
  <c r="K83" i="3"/>
  <c r="O83" i="3" s="1"/>
  <c r="Q83" i="3" s="1"/>
  <c r="L83" i="3"/>
  <c r="K82" i="3"/>
  <c r="O82" i="3" s="1"/>
  <c r="Q82" i="3" s="1"/>
  <c r="K84" i="3"/>
  <c r="O84" i="3" s="1"/>
  <c r="Q84" i="3" s="1"/>
  <c r="L84" i="3"/>
  <c r="L34" i="3"/>
  <c r="L119" i="3"/>
  <c r="L96" i="3"/>
  <c r="L37" i="3"/>
  <c r="L131" i="3"/>
  <c r="K115" i="3"/>
  <c r="O115" i="3" s="1"/>
  <c r="Q115" i="3" s="1"/>
  <c r="L115" i="3"/>
  <c r="K65" i="3"/>
  <c r="O65" i="3" s="1"/>
  <c r="Q65" i="3" s="1"/>
  <c r="L65" i="3"/>
  <c r="K133" i="3"/>
  <c r="O133" i="3" s="1"/>
  <c r="Q133" i="3" s="1"/>
  <c r="L133" i="3"/>
  <c r="L14" i="3"/>
  <c r="L137" i="3"/>
  <c r="L69" i="3"/>
  <c r="L17" i="3"/>
  <c r="L9" i="3"/>
  <c r="L19" i="3"/>
  <c r="L30" i="3"/>
  <c r="K24" i="3"/>
  <c r="O24" i="3" s="1"/>
  <c r="Q24" i="3" s="1"/>
  <c r="L24" i="3"/>
  <c r="K91" i="3"/>
  <c r="O91" i="3" s="1"/>
  <c r="Q91" i="3" s="1"/>
  <c r="L91" i="3"/>
  <c r="K92" i="3"/>
  <c r="O92" i="3" s="1"/>
  <c r="Q92" i="3" s="1"/>
  <c r="L92" i="3"/>
  <c r="L43" i="3"/>
  <c r="L136" i="3"/>
  <c r="L104" i="3"/>
  <c r="K46" i="3"/>
  <c r="O46" i="3" s="1"/>
  <c r="Q46" i="3" s="1"/>
  <c r="L46" i="3"/>
  <c r="L139" i="3"/>
  <c r="K141" i="3"/>
  <c r="O141" i="3" s="1"/>
  <c r="Q141" i="3" s="1"/>
  <c r="L141" i="3"/>
  <c r="L87" i="3"/>
  <c r="L128" i="3"/>
  <c r="L61" i="3"/>
  <c r="L10" i="3"/>
  <c r="L143" i="3"/>
  <c r="L12" i="3"/>
  <c r="L22" i="3"/>
  <c r="K32" i="3"/>
  <c r="O32" i="3" s="1"/>
  <c r="Q32" i="3" s="1"/>
  <c r="L32" i="3"/>
  <c r="K100" i="3"/>
  <c r="O100" i="3" s="1"/>
  <c r="Q100" i="3" s="1"/>
  <c r="L100" i="3"/>
  <c r="K25" i="3"/>
  <c r="O25" i="3" s="1"/>
  <c r="Q25" i="3" s="1"/>
  <c r="L25" i="3"/>
  <c r="K101" i="3"/>
  <c r="O101" i="3" s="1"/>
  <c r="Q101" i="3" s="1"/>
  <c r="L101" i="3"/>
  <c r="L51" i="3"/>
  <c r="L144" i="3"/>
  <c r="L113" i="3"/>
  <c r="L80" i="3"/>
  <c r="K4" i="3"/>
  <c r="L4" i="3"/>
  <c r="K140" i="3"/>
  <c r="O140" i="3" s="1"/>
  <c r="Q140" i="3" s="1"/>
  <c r="L140" i="3"/>
  <c r="L79" i="3"/>
  <c r="L120" i="3"/>
  <c r="L52" i="3"/>
  <c r="L127" i="3"/>
  <c r="L126" i="3"/>
  <c r="L20" i="3"/>
  <c r="L134" i="3"/>
  <c r="K88" i="3"/>
  <c r="O88" i="3" s="1"/>
  <c r="Q88" i="3" s="1"/>
  <c r="K121" i="3"/>
  <c r="O121" i="3" s="1"/>
  <c r="Q121" i="3" s="1"/>
  <c r="K68" i="3"/>
  <c r="O68" i="3" s="1"/>
  <c r="Q68" i="3" s="1"/>
  <c r="K43" i="3"/>
  <c r="O43" i="3" s="1"/>
  <c r="Q43" i="3" s="1"/>
  <c r="K104" i="3"/>
  <c r="O104" i="3" s="1"/>
  <c r="Q104" i="3" s="1"/>
  <c r="K51" i="3"/>
  <c r="O51" i="3" s="1"/>
  <c r="Q51" i="3" s="1"/>
  <c r="K80" i="3"/>
  <c r="O80" i="3" s="1"/>
  <c r="Q80" i="3" s="1"/>
  <c r="K130" i="3"/>
  <c r="O130" i="3" s="1"/>
  <c r="Q130" i="3" s="1"/>
  <c r="K135" i="3"/>
  <c r="O135" i="3" s="1"/>
  <c r="Q135" i="3" s="1"/>
  <c r="K97" i="3"/>
  <c r="O97" i="3" s="1"/>
  <c r="Q97" i="3" s="1"/>
  <c r="K138" i="3"/>
  <c r="O138" i="3" s="1"/>
  <c r="Q138" i="3" s="1"/>
  <c r="K146" i="3"/>
  <c r="O146" i="3" s="1"/>
  <c r="Q146" i="3" s="1"/>
  <c r="K28" i="3"/>
  <c r="O28" i="3" s="1"/>
  <c r="Q28" i="3" s="1"/>
  <c r="K136" i="3"/>
  <c r="O136" i="3" s="1"/>
  <c r="Q136" i="3" s="1"/>
  <c r="K139" i="3"/>
  <c r="O139" i="3" s="1"/>
  <c r="Q139" i="3" s="1"/>
  <c r="K144" i="3"/>
  <c r="O144" i="3" s="1"/>
  <c r="Q144" i="3" s="1"/>
  <c r="O4" i="3"/>
  <c r="Q4" i="3" s="1"/>
</calcChain>
</file>

<file path=xl/sharedStrings.xml><?xml version="1.0" encoding="utf-8"?>
<sst xmlns="http://schemas.openxmlformats.org/spreadsheetml/2006/main" count="135" uniqueCount="64">
  <si>
    <t>m</t>
  </si>
  <si>
    <t>Mindistabstand (in der mitte)</t>
  </si>
  <si>
    <t>Maximalabstand (in der mitte)</t>
  </si>
  <si>
    <t>Maximalabstand (im Ecke)</t>
  </si>
  <si>
    <t>Mindistabstand (im Ecke)</t>
  </si>
  <si>
    <t>g</t>
  </si>
  <si>
    <t>cos</t>
  </si>
  <si>
    <t>sin</t>
  </si>
  <si>
    <t>tan</t>
  </si>
  <si>
    <t>Trägheitsmoment</t>
  </si>
  <si>
    <t>Holkugel</t>
  </si>
  <si>
    <t>I=(2/3)*m*r^2</t>
  </si>
  <si>
    <t>r</t>
  </si>
  <si>
    <t>I</t>
  </si>
  <si>
    <t>Ip=Icm+m*h^2</t>
  </si>
  <si>
    <t>h</t>
  </si>
  <si>
    <t>Ip</t>
  </si>
  <si>
    <t>Elastische Konstante k mit l = 0,1 m</t>
  </si>
  <si>
    <t>Winkelgeschwindigkeit von Dreiräder</t>
  </si>
  <si>
    <t>Vtan</t>
  </si>
  <si>
    <t>m/s</t>
  </si>
  <si>
    <t>w</t>
  </si>
  <si>
    <t>rad/s</t>
  </si>
  <si>
    <t>f</t>
  </si>
  <si>
    <t>Hz</t>
  </si>
  <si>
    <t>v</t>
  </si>
  <si>
    <t>l</t>
  </si>
  <si>
    <t>Kg*m^2</t>
  </si>
  <si>
    <t>Kg</t>
  </si>
  <si>
    <t>Drehmoment</t>
  </si>
  <si>
    <t>alpha</t>
  </si>
  <si>
    <t>rad/s^2</t>
  </si>
  <si>
    <t>Ip*alpha</t>
  </si>
  <si>
    <t>N*m</t>
  </si>
  <si>
    <t>Drehzahl</t>
  </si>
  <si>
    <t>Mitte</t>
  </si>
  <si>
    <t>Energie J</t>
  </si>
  <si>
    <t>h max1</t>
  </si>
  <si>
    <t>h max2</t>
  </si>
  <si>
    <t>d</t>
  </si>
  <si>
    <t>M</t>
  </si>
  <si>
    <t>rpm</t>
  </si>
  <si>
    <t>Istange=1/3*m*l^2</t>
  </si>
  <si>
    <t>Igesamt</t>
  </si>
  <si>
    <t>x1: 1,75 m</t>
  </si>
  <si>
    <t>x2: 1,86 m</t>
  </si>
  <si>
    <t>V1 (x1 abstand)</t>
  </si>
  <si>
    <t>V2 (x2 abstand)</t>
  </si>
  <si>
    <t>Y0: Abwurfhöhe</t>
  </si>
  <si>
    <t>Y: Korbhöhe</t>
  </si>
  <si>
    <t>a (Winkel)</t>
  </si>
  <si>
    <t>a (rad)</t>
  </si>
  <si>
    <t>I Ball</t>
  </si>
  <si>
    <t>I Ball gesamt</t>
  </si>
  <si>
    <t>I Rad</t>
  </si>
  <si>
    <t>m rad</t>
  </si>
  <si>
    <t>I Gesamt</t>
  </si>
  <si>
    <t>kg*m^2</t>
  </si>
  <si>
    <t>Nm</t>
  </si>
  <si>
    <t xml:space="preserve">Abstand </t>
  </si>
  <si>
    <t>Geschwindigkeit m/s</t>
  </si>
  <si>
    <t>Drezahl U/min</t>
  </si>
  <si>
    <t>Winkel °</t>
  </si>
  <si>
    <t>Drehzahl mit eine Abwurfhöhe von 0.4m, ein Abwurfwinkel von 45°,
ein Rad mit Radius r = 0,05m und abstand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</si>
</sst>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0" fontId="0" fillId="0" borderId="9" xfId="0" applyFill="1" applyBorder="1"/>
    <xf numFmtId="2" fontId="0" fillId="0" borderId="0" xfId="0" applyNumberFormat="1" applyBorder="1"/>
    <xf numFmtId="0" fontId="0" fillId="3" borderId="7" xfId="0" applyFill="1" applyBorder="1"/>
    <xf numFmtId="0" fontId="0" fillId="3" borderId="0" xfId="0" applyFill="1" applyBorder="1"/>
    <xf numFmtId="2" fontId="0" fillId="3" borderId="0" xfId="0" applyNumberFormat="1" applyFill="1" applyBorder="1"/>
    <xf numFmtId="0" fontId="0" fillId="3" borderId="8" xfId="0" applyFill="1" applyBorder="1"/>
    <xf numFmtId="0" fontId="0" fillId="2" borderId="7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8" xfId="0" applyFill="1" applyBorder="1"/>
    <xf numFmtId="2" fontId="0" fillId="0" borderId="10" xfId="0" applyNumberFormat="1" applyBorder="1"/>
    <xf numFmtId="0" fontId="0" fillId="0" borderId="11" xfId="0" applyFill="1" applyBorder="1"/>
    <xf numFmtId="164" fontId="0" fillId="0" borderId="0" xfId="0" applyNumberFormat="1" applyBorder="1"/>
    <xf numFmtId="164" fontId="0" fillId="0" borderId="10" xfId="0" applyNumberFormat="1" applyBorder="1"/>
    <xf numFmtId="165" fontId="0" fillId="0" borderId="0" xfId="0" applyNumberFormat="1" applyBorder="1"/>
    <xf numFmtId="165" fontId="0" fillId="0" borderId="10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0" borderId="0" xfId="0" applyAlignment="1">
      <alignment vertical="center"/>
    </xf>
    <xf numFmtId="165" fontId="0" fillId="0" borderId="12" xfId="0" applyNumberFormat="1" applyBorder="1"/>
    <xf numFmtId="166" fontId="0" fillId="0" borderId="12" xfId="0" applyNumberFormat="1" applyBorder="1"/>
    <xf numFmtId="0" fontId="0" fillId="0" borderId="13" xfId="0" applyBorder="1"/>
    <xf numFmtId="0" fontId="0" fillId="0" borderId="15" xfId="0" applyBorder="1"/>
    <xf numFmtId="165" fontId="0" fillId="0" borderId="16" xfId="0" applyNumberFormat="1" applyBorder="1"/>
    <xf numFmtId="0" fontId="0" fillId="0" borderId="18" xfId="0" applyBorder="1"/>
    <xf numFmtId="165" fontId="0" fillId="0" borderId="19" xfId="0" applyNumberForma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0" fontId="0" fillId="0" borderId="23" xfId="0" applyFill="1" applyBorder="1" applyAlignment="1">
      <alignment horizontal="center"/>
    </xf>
    <xf numFmtId="2" fontId="0" fillId="0" borderId="14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5" sqref="C15"/>
    </sheetView>
  </sheetViews>
  <sheetFormatPr defaultRowHeight="14.4" x14ac:dyDescent="0.3"/>
  <cols>
    <col min="1" max="1" width="27.88671875" bestFit="1" customWidth="1"/>
    <col min="4" max="4" width="27.88671875" bestFit="1" customWidth="1"/>
    <col min="5" max="5" width="16.77734375" bestFit="1" customWidth="1"/>
  </cols>
  <sheetData>
    <row r="1" spans="1:3" x14ac:dyDescent="0.3">
      <c r="A1" t="s">
        <v>1</v>
      </c>
      <c r="B1">
        <v>1.6</v>
      </c>
      <c r="C1" t="s">
        <v>0</v>
      </c>
    </row>
    <row r="2" spans="1:3" x14ac:dyDescent="0.3">
      <c r="A2" t="s">
        <v>35</v>
      </c>
      <c r="B2">
        <v>1.75</v>
      </c>
      <c r="C2" t="s">
        <v>0</v>
      </c>
    </row>
    <row r="3" spans="1:3" x14ac:dyDescent="0.3">
      <c r="A3" t="s">
        <v>2</v>
      </c>
      <c r="B3">
        <v>1.9</v>
      </c>
      <c r="C3" t="s">
        <v>0</v>
      </c>
    </row>
    <row r="5" spans="1:3" x14ac:dyDescent="0.3">
      <c r="A5" t="s">
        <v>4</v>
      </c>
      <c r="B5">
        <f>SQRT(B1^2+0.6^2)</f>
        <v>1.7088007490635064</v>
      </c>
      <c r="C5" t="s">
        <v>0</v>
      </c>
    </row>
    <row r="6" spans="1:3" x14ac:dyDescent="0.3">
      <c r="A6" t="s">
        <v>35</v>
      </c>
      <c r="B6">
        <f>B7-((B7-B5)/2)</f>
        <v>1.8588007490635063</v>
      </c>
      <c r="C6" t="s">
        <v>0</v>
      </c>
    </row>
    <row r="7" spans="1:3" x14ac:dyDescent="0.3">
      <c r="A7" t="s">
        <v>3</v>
      </c>
      <c r="B7">
        <f>B5+0.3</f>
        <v>2.0088007490635063</v>
      </c>
      <c r="C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6"/>
  <sheetViews>
    <sheetView topLeftCell="A14" workbookViewId="0">
      <selection activeCell="L31" sqref="L31"/>
    </sheetView>
  </sheetViews>
  <sheetFormatPr defaultRowHeight="14.4" x14ac:dyDescent="0.3"/>
  <cols>
    <col min="1" max="1" width="14.109375" bestFit="1" customWidth="1"/>
    <col min="2" max="2" width="10.88671875" bestFit="1" customWidth="1"/>
    <col min="4" max="4" width="9.109375" bestFit="1" customWidth="1"/>
    <col min="5" max="5" width="6.5546875" customWidth="1"/>
    <col min="6" max="6" width="4.77734375" customWidth="1"/>
    <col min="7" max="7" width="5.33203125" customWidth="1"/>
    <col min="8" max="8" width="5.109375" customWidth="1"/>
    <col min="9" max="9" width="9.33203125" bestFit="1" customWidth="1"/>
    <col min="11" max="12" width="13.5546875" bestFit="1" customWidth="1"/>
    <col min="13" max="14" width="8.77734375" customWidth="1"/>
    <col min="16" max="16" width="14.6640625" customWidth="1"/>
    <col min="17" max="17" width="29.88671875" bestFit="1" customWidth="1"/>
    <col min="21" max="21" width="38.21875" customWidth="1"/>
    <col min="22" max="22" width="12.6640625" bestFit="1" customWidth="1"/>
  </cols>
  <sheetData>
    <row r="2" spans="1:17" ht="15" thickBot="1" x14ac:dyDescent="0.35"/>
    <row r="3" spans="1:17" ht="15" thickBot="1" x14ac:dyDescent="0.35">
      <c r="A3" s="2" t="s">
        <v>48</v>
      </c>
      <c r="B3" s="3" t="s">
        <v>49</v>
      </c>
      <c r="C3" s="3" t="s">
        <v>5</v>
      </c>
      <c r="D3" s="3" t="s">
        <v>50</v>
      </c>
      <c r="E3" s="3" t="s">
        <v>51</v>
      </c>
      <c r="F3" s="3" t="s">
        <v>6</v>
      </c>
      <c r="G3" s="3" t="s">
        <v>7</v>
      </c>
      <c r="H3" s="3" t="s">
        <v>8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37</v>
      </c>
      <c r="N3" s="3" t="s">
        <v>38</v>
      </c>
      <c r="O3" s="3" t="s">
        <v>36</v>
      </c>
      <c r="P3" s="3"/>
      <c r="Q3" s="4" t="s">
        <v>17</v>
      </c>
    </row>
    <row r="4" spans="1:17" x14ac:dyDescent="0.3">
      <c r="A4" s="8">
        <v>0.3</v>
      </c>
      <c r="B4" s="9">
        <v>0.4</v>
      </c>
      <c r="C4" s="9">
        <v>9.81</v>
      </c>
      <c r="D4" s="9">
        <v>5</v>
      </c>
      <c r="E4" s="9">
        <f>RADIANS(D4)</f>
        <v>8.7266462599716474E-2</v>
      </c>
      <c r="F4" s="9">
        <f>COS(E4)</f>
        <v>0.99619469809174555</v>
      </c>
      <c r="G4" s="9">
        <f>SIN(E4)</f>
        <v>8.7155742747658166E-2</v>
      </c>
      <c r="H4" s="9">
        <f t="shared" ref="H4:H20" si="0">TAN(E4)</f>
        <v>8.7488663525924007E-2</v>
      </c>
      <c r="I4" s="9">
        <v>1.75</v>
      </c>
      <c r="J4" s="9">
        <v>1.85</v>
      </c>
      <c r="K4" s="16">
        <f t="shared" ref="K4:K20" si="1">(SQRT(C4)*I4)/(SQRT(2)*SQRT(I4*H4+A4-B4)*F4)</f>
        <v>16.882818940525027</v>
      </c>
      <c r="L4" s="16">
        <f>(SQRT(C4)*J4)/(SQRT(2)*SQRT(J4*H4+A4-B4)*F4)</f>
        <v>16.537239519624343</v>
      </c>
      <c r="M4" s="9"/>
      <c r="N4" s="9"/>
      <c r="O4" s="9">
        <f t="shared" ref="O4:O20" si="2">0.5*0.06*K4^2</f>
        <v>8.5508872613565181</v>
      </c>
      <c r="P4" s="9"/>
      <c r="Q4" s="10">
        <f t="shared" ref="Q4:Q20" si="3">O4/(0.5*0.1^2)</f>
        <v>1710.1774522713033</v>
      </c>
    </row>
    <row r="5" spans="1:17" x14ac:dyDescent="0.3">
      <c r="A5" s="8">
        <v>0.3</v>
      </c>
      <c r="B5" s="9">
        <v>0.4</v>
      </c>
      <c r="C5" s="9">
        <v>9.81</v>
      </c>
      <c r="D5" s="9">
        <v>10</v>
      </c>
      <c r="E5" s="9">
        <f t="shared" ref="E5:E20" si="4">RADIANS(D5)</f>
        <v>0.17453292519943295</v>
      </c>
      <c r="F5" s="9">
        <f t="shared" ref="F5:F68" si="5">COS(E5)</f>
        <v>0.98480775301220802</v>
      </c>
      <c r="G5" s="9">
        <f t="shared" ref="G5:G68" si="6">SIN(E5)</f>
        <v>0.17364817766693033</v>
      </c>
      <c r="H5" s="9">
        <f t="shared" si="0"/>
        <v>0.17632698070846498</v>
      </c>
      <c r="I5" s="9">
        <v>1.75</v>
      </c>
      <c r="J5" s="9">
        <v>1.85</v>
      </c>
      <c r="K5" s="16">
        <f t="shared" si="1"/>
        <v>8.6174320506440694</v>
      </c>
      <c r="L5" s="16">
        <f t="shared" ref="L5:L68" si="7">(SQRT(C5)*J5)/(SQRT(2)*SQRT(J5*H5+A5-B5)*F5)</f>
        <v>8.7475968075223989</v>
      </c>
      <c r="M5" s="9"/>
      <c r="N5" s="9"/>
      <c r="O5" s="9">
        <f t="shared" si="2"/>
        <v>2.2278040544240296</v>
      </c>
      <c r="P5" s="9"/>
      <c r="Q5" s="10">
        <f t="shared" si="3"/>
        <v>445.56081088480585</v>
      </c>
    </row>
    <row r="6" spans="1:17" x14ac:dyDescent="0.3">
      <c r="A6" s="8">
        <v>0.3</v>
      </c>
      <c r="B6" s="9">
        <v>0.4</v>
      </c>
      <c r="C6" s="9">
        <v>9.81</v>
      </c>
      <c r="D6" s="9">
        <v>15</v>
      </c>
      <c r="E6" s="9">
        <f t="shared" si="4"/>
        <v>0.26179938779914941</v>
      </c>
      <c r="F6" s="9">
        <f t="shared" si="5"/>
        <v>0.96592582628906831</v>
      </c>
      <c r="G6" s="9">
        <f t="shared" si="6"/>
        <v>0.25881904510252074</v>
      </c>
      <c r="H6" s="9">
        <f t="shared" si="0"/>
        <v>0.2679491924311227</v>
      </c>
      <c r="I6" s="9">
        <v>1.75</v>
      </c>
      <c r="J6" s="9">
        <v>1.85</v>
      </c>
      <c r="K6" s="16">
        <f t="shared" si="1"/>
        <v>6.6062183333200242</v>
      </c>
      <c r="L6" s="16">
        <f t="shared" si="7"/>
        <v>6.7431238310548522</v>
      </c>
      <c r="M6" s="9"/>
      <c r="N6" s="9"/>
      <c r="O6" s="9">
        <f t="shared" si="2"/>
        <v>1.309263620024808</v>
      </c>
      <c r="P6" s="9"/>
      <c r="Q6" s="10">
        <f t="shared" si="3"/>
        <v>261.85272400496154</v>
      </c>
    </row>
    <row r="7" spans="1:17" x14ac:dyDescent="0.3">
      <c r="A7" s="8">
        <v>0.3</v>
      </c>
      <c r="B7" s="9">
        <v>0.4</v>
      </c>
      <c r="C7" s="9">
        <v>9.81</v>
      </c>
      <c r="D7" s="9">
        <v>20</v>
      </c>
      <c r="E7" s="9">
        <f t="shared" si="4"/>
        <v>0.3490658503988659</v>
      </c>
      <c r="F7" s="9">
        <f t="shared" si="5"/>
        <v>0.93969262078590843</v>
      </c>
      <c r="G7" s="9">
        <f t="shared" si="6"/>
        <v>0.34202014332566871</v>
      </c>
      <c r="H7" s="9">
        <f t="shared" si="0"/>
        <v>0.36397023426620234</v>
      </c>
      <c r="I7" s="9">
        <v>1.75</v>
      </c>
      <c r="J7" s="9">
        <v>1.85</v>
      </c>
      <c r="K7" s="16">
        <f t="shared" si="1"/>
        <v>5.6286683483707334</v>
      </c>
      <c r="L7" s="16">
        <f t="shared" si="7"/>
        <v>5.7583416464392414</v>
      </c>
      <c r="M7" s="9"/>
      <c r="N7" s="9"/>
      <c r="O7" s="9">
        <f t="shared" si="2"/>
        <v>0.95045722127851551</v>
      </c>
      <c r="P7" s="9"/>
      <c r="Q7" s="10">
        <f t="shared" si="3"/>
        <v>190.09144425570307</v>
      </c>
    </row>
    <row r="8" spans="1:17" x14ac:dyDescent="0.3">
      <c r="A8" s="8">
        <v>0.3</v>
      </c>
      <c r="B8" s="9">
        <v>0.4</v>
      </c>
      <c r="C8" s="9">
        <v>9.81</v>
      </c>
      <c r="D8" s="9">
        <v>25</v>
      </c>
      <c r="E8" s="9">
        <f t="shared" si="4"/>
        <v>0.43633231299858238</v>
      </c>
      <c r="F8" s="9">
        <f t="shared" si="5"/>
        <v>0.90630778703664994</v>
      </c>
      <c r="G8" s="9">
        <f t="shared" si="6"/>
        <v>0.42261826174069944</v>
      </c>
      <c r="H8" s="9">
        <f t="shared" si="0"/>
        <v>0.46630765815499858</v>
      </c>
      <c r="I8" s="9">
        <v>1.75</v>
      </c>
      <c r="J8" s="9">
        <v>1.85</v>
      </c>
      <c r="K8" s="16">
        <f t="shared" si="1"/>
        <v>5.0537492023259682</v>
      </c>
      <c r="L8" s="16">
        <f t="shared" si="7"/>
        <v>5.1766336134209041</v>
      </c>
      <c r="M8" s="9"/>
      <c r="N8" s="9"/>
      <c r="O8" s="9">
        <f t="shared" si="2"/>
        <v>0.76621143000031078</v>
      </c>
      <c r="P8" s="9"/>
      <c r="Q8" s="10">
        <f t="shared" si="3"/>
        <v>153.24228600006214</v>
      </c>
    </row>
    <row r="9" spans="1:17" x14ac:dyDescent="0.3">
      <c r="A9" s="8">
        <v>0.3</v>
      </c>
      <c r="B9" s="9">
        <v>0.4</v>
      </c>
      <c r="C9" s="9">
        <v>9.81</v>
      </c>
      <c r="D9" s="9">
        <v>30</v>
      </c>
      <c r="E9" s="9">
        <f t="shared" si="4"/>
        <v>0.52359877559829882</v>
      </c>
      <c r="F9" s="9">
        <f t="shared" si="5"/>
        <v>0.86602540378443871</v>
      </c>
      <c r="G9" s="9">
        <f t="shared" si="6"/>
        <v>0.49999999999999994</v>
      </c>
      <c r="H9" s="9">
        <f t="shared" si="0"/>
        <v>0.57735026918962573</v>
      </c>
      <c r="I9" s="9">
        <v>1.75</v>
      </c>
      <c r="J9" s="9">
        <v>1.85</v>
      </c>
      <c r="K9" s="16">
        <f t="shared" si="1"/>
        <v>4.6905052952256288</v>
      </c>
      <c r="L9" s="16">
        <f t="shared" si="7"/>
        <v>4.8084039091809023</v>
      </c>
      <c r="M9" s="9"/>
      <c r="N9" s="9"/>
      <c r="O9" s="9">
        <f t="shared" si="2"/>
        <v>0.66002519773618984</v>
      </c>
      <c r="P9" s="9"/>
      <c r="Q9" s="10">
        <f t="shared" si="3"/>
        <v>132.00503954723794</v>
      </c>
    </row>
    <row r="10" spans="1:17" x14ac:dyDescent="0.3">
      <c r="A10" s="8">
        <v>0.3</v>
      </c>
      <c r="B10" s="9">
        <v>0.4</v>
      </c>
      <c r="C10" s="9">
        <v>9.81</v>
      </c>
      <c r="D10" s="9">
        <v>35</v>
      </c>
      <c r="E10" s="9">
        <f t="shared" si="4"/>
        <v>0.6108652381980153</v>
      </c>
      <c r="F10" s="9">
        <f t="shared" si="5"/>
        <v>0.8191520442889918</v>
      </c>
      <c r="G10" s="9">
        <f t="shared" si="6"/>
        <v>0.57357643635104605</v>
      </c>
      <c r="H10" s="9">
        <f t="shared" si="0"/>
        <v>0.70020753820970971</v>
      </c>
      <c r="I10" s="9">
        <v>1.75</v>
      </c>
      <c r="J10" s="9">
        <v>1.85</v>
      </c>
      <c r="K10" s="16">
        <f t="shared" si="1"/>
        <v>4.4601214212432696</v>
      </c>
      <c r="L10" s="16">
        <f t="shared" si="7"/>
        <v>4.5748094064820046</v>
      </c>
      <c r="M10" s="9"/>
      <c r="N10" s="9"/>
      <c r="O10" s="9">
        <f t="shared" si="2"/>
        <v>0.59678049276699241</v>
      </c>
      <c r="P10" s="9"/>
      <c r="Q10" s="10">
        <f t="shared" si="3"/>
        <v>119.35609855339845</v>
      </c>
    </row>
    <row r="11" spans="1:17" x14ac:dyDescent="0.3">
      <c r="A11" s="8">
        <v>0.3</v>
      </c>
      <c r="B11" s="9">
        <v>0.4</v>
      </c>
      <c r="C11" s="9">
        <v>9.81</v>
      </c>
      <c r="D11" s="9">
        <v>40</v>
      </c>
      <c r="E11" s="9">
        <f t="shared" si="4"/>
        <v>0.69813170079773179</v>
      </c>
      <c r="F11" s="9">
        <f t="shared" si="5"/>
        <v>0.76604444311897801</v>
      </c>
      <c r="G11" s="9">
        <f t="shared" si="6"/>
        <v>0.64278760968653925</v>
      </c>
      <c r="H11" s="9">
        <f t="shared" si="0"/>
        <v>0.83909963117727993</v>
      </c>
      <c r="I11" s="9">
        <v>1.75</v>
      </c>
      <c r="J11" s="9">
        <v>1.85</v>
      </c>
      <c r="K11" s="16">
        <f t="shared" si="1"/>
        <v>4.3250704952515875</v>
      </c>
      <c r="L11" s="16">
        <f t="shared" si="7"/>
        <v>4.4381703521635449</v>
      </c>
      <c r="M11" s="9"/>
      <c r="N11" s="9"/>
      <c r="O11" s="9">
        <f t="shared" si="2"/>
        <v>0.56118704366687433</v>
      </c>
      <c r="P11" s="9"/>
      <c r="Q11" s="10">
        <f t="shared" si="3"/>
        <v>112.23740873337485</v>
      </c>
    </row>
    <row r="12" spans="1:17" x14ac:dyDescent="0.3">
      <c r="A12" s="8">
        <v>0.3</v>
      </c>
      <c r="B12" s="9">
        <v>0.4</v>
      </c>
      <c r="C12" s="9">
        <v>9.81</v>
      </c>
      <c r="D12" s="9">
        <v>45</v>
      </c>
      <c r="E12" s="9">
        <f t="shared" si="4"/>
        <v>0.78539816339744828</v>
      </c>
      <c r="F12" s="9">
        <f t="shared" si="5"/>
        <v>0.70710678118654757</v>
      </c>
      <c r="G12" s="9">
        <f t="shared" si="6"/>
        <v>0.70710678118654746</v>
      </c>
      <c r="H12" s="9">
        <f t="shared" si="0"/>
        <v>0.99999999999999989</v>
      </c>
      <c r="I12" s="9">
        <v>1.75</v>
      </c>
      <c r="J12" s="9">
        <v>1.85</v>
      </c>
      <c r="K12" s="16">
        <f t="shared" si="1"/>
        <v>4.2670779868025077</v>
      </c>
      <c r="L12" s="16">
        <f t="shared" si="7"/>
        <v>4.3801320919416504</v>
      </c>
      <c r="M12" s="9"/>
      <c r="N12" s="9"/>
      <c r="O12" s="9">
        <f t="shared" si="2"/>
        <v>0.54623863636363623</v>
      </c>
      <c r="P12" s="9"/>
      <c r="Q12" s="10">
        <f t="shared" si="3"/>
        <v>109.24772727272723</v>
      </c>
    </row>
    <row r="13" spans="1:17" x14ac:dyDescent="0.3">
      <c r="A13" s="8">
        <v>0.3</v>
      </c>
      <c r="B13" s="9">
        <v>0.4</v>
      </c>
      <c r="C13" s="9">
        <v>9.81</v>
      </c>
      <c r="D13" s="9">
        <v>50</v>
      </c>
      <c r="E13" s="9">
        <f t="shared" si="4"/>
        <v>0.87266462599716477</v>
      </c>
      <c r="F13" s="9">
        <f t="shared" si="5"/>
        <v>0.64278760968653936</v>
      </c>
      <c r="G13" s="9">
        <f t="shared" si="6"/>
        <v>0.76604444311897801</v>
      </c>
      <c r="H13" s="9">
        <f t="shared" si="0"/>
        <v>1.19175359259421</v>
      </c>
      <c r="I13" s="9">
        <v>1.75</v>
      </c>
      <c r="J13" s="9">
        <v>1.85</v>
      </c>
      <c r="K13" s="16">
        <f t="shared" si="1"/>
        <v>4.2790522469379377</v>
      </c>
      <c r="L13" s="16">
        <f t="shared" si="7"/>
        <v>4.3936360840083983</v>
      </c>
      <c r="M13" s="9"/>
      <c r="N13" s="9"/>
      <c r="O13" s="9">
        <f t="shared" si="2"/>
        <v>0.54930864396073842</v>
      </c>
      <c r="P13" s="9"/>
      <c r="Q13" s="10">
        <f t="shared" si="3"/>
        <v>109.86172879214766</v>
      </c>
    </row>
    <row r="14" spans="1:17" x14ac:dyDescent="0.3">
      <c r="A14" s="8">
        <v>0.3</v>
      </c>
      <c r="B14" s="9">
        <v>0.4</v>
      </c>
      <c r="C14" s="9">
        <v>9.81</v>
      </c>
      <c r="D14" s="9">
        <v>55</v>
      </c>
      <c r="E14" s="9">
        <f t="shared" si="4"/>
        <v>0.95993108859688125</v>
      </c>
      <c r="F14" s="9">
        <f t="shared" si="5"/>
        <v>0.57357643635104616</v>
      </c>
      <c r="G14" s="9">
        <f t="shared" si="6"/>
        <v>0.8191520442889918</v>
      </c>
      <c r="H14" s="9">
        <f t="shared" si="0"/>
        <v>1.4281480067421144</v>
      </c>
      <c r="I14" s="9">
        <v>1.75</v>
      </c>
      <c r="J14" s="9">
        <v>1.85</v>
      </c>
      <c r="K14" s="16">
        <f t="shared" si="1"/>
        <v>4.3624221101662792</v>
      </c>
      <c r="L14" s="16">
        <f t="shared" si="7"/>
        <v>4.4802872006712544</v>
      </c>
      <c r="M14" s="9"/>
      <c r="N14" s="9"/>
      <c r="O14" s="9">
        <f t="shared" si="2"/>
        <v>0.57092180001802828</v>
      </c>
      <c r="P14" s="9"/>
      <c r="Q14" s="10">
        <f t="shared" si="3"/>
        <v>114.18436000360563</v>
      </c>
    </row>
    <row r="15" spans="1:17" x14ac:dyDescent="0.3">
      <c r="A15" s="8">
        <v>0.3</v>
      </c>
      <c r="B15" s="9">
        <v>0.4</v>
      </c>
      <c r="C15" s="9">
        <v>9.81</v>
      </c>
      <c r="D15" s="9">
        <v>60</v>
      </c>
      <c r="E15" s="9">
        <f t="shared" si="4"/>
        <v>1.0471975511965976</v>
      </c>
      <c r="F15" s="9">
        <f t="shared" si="5"/>
        <v>0.50000000000000011</v>
      </c>
      <c r="G15" s="9">
        <f t="shared" si="6"/>
        <v>0.8660254037844386</v>
      </c>
      <c r="H15" s="9">
        <f t="shared" si="0"/>
        <v>1.7320508075688767</v>
      </c>
      <c r="I15" s="9">
        <v>1.75</v>
      </c>
      <c r="J15" s="9">
        <v>1.85</v>
      </c>
      <c r="K15" s="16">
        <f t="shared" si="1"/>
        <v>4.5276521530976401</v>
      </c>
      <c r="L15" s="16">
        <f t="shared" si="7"/>
        <v>4.6509300481728308</v>
      </c>
      <c r="M15" s="9"/>
      <c r="N15" s="9"/>
      <c r="O15" s="9">
        <f t="shared" si="2"/>
        <v>0.61498902058349092</v>
      </c>
      <c r="P15" s="9"/>
      <c r="Q15" s="10">
        <f t="shared" si="3"/>
        <v>122.99780411669816</v>
      </c>
    </row>
    <row r="16" spans="1:17" x14ac:dyDescent="0.3">
      <c r="A16" s="8">
        <v>0.3</v>
      </c>
      <c r="B16" s="9">
        <v>0.4</v>
      </c>
      <c r="C16" s="9">
        <v>9.81</v>
      </c>
      <c r="D16" s="9">
        <v>65</v>
      </c>
      <c r="E16" s="9">
        <f t="shared" si="4"/>
        <v>1.1344640137963142</v>
      </c>
      <c r="F16" s="9">
        <f t="shared" si="5"/>
        <v>0.42261826174069944</v>
      </c>
      <c r="G16" s="9">
        <f t="shared" si="6"/>
        <v>0.90630778703664994</v>
      </c>
      <c r="H16" s="9">
        <f t="shared" si="0"/>
        <v>2.1445069205095586</v>
      </c>
      <c r="I16" s="9">
        <v>1.75</v>
      </c>
      <c r="J16" s="9">
        <v>1.85</v>
      </c>
      <c r="K16" s="16">
        <f t="shared" si="1"/>
        <v>4.7983416769154941</v>
      </c>
      <c r="L16" s="16">
        <f t="shared" si="7"/>
        <v>4.9298864998710998</v>
      </c>
      <c r="M16" s="9"/>
      <c r="N16" s="9"/>
      <c r="O16" s="9">
        <f t="shared" si="2"/>
        <v>0.69072248545272585</v>
      </c>
      <c r="P16" s="9"/>
      <c r="Q16" s="10">
        <f t="shared" si="3"/>
        <v>138.14449709054514</v>
      </c>
    </row>
    <row r="17" spans="1:17" x14ac:dyDescent="0.3">
      <c r="A17" s="8">
        <v>0.3</v>
      </c>
      <c r="B17" s="9">
        <v>0.4</v>
      </c>
      <c r="C17" s="9">
        <v>9.81</v>
      </c>
      <c r="D17" s="9">
        <v>70</v>
      </c>
      <c r="E17" s="9">
        <f t="shared" si="4"/>
        <v>1.2217304763960306</v>
      </c>
      <c r="F17" s="9">
        <f t="shared" si="5"/>
        <v>0.34202014332566882</v>
      </c>
      <c r="G17" s="9">
        <f t="shared" si="6"/>
        <v>0.93969262078590832</v>
      </c>
      <c r="H17" s="9">
        <f t="shared" si="0"/>
        <v>2.7474774194546216</v>
      </c>
      <c r="I17" s="9">
        <v>1.75</v>
      </c>
      <c r="J17" s="9">
        <v>1.85</v>
      </c>
      <c r="K17" s="16">
        <f t="shared" si="1"/>
        <v>5.2225631499396936</v>
      </c>
      <c r="L17" s="16">
        <f t="shared" si="7"/>
        <v>5.3666265362004912</v>
      </c>
      <c r="M17" s="9"/>
      <c r="N17" s="9"/>
      <c r="O17" s="9">
        <f t="shared" si="2"/>
        <v>0.81825497565324035</v>
      </c>
      <c r="P17" s="9"/>
      <c r="Q17" s="10">
        <f t="shared" si="3"/>
        <v>163.65099513064803</v>
      </c>
    </row>
    <row r="18" spans="1:17" x14ac:dyDescent="0.3">
      <c r="A18" s="8">
        <v>0.3</v>
      </c>
      <c r="B18" s="9">
        <v>0.4</v>
      </c>
      <c r="C18" s="9">
        <v>9.81</v>
      </c>
      <c r="D18" s="9">
        <v>75</v>
      </c>
      <c r="E18" s="9">
        <f t="shared" si="4"/>
        <v>1.3089969389957472</v>
      </c>
      <c r="F18" s="9">
        <f t="shared" si="5"/>
        <v>0.25881904510252074</v>
      </c>
      <c r="G18" s="9">
        <f t="shared" si="6"/>
        <v>0.96592582628906831</v>
      </c>
      <c r="H18" s="9">
        <f t="shared" si="0"/>
        <v>3.7320508075688776</v>
      </c>
      <c r="I18" s="9">
        <v>1.75</v>
      </c>
      <c r="J18" s="9">
        <v>1.85</v>
      </c>
      <c r="K18" s="16">
        <f t="shared" si="1"/>
        <v>5.9049886472079693</v>
      </c>
      <c r="L18" s="16">
        <f t="shared" si="7"/>
        <v>6.0688089901519158</v>
      </c>
      <c r="M18" s="9"/>
      <c r="N18" s="9"/>
      <c r="O18" s="9">
        <f t="shared" si="2"/>
        <v>1.04606672770965</v>
      </c>
      <c r="P18" s="9"/>
      <c r="Q18" s="10">
        <f t="shared" si="3"/>
        <v>209.21334554192995</v>
      </c>
    </row>
    <row r="19" spans="1:17" x14ac:dyDescent="0.3">
      <c r="A19" s="8">
        <v>0.3</v>
      </c>
      <c r="B19" s="9">
        <v>0.4</v>
      </c>
      <c r="C19" s="9">
        <v>9.81</v>
      </c>
      <c r="D19" s="9">
        <v>80</v>
      </c>
      <c r="E19" s="9">
        <f t="shared" si="4"/>
        <v>1.3962634015954636</v>
      </c>
      <c r="F19" s="9">
        <f t="shared" si="5"/>
        <v>0.17364817766693041</v>
      </c>
      <c r="G19" s="9">
        <f t="shared" si="6"/>
        <v>0.98480775301220802</v>
      </c>
      <c r="H19" s="9">
        <f t="shared" si="0"/>
        <v>5.6712818196177066</v>
      </c>
      <c r="I19" s="9">
        <v>1.75</v>
      </c>
      <c r="J19" s="9">
        <v>1.85</v>
      </c>
      <c r="K19" s="16">
        <f t="shared" si="1"/>
        <v>7.1207661101229212</v>
      </c>
      <c r="L19" s="16">
        <f t="shared" si="7"/>
        <v>7.3193771032032506</v>
      </c>
      <c r="M19" s="9"/>
      <c r="N19" s="9"/>
      <c r="O19" s="9">
        <f t="shared" si="2"/>
        <v>1.5211592998522536</v>
      </c>
      <c r="P19" s="9"/>
      <c r="Q19" s="10">
        <f t="shared" si="3"/>
        <v>304.23185997045067</v>
      </c>
    </row>
    <row r="20" spans="1:17" x14ac:dyDescent="0.3">
      <c r="A20" s="8">
        <v>0.3</v>
      </c>
      <c r="B20" s="9">
        <v>0.4</v>
      </c>
      <c r="C20" s="9">
        <v>9.81</v>
      </c>
      <c r="D20" s="9">
        <v>85</v>
      </c>
      <c r="E20" s="9">
        <f t="shared" si="4"/>
        <v>1.4835298641951802</v>
      </c>
      <c r="F20" s="9">
        <f t="shared" si="5"/>
        <v>8.7155742747658138E-2</v>
      </c>
      <c r="G20" s="9">
        <f t="shared" si="6"/>
        <v>0.99619469809174555</v>
      </c>
      <c r="H20" s="9">
        <f t="shared" si="0"/>
        <v>11.430052302761348</v>
      </c>
      <c r="I20" s="9">
        <v>1.75</v>
      </c>
      <c r="J20" s="9">
        <v>1.85</v>
      </c>
      <c r="K20" s="16">
        <f t="shared" si="1"/>
        <v>9.9679702073240311</v>
      </c>
      <c r="L20" s="16">
        <f t="shared" si="7"/>
        <v>10.247421579312887</v>
      </c>
      <c r="M20" s="9"/>
      <c r="N20" s="9"/>
      <c r="O20" s="9">
        <f t="shared" si="2"/>
        <v>2.9808129016229845</v>
      </c>
      <c r="P20" s="9"/>
      <c r="Q20" s="10">
        <f t="shared" si="3"/>
        <v>596.16258032459677</v>
      </c>
    </row>
    <row r="21" spans="1:17" x14ac:dyDescent="0.3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9"/>
      <c r="L21" s="19"/>
      <c r="M21" s="18"/>
      <c r="N21" s="18"/>
      <c r="O21" s="18"/>
      <c r="P21" s="18"/>
      <c r="Q21" s="20"/>
    </row>
    <row r="22" spans="1:17" x14ac:dyDescent="0.3">
      <c r="A22" s="8">
        <v>0.4</v>
      </c>
      <c r="B22" s="9">
        <v>0.4</v>
      </c>
      <c r="C22" s="9">
        <v>9.81</v>
      </c>
      <c r="D22" s="9">
        <v>5</v>
      </c>
      <c r="E22" s="9">
        <f>RADIANS(D22)</f>
        <v>8.7266462599716474E-2</v>
      </c>
      <c r="F22" s="9">
        <f>COS(E22)</f>
        <v>0.99619469809174555</v>
      </c>
      <c r="G22" s="9">
        <f>SIN(E22)</f>
        <v>8.7155742747658166E-2</v>
      </c>
      <c r="H22" s="9">
        <f t="shared" ref="H22:H38" si="8">TAN(E22)</f>
        <v>8.7488663525924007E-2</v>
      </c>
      <c r="I22" s="9">
        <v>1.75</v>
      </c>
      <c r="J22" s="9">
        <v>1.85</v>
      </c>
      <c r="K22" s="16">
        <f t="shared" ref="K22:K38" si="9">(SQRT(C22)*I22)/(SQRT(2)*SQRT(I22*H22+A22-B22)*F22)</f>
        <v>9.9430222904994192</v>
      </c>
      <c r="L22" s="16">
        <f t="shared" si="7"/>
        <v>10.223162236477139</v>
      </c>
      <c r="M22" s="9"/>
      <c r="N22" s="9"/>
      <c r="O22" s="9">
        <f t="shared" ref="O22:O38" si="10">0.5*0.06*K22^2</f>
        <v>2.9659107680810495</v>
      </c>
      <c r="P22" s="9"/>
      <c r="Q22" s="10">
        <f t="shared" ref="Q22:Q38" si="11">O22/(0.5*0.1^2)</f>
        <v>593.1821536162098</v>
      </c>
    </row>
    <row r="23" spans="1:17" x14ac:dyDescent="0.3">
      <c r="A23" s="8">
        <v>0.4</v>
      </c>
      <c r="B23" s="9">
        <v>0.4</v>
      </c>
      <c r="C23" s="9">
        <v>9.81</v>
      </c>
      <c r="D23" s="9">
        <v>10</v>
      </c>
      <c r="E23" s="9">
        <f t="shared" ref="E23:E38" si="12">RADIANS(D23)</f>
        <v>0.17453292519943295</v>
      </c>
      <c r="F23" s="9">
        <f t="shared" si="5"/>
        <v>0.98480775301220802</v>
      </c>
      <c r="G23" s="9">
        <f t="shared" si="6"/>
        <v>0.17364817766693033</v>
      </c>
      <c r="H23" s="9">
        <f t="shared" si="8"/>
        <v>0.17632698070846498</v>
      </c>
      <c r="I23" s="9">
        <v>1.75</v>
      </c>
      <c r="J23" s="9">
        <v>1.85</v>
      </c>
      <c r="K23" s="16">
        <f t="shared" si="9"/>
        <v>7.0848014820317866</v>
      </c>
      <c r="L23" s="16">
        <f t="shared" si="7"/>
        <v>7.2844124098213854</v>
      </c>
      <c r="M23" s="9"/>
      <c r="N23" s="9"/>
      <c r="O23" s="9">
        <f t="shared" si="10"/>
        <v>1.5058323611939939</v>
      </c>
      <c r="P23" s="9"/>
      <c r="Q23" s="10">
        <f t="shared" si="11"/>
        <v>301.16647223879875</v>
      </c>
    </row>
    <row r="24" spans="1:17" x14ac:dyDescent="0.3">
      <c r="A24" s="8">
        <v>0.4</v>
      </c>
      <c r="B24" s="9">
        <v>0.4</v>
      </c>
      <c r="C24" s="9">
        <v>9.81</v>
      </c>
      <c r="D24" s="9">
        <v>15</v>
      </c>
      <c r="E24" s="9">
        <f t="shared" si="12"/>
        <v>0.26179938779914941</v>
      </c>
      <c r="F24" s="9">
        <f t="shared" si="5"/>
        <v>0.96592582628906831</v>
      </c>
      <c r="G24" s="9">
        <f t="shared" si="6"/>
        <v>0.25881904510252074</v>
      </c>
      <c r="H24" s="9">
        <f t="shared" si="8"/>
        <v>0.2679491924311227</v>
      </c>
      <c r="I24" s="9">
        <v>1.75</v>
      </c>
      <c r="J24" s="9">
        <v>1.85</v>
      </c>
      <c r="K24" s="16">
        <f t="shared" si="9"/>
        <v>5.859607495387384</v>
      </c>
      <c r="L24" s="16">
        <f t="shared" si="7"/>
        <v>6.0246991626138486</v>
      </c>
      <c r="M24" s="9"/>
      <c r="N24" s="9"/>
      <c r="O24" s="9">
        <f t="shared" si="10"/>
        <v>1.0300500000000004</v>
      </c>
      <c r="P24" s="9"/>
      <c r="Q24" s="10">
        <f t="shared" si="11"/>
        <v>206.01000000000002</v>
      </c>
    </row>
    <row r="25" spans="1:17" x14ac:dyDescent="0.3">
      <c r="A25" s="8">
        <v>0.4</v>
      </c>
      <c r="B25" s="9">
        <v>0.4</v>
      </c>
      <c r="C25" s="9">
        <v>9.81</v>
      </c>
      <c r="D25" s="9">
        <v>20</v>
      </c>
      <c r="E25" s="9">
        <f t="shared" si="12"/>
        <v>0.3490658503988659</v>
      </c>
      <c r="F25" s="9">
        <f t="shared" si="5"/>
        <v>0.93969262078590843</v>
      </c>
      <c r="G25" s="9">
        <f t="shared" si="6"/>
        <v>0.34202014332566871</v>
      </c>
      <c r="H25" s="9">
        <f t="shared" si="8"/>
        <v>0.36397023426620234</v>
      </c>
      <c r="I25" s="9">
        <v>1.75</v>
      </c>
      <c r="J25" s="9">
        <v>1.85</v>
      </c>
      <c r="K25" s="16">
        <f t="shared" si="9"/>
        <v>5.1679675693280158</v>
      </c>
      <c r="L25" s="16">
        <f t="shared" si="7"/>
        <v>5.3135726090622102</v>
      </c>
      <c r="M25" s="9"/>
      <c r="N25" s="9"/>
      <c r="O25" s="9">
        <f t="shared" si="10"/>
        <v>0.80123666392878357</v>
      </c>
      <c r="P25" s="9"/>
      <c r="Q25" s="10">
        <f t="shared" si="11"/>
        <v>160.24733278575667</v>
      </c>
    </row>
    <row r="26" spans="1:17" x14ac:dyDescent="0.3">
      <c r="A26" s="8">
        <v>0.4</v>
      </c>
      <c r="B26" s="9">
        <v>0.4</v>
      </c>
      <c r="C26" s="9">
        <v>9.81</v>
      </c>
      <c r="D26" s="9">
        <v>25</v>
      </c>
      <c r="E26" s="9">
        <f t="shared" si="12"/>
        <v>0.43633231299858238</v>
      </c>
      <c r="F26" s="9">
        <f t="shared" si="5"/>
        <v>0.90630778703664994</v>
      </c>
      <c r="G26" s="9">
        <f t="shared" si="6"/>
        <v>0.42261826174069944</v>
      </c>
      <c r="H26" s="9">
        <f t="shared" si="8"/>
        <v>0.46630765815499858</v>
      </c>
      <c r="I26" s="9">
        <v>1.75</v>
      </c>
      <c r="J26" s="9">
        <v>1.85</v>
      </c>
      <c r="K26" s="16">
        <f t="shared" si="9"/>
        <v>4.7339813729684117</v>
      </c>
      <c r="L26" s="16">
        <f t="shared" si="7"/>
        <v>4.8673590570705656</v>
      </c>
      <c r="M26" s="9"/>
      <c r="N26" s="9"/>
      <c r="O26" s="9">
        <f t="shared" si="10"/>
        <v>0.6723173891883566</v>
      </c>
      <c r="P26" s="9"/>
      <c r="Q26" s="10">
        <f t="shared" si="11"/>
        <v>134.46347783767129</v>
      </c>
    </row>
    <row r="27" spans="1:17" x14ac:dyDescent="0.3">
      <c r="A27" s="8">
        <v>0.4</v>
      </c>
      <c r="B27" s="9">
        <v>0.4</v>
      </c>
      <c r="C27" s="9">
        <v>9.81</v>
      </c>
      <c r="D27" s="9">
        <v>30</v>
      </c>
      <c r="E27" s="9">
        <f t="shared" si="12"/>
        <v>0.52359877559829882</v>
      </c>
      <c r="F27" s="9">
        <f t="shared" si="5"/>
        <v>0.86602540378443871</v>
      </c>
      <c r="G27" s="9">
        <f t="shared" si="6"/>
        <v>0.49999999999999994</v>
      </c>
      <c r="H27" s="9">
        <f t="shared" si="8"/>
        <v>0.57735026918962573</v>
      </c>
      <c r="I27" s="9">
        <v>1.75</v>
      </c>
      <c r="J27" s="9">
        <v>1.85</v>
      </c>
      <c r="K27" s="16">
        <f t="shared" si="9"/>
        <v>4.4523388789068834</v>
      </c>
      <c r="L27" s="16">
        <f t="shared" si="7"/>
        <v>4.5777814190692689</v>
      </c>
      <c r="M27" s="9"/>
      <c r="N27" s="9"/>
      <c r="O27" s="9">
        <f t="shared" si="10"/>
        <v>0.59469964477877413</v>
      </c>
      <c r="P27" s="9"/>
      <c r="Q27" s="10">
        <f t="shared" si="11"/>
        <v>118.93992895575481</v>
      </c>
    </row>
    <row r="28" spans="1:17" x14ac:dyDescent="0.3">
      <c r="A28" s="8">
        <v>0.4</v>
      </c>
      <c r="B28" s="9">
        <v>0.4</v>
      </c>
      <c r="C28" s="9">
        <v>9.81</v>
      </c>
      <c r="D28" s="9">
        <v>35</v>
      </c>
      <c r="E28" s="9">
        <f t="shared" si="12"/>
        <v>0.6108652381980153</v>
      </c>
      <c r="F28" s="9">
        <f t="shared" si="5"/>
        <v>0.8191520442889918</v>
      </c>
      <c r="G28" s="9">
        <f t="shared" si="6"/>
        <v>0.57357643635104605</v>
      </c>
      <c r="H28" s="9">
        <f t="shared" si="8"/>
        <v>0.70020753820970971</v>
      </c>
      <c r="I28" s="9">
        <v>1.75</v>
      </c>
      <c r="J28" s="9">
        <v>1.85</v>
      </c>
      <c r="K28" s="16">
        <f t="shared" si="9"/>
        <v>4.2742568838314119</v>
      </c>
      <c r="L28" s="16">
        <f t="shared" si="7"/>
        <v>4.3946820480871072</v>
      </c>
      <c r="M28" s="9"/>
      <c r="N28" s="9"/>
      <c r="O28" s="9">
        <f t="shared" si="10"/>
        <v>0.54807815726940634</v>
      </c>
      <c r="P28" s="9"/>
      <c r="Q28" s="10">
        <f t="shared" si="11"/>
        <v>109.61563145388125</v>
      </c>
    </row>
    <row r="29" spans="1:17" x14ac:dyDescent="0.3">
      <c r="A29" s="8">
        <v>0.4</v>
      </c>
      <c r="B29" s="9">
        <v>0.4</v>
      </c>
      <c r="C29" s="9">
        <v>9.81</v>
      </c>
      <c r="D29" s="9">
        <v>40</v>
      </c>
      <c r="E29" s="9">
        <f t="shared" si="12"/>
        <v>0.69813170079773179</v>
      </c>
      <c r="F29" s="9">
        <f t="shared" si="5"/>
        <v>0.76604444311897801</v>
      </c>
      <c r="G29" s="9">
        <f t="shared" si="6"/>
        <v>0.64278760968653925</v>
      </c>
      <c r="H29" s="9">
        <f t="shared" si="8"/>
        <v>0.83909963117727993</v>
      </c>
      <c r="I29" s="9">
        <v>1.75</v>
      </c>
      <c r="J29" s="9">
        <v>1.85</v>
      </c>
      <c r="K29" s="16">
        <f t="shared" si="9"/>
        <v>4.175204948208953</v>
      </c>
      <c r="L29" s="16">
        <f t="shared" si="7"/>
        <v>4.2928393710699728</v>
      </c>
      <c r="M29" s="9"/>
      <c r="N29" s="9"/>
      <c r="O29" s="9">
        <f t="shared" si="10"/>
        <v>0.52297009078645573</v>
      </c>
      <c r="P29" s="9"/>
      <c r="Q29" s="10">
        <f t="shared" si="11"/>
        <v>104.59401815729113</v>
      </c>
    </row>
    <row r="30" spans="1:17" x14ac:dyDescent="0.3">
      <c r="A30" s="21">
        <v>0.4</v>
      </c>
      <c r="B30" s="22">
        <v>0.4</v>
      </c>
      <c r="C30" s="22">
        <v>9.81</v>
      </c>
      <c r="D30" s="22">
        <v>45</v>
      </c>
      <c r="E30" s="22">
        <f t="shared" si="12"/>
        <v>0.78539816339744828</v>
      </c>
      <c r="F30" s="22">
        <f t="shared" si="5"/>
        <v>0.70710678118654757</v>
      </c>
      <c r="G30" s="22">
        <f t="shared" si="6"/>
        <v>0.70710678118654746</v>
      </c>
      <c r="H30" s="22">
        <f t="shared" si="8"/>
        <v>0.99999999999999989</v>
      </c>
      <c r="I30" s="22">
        <v>1.75</v>
      </c>
      <c r="J30" s="22">
        <v>1.85</v>
      </c>
      <c r="K30" s="23">
        <f>(SQRT(C30)*I30)/(SQRT(2)*SQRT(I30*H30+A30-B30)*F30)</f>
        <v>4.1433681950799395</v>
      </c>
      <c r="L30" s="23">
        <f t="shared" si="7"/>
        <v>4.2601056324931665</v>
      </c>
      <c r="M30" s="22"/>
      <c r="N30" s="22"/>
      <c r="O30" s="22">
        <f t="shared" si="10"/>
        <v>0.51502499999999984</v>
      </c>
      <c r="P30" s="22"/>
      <c r="Q30" s="24">
        <f t="shared" si="11"/>
        <v>103.00499999999995</v>
      </c>
    </row>
    <row r="31" spans="1:17" x14ac:dyDescent="0.3">
      <c r="A31" s="8">
        <v>0.4</v>
      </c>
      <c r="B31" s="9">
        <v>0.4</v>
      </c>
      <c r="C31" s="9">
        <v>9.81</v>
      </c>
      <c r="D31" s="9">
        <v>50</v>
      </c>
      <c r="E31" s="9">
        <f t="shared" si="12"/>
        <v>0.87266462599716477</v>
      </c>
      <c r="F31" s="9">
        <f t="shared" si="5"/>
        <v>0.64278760968653936</v>
      </c>
      <c r="G31" s="9">
        <f t="shared" si="6"/>
        <v>0.76604444311897801</v>
      </c>
      <c r="H31" s="9">
        <f t="shared" si="8"/>
        <v>1.19175359259421</v>
      </c>
      <c r="I31" s="9">
        <v>1.75</v>
      </c>
      <c r="J31" s="9">
        <v>1.85</v>
      </c>
      <c r="K31" s="16">
        <f>(SQRT(C31)*I31)/(SQRT(2)*SQRT(I31*H31+A31-B31)*F31)</f>
        <v>4.175204948208953</v>
      </c>
      <c r="L31" s="16">
        <f t="shared" si="7"/>
        <v>4.2928393710699728</v>
      </c>
      <c r="M31" s="9"/>
      <c r="N31" s="9"/>
      <c r="O31" s="9">
        <f t="shared" si="10"/>
        <v>0.52297009078645573</v>
      </c>
      <c r="P31" s="9"/>
      <c r="Q31" s="10">
        <f t="shared" si="11"/>
        <v>104.59401815729113</v>
      </c>
    </row>
    <row r="32" spans="1:17" x14ac:dyDescent="0.3">
      <c r="A32" s="8">
        <v>0.4</v>
      </c>
      <c r="B32" s="9">
        <v>0.4</v>
      </c>
      <c r="C32" s="9">
        <v>9.81</v>
      </c>
      <c r="D32" s="9">
        <v>55</v>
      </c>
      <c r="E32" s="9">
        <f t="shared" si="12"/>
        <v>0.95993108859688125</v>
      </c>
      <c r="F32" s="9">
        <f t="shared" si="5"/>
        <v>0.57357643635104616</v>
      </c>
      <c r="G32" s="9">
        <f t="shared" si="6"/>
        <v>0.8191520442889918</v>
      </c>
      <c r="H32" s="9">
        <f t="shared" si="8"/>
        <v>1.4281480067421144</v>
      </c>
      <c r="I32" s="9">
        <v>1.75</v>
      </c>
      <c r="J32" s="9">
        <v>1.85</v>
      </c>
      <c r="K32" s="16">
        <f t="shared" si="9"/>
        <v>4.2742568838314119</v>
      </c>
      <c r="L32" s="16">
        <f t="shared" si="7"/>
        <v>4.3946820480871063</v>
      </c>
      <c r="M32" s="9"/>
      <c r="N32" s="9"/>
      <c r="O32" s="9">
        <f t="shared" si="10"/>
        <v>0.54807815726940634</v>
      </c>
      <c r="P32" s="9"/>
      <c r="Q32" s="10">
        <f t="shared" si="11"/>
        <v>109.61563145388125</v>
      </c>
    </row>
    <row r="33" spans="1:17" x14ac:dyDescent="0.3">
      <c r="A33" s="8">
        <v>0.4</v>
      </c>
      <c r="B33" s="9">
        <v>0.4</v>
      </c>
      <c r="C33" s="9">
        <v>9.81</v>
      </c>
      <c r="D33" s="9">
        <v>60</v>
      </c>
      <c r="E33" s="9">
        <f t="shared" si="12"/>
        <v>1.0471975511965976</v>
      </c>
      <c r="F33" s="9">
        <f t="shared" si="5"/>
        <v>0.50000000000000011</v>
      </c>
      <c r="G33" s="9">
        <f t="shared" si="6"/>
        <v>0.8660254037844386</v>
      </c>
      <c r="H33" s="9">
        <f t="shared" si="8"/>
        <v>1.7320508075688767</v>
      </c>
      <c r="I33" s="9">
        <v>1.75</v>
      </c>
      <c r="J33" s="9">
        <v>1.85</v>
      </c>
      <c r="K33" s="16">
        <f t="shared" si="9"/>
        <v>4.4523388789068825</v>
      </c>
      <c r="L33" s="16">
        <f t="shared" si="7"/>
        <v>4.5777814190692689</v>
      </c>
      <c r="M33" s="9"/>
      <c r="N33" s="9"/>
      <c r="O33" s="9">
        <f t="shared" si="10"/>
        <v>0.59469964477877379</v>
      </c>
      <c r="P33" s="9"/>
      <c r="Q33" s="10">
        <f t="shared" si="11"/>
        <v>118.93992895575474</v>
      </c>
    </row>
    <row r="34" spans="1:17" x14ac:dyDescent="0.3">
      <c r="A34" s="8">
        <v>0.4</v>
      </c>
      <c r="B34" s="9">
        <v>0.4</v>
      </c>
      <c r="C34" s="9">
        <v>9.81</v>
      </c>
      <c r="D34" s="9">
        <v>65</v>
      </c>
      <c r="E34" s="9">
        <f t="shared" si="12"/>
        <v>1.1344640137963142</v>
      </c>
      <c r="F34" s="9">
        <f t="shared" si="5"/>
        <v>0.42261826174069944</v>
      </c>
      <c r="G34" s="9">
        <f t="shared" si="6"/>
        <v>0.90630778703664994</v>
      </c>
      <c r="H34" s="9">
        <f t="shared" si="8"/>
        <v>2.1445069205095586</v>
      </c>
      <c r="I34" s="9">
        <v>1.75</v>
      </c>
      <c r="J34" s="9">
        <v>1.85</v>
      </c>
      <c r="K34" s="16">
        <f t="shared" si="9"/>
        <v>4.7339813729684117</v>
      </c>
      <c r="L34" s="16">
        <f t="shared" si="7"/>
        <v>4.8673590570705647</v>
      </c>
      <c r="M34" s="9"/>
      <c r="N34" s="9"/>
      <c r="O34" s="9">
        <f t="shared" si="10"/>
        <v>0.6723173891883566</v>
      </c>
      <c r="P34" s="9"/>
      <c r="Q34" s="10">
        <f t="shared" si="11"/>
        <v>134.46347783767129</v>
      </c>
    </row>
    <row r="35" spans="1:17" x14ac:dyDescent="0.3">
      <c r="A35" s="8">
        <v>0.4</v>
      </c>
      <c r="B35" s="9">
        <v>0.4</v>
      </c>
      <c r="C35" s="9">
        <v>9.81</v>
      </c>
      <c r="D35" s="9">
        <v>70</v>
      </c>
      <c r="E35" s="9">
        <f t="shared" si="12"/>
        <v>1.2217304763960306</v>
      </c>
      <c r="F35" s="9">
        <f t="shared" si="5"/>
        <v>0.34202014332566882</v>
      </c>
      <c r="G35" s="9">
        <f t="shared" si="6"/>
        <v>0.93969262078590832</v>
      </c>
      <c r="H35" s="9">
        <f t="shared" si="8"/>
        <v>2.7474774194546216</v>
      </c>
      <c r="I35" s="9">
        <v>1.75</v>
      </c>
      <c r="J35" s="9">
        <v>1.85</v>
      </c>
      <c r="K35" s="16">
        <f t="shared" si="9"/>
        <v>5.1679675693280158</v>
      </c>
      <c r="L35" s="16">
        <f t="shared" si="7"/>
        <v>5.3135726090622102</v>
      </c>
      <c r="M35" s="9"/>
      <c r="N35" s="9"/>
      <c r="O35" s="9">
        <f t="shared" si="10"/>
        <v>0.80123666392878357</v>
      </c>
      <c r="P35" s="9"/>
      <c r="Q35" s="10">
        <f t="shared" si="11"/>
        <v>160.24733278575667</v>
      </c>
    </row>
    <row r="36" spans="1:17" x14ac:dyDescent="0.3">
      <c r="A36" s="8">
        <v>0.4</v>
      </c>
      <c r="B36" s="9">
        <v>0.4</v>
      </c>
      <c r="C36" s="9">
        <v>9.81</v>
      </c>
      <c r="D36" s="9">
        <v>75</v>
      </c>
      <c r="E36" s="9">
        <f t="shared" si="12"/>
        <v>1.3089969389957472</v>
      </c>
      <c r="F36" s="9">
        <f t="shared" si="5"/>
        <v>0.25881904510252074</v>
      </c>
      <c r="G36" s="9">
        <f t="shared" si="6"/>
        <v>0.96592582628906831</v>
      </c>
      <c r="H36" s="9">
        <f t="shared" si="8"/>
        <v>3.7320508075688776</v>
      </c>
      <c r="I36" s="9">
        <v>1.75</v>
      </c>
      <c r="J36" s="9">
        <v>1.85</v>
      </c>
      <c r="K36" s="16">
        <f t="shared" si="9"/>
        <v>5.859607495387384</v>
      </c>
      <c r="L36" s="16">
        <f t="shared" si="7"/>
        <v>6.0246991626138486</v>
      </c>
      <c r="M36" s="9"/>
      <c r="N36" s="9"/>
      <c r="O36" s="9">
        <f t="shared" si="10"/>
        <v>1.0300500000000004</v>
      </c>
      <c r="P36" s="9"/>
      <c r="Q36" s="10">
        <f t="shared" si="11"/>
        <v>206.01000000000002</v>
      </c>
    </row>
    <row r="37" spans="1:17" x14ac:dyDescent="0.3">
      <c r="A37" s="8">
        <v>0.4</v>
      </c>
      <c r="B37" s="9">
        <v>0.4</v>
      </c>
      <c r="C37" s="9">
        <v>9.81</v>
      </c>
      <c r="D37" s="9">
        <v>80</v>
      </c>
      <c r="E37" s="9">
        <f t="shared" si="12"/>
        <v>1.3962634015954636</v>
      </c>
      <c r="F37" s="9">
        <f t="shared" si="5"/>
        <v>0.17364817766693041</v>
      </c>
      <c r="G37" s="9">
        <f t="shared" si="6"/>
        <v>0.98480775301220802</v>
      </c>
      <c r="H37" s="9">
        <f t="shared" si="8"/>
        <v>5.6712818196177066</v>
      </c>
      <c r="I37" s="9">
        <v>1.75</v>
      </c>
      <c r="J37" s="9">
        <v>1.85</v>
      </c>
      <c r="K37" s="16">
        <f t="shared" si="9"/>
        <v>7.0848014820317857</v>
      </c>
      <c r="L37" s="16">
        <f t="shared" si="7"/>
        <v>7.2844124098213845</v>
      </c>
      <c r="M37" s="9"/>
      <c r="N37" s="9"/>
      <c r="O37" s="9">
        <f t="shared" si="10"/>
        <v>1.5058323611939934</v>
      </c>
      <c r="P37" s="9"/>
      <c r="Q37" s="10">
        <f t="shared" si="11"/>
        <v>301.16647223879863</v>
      </c>
    </row>
    <row r="38" spans="1:17" x14ac:dyDescent="0.3">
      <c r="A38" s="8">
        <v>0.4</v>
      </c>
      <c r="B38" s="9">
        <v>0.4</v>
      </c>
      <c r="C38" s="9">
        <v>9.81</v>
      </c>
      <c r="D38" s="9">
        <v>85</v>
      </c>
      <c r="E38" s="9">
        <f t="shared" si="12"/>
        <v>1.4835298641951802</v>
      </c>
      <c r="F38" s="9">
        <f t="shared" si="5"/>
        <v>8.7155742747658138E-2</v>
      </c>
      <c r="G38" s="9">
        <f t="shared" si="6"/>
        <v>0.99619469809174555</v>
      </c>
      <c r="H38" s="9">
        <f t="shared" si="8"/>
        <v>11.430052302761348</v>
      </c>
      <c r="I38" s="9">
        <v>1.75</v>
      </c>
      <c r="J38" s="9">
        <v>1.85</v>
      </c>
      <c r="K38" s="16">
        <f t="shared" si="9"/>
        <v>9.9430222904994192</v>
      </c>
      <c r="L38" s="16">
        <f t="shared" si="7"/>
        <v>10.223162236477139</v>
      </c>
      <c r="M38" s="9"/>
      <c r="N38" s="9"/>
      <c r="O38" s="9">
        <f t="shared" si="10"/>
        <v>2.9659107680810495</v>
      </c>
      <c r="P38" s="9"/>
      <c r="Q38" s="10">
        <f t="shared" si="11"/>
        <v>593.1821536162098</v>
      </c>
    </row>
    <row r="39" spans="1:17" x14ac:dyDescent="0.3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9"/>
      <c r="L39" s="19"/>
      <c r="M39" s="18"/>
      <c r="N39" s="18"/>
      <c r="O39" s="18"/>
      <c r="P39" s="18"/>
      <c r="Q39" s="20"/>
    </row>
    <row r="40" spans="1:17" x14ac:dyDescent="0.3">
      <c r="A40" s="8">
        <v>0.5</v>
      </c>
      <c r="B40" s="9">
        <v>0.4</v>
      </c>
      <c r="C40" s="9">
        <v>9.81</v>
      </c>
      <c r="D40" s="9">
        <v>5</v>
      </c>
      <c r="E40" s="9">
        <f>RADIANS(D40)</f>
        <v>8.7266462599716474E-2</v>
      </c>
      <c r="F40" s="9">
        <f t="shared" si="5"/>
        <v>0.99619469809174555</v>
      </c>
      <c r="G40" s="9">
        <f t="shared" si="6"/>
        <v>8.7155742747658166E-2</v>
      </c>
      <c r="H40" s="9">
        <f t="shared" ref="H40:H56" si="13">TAN(E40)</f>
        <v>8.7488663525924007E-2</v>
      </c>
      <c r="I40" s="9">
        <v>1.75</v>
      </c>
      <c r="J40" s="9">
        <v>1.85</v>
      </c>
      <c r="K40" s="16">
        <f t="shared" ref="K40:K56" si="14">(SQRT(C40)*I40)/(SQRT(2)*SQRT(I40*H40+A40-B40)*F40)</f>
        <v>7.733263848388507</v>
      </c>
      <c r="L40" s="16">
        <f t="shared" si="7"/>
        <v>8.0374332504199373</v>
      </c>
      <c r="M40" s="9"/>
      <c r="N40" s="9"/>
      <c r="O40" s="9">
        <f t="shared" ref="O40:O56" si="15">0.5*0.06*K40^2</f>
        <v>1.7941010924637786</v>
      </c>
      <c r="P40" s="9"/>
      <c r="Q40" s="10">
        <f t="shared" ref="Q40:Q56" si="16">O40/(0.5*0.1^2)</f>
        <v>358.82021849275566</v>
      </c>
    </row>
    <row r="41" spans="1:17" x14ac:dyDescent="0.3">
      <c r="A41" s="8">
        <v>0.5</v>
      </c>
      <c r="B41" s="9">
        <v>0.4</v>
      </c>
      <c r="C41" s="9">
        <v>9.81</v>
      </c>
      <c r="D41" s="9">
        <v>10</v>
      </c>
      <c r="E41" s="9">
        <f t="shared" ref="E41:E56" si="17">RADIANS(D41)</f>
        <v>0.17453292519943295</v>
      </c>
      <c r="F41" s="9">
        <f t="shared" si="5"/>
        <v>0.98480775301220802</v>
      </c>
      <c r="G41" s="9">
        <f t="shared" si="6"/>
        <v>0.17364817766693033</v>
      </c>
      <c r="H41" s="9">
        <f t="shared" si="13"/>
        <v>0.17632698070846498</v>
      </c>
      <c r="I41" s="9">
        <v>1.75</v>
      </c>
      <c r="J41" s="9">
        <v>1.85</v>
      </c>
      <c r="K41" s="16">
        <f t="shared" si="14"/>
        <v>6.1570358225391093</v>
      </c>
      <c r="L41" s="16">
        <f t="shared" si="7"/>
        <v>6.3728038112422363</v>
      </c>
      <c r="M41" s="9"/>
      <c r="N41" s="9"/>
      <c r="O41" s="9">
        <f t="shared" si="15"/>
        <v>1.1372727036008954</v>
      </c>
      <c r="P41" s="9"/>
      <c r="Q41" s="10">
        <f t="shared" si="16"/>
        <v>227.45454072017904</v>
      </c>
    </row>
    <row r="42" spans="1:17" x14ac:dyDescent="0.3">
      <c r="A42" s="8">
        <v>0.5</v>
      </c>
      <c r="B42" s="9">
        <v>0.4</v>
      </c>
      <c r="C42" s="9">
        <v>9.81</v>
      </c>
      <c r="D42" s="9">
        <v>15</v>
      </c>
      <c r="E42" s="9">
        <f t="shared" si="17"/>
        <v>0.26179938779914941</v>
      </c>
      <c r="F42" s="9">
        <f t="shared" si="5"/>
        <v>0.96592582628906831</v>
      </c>
      <c r="G42" s="9">
        <f t="shared" si="6"/>
        <v>0.25881904510252074</v>
      </c>
      <c r="H42" s="9">
        <f t="shared" si="13"/>
        <v>0.2679491924311227</v>
      </c>
      <c r="I42" s="9">
        <v>1.75</v>
      </c>
      <c r="J42" s="9">
        <v>1.85</v>
      </c>
      <c r="K42" s="16">
        <f t="shared" si="14"/>
        <v>5.3197543433312813</v>
      </c>
      <c r="L42" s="16">
        <f t="shared" si="7"/>
        <v>5.4958069225883595</v>
      </c>
      <c r="M42" s="9"/>
      <c r="N42" s="9"/>
      <c r="O42" s="9">
        <f t="shared" si="15"/>
        <v>0.84899358820176085</v>
      </c>
      <c r="P42" s="9"/>
      <c r="Q42" s="10">
        <f t="shared" si="16"/>
        <v>169.79871764035212</v>
      </c>
    </row>
    <row r="43" spans="1:17" x14ac:dyDescent="0.3">
      <c r="A43" s="8">
        <v>0.5</v>
      </c>
      <c r="B43" s="9">
        <v>0.4</v>
      </c>
      <c r="C43" s="9">
        <v>9.81</v>
      </c>
      <c r="D43" s="9">
        <v>20</v>
      </c>
      <c r="E43" s="9">
        <f t="shared" si="17"/>
        <v>0.3490658503988659</v>
      </c>
      <c r="F43" s="9">
        <f t="shared" si="5"/>
        <v>0.93969262078590843</v>
      </c>
      <c r="G43" s="9">
        <f t="shared" si="6"/>
        <v>0.34202014332566871</v>
      </c>
      <c r="H43" s="9">
        <f t="shared" si="13"/>
        <v>0.36397023426620234</v>
      </c>
      <c r="I43" s="9">
        <v>1.75</v>
      </c>
      <c r="J43" s="9">
        <v>1.85</v>
      </c>
      <c r="K43" s="16">
        <f t="shared" si="14"/>
        <v>4.8045569141957643</v>
      </c>
      <c r="L43" s="16">
        <f t="shared" si="7"/>
        <v>4.9581401143495878</v>
      </c>
      <c r="M43" s="9"/>
      <c r="N43" s="9"/>
      <c r="O43" s="9">
        <f t="shared" si="15"/>
        <v>0.69251301425238976</v>
      </c>
      <c r="P43" s="9"/>
      <c r="Q43" s="10">
        <f t="shared" si="16"/>
        <v>138.50260285047793</v>
      </c>
    </row>
    <row r="44" spans="1:17" x14ac:dyDescent="0.3">
      <c r="A44" s="8">
        <v>0.5</v>
      </c>
      <c r="B44" s="9">
        <v>0.4</v>
      </c>
      <c r="C44" s="9">
        <v>9.81</v>
      </c>
      <c r="D44" s="9">
        <v>25</v>
      </c>
      <c r="E44" s="9">
        <f t="shared" si="17"/>
        <v>0.43633231299858238</v>
      </c>
      <c r="F44" s="9">
        <f t="shared" si="5"/>
        <v>0.90630778703664994</v>
      </c>
      <c r="G44" s="9">
        <f t="shared" si="6"/>
        <v>0.42261826174069944</v>
      </c>
      <c r="H44" s="9">
        <f t="shared" si="13"/>
        <v>0.46630765815499858</v>
      </c>
      <c r="I44" s="9">
        <v>1.75</v>
      </c>
      <c r="J44" s="9">
        <v>1.85</v>
      </c>
      <c r="K44" s="16">
        <f t="shared" si="14"/>
        <v>4.468121794895147</v>
      </c>
      <c r="L44" s="16">
        <f t="shared" si="7"/>
        <v>4.6076235736246645</v>
      </c>
      <c r="M44" s="9"/>
      <c r="N44" s="9"/>
      <c r="O44" s="9">
        <f t="shared" si="15"/>
        <v>0.59892337122051087</v>
      </c>
      <c r="P44" s="9"/>
      <c r="Q44" s="10">
        <f t="shared" si="16"/>
        <v>119.78467424410215</v>
      </c>
    </row>
    <row r="45" spans="1:17" x14ac:dyDescent="0.3">
      <c r="A45" s="8">
        <v>0.5</v>
      </c>
      <c r="B45" s="9">
        <v>0.4</v>
      </c>
      <c r="C45" s="9">
        <v>9.81</v>
      </c>
      <c r="D45" s="9">
        <v>30</v>
      </c>
      <c r="E45" s="9">
        <f t="shared" si="17"/>
        <v>0.52359877559829882</v>
      </c>
      <c r="F45" s="9">
        <f t="shared" si="5"/>
        <v>0.86602540378443871</v>
      </c>
      <c r="G45" s="9">
        <f t="shared" si="6"/>
        <v>0.49999999999999994</v>
      </c>
      <c r="H45" s="9">
        <f t="shared" si="13"/>
        <v>0.57735026918962573</v>
      </c>
      <c r="I45" s="9">
        <v>1.75</v>
      </c>
      <c r="J45" s="9">
        <v>1.85</v>
      </c>
      <c r="K45" s="16">
        <f t="shared" si="14"/>
        <v>4.2471190786985451</v>
      </c>
      <c r="L45" s="16">
        <f t="shared" si="7"/>
        <v>4.3774476673210172</v>
      </c>
      <c r="M45" s="9"/>
      <c r="N45" s="9"/>
      <c r="O45" s="9">
        <f t="shared" si="15"/>
        <v>0.54114061405935532</v>
      </c>
      <c r="P45" s="9"/>
      <c r="Q45" s="10">
        <f t="shared" si="16"/>
        <v>108.22812281187105</v>
      </c>
    </row>
    <row r="46" spans="1:17" x14ac:dyDescent="0.3">
      <c r="A46" s="8">
        <v>0.5</v>
      </c>
      <c r="B46" s="9">
        <v>0.4</v>
      </c>
      <c r="C46" s="9">
        <v>9.81</v>
      </c>
      <c r="D46" s="9">
        <v>35</v>
      </c>
      <c r="E46" s="9">
        <f t="shared" si="17"/>
        <v>0.6108652381980153</v>
      </c>
      <c r="F46" s="9">
        <f t="shared" si="5"/>
        <v>0.8191520442889918</v>
      </c>
      <c r="G46" s="9">
        <f t="shared" si="6"/>
        <v>0.57357643635104605</v>
      </c>
      <c r="H46" s="9">
        <f t="shared" si="13"/>
        <v>0.70020753820970971</v>
      </c>
      <c r="I46" s="9">
        <v>1.75</v>
      </c>
      <c r="J46" s="9">
        <v>1.85</v>
      </c>
      <c r="K46" s="16">
        <f t="shared" si="14"/>
        <v>4.1098463199410444</v>
      </c>
      <c r="L46" s="16">
        <f t="shared" si="7"/>
        <v>4.2342827362239897</v>
      </c>
      <c r="M46" s="9"/>
      <c r="N46" s="9"/>
      <c r="O46" s="9">
        <f t="shared" si="15"/>
        <v>0.5067251032059884</v>
      </c>
      <c r="P46" s="9"/>
      <c r="Q46" s="10">
        <f t="shared" si="16"/>
        <v>101.34502064119766</v>
      </c>
    </row>
    <row r="47" spans="1:17" x14ac:dyDescent="0.3">
      <c r="A47" s="8">
        <v>0.5</v>
      </c>
      <c r="B47" s="9">
        <v>0.4</v>
      </c>
      <c r="C47" s="9">
        <v>9.81</v>
      </c>
      <c r="D47" s="9">
        <v>40</v>
      </c>
      <c r="E47" s="9">
        <f t="shared" si="17"/>
        <v>0.69813170079773179</v>
      </c>
      <c r="F47" s="9">
        <f t="shared" si="5"/>
        <v>0.76604444311897801</v>
      </c>
      <c r="G47" s="9">
        <f t="shared" si="6"/>
        <v>0.64278760968653925</v>
      </c>
      <c r="H47" s="9">
        <f t="shared" si="13"/>
        <v>0.83909963117727993</v>
      </c>
      <c r="I47" s="9">
        <v>1.75</v>
      </c>
      <c r="J47" s="9">
        <v>1.85</v>
      </c>
      <c r="K47" s="16">
        <f t="shared" si="14"/>
        <v>4.039911015368209</v>
      </c>
      <c r="L47" s="16">
        <f t="shared" si="7"/>
        <v>4.1609098476481554</v>
      </c>
      <c r="M47" s="9"/>
      <c r="N47" s="9"/>
      <c r="O47" s="9">
        <f t="shared" si="15"/>
        <v>0.48962643036280185</v>
      </c>
      <c r="P47" s="9"/>
      <c r="Q47" s="10">
        <f t="shared" si="16"/>
        <v>97.925286072560354</v>
      </c>
    </row>
    <row r="48" spans="1:17" x14ac:dyDescent="0.3">
      <c r="A48" s="8">
        <v>0.5</v>
      </c>
      <c r="B48" s="9">
        <v>0.4</v>
      </c>
      <c r="C48" s="9">
        <v>9.81</v>
      </c>
      <c r="D48" s="9">
        <v>45</v>
      </c>
      <c r="E48" s="9">
        <f t="shared" si="17"/>
        <v>0.78539816339744828</v>
      </c>
      <c r="F48" s="9">
        <f t="shared" si="5"/>
        <v>0.70710678118654757</v>
      </c>
      <c r="G48" s="9">
        <f t="shared" si="6"/>
        <v>0.70710678118654746</v>
      </c>
      <c r="H48" s="9">
        <f t="shared" si="13"/>
        <v>0.99999999999999989</v>
      </c>
      <c r="I48" s="9">
        <v>1.75</v>
      </c>
      <c r="J48" s="9">
        <v>1.85</v>
      </c>
      <c r="K48" s="16">
        <f t="shared" si="14"/>
        <v>4.0298296523584005</v>
      </c>
      <c r="L48" s="16">
        <f t="shared" si="7"/>
        <v>4.1494346232116603</v>
      </c>
      <c r="M48" s="9"/>
      <c r="N48" s="9"/>
      <c r="O48" s="9">
        <f t="shared" si="15"/>
        <v>0.4871858108108108</v>
      </c>
      <c r="P48" s="9"/>
      <c r="Q48" s="10">
        <f t="shared" si="16"/>
        <v>97.437162162162139</v>
      </c>
    </row>
    <row r="49" spans="1:17" x14ac:dyDescent="0.3">
      <c r="A49" s="8">
        <v>0.5</v>
      </c>
      <c r="B49" s="9">
        <v>0.4</v>
      </c>
      <c r="C49" s="9">
        <v>9.81</v>
      </c>
      <c r="D49" s="9">
        <v>50</v>
      </c>
      <c r="E49" s="9">
        <f t="shared" si="17"/>
        <v>0.87266462599716477</v>
      </c>
      <c r="F49" s="9">
        <f t="shared" si="5"/>
        <v>0.64278760968653936</v>
      </c>
      <c r="G49" s="9">
        <f t="shared" si="6"/>
        <v>0.76604444311897801</v>
      </c>
      <c r="H49" s="9">
        <f t="shared" si="13"/>
        <v>1.19175359259421</v>
      </c>
      <c r="I49" s="9">
        <v>1.75</v>
      </c>
      <c r="J49" s="9">
        <v>1.85</v>
      </c>
      <c r="K49" s="16">
        <f t="shared" si="14"/>
        <v>4.0785690372366865</v>
      </c>
      <c r="L49" s="16">
        <f t="shared" si="7"/>
        <v>4.1986761407226565</v>
      </c>
      <c r="M49" s="9"/>
      <c r="N49" s="9"/>
      <c r="O49" s="9">
        <f t="shared" si="15"/>
        <v>0.49904176174517378</v>
      </c>
      <c r="P49" s="9"/>
      <c r="Q49" s="10">
        <f t="shared" si="16"/>
        <v>99.808352349034735</v>
      </c>
    </row>
    <row r="50" spans="1:17" x14ac:dyDescent="0.3">
      <c r="A50" s="8">
        <v>0.5</v>
      </c>
      <c r="B50" s="9">
        <v>0.4</v>
      </c>
      <c r="C50" s="9">
        <v>9.81</v>
      </c>
      <c r="D50" s="9">
        <v>55</v>
      </c>
      <c r="E50" s="9">
        <f t="shared" si="17"/>
        <v>0.95993108859688125</v>
      </c>
      <c r="F50" s="9">
        <f t="shared" si="5"/>
        <v>0.57357643635104616</v>
      </c>
      <c r="G50" s="9">
        <f t="shared" si="6"/>
        <v>0.8191520442889918</v>
      </c>
      <c r="H50" s="9">
        <f t="shared" si="13"/>
        <v>1.4281480067421144</v>
      </c>
      <c r="I50" s="9">
        <v>1.75</v>
      </c>
      <c r="J50" s="9">
        <v>1.85</v>
      </c>
      <c r="K50" s="16">
        <f t="shared" si="14"/>
        <v>4.1912298065797211</v>
      </c>
      <c r="L50" s="16">
        <f t="shared" si="7"/>
        <v>4.3138035382672175</v>
      </c>
      <c r="M50" s="9"/>
      <c r="N50" s="9"/>
      <c r="O50" s="9">
        <f t="shared" si="15"/>
        <v>0.52699221874686852</v>
      </c>
      <c r="P50" s="9"/>
      <c r="Q50" s="10">
        <f t="shared" si="16"/>
        <v>105.39844374937368</v>
      </c>
    </row>
    <row r="51" spans="1:17" x14ac:dyDescent="0.3">
      <c r="A51" s="8">
        <v>0.5</v>
      </c>
      <c r="B51" s="9">
        <v>0.4</v>
      </c>
      <c r="C51" s="9">
        <v>9.81</v>
      </c>
      <c r="D51" s="9">
        <v>60</v>
      </c>
      <c r="E51" s="9">
        <f t="shared" si="17"/>
        <v>1.0471975511965976</v>
      </c>
      <c r="F51" s="9">
        <f t="shared" si="5"/>
        <v>0.50000000000000011</v>
      </c>
      <c r="G51" s="9">
        <f t="shared" si="6"/>
        <v>0.8660254037844386</v>
      </c>
      <c r="H51" s="9">
        <f t="shared" si="13"/>
        <v>1.7320508075688767</v>
      </c>
      <c r="I51" s="9">
        <v>1.75</v>
      </c>
      <c r="J51" s="9">
        <v>1.85</v>
      </c>
      <c r="K51" s="16">
        <f t="shared" si="14"/>
        <v>4.380663054232234</v>
      </c>
      <c r="L51" s="16">
        <f t="shared" si="7"/>
        <v>4.5079790536872686</v>
      </c>
      <c r="M51" s="9"/>
      <c r="N51" s="9"/>
      <c r="O51" s="9">
        <f t="shared" si="15"/>
        <v>0.57570626384145851</v>
      </c>
      <c r="P51" s="9"/>
      <c r="Q51" s="10">
        <f t="shared" si="16"/>
        <v>115.14125276829168</v>
      </c>
    </row>
    <row r="52" spans="1:17" x14ac:dyDescent="0.3">
      <c r="A52" s="8">
        <v>0.5</v>
      </c>
      <c r="B52" s="9">
        <v>0.4</v>
      </c>
      <c r="C52" s="9">
        <v>9.81</v>
      </c>
      <c r="D52" s="9">
        <v>65</v>
      </c>
      <c r="E52" s="9">
        <f t="shared" si="17"/>
        <v>1.1344640137963142</v>
      </c>
      <c r="F52" s="9">
        <f t="shared" si="5"/>
        <v>0.42261826174069944</v>
      </c>
      <c r="G52" s="9">
        <f t="shared" si="6"/>
        <v>0.90630778703664994</v>
      </c>
      <c r="H52" s="9">
        <f t="shared" si="13"/>
        <v>2.1445069205095586</v>
      </c>
      <c r="I52" s="9">
        <v>1.75</v>
      </c>
      <c r="J52" s="9">
        <v>1.85</v>
      </c>
      <c r="K52" s="16">
        <f t="shared" si="14"/>
        <v>4.6721432818106798</v>
      </c>
      <c r="L52" s="16">
        <f t="shared" si="7"/>
        <v>4.8071519858569065</v>
      </c>
      <c r="M52" s="9"/>
      <c r="N52" s="9"/>
      <c r="O52" s="9">
        <f t="shared" si="15"/>
        <v>0.65486768537306006</v>
      </c>
      <c r="P52" s="9"/>
      <c r="Q52" s="10">
        <f t="shared" si="16"/>
        <v>130.97353707461198</v>
      </c>
    </row>
    <row r="53" spans="1:17" x14ac:dyDescent="0.3">
      <c r="A53" s="8">
        <v>0.5</v>
      </c>
      <c r="B53" s="9">
        <v>0.4</v>
      </c>
      <c r="C53" s="9">
        <v>9.81</v>
      </c>
      <c r="D53" s="9">
        <v>70</v>
      </c>
      <c r="E53" s="9">
        <f t="shared" si="17"/>
        <v>1.2217304763960306</v>
      </c>
      <c r="F53" s="9">
        <f t="shared" si="5"/>
        <v>0.34202014332566882</v>
      </c>
      <c r="G53" s="9">
        <f t="shared" si="6"/>
        <v>0.93969262078590832</v>
      </c>
      <c r="H53" s="9">
        <f t="shared" si="13"/>
        <v>2.7474774194546216</v>
      </c>
      <c r="I53" s="9">
        <v>1.75</v>
      </c>
      <c r="J53" s="9">
        <v>1.85</v>
      </c>
      <c r="K53" s="16">
        <f t="shared" si="14"/>
        <v>5.1150491456129821</v>
      </c>
      <c r="L53" s="16">
        <f t="shared" si="7"/>
        <v>5.2620616564591138</v>
      </c>
      <c r="M53" s="9"/>
      <c r="N53" s="9"/>
      <c r="O53" s="9">
        <f t="shared" si="15"/>
        <v>0.7849118328610829</v>
      </c>
      <c r="P53" s="9"/>
      <c r="Q53" s="10">
        <f t="shared" si="16"/>
        <v>156.98236657221656</v>
      </c>
    </row>
    <row r="54" spans="1:17" x14ac:dyDescent="0.3">
      <c r="A54" s="8">
        <v>0.5</v>
      </c>
      <c r="B54" s="9">
        <v>0.4</v>
      </c>
      <c r="C54" s="9">
        <v>9.81</v>
      </c>
      <c r="D54" s="9">
        <v>75</v>
      </c>
      <c r="E54" s="9">
        <f t="shared" si="17"/>
        <v>1.3089969389957472</v>
      </c>
      <c r="F54" s="9">
        <f t="shared" si="5"/>
        <v>0.25881904510252074</v>
      </c>
      <c r="G54" s="9">
        <f t="shared" si="6"/>
        <v>0.96592582628906831</v>
      </c>
      <c r="H54" s="9">
        <f t="shared" si="13"/>
        <v>3.7320508075688776</v>
      </c>
      <c r="I54" s="9">
        <v>1.75</v>
      </c>
      <c r="J54" s="9">
        <v>1.85</v>
      </c>
      <c r="K54" s="16">
        <f t="shared" si="14"/>
        <v>5.8152568076170459</v>
      </c>
      <c r="L54" s="16">
        <f t="shared" si="7"/>
        <v>5.9815373703897095</v>
      </c>
      <c r="M54" s="9"/>
      <c r="N54" s="9"/>
      <c r="O54" s="9">
        <f t="shared" si="15"/>
        <v>1.0145163521560918</v>
      </c>
      <c r="P54" s="9"/>
      <c r="Q54" s="10">
        <f t="shared" si="16"/>
        <v>202.90327043121832</v>
      </c>
    </row>
    <row r="55" spans="1:17" x14ac:dyDescent="0.3">
      <c r="A55" s="8">
        <v>0.5</v>
      </c>
      <c r="B55" s="9">
        <v>0.4</v>
      </c>
      <c r="C55" s="9">
        <v>9.81</v>
      </c>
      <c r="D55" s="9">
        <v>80</v>
      </c>
      <c r="E55" s="9">
        <f t="shared" si="17"/>
        <v>1.3962634015954636</v>
      </c>
      <c r="F55" s="9">
        <f t="shared" si="5"/>
        <v>0.17364817766693041</v>
      </c>
      <c r="G55" s="9">
        <f t="shared" si="6"/>
        <v>0.98480775301220802</v>
      </c>
      <c r="H55" s="9">
        <f t="shared" si="13"/>
        <v>5.6712818196177066</v>
      </c>
      <c r="I55" s="9">
        <v>1.75</v>
      </c>
      <c r="J55" s="9">
        <v>1.85</v>
      </c>
      <c r="K55" s="16">
        <f t="shared" si="14"/>
        <v>7.0493763428794116</v>
      </c>
      <c r="L55" s="16">
        <f t="shared" si="7"/>
        <v>7.249944055715833</v>
      </c>
      <c r="M55" s="9"/>
      <c r="N55" s="9"/>
      <c r="O55" s="9">
        <f t="shared" si="15"/>
        <v>1.490811204706437</v>
      </c>
      <c r="P55" s="9"/>
      <c r="Q55" s="10">
        <f t="shared" si="16"/>
        <v>298.16224094128734</v>
      </c>
    </row>
    <row r="56" spans="1:17" x14ac:dyDescent="0.3">
      <c r="A56" s="8">
        <v>0.5</v>
      </c>
      <c r="B56" s="9">
        <v>0.4</v>
      </c>
      <c r="C56" s="9">
        <v>9.81</v>
      </c>
      <c r="D56" s="9">
        <v>85</v>
      </c>
      <c r="E56" s="9">
        <f t="shared" si="17"/>
        <v>1.4835298641951802</v>
      </c>
      <c r="F56" s="9">
        <f t="shared" si="5"/>
        <v>8.7155742747658138E-2</v>
      </c>
      <c r="G56" s="9">
        <f t="shared" si="6"/>
        <v>0.99619469809174555</v>
      </c>
      <c r="H56" s="9">
        <f t="shared" si="13"/>
        <v>11.430052302761348</v>
      </c>
      <c r="I56" s="9">
        <v>1.75</v>
      </c>
      <c r="J56" s="9">
        <v>1.85</v>
      </c>
      <c r="K56" s="16">
        <f t="shared" si="14"/>
        <v>9.9182607604346291</v>
      </c>
      <c r="L56" s="16">
        <f t="shared" si="7"/>
        <v>10.199074373732831</v>
      </c>
      <c r="M56" s="9"/>
      <c r="N56" s="9"/>
      <c r="O56" s="9">
        <f t="shared" si="15"/>
        <v>2.9511568953593192</v>
      </c>
      <c r="P56" s="9"/>
      <c r="Q56" s="10">
        <f t="shared" si="16"/>
        <v>590.23137907186378</v>
      </c>
    </row>
    <row r="57" spans="1:17" x14ac:dyDescent="0.3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9"/>
      <c r="L57" s="19"/>
      <c r="M57" s="18"/>
      <c r="N57" s="18"/>
      <c r="O57" s="18"/>
      <c r="P57" s="18"/>
      <c r="Q57" s="20"/>
    </row>
    <row r="58" spans="1:17" x14ac:dyDescent="0.3">
      <c r="A58" s="8">
        <v>0.6</v>
      </c>
      <c r="B58" s="9">
        <v>0.4</v>
      </c>
      <c r="C58" s="9">
        <v>9.81</v>
      </c>
      <c r="D58" s="9">
        <v>5</v>
      </c>
      <c r="E58" s="9">
        <f>RADIANS(D58)</f>
        <v>8.7266462599716474E-2</v>
      </c>
      <c r="F58" s="9">
        <f t="shared" si="5"/>
        <v>0.99619469809174555</v>
      </c>
      <c r="G58" s="9">
        <f t="shared" si="6"/>
        <v>8.7155742747658166E-2</v>
      </c>
      <c r="H58" s="9">
        <f t="shared" ref="H58:H74" si="18">TAN(E58)</f>
        <v>8.7488663525924007E-2</v>
      </c>
      <c r="I58" s="9">
        <v>1.75</v>
      </c>
      <c r="J58" s="9">
        <v>1.85</v>
      </c>
      <c r="K58" s="16">
        <f t="shared" ref="K58:K74" si="19">(SQRT(C58)*I58)/(SQRT(2)*SQRT(I58*H58+A58-B58)*F58)</f>
        <v>6.5472857512466742</v>
      </c>
      <c r="L58" s="16">
        <f t="shared" si="7"/>
        <v>6.8372317839695302</v>
      </c>
      <c r="M58" s="9"/>
      <c r="N58" s="9"/>
      <c r="O58" s="9">
        <f t="shared" ref="O58:O74" si="20">0.5*0.06*K58^2</f>
        <v>1.286008521254332</v>
      </c>
      <c r="P58" s="9"/>
      <c r="Q58" s="10">
        <f t="shared" ref="Q58:Q74" si="21">O58/(0.5*0.1^2)</f>
        <v>257.20170425086633</v>
      </c>
    </row>
    <row r="59" spans="1:17" x14ac:dyDescent="0.3">
      <c r="A59" s="8">
        <v>0.6</v>
      </c>
      <c r="B59" s="9">
        <v>0.4</v>
      </c>
      <c r="C59" s="9">
        <v>9.81</v>
      </c>
      <c r="D59" s="9">
        <v>10</v>
      </c>
      <c r="E59" s="9">
        <f t="shared" ref="E59:E74" si="22">RADIANS(D59)</f>
        <v>0.17453292519943295</v>
      </c>
      <c r="F59" s="9">
        <f t="shared" si="5"/>
        <v>0.98480775301220802</v>
      </c>
      <c r="G59" s="9">
        <f t="shared" si="6"/>
        <v>0.17364817766693033</v>
      </c>
      <c r="H59" s="9">
        <f t="shared" si="18"/>
        <v>0.17632698070846498</v>
      </c>
      <c r="I59" s="9">
        <v>1.75</v>
      </c>
      <c r="J59" s="9">
        <v>1.85</v>
      </c>
      <c r="K59" s="16">
        <f t="shared" si="19"/>
        <v>5.5186109747430381</v>
      </c>
      <c r="L59" s="16">
        <f t="shared" si="7"/>
        <v>5.7353816888274576</v>
      </c>
      <c r="M59" s="9"/>
      <c r="N59" s="9"/>
      <c r="O59" s="9">
        <f t="shared" si="20"/>
        <v>0.9136520127166291</v>
      </c>
      <c r="P59" s="9"/>
      <c r="Q59" s="10">
        <f t="shared" si="21"/>
        <v>182.73040254332579</v>
      </c>
    </row>
    <row r="60" spans="1:17" x14ac:dyDescent="0.3">
      <c r="A60" s="8">
        <v>0.6</v>
      </c>
      <c r="B60" s="9">
        <v>0.4</v>
      </c>
      <c r="C60" s="9">
        <v>9.81</v>
      </c>
      <c r="D60" s="9">
        <v>15</v>
      </c>
      <c r="E60" s="9">
        <f t="shared" si="22"/>
        <v>0.26179938779914941</v>
      </c>
      <c r="F60" s="9">
        <f t="shared" si="5"/>
        <v>0.96592582628906831</v>
      </c>
      <c r="G60" s="9">
        <f t="shared" si="6"/>
        <v>0.25881904510252074</v>
      </c>
      <c r="H60" s="9">
        <f t="shared" si="18"/>
        <v>0.2679491924311227</v>
      </c>
      <c r="I60" s="9">
        <v>1.75</v>
      </c>
      <c r="J60" s="9">
        <v>1.85</v>
      </c>
      <c r="K60" s="16">
        <f t="shared" si="19"/>
        <v>4.9060229939828774</v>
      </c>
      <c r="L60" s="16">
        <f t="shared" si="7"/>
        <v>5.08551078708836</v>
      </c>
      <c r="M60" s="9"/>
      <c r="N60" s="9"/>
      <c r="O60" s="9">
        <f t="shared" si="20"/>
        <v>0.72207184852466155</v>
      </c>
      <c r="P60" s="9"/>
      <c r="Q60" s="10">
        <f t="shared" si="21"/>
        <v>144.41436970493228</v>
      </c>
    </row>
    <row r="61" spans="1:17" x14ac:dyDescent="0.3">
      <c r="A61" s="8">
        <v>0.6</v>
      </c>
      <c r="B61" s="9">
        <v>0.4</v>
      </c>
      <c r="C61" s="9">
        <v>9.81</v>
      </c>
      <c r="D61" s="9">
        <v>20</v>
      </c>
      <c r="E61" s="9">
        <f t="shared" si="22"/>
        <v>0.3490658503988659</v>
      </c>
      <c r="F61" s="9">
        <f t="shared" si="5"/>
        <v>0.93969262078590843</v>
      </c>
      <c r="G61" s="9">
        <f t="shared" si="6"/>
        <v>0.34202014332566871</v>
      </c>
      <c r="H61" s="9">
        <f t="shared" si="18"/>
        <v>0.36397023426620234</v>
      </c>
      <c r="I61" s="9">
        <v>1.75</v>
      </c>
      <c r="J61" s="9">
        <v>1.85</v>
      </c>
      <c r="K61" s="16">
        <f t="shared" si="19"/>
        <v>4.5084008554061725</v>
      </c>
      <c r="L61" s="16">
        <f t="shared" si="7"/>
        <v>4.6656538544035024</v>
      </c>
      <c r="M61" s="9"/>
      <c r="N61" s="9"/>
      <c r="O61" s="9">
        <f t="shared" si="20"/>
        <v>0.60977034819081322</v>
      </c>
      <c r="P61" s="9"/>
      <c r="Q61" s="10">
        <f t="shared" si="21"/>
        <v>121.95406963816262</v>
      </c>
    </row>
    <row r="62" spans="1:17" x14ac:dyDescent="0.3">
      <c r="A62" s="8">
        <v>0.6</v>
      </c>
      <c r="B62" s="9">
        <v>0.4</v>
      </c>
      <c r="C62" s="9">
        <v>9.81</v>
      </c>
      <c r="D62" s="9">
        <v>25</v>
      </c>
      <c r="E62" s="9">
        <f t="shared" si="22"/>
        <v>0.43633231299858238</v>
      </c>
      <c r="F62" s="9">
        <f t="shared" si="5"/>
        <v>0.90630778703664994</v>
      </c>
      <c r="G62" s="9">
        <f t="shared" si="6"/>
        <v>0.42261826174069944</v>
      </c>
      <c r="H62" s="9">
        <f t="shared" si="18"/>
        <v>0.46630765815499858</v>
      </c>
      <c r="I62" s="9">
        <v>1.75</v>
      </c>
      <c r="J62" s="9">
        <v>1.85</v>
      </c>
      <c r="K62" s="16">
        <f t="shared" si="19"/>
        <v>4.2425481671898737</v>
      </c>
      <c r="L62" s="16">
        <f t="shared" si="7"/>
        <v>4.3854734159788942</v>
      </c>
      <c r="M62" s="9"/>
      <c r="N62" s="9"/>
      <c r="O62" s="9">
        <f t="shared" si="20"/>
        <v>0.5399764485277847</v>
      </c>
      <c r="P62" s="9"/>
      <c r="Q62" s="10">
        <f t="shared" si="21"/>
        <v>107.99528970555691</v>
      </c>
    </row>
    <row r="63" spans="1:17" x14ac:dyDescent="0.3">
      <c r="A63" s="8">
        <v>0.6</v>
      </c>
      <c r="B63" s="9">
        <v>0.4</v>
      </c>
      <c r="C63" s="9">
        <v>9.81</v>
      </c>
      <c r="D63" s="9">
        <v>30</v>
      </c>
      <c r="E63" s="9">
        <f t="shared" si="22"/>
        <v>0.52359877559829882</v>
      </c>
      <c r="F63" s="9">
        <f t="shared" si="5"/>
        <v>0.86602540378443871</v>
      </c>
      <c r="G63" s="9">
        <f t="shared" si="6"/>
        <v>0.49999999999999994</v>
      </c>
      <c r="H63" s="9">
        <f t="shared" si="18"/>
        <v>0.57735026918962573</v>
      </c>
      <c r="I63" s="9">
        <v>1.75</v>
      </c>
      <c r="J63" s="9">
        <v>1.85</v>
      </c>
      <c r="K63" s="16">
        <f t="shared" si="19"/>
        <v>4.0678891367985228</v>
      </c>
      <c r="L63" s="16">
        <f t="shared" si="7"/>
        <v>4.2013048372091264</v>
      </c>
      <c r="M63" s="9"/>
      <c r="N63" s="9"/>
      <c r="O63" s="9">
        <f t="shared" si="20"/>
        <v>0.49643166087850293</v>
      </c>
      <c r="P63" s="9"/>
      <c r="Q63" s="10">
        <f t="shared" si="21"/>
        <v>99.286332175700565</v>
      </c>
    </row>
    <row r="64" spans="1:17" x14ac:dyDescent="0.3">
      <c r="A64" s="8">
        <v>0.6</v>
      </c>
      <c r="B64" s="9">
        <v>0.4</v>
      </c>
      <c r="C64" s="9">
        <v>9.81</v>
      </c>
      <c r="D64" s="9">
        <v>35</v>
      </c>
      <c r="E64" s="9">
        <f t="shared" si="22"/>
        <v>0.6108652381980153</v>
      </c>
      <c r="F64" s="9">
        <f t="shared" si="5"/>
        <v>0.8191520442889918</v>
      </c>
      <c r="G64" s="9">
        <f t="shared" si="6"/>
        <v>0.57357643635104605</v>
      </c>
      <c r="H64" s="9">
        <f t="shared" si="18"/>
        <v>0.70020753820970971</v>
      </c>
      <c r="I64" s="9">
        <v>1.75</v>
      </c>
      <c r="J64" s="9">
        <v>1.85</v>
      </c>
      <c r="K64" s="16">
        <f t="shared" si="19"/>
        <v>3.9630565126501094</v>
      </c>
      <c r="L64" s="16">
        <f t="shared" si="7"/>
        <v>4.0902547526704787</v>
      </c>
      <c r="M64" s="9"/>
      <c r="N64" s="9"/>
      <c r="O64" s="9">
        <f t="shared" si="20"/>
        <v>0.47117450767375335</v>
      </c>
      <c r="P64" s="9"/>
      <c r="Q64" s="10">
        <f t="shared" si="21"/>
        <v>94.234901534750648</v>
      </c>
    </row>
    <row r="65" spans="1:17" x14ac:dyDescent="0.3">
      <c r="A65" s="8">
        <v>0.6</v>
      </c>
      <c r="B65" s="9">
        <v>0.4</v>
      </c>
      <c r="C65" s="9">
        <v>9.81</v>
      </c>
      <c r="D65" s="9">
        <v>40</v>
      </c>
      <c r="E65" s="9">
        <f t="shared" si="22"/>
        <v>0.69813170079773179</v>
      </c>
      <c r="F65" s="9">
        <f t="shared" si="5"/>
        <v>0.76604444311897801</v>
      </c>
      <c r="G65" s="9">
        <f t="shared" si="6"/>
        <v>0.64278760968653925</v>
      </c>
      <c r="H65" s="9">
        <f t="shared" si="18"/>
        <v>0.83909963117727993</v>
      </c>
      <c r="I65" s="9">
        <v>1.75</v>
      </c>
      <c r="J65" s="9">
        <v>1.85</v>
      </c>
      <c r="K65" s="16">
        <f t="shared" si="19"/>
        <v>3.9169707422855655</v>
      </c>
      <c r="L65" s="16">
        <f t="shared" si="7"/>
        <v>4.0404411410236856</v>
      </c>
      <c r="M65" s="9"/>
      <c r="N65" s="9"/>
      <c r="O65" s="9">
        <f t="shared" si="20"/>
        <v>0.46027979387763401</v>
      </c>
      <c r="P65" s="9"/>
      <c r="Q65" s="10">
        <f t="shared" si="21"/>
        <v>92.05595877552679</v>
      </c>
    </row>
    <row r="66" spans="1:17" x14ac:dyDescent="0.3">
      <c r="A66" s="8">
        <v>0.6</v>
      </c>
      <c r="B66" s="9">
        <v>0.4</v>
      </c>
      <c r="C66" s="9">
        <v>9.81</v>
      </c>
      <c r="D66" s="9">
        <v>45</v>
      </c>
      <c r="E66" s="9">
        <f t="shared" si="22"/>
        <v>0.78539816339744828</v>
      </c>
      <c r="F66" s="9">
        <f t="shared" si="5"/>
        <v>0.70710678118654757</v>
      </c>
      <c r="G66" s="9">
        <f t="shared" si="6"/>
        <v>0.70710678118654746</v>
      </c>
      <c r="H66" s="9">
        <f t="shared" si="18"/>
        <v>0.99999999999999989</v>
      </c>
      <c r="I66" s="9">
        <v>1.75</v>
      </c>
      <c r="J66" s="9">
        <v>1.85</v>
      </c>
      <c r="K66" s="16">
        <f t="shared" si="19"/>
        <v>3.9251408597948134</v>
      </c>
      <c r="L66" s="16">
        <f t="shared" si="7"/>
        <v>4.0469636314336137</v>
      </c>
      <c r="M66" s="9"/>
      <c r="N66" s="9"/>
      <c r="O66" s="9">
        <f t="shared" si="20"/>
        <v>0.46220192307692298</v>
      </c>
      <c r="P66" s="9"/>
      <c r="Q66" s="10">
        <f t="shared" si="21"/>
        <v>92.440384615384573</v>
      </c>
    </row>
    <row r="67" spans="1:17" x14ac:dyDescent="0.3">
      <c r="A67" s="8">
        <v>0.6</v>
      </c>
      <c r="B67" s="9">
        <v>0.4</v>
      </c>
      <c r="C67" s="9">
        <v>9.81</v>
      </c>
      <c r="D67" s="9">
        <v>50</v>
      </c>
      <c r="E67" s="9">
        <f t="shared" si="22"/>
        <v>0.87266462599716477</v>
      </c>
      <c r="F67" s="9">
        <f t="shared" si="5"/>
        <v>0.64278760968653936</v>
      </c>
      <c r="G67" s="9">
        <f t="shared" si="6"/>
        <v>0.76604444311897801</v>
      </c>
      <c r="H67" s="9">
        <f t="shared" si="18"/>
        <v>1.19175359259421</v>
      </c>
      <c r="I67" s="9">
        <v>1.75</v>
      </c>
      <c r="J67" s="9">
        <v>1.85</v>
      </c>
      <c r="K67" s="16">
        <f t="shared" si="19"/>
        <v>3.9883467534856987</v>
      </c>
      <c r="L67" s="16">
        <f t="shared" si="7"/>
        <v>4.1104493339440644</v>
      </c>
      <c r="M67" s="9"/>
      <c r="N67" s="9"/>
      <c r="O67" s="9">
        <f t="shared" si="20"/>
        <v>0.47720729478119739</v>
      </c>
      <c r="P67" s="9"/>
      <c r="Q67" s="10">
        <f t="shared" si="21"/>
        <v>95.441458956239458</v>
      </c>
    </row>
    <row r="68" spans="1:17" x14ac:dyDescent="0.3">
      <c r="A68" s="8">
        <v>0.6</v>
      </c>
      <c r="B68" s="9">
        <v>0.4</v>
      </c>
      <c r="C68" s="9">
        <v>9.81</v>
      </c>
      <c r="D68" s="9">
        <v>55</v>
      </c>
      <c r="E68" s="9">
        <f t="shared" si="22"/>
        <v>0.95993108859688125</v>
      </c>
      <c r="F68" s="9">
        <f t="shared" si="5"/>
        <v>0.57357643635104616</v>
      </c>
      <c r="G68" s="9">
        <f t="shared" si="6"/>
        <v>0.8191520442889918</v>
      </c>
      <c r="H68" s="9">
        <f t="shared" si="18"/>
        <v>1.4281480067421144</v>
      </c>
      <c r="I68" s="9">
        <v>1.75</v>
      </c>
      <c r="J68" s="9">
        <v>1.85</v>
      </c>
      <c r="K68" s="16">
        <f t="shared" si="19"/>
        <v>4.1128604416223506</v>
      </c>
      <c r="L68" s="16">
        <f t="shared" si="7"/>
        <v>4.2372321265824198</v>
      </c>
      <c r="M68" s="9"/>
      <c r="N68" s="9"/>
      <c r="O68" s="9">
        <f t="shared" si="20"/>
        <v>0.50746863036785994</v>
      </c>
      <c r="P68" s="9"/>
      <c r="Q68" s="10">
        <f t="shared" si="21"/>
        <v>101.49372607357196</v>
      </c>
    </row>
    <row r="69" spans="1:17" x14ac:dyDescent="0.3">
      <c r="A69" s="8">
        <v>0.6</v>
      </c>
      <c r="B69" s="9">
        <v>0.4</v>
      </c>
      <c r="C69" s="9">
        <v>9.81</v>
      </c>
      <c r="D69" s="9">
        <v>60</v>
      </c>
      <c r="E69" s="9">
        <f t="shared" si="22"/>
        <v>1.0471975511965976</v>
      </c>
      <c r="F69" s="9">
        <f t="shared" ref="F69:F132" si="23">COS(E69)</f>
        <v>0.50000000000000011</v>
      </c>
      <c r="G69" s="9">
        <f t="shared" ref="G69:G132" si="24">SIN(E69)</f>
        <v>0.8660254037844386</v>
      </c>
      <c r="H69" s="9">
        <f t="shared" si="18"/>
        <v>1.7320508075688767</v>
      </c>
      <c r="I69" s="9">
        <v>1.75</v>
      </c>
      <c r="J69" s="9">
        <v>1.85</v>
      </c>
      <c r="K69" s="16">
        <f t="shared" si="19"/>
        <v>4.3123410011176864</v>
      </c>
      <c r="L69" s="16">
        <f t="shared" ref="L69:L132" si="25">(SQRT(C69)*J69)/(SQRT(2)*SQRT(J69*H69+A69-B69)*F69)</f>
        <v>4.4412753627499653</v>
      </c>
      <c r="M69" s="9"/>
      <c r="N69" s="9"/>
      <c r="O69" s="9">
        <f t="shared" si="20"/>
        <v>0.55788854729762072</v>
      </c>
      <c r="P69" s="9"/>
      <c r="Q69" s="10">
        <f t="shared" si="21"/>
        <v>111.57770945952412</v>
      </c>
    </row>
    <row r="70" spans="1:17" x14ac:dyDescent="0.3">
      <c r="A70" s="8">
        <v>0.6</v>
      </c>
      <c r="B70" s="9">
        <v>0.4</v>
      </c>
      <c r="C70" s="9">
        <v>9.81</v>
      </c>
      <c r="D70" s="9">
        <v>65</v>
      </c>
      <c r="E70" s="9">
        <f t="shared" si="22"/>
        <v>1.1344640137963142</v>
      </c>
      <c r="F70" s="9">
        <f t="shared" si="23"/>
        <v>0.42261826174069944</v>
      </c>
      <c r="G70" s="9">
        <f t="shared" si="24"/>
        <v>0.90630778703664994</v>
      </c>
      <c r="H70" s="9">
        <f t="shared" si="18"/>
        <v>2.1445069205095586</v>
      </c>
      <c r="I70" s="9">
        <v>1.75</v>
      </c>
      <c r="J70" s="9">
        <v>1.85</v>
      </c>
      <c r="K70" s="16">
        <f t="shared" si="19"/>
        <v>4.6126668553468511</v>
      </c>
      <c r="L70" s="16">
        <f t="shared" si="25"/>
        <v>4.7491252339728893</v>
      </c>
      <c r="M70" s="9"/>
      <c r="N70" s="9"/>
      <c r="O70" s="9">
        <f t="shared" si="20"/>
        <v>0.63830086555246224</v>
      </c>
      <c r="P70" s="9"/>
      <c r="Q70" s="10">
        <f t="shared" si="21"/>
        <v>127.66017311049242</v>
      </c>
    </row>
    <row r="71" spans="1:17" x14ac:dyDescent="0.3">
      <c r="A71" s="8">
        <v>0.6</v>
      </c>
      <c r="B71" s="9">
        <v>0.4</v>
      </c>
      <c r="C71" s="9">
        <v>9.81</v>
      </c>
      <c r="D71" s="9">
        <v>70</v>
      </c>
      <c r="E71" s="9">
        <f t="shared" si="22"/>
        <v>1.2217304763960306</v>
      </c>
      <c r="F71" s="9">
        <f t="shared" si="23"/>
        <v>0.34202014332566882</v>
      </c>
      <c r="G71" s="9">
        <f t="shared" si="24"/>
        <v>0.93969262078590832</v>
      </c>
      <c r="H71" s="9">
        <f t="shared" si="18"/>
        <v>2.7474774194546216</v>
      </c>
      <c r="I71" s="9">
        <v>1.75</v>
      </c>
      <c r="J71" s="9">
        <v>1.85</v>
      </c>
      <c r="K71" s="16">
        <f t="shared" si="19"/>
        <v>5.063723731233182</v>
      </c>
      <c r="L71" s="16">
        <f t="shared" si="25"/>
        <v>5.2120203089120878</v>
      </c>
      <c r="M71" s="9"/>
      <c r="N71" s="9"/>
      <c r="O71" s="9">
        <f t="shared" si="20"/>
        <v>0.76923894078762289</v>
      </c>
      <c r="P71" s="9"/>
      <c r="Q71" s="10">
        <f t="shared" si="21"/>
        <v>153.84778815752455</v>
      </c>
    </row>
    <row r="72" spans="1:17" x14ac:dyDescent="0.3">
      <c r="A72" s="8">
        <v>0.6</v>
      </c>
      <c r="B72" s="9">
        <v>0.4</v>
      </c>
      <c r="C72" s="9">
        <v>9.81</v>
      </c>
      <c r="D72" s="9">
        <v>75</v>
      </c>
      <c r="E72" s="9">
        <f t="shared" si="22"/>
        <v>1.3089969389957472</v>
      </c>
      <c r="F72" s="9">
        <f t="shared" si="23"/>
        <v>0.25881904510252074</v>
      </c>
      <c r="G72" s="9">
        <f t="shared" si="24"/>
        <v>0.96592582628906831</v>
      </c>
      <c r="H72" s="9">
        <f t="shared" si="18"/>
        <v>3.7320508075688776</v>
      </c>
      <c r="I72" s="9">
        <v>1.75</v>
      </c>
      <c r="J72" s="9">
        <v>1.85</v>
      </c>
      <c r="K72" s="16">
        <f t="shared" si="19"/>
        <v>5.771898167387695</v>
      </c>
      <c r="L72" s="16">
        <f t="shared" si="25"/>
        <v>5.9392901333258843</v>
      </c>
      <c r="M72" s="9"/>
      <c r="N72" s="9"/>
      <c r="O72" s="9">
        <f t="shared" si="20"/>
        <v>0.99944425364080303</v>
      </c>
      <c r="P72" s="9"/>
      <c r="Q72" s="10">
        <f t="shared" si="21"/>
        <v>199.88885072816058</v>
      </c>
    </row>
    <row r="73" spans="1:17" x14ac:dyDescent="0.3">
      <c r="A73" s="8">
        <v>0.6</v>
      </c>
      <c r="B73" s="9">
        <v>0.4</v>
      </c>
      <c r="C73" s="9">
        <v>9.81</v>
      </c>
      <c r="D73" s="9">
        <v>80</v>
      </c>
      <c r="E73" s="9">
        <f t="shared" si="22"/>
        <v>1.3962634015954636</v>
      </c>
      <c r="F73" s="9">
        <f t="shared" si="23"/>
        <v>0.17364817766693041</v>
      </c>
      <c r="G73" s="9">
        <f t="shared" si="24"/>
        <v>0.98480775301220802</v>
      </c>
      <c r="H73" s="9">
        <f t="shared" si="18"/>
        <v>5.6712818196177066</v>
      </c>
      <c r="I73" s="9">
        <v>1.75</v>
      </c>
      <c r="J73" s="9">
        <v>1.85</v>
      </c>
      <c r="K73" s="16">
        <f t="shared" si="19"/>
        <v>7.014477338446313</v>
      </c>
      <c r="L73" s="16">
        <f t="shared" si="25"/>
        <v>7.2159604080071729</v>
      </c>
      <c r="M73" s="9"/>
      <c r="N73" s="9"/>
      <c r="O73" s="9">
        <f t="shared" si="20"/>
        <v>1.4760867699473059</v>
      </c>
      <c r="P73" s="9"/>
      <c r="Q73" s="10">
        <f t="shared" si="21"/>
        <v>295.21735398946112</v>
      </c>
    </row>
    <row r="74" spans="1:17" x14ac:dyDescent="0.3">
      <c r="A74" s="8">
        <v>0.6</v>
      </c>
      <c r="B74" s="9">
        <v>0.4</v>
      </c>
      <c r="C74" s="9">
        <v>9.81</v>
      </c>
      <c r="D74" s="9">
        <v>85</v>
      </c>
      <c r="E74" s="9">
        <f t="shared" si="22"/>
        <v>1.4835298641951802</v>
      </c>
      <c r="F74" s="9">
        <f t="shared" si="23"/>
        <v>8.7155742747658138E-2</v>
      </c>
      <c r="G74" s="9">
        <f t="shared" si="24"/>
        <v>0.99619469809174555</v>
      </c>
      <c r="H74" s="9">
        <f t="shared" si="18"/>
        <v>11.430052302761348</v>
      </c>
      <c r="I74" s="9">
        <v>1.75</v>
      </c>
      <c r="J74" s="9">
        <v>1.85</v>
      </c>
      <c r="K74" s="16">
        <f t="shared" si="19"/>
        <v>9.893683307792692</v>
      </c>
      <c r="L74" s="16">
        <f t="shared" si="25"/>
        <v>10.175155980340687</v>
      </c>
      <c r="M74" s="9"/>
      <c r="N74" s="9"/>
      <c r="O74" s="9">
        <f t="shared" si="20"/>
        <v>2.9365490818468722</v>
      </c>
      <c r="P74" s="9"/>
      <c r="Q74" s="10">
        <f t="shared" si="21"/>
        <v>587.30981636937429</v>
      </c>
    </row>
    <row r="75" spans="1:17" x14ac:dyDescent="0.3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9"/>
      <c r="L75" s="19"/>
      <c r="M75" s="18"/>
      <c r="N75" s="18"/>
      <c r="O75" s="18"/>
      <c r="P75" s="18"/>
      <c r="Q75" s="20"/>
    </row>
    <row r="76" spans="1:17" x14ac:dyDescent="0.3">
      <c r="A76" s="8">
        <v>0.7</v>
      </c>
      <c r="B76" s="9">
        <v>0.4</v>
      </c>
      <c r="C76" s="9">
        <v>9.81</v>
      </c>
      <c r="D76" s="9">
        <v>5</v>
      </c>
      <c r="E76" s="9">
        <f>RADIANS(D76)</f>
        <v>8.7266462599716474E-2</v>
      </c>
      <c r="F76" s="9">
        <f t="shared" si="23"/>
        <v>0.99619469809174555</v>
      </c>
      <c r="G76" s="9">
        <f t="shared" si="24"/>
        <v>8.7155742747658166E-2</v>
      </c>
      <c r="H76" s="9">
        <f t="shared" ref="H76:H92" si="26">TAN(E76)</f>
        <v>8.7488663525924007E-2</v>
      </c>
      <c r="I76" s="9">
        <v>1.75</v>
      </c>
      <c r="J76" s="9">
        <v>1.85</v>
      </c>
      <c r="K76" s="16">
        <f t="shared" ref="K76:K92" si="27">(SQRT(C76)*I76)/(SQRT(2)*SQRT(I76*H76+A76-B76)*F76)</f>
        <v>5.7798134855159065</v>
      </c>
      <c r="L76" s="16">
        <f t="shared" si="25"/>
        <v>6.0519403756647092</v>
      </c>
      <c r="M76" s="9"/>
      <c r="N76" s="9"/>
      <c r="O76" s="9">
        <f t="shared" ref="O76:O92" si="28">0.5*0.06*K76^2</f>
        <v>1.002187317820546</v>
      </c>
      <c r="P76" s="9"/>
      <c r="Q76" s="10">
        <f t="shared" ref="Q76:Q92" si="29">O76/(0.5*0.1^2)</f>
        <v>200.43746356410918</v>
      </c>
    </row>
    <row r="77" spans="1:17" x14ac:dyDescent="0.3">
      <c r="A77" s="8">
        <v>0.7</v>
      </c>
      <c r="B77" s="9">
        <v>0.4</v>
      </c>
      <c r="C77" s="9">
        <v>9.81</v>
      </c>
      <c r="D77" s="9">
        <v>10</v>
      </c>
      <c r="E77" s="9">
        <f t="shared" ref="E77:E92" si="30">RADIANS(D77)</f>
        <v>0.17453292519943295</v>
      </c>
      <c r="F77" s="9">
        <f t="shared" si="23"/>
        <v>0.98480775301220802</v>
      </c>
      <c r="G77" s="9">
        <f t="shared" si="24"/>
        <v>0.17364817766693033</v>
      </c>
      <c r="H77" s="9">
        <f t="shared" si="26"/>
        <v>0.17632698070846498</v>
      </c>
      <c r="I77" s="9">
        <v>1.75</v>
      </c>
      <c r="J77" s="9">
        <v>1.85</v>
      </c>
      <c r="K77" s="16">
        <f t="shared" si="27"/>
        <v>5.0448706445617235</v>
      </c>
      <c r="L77" s="16">
        <f t="shared" si="25"/>
        <v>5.2575273370514841</v>
      </c>
      <c r="M77" s="9"/>
      <c r="N77" s="9"/>
      <c r="O77" s="9">
        <f t="shared" si="28"/>
        <v>0.76352159461081848</v>
      </c>
      <c r="P77" s="9"/>
      <c r="Q77" s="10">
        <f t="shared" si="29"/>
        <v>152.70431892216368</v>
      </c>
    </row>
    <row r="78" spans="1:17" x14ac:dyDescent="0.3">
      <c r="A78" s="8">
        <v>0.7</v>
      </c>
      <c r="B78" s="9">
        <v>0.4</v>
      </c>
      <c r="C78" s="9">
        <v>9.81</v>
      </c>
      <c r="D78" s="9">
        <v>15</v>
      </c>
      <c r="E78" s="9">
        <f t="shared" si="30"/>
        <v>0.26179938779914941</v>
      </c>
      <c r="F78" s="9">
        <f t="shared" si="23"/>
        <v>0.96592582628906831</v>
      </c>
      <c r="G78" s="9">
        <f t="shared" si="24"/>
        <v>0.25881904510252074</v>
      </c>
      <c r="H78" s="9">
        <f t="shared" si="26"/>
        <v>0.2679491924311227</v>
      </c>
      <c r="I78" s="9">
        <v>1.75</v>
      </c>
      <c r="J78" s="9">
        <v>1.85</v>
      </c>
      <c r="K78" s="16">
        <f t="shared" si="27"/>
        <v>4.5758914654202547</v>
      </c>
      <c r="L78" s="16">
        <f t="shared" si="25"/>
        <v>4.7552257346168503</v>
      </c>
      <c r="M78" s="9"/>
      <c r="N78" s="9"/>
      <c r="O78" s="9">
        <f t="shared" si="28"/>
        <v>0.62816348109917775</v>
      </c>
      <c r="P78" s="9"/>
      <c r="Q78" s="10">
        <f t="shared" si="29"/>
        <v>125.63269621983552</v>
      </c>
    </row>
    <row r="79" spans="1:17" x14ac:dyDescent="0.3">
      <c r="A79" s="8">
        <v>0.7</v>
      </c>
      <c r="B79" s="9">
        <v>0.4</v>
      </c>
      <c r="C79" s="9">
        <v>9.81</v>
      </c>
      <c r="D79" s="9">
        <v>20</v>
      </c>
      <c r="E79" s="9">
        <f t="shared" si="30"/>
        <v>0.3490658503988659</v>
      </c>
      <c r="F79" s="9">
        <f t="shared" si="23"/>
        <v>0.93969262078590843</v>
      </c>
      <c r="G79" s="9">
        <f t="shared" si="24"/>
        <v>0.34202014332566871</v>
      </c>
      <c r="H79" s="9">
        <f t="shared" si="26"/>
        <v>0.36397023426620234</v>
      </c>
      <c r="I79" s="9">
        <v>1.75</v>
      </c>
      <c r="J79" s="9">
        <v>1.85</v>
      </c>
      <c r="K79" s="16">
        <f t="shared" si="27"/>
        <v>4.2610243372179619</v>
      </c>
      <c r="L79" s="16">
        <f t="shared" si="25"/>
        <v>4.4194887379479377</v>
      </c>
      <c r="M79" s="9"/>
      <c r="N79" s="9"/>
      <c r="O79" s="9">
        <f t="shared" si="28"/>
        <v>0.54468985207091314</v>
      </c>
      <c r="P79" s="9"/>
      <c r="Q79" s="10">
        <f t="shared" si="29"/>
        <v>108.9379704141826</v>
      </c>
    </row>
    <row r="80" spans="1:17" x14ac:dyDescent="0.3">
      <c r="A80" s="8">
        <v>0.7</v>
      </c>
      <c r="B80" s="9">
        <v>0.4</v>
      </c>
      <c r="C80" s="9">
        <v>9.81</v>
      </c>
      <c r="D80" s="9">
        <v>25</v>
      </c>
      <c r="E80" s="9">
        <f t="shared" si="30"/>
        <v>0.43633231299858238</v>
      </c>
      <c r="F80" s="9">
        <f t="shared" si="23"/>
        <v>0.90630778703664994</v>
      </c>
      <c r="G80" s="9">
        <f t="shared" si="24"/>
        <v>0.42261826174069944</v>
      </c>
      <c r="H80" s="9">
        <f t="shared" si="26"/>
        <v>0.46630765815499858</v>
      </c>
      <c r="I80" s="9">
        <v>1.75</v>
      </c>
      <c r="J80" s="9">
        <v>1.85</v>
      </c>
      <c r="K80" s="16">
        <f t="shared" si="27"/>
        <v>4.0480164977423065</v>
      </c>
      <c r="L80" s="16">
        <f t="shared" si="25"/>
        <v>4.1926387594787649</v>
      </c>
      <c r="M80" s="9"/>
      <c r="N80" s="9"/>
      <c r="O80" s="9">
        <f t="shared" si="28"/>
        <v>0.49159312697981672</v>
      </c>
      <c r="P80" s="9"/>
      <c r="Q80" s="10">
        <f t="shared" si="29"/>
        <v>98.318625395963323</v>
      </c>
    </row>
    <row r="81" spans="1:17" x14ac:dyDescent="0.3">
      <c r="A81" s="8">
        <v>0.7</v>
      </c>
      <c r="B81" s="9">
        <v>0.4</v>
      </c>
      <c r="C81" s="9">
        <v>9.81</v>
      </c>
      <c r="D81" s="9">
        <v>30</v>
      </c>
      <c r="E81" s="9">
        <f t="shared" si="30"/>
        <v>0.52359877559829882</v>
      </c>
      <c r="F81" s="9">
        <f t="shared" si="23"/>
        <v>0.86602540378443871</v>
      </c>
      <c r="G81" s="9">
        <f t="shared" si="24"/>
        <v>0.49999999999999994</v>
      </c>
      <c r="H81" s="9">
        <f t="shared" si="26"/>
        <v>0.57735026918962573</v>
      </c>
      <c r="I81" s="9">
        <v>1.75</v>
      </c>
      <c r="J81" s="9">
        <v>1.85</v>
      </c>
      <c r="K81" s="16">
        <f t="shared" si="27"/>
        <v>3.9095891145087398</v>
      </c>
      <c r="L81" s="16">
        <f t="shared" si="25"/>
        <v>4.0448460705116247</v>
      </c>
      <c r="M81" s="9"/>
      <c r="N81" s="9"/>
      <c r="O81" s="9">
        <f t="shared" si="28"/>
        <v>0.45854661132855695</v>
      </c>
      <c r="P81" s="9"/>
      <c r="Q81" s="10">
        <f t="shared" si="29"/>
        <v>91.709322265711378</v>
      </c>
    </row>
    <row r="82" spans="1:17" x14ac:dyDescent="0.3">
      <c r="A82" s="8">
        <v>0.7</v>
      </c>
      <c r="B82" s="9">
        <v>0.4</v>
      </c>
      <c r="C82" s="9">
        <v>9.81</v>
      </c>
      <c r="D82" s="9">
        <v>35</v>
      </c>
      <c r="E82" s="9">
        <f t="shared" si="30"/>
        <v>0.6108652381980153</v>
      </c>
      <c r="F82" s="9">
        <f t="shared" si="23"/>
        <v>0.8191520442889918</v>
      </c>
      <c r="G82" s="9">
        <f t="shared" si="24"/>
        <v>0.57357643635104605</v>
      </c>
      <c r="H82" s="9">
        <f t="shared" si="26"/>
        <v>0.70020753820970971</v>
      </c>
      <c r="I82" s="9">
        <v>1.75</v>
      </c>
      <c r="J82" s="9">
        <v>1.85</v>
      </c>
      <c r="K82" s="16">
        <f t="shared" si="27"/>
        <v>3.830949295784627</v>
      </c>
      <c r="L82" s="16">
        <f t="shared" si="25"/>
        <v>3.9599901540463205</v>
      </c>
      <c r="M82" s="9"/>
      <c r="N82" s="9"/>
      <c r="O82" s="9">
        <f t="shared" si="28"/>
        <v>0.44028517520618188</v>
      </c>
      <c r="P82" s="9"/>
      <c r="Q82" s="10">
        <f t="shared" si="29"/>
        <v>88.057035041236361</v>
      </c>
    </row>
    <row r="83" spans="1:17" x14ac:dyDescent="0.3">
      <c r="A83" s="8">
        <v>0.7</v>
      </c>
      <c r="B83" s="9">
        <v>0.4</v>
      </c>
      <c r="C83" s="9">
        <v>9.81</v>
      </c>
      <c r="D83" s="9">
        <v>40</v>
      </c>
      <c r="E83" s="9">
        <f t="shared" si="30"/>
        <v>0.69813170079773179</v>
      </c>
      <c r="F83" s="9">
        <f t="shared" si="23"/>
        <v>0.76604444311897801</v>
      </c>
      <c r="G83" s="9">
        <f t="shared" si="24"/>
        <v>0.64278760968653925</v>
      </c>
      <c r="H83" s="9">
        <f t="shared" si="26"/>
        <v>0.83909963117727993</v>
      </c>
      <c r="I83" s="9">
        <v>1.75</v>
      </c>
      <c r="J83" s="9">
        <v>1.85</v>
      </c>
      <c r="K83" s="16">
        <f t="shared" si="27"/>
        <v>3.8046117455706172</v>
      </c>
      <c r="L83" s="16">
        <f t="shared" si="25"/>
        <v>3.9298645446115947</v>
      </c>
      <c r="M83" s="9"/>
      <c r="N83" s="9"/>
      <c r="O83" s="9">
        <f t="shared" si="28"/>
        <v>0.43425211603601693</v>
      </c>
      <c r="P83" s="9"/>
      <c r="Q83" s="10">
        <f t="shared" si="29"/>
        <v>86.850423207203363</v>
      </c>
    </row>
    <row r="84" spans="1:17" x14ac:dyDescent="0.3">
      <c r="A84" s="8">
        <v>0.7</v>
      </c>
      <c r="B84" s="9">
        <v>0.4</v>
      </c>
      <c r="C84" s="9">
        <v>9.81</v>
      </c>
      <c r="D84" s="9">
        <v>45</v>
      </c>
      <c r="E84" s="9">
        <f t="shared" si="30"/>
        <v>0.78539816339744828</v>
      </c>
      <c r="F84" s="9">
        <f t="shared" si="23"/>
        <v>0.70710678118654757</v>
      </c>
      <c r="G84" s="9">
        <f t="shared" si="24"/>
        <v>0.70710678118654746</v>
      </c>
      <c r="H84" s="9">
        <f t="shared" si="26"/>
        <v>0.99999999999999989</v>
      </c>
      <c r="I84" s="9">
        <v>1.75</v>
      </c>
      <c r="J84" s="9">
        <v>1.85</v>
      </c>
      <c r="K84" s="16">
        <f t="shared" si="27"/>
        <v>3.8282088405453103</v>
      </c>
      <c r="L84" s="16">
        <f t="shared" si="25"/>
        <v>3.951727617484623</v>
      </c>
      <c r="M84" s="9"/>
      <c r="N84" s="9"/>
      <c r="O84" s="9">
        <f t="shared" si="28"/>
        <v>0.43965548780487806</v>
      </c>
      <c r="P84" s="9"/>
      <c r="Q84" s="10">
        <f t="shared" si="29"/>
        <v>87.931097560975601</v>
      </c>
    </row>
    <row r="85" spans="1:17" x14ac:dyDescent="0.3">
      <c r="A85" s="8">
        <v>0.7</v>
      </c>
      <c r="B85" s="9">
        <v>0.4</v>
      </c>
      <c r="C85" s="9">
        <v>9.81</v>
      </c>
      <c r="D85" s="9">
        <v>50</v>
      </c>
      <c r="E85" s="9">
        <f t="shared" si="30"/>
        <v>0.87266462599716477</v>
      </c>
      <c r="F85" s="9">
        <f t="shared" si="23"/>
        <v>0.64278760968653936</v>
      </c>
      <c r="G85" s="9">
        <f t="shared" si="24"/>
        <v>0.76604444311897801</v>
      </c>
      <c r="H85" s="9">
        <f t="shared" si="26"/>
        <v>1.19175359259421</v>
      </c>
      <c r="I85" s="9">
        <v>1.75</v>
      </c>
      <c r="J85" s="9">
        <v>1.85</v>
      </c>
      <c r="K85" s="16">
        <f t="shared" si="27"/>
        <v>3.9038586629720111</v>
      </c>
      <c r="L85" s="16">
        <f t="shared" si="25"/>
        <v>4.0275603094910357</v>
      </c>
      <c r="M85" s="9"/>
      <c r="N85" s="9"/>
      <c r="O85" s="9">
        <f t="shared" si="28"/>
        <v>0.45720337381384857</v>
      </c>
      <c r="P85" s="9"/>
      <c r="Q85" s="10">
        <f t="shared" si="29"/>
        <v>91.440674762769703</v>
      </c>
    </row>
    <row r="86" spans="1:17" x14ac:dyDescent="0.3">
      <c r="A86" s="8">
        <v>0.7</v>
      </c>
      <c r="B86" s="9">
        <v>0.4</v>
      </c>
      <c r="C86" s="9">
        <v>9.81</v>
      </c>
      <c r="D86" s="9">
        <v>55</v>
      </c>
      <c r="E86" s="9">
        <f t="shared" si="30"/>
        <v>0.95993108859688125</v>
      </c>
      <c r="F86" s="9">
        <f t="shared" si="23"/>
        <v>0.57357643635104616</v>
      </c>
      <c r="G86" s="9">
        <f t="shared" si="24"/>
        <v>0.8191520442889918</v>
      </c>
      <c r="H86" s="9">
        <f t="shared" si="26"/>
        <v>1.4281480067421144</v>
      </c>
      <c r="I86" s="9">
        <v>1.75</v>
      </c>
      <c r="J86" s="9">
        <v>1.85</v>
      </c>
      <c r="K86" s="16">
        <f t="shared" si="27"/>
        <v>4.0387289797795054</v>
      </c>
      <c r="L86" s="16">
        <f t="shared" si="25"/>
        <v>4.1645986185542023</v>
      </c>
      <c r="M86" s="9"/>
      <c r="N86" s="9"/>
      <c r="O86" s="9">
        <f t="shared" si="28"/>
        <v>0.48933995316332413</v>
      </c>
      <c r="P86" s="9"/>
      <c r="Q86" s="10">
        <f t="shared" si="29"/>
        <v>97.867990632664799</v>
      </c>
    </row>
    <row r="87" spans="1:17" x14ac:dyDescent="0.3">
      <c r="A87" s="8">
        <v>0.7</v>
      </c>
      <c r="B87" s="9">
        <v>0.4</v>
      </c>
      <c r="C87" s="9">
        <v>9.81</v>
      </c>
      <c r="D87" s="9">
        <v>60</v>
      </c>
      <c r="E87" s="9">
        <f t="shared" si="30"/>
        <v>1.0471975511965976</v>
      </c>
      <c r="F87" s="9">
        <f t="shared" si="23"/>
        <v>0.50000000000000011</v>
      </c>
      <c r="G87" s="9">
        <f t="shared" si="24"/>
        <v>0.8660254037844386</v>
      </c>
      <c r="H87" s="9">
        <f t="shared" si="26"/>
        <v>1.7320508075688767</v>
      </c>
      <c r="I87" s="9">
        <v>1.75</v>
      </c>
      <c r="J87" s="9">
        <v>1.85</v>
      </c>
      <c r="K87" s="16">
        <f t="shared" si="27"/>
        <v>4.247119078698546</v>
      </c>
      <c r="L87" s="16">
        <f t="shared" si="25"/>
        <v>4.3774476673210181</v>
      </c>
      <c r="M87" s="9"/>
      <c r="N87" s="9"/>
      <c r="O87" s="9">
        <f t="shared" si="28"/>
        <v>0.54114061405935554</v>
      </c>
      <c r="P87" s="9"/>
      <c r="Q87" s="10">
        <f t="shared" si="29"/>
        <v>108.22812281187109</v>
      </c>
    </row>
    <row r="88" spans="1:17" x14ac:dyDescent="0.3">
      <c r="A88" s="8">
        <v>0.7</v>
      </c>
      <c r="B88" s="9">
        <v>0.4</v>
      </c>
      <c r="C88" s="9">
        <v>9.81</v>
      </c>
      <c r="D88" s="9">
        <v>65</v>
      </c>
      <c r="E88" s="9">
        <f t="shared" si="30"/>
        <v>1.1344640137963142</v>
      </c>
      <c r="F88" s="9">
        <f t="shared" si="23"/>
        <v>0.42261826174069944</v>
      </c>
      <c r="G88" s="9">
        <f t="shared" si="24"/>
        <v>0.90630778703664994</v>
      </c>
      <c r="H88" s="9">
        <f t="shared" si="26"/>
        <v>2.1445069205095586</v>
      </c>
      <c r="I88" s="9">
        <v>1.75</v>
      </c>
      <c r="J88" s="9">
        <v>1.85</v>
      </c>
      <c r="K88" s="16">
        <f t="shared" si="27"/>
        <v>4.5554054978658058</v>
      </c>
      <c r="L88" s="16">
        <f t="shared" si="25"/>
        <v>4.693150304964564</v>
      </c>
      <c r="M88" s="9"/>
      <c r="N88" s="9"/>
      <c r="O88" s="9">
        <f t="shared" si="28"/>
        <v>0.62255157749958023</v>
      </c>
      <c r="P88" s="9"/>
      <c r="Q88" s="10">
        <f t="shared" si="29"/>
        <v>124.51031549991602</v>
      </c>
    </row>
    <row r="89" spans="1:17" x14ac:dyDescent="0.3">
      <c r="A89" s="8">
        <v>0.7</v>
      </c>
      <c r="B89" s="9">
        <v>0.4</v>
      </c>
      <c r="C89" s="9">
        <v>9.81</v>
      </c>
      <c r="D89" s="9">
        <v>70</v>
      </c>
      <c r="E89" s="9">
        <f t="shared" si="30"/>
        <v>1.2217304763960306</v>
      </c>
      <c r="F89" s="9">
        <f t="shared" si="23"/>
        <v>0.34202014332566882</v>
      </c>
      <c r="G89" s="9">
        <f t="shared" si="24"/>
        <v>0.93969262078590832</v>
      </c>
      <c r="H89" s="9">
        <f t="shared" si="26"/>
        <v>2.7474774194546216</v>
      </c>
      <c r="I89" s="9">
        <v>1.75</v>
      </c>
      <c r="J89" s="9">
        <v>1.85</v>
      </c>
      <c r="K89" s="16">
        <f t="shared" si="27"/>
        <v>5.0139129731119425</v>
      </c>
      <c r="L89" s="16">
        <f t="shared" si="25"/>
        <v>5.1633799901207933</v>
      </c>
      <c r="M89" s="9"/>
      <c r="N89" s="9"/>
      <c r="O89" s="9">
        <f t="shared" si="28"/>
        <v>0.75417969905820714</v>
      </c>
      <c r="P89" s="9"/>
      <c r="Q89" s="10">
        <f t="shared" si="29"/>
        <v>150.8359398116414</v>
      </c>
    </row>
    <row r="90" spans="1:17" x14ac:dyDescent="0.3">
      <c r="A90" s="8">
        <v>0.7</v>
      </c>
      <c r="B90" s="9">
        <v>0.4</v>
      </c>
      <c r="C90" s="9">
        <v>9.81</v>
      </c>
      <c r="D90" s="9">
        <v>75</v>
      </c>
      <c r="E90" s="9">
        <f t="shared" si="30"/>
        <v>1.3089969389957472</v>
      </c>
      <c r="F90" s="9">
        <f t="shared" si="23"/>
        <v>0.25881904510252074</v>
      </c>
      <c r="G90" s="9">
        <f t="shared" si="24"/>
        <v>0.96592582628906831</v>
      </c>
      <c r="H90" s="9">
        <f t="shared" si="26"/>
        <v>3.7320508075688776</v>
      </c>
      <c r="I90" s="9">
        <v>1.75</v>
      </c>
      <c r="J90" s="9">
        <v>1.85</v>
      </c>
      <c r="K90" s="16">
        <f t="shared" si="27"/>
        <v>5.72949513382353</v>
      </c>
      <c r="L90" s="16">
        <f t="shared" si="25"/>
        <v>5.8979256035310463</v>
      </c>
      <c r="M90" s="9"/>
      <c r="N90" s="9"/>
      <c r="O90" s="9">
        <f t="shared" si="28"/>
        <v>0.98481343465522531</v>
      </c>
      <c r="P90" s="9"/>
      <c r="Q90" s="10">
        <f t="shared" si="29"/>
        <v>196.96268693104503</v>
      </c>
    </row>
    <row r="91" spans="1:17" x14ac:dyDescent="0.3">
      <c r="A91" s="8">
        <v>0.7</v>
      </c>
      <c r="B91" s="9">
        <v>0.4</v>
      </c>
      <c r="C91" s="9">
        <v>9.81</v>
      </c>
      <c r="D91" s="9">
        <v>80</v>
      </c>
      <c r="E91" s="9">
        <f t="shared" si="30"/>
        <v>1.3962634015954636</v>
      </c>
      <c r="F91" s="9">
        <f t="shared" si="23"/>
        <v>0.17364817766693041</v>
      </c>
      <c r="G91" s="9">
        <f t="shared" si="24"/>
        <v>0.98480775301220802</v>
      </c>
      <c r="H91" s="9">
        <f t="shared" si="26"/>
        <v>5.6712818196177066</v>
      </c>
      <c r="I91" s="9">
        <v>1.75</v>
      </c>
      <c r="J91" s="9">
        <v>1.85</v>
      </c>
      <c r="K91" s="16">
        <f t="shared" si="27"/>
        <v>6.9800915727659625</v>
      </c>
      <c r="L91" s="16">
        <f t="shared" si="25"/>
        <v>7.1824502119736273</v>
      </c>
      <c r="M91" s="9"/>
      <c r="N91" s="9"/>
      <c r="O91" s="9">
        <f t="shared" si="28"/>
        <v>1.4616503509259522</v>
      </c>
      <c r="P91" s="9"/>
      <c r="Q91" s="10">
        <f t="shared" si="29"/>
        <v>292.33007018519038</v>
      </c>
    </row>
    <row r="92" spans="1:17" x14ac:dyDescent="0.3">
      <c r="A92" s="8">
        <v>0.7</v>
      </c>
      <c r="B92" s="9">
        <v>0.4</v>
      </c>
      <c r="C92" s="9">
        <v>9.81</v>
      </c>
      <c r="D92" s="9">
        <v>85</v>
      </c>
      <c r="E92" s="9">
        <f t="shared" si="30"/>
        <v>1.4835298641951802</v>
      </c>
      <c r="F92" s="9">
        <f t="shared" si="23"/>
        <v>8.7155742747658138E-2</v>
      </c>
      <c r="G92" s="9">
        <f t="shared" si="24"/>
        <v>0.99619469809174555</v>
      </c>
      <c r="H92" s="9">
        <f t="shared" si="26"/>
        <v>11.430052302761348</v>
      </c>
      <c r="I92" s="9">
        <v>1.75</v>
      </c>
      <c r="J92" s="9">
        <v>1.85</v>
      </c>
      <c r="K92" s="16">
        <f t="shared" si="27"/>
        <v>9.869287663096987</v>
      </c>
      <c r="L92" s="16">
        <f t="shared" si="25"/>
        <v>10.151405078415877</v>
      </c>
      <c r="M92" s="9"/>
      <c r="N92" s="9"/>
      <c r="O92" s="9">
        <f t="shared" si="28"/>
        <v>2.9220851693087515</v>
      </c>
      <c r="P92" s="9"/>
      <c r="Q92" s="10">
        <f t="shared" si="29"/>
        <v>584.41703386175016</v>
      </c>
    </row>
    <row r="93" spans="1:17" x14ac:dyDescent="0.3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9"/>
      <c r="L93" s="19"/>
      <c r="M93" s="18"/>
      <c r="N93" s="18"/>
      <c r="O93" s="18"/>
      <c r="P93" s="18"/>
      <c r="Q93" s="20"/>
    </row>
    <row r="94" spans="1:17" x14ac:dyDescent="0.3">
      <c r="A94" s="8">
        <v>0.8</v>
      </c>
      <c r="B94" s="9">
        <v>0.4</v>
      </c>
      <c r="C94" s="9">
        <v>9.81</v>
      </c>
      <c r="D94" s="9">
        <v>5</v>
      </c>
      <c r="E94" s="9">
        <f>RADIANS(D94)</f>
        <v>8.7266462599716474E-2</v>
      </c>
      <c r="F94" s="9">
        <f t="shared" si="23"/>
        <v>0.99619469809174555</v>
      </c>
      <c r="G94" s="9">
        <f t="shared" si="24"/>
        <v>8.7155742747658166E-2</v>
      </c>
      <c r="H94" s="9">
        <f t="shared" ref="H94:H110" si="31">TAN(E94)</f>
        <v>8.7488663525924007E-2</v>
      </c>
      <c r="I94" s="9">
        <v>1.75</v>
      </c>
      <c r="J94" s="9">
        <v>1.85</v>
      </c>
      <c r="K94" s="16">
        <f t="shared" ref="K94:K110" si="32">(SQRT(C94)*I94)/(SQRT(2)*SQRT(I94*H94+A94-B94)*F94)</f>
        <v>5.2312981539553833</v>
      </c>
      <c r="L94" s="16">
        <f t="shared" si="25"/>
        <v>5.4870037760251211</v>
      </c>
      <c r="M94" s="9"/>
      <c r="N94" s="9"/>
      <c r="O94" s="9">
        <f t="shared" ref="O94:O110" si="33">0.5*0.06*K94^2</f>
        <v>0.82099441126730999</v>
      </c>
      <c r="P94" s="9"/>
      <c r="Q94" s="10">
        <f t="shared" ref="Q94:Q110" si="34">O94/(0.5*0.1^2)</f>
        <v>164.19888225346196</v>
      </c>
    </row>
    <row r="95" spans="1:17" x14ac:dyDescent="0.3">
      <c r="A95" s="8">
        <v>0.8</v>
      </c>
      <c r="B95" s="9">
        <v>0.4</v>
      </c>
      <c r="C95" s="9">
        <v>9.81</v>
      </c>
      <c r="D95" s="9">
        <v>10</v>
      </c>
      <c r="E95" s="9">
        <f t="shared" ref="E95:E110" si="35">RADIANS(D95)</f>
        <v>0.17453292519943295</v>
      </c>
      <c r="F95" s="9">
        <f t="shared" si="23"/>
        <v>0.98480775301220802</v>
      </c>
      <c r="G95" s="9">
        <f t="shared" si="24"/>
        <v>0.17364817766693033</v>
      </c>
      <c r="H95" s="9">
        <f t="shared" si="31"/>
        <v>0.17632698070846498</v>
      </c>
      <c r="I95" s="9">
        <v>1.75</v>
      </c>
      <c r="J95" s="9">
        <v>1.85</v>
      </c>
      <c r="K95" s="16">
        <f t="shared" si="32"/>
        <v>4.6753490088575393</v>
      </c>
      <c r="L95" s="16">
        <f t="shared" si="25"/>
        <v>4.8821394881882565</v>
      </c>
      <c r="M95" s="9"/>
      <c r="N95" s="9"/>
      <c r="O95" s="9">
        <f t="shared" si="33"/>
        <v>0.65576665063875528</v>
      </c>
      <c r="P95" s="9"/>
      <c r="Q95" s="10">
        <f t="shared" si="34"/>
        <v>131.15333012775102</v>
      </c>
    </row>
    <row r="96" spans="1:17" x14ac:dyDescent="0.3">
      <c r="A96" s="8">
        <v>0.8</v>
      </c>
      <c r="B96" s="9">
        <v>0.4</v>
      </c>
      <c r="C96" s="9">
        <v>9.81</v>
      </c>
      <c r="D96" s="9">
        <v>15</v>
      </c>
      <c r="E96" s="9">
        <f t="shared" si="35"/>
        <v>0.26179938779914941</v>
      </c>
      <c r="F96" s="9">
        <f t="shared" si="23"/>
        <v>0.96592582628906831</v>
      </c>
      <c r="G96" s="9">
        <f t="shared" si="24"/>
        <v>0.25881904510252074</v>
      </c>
      <c r="H96" s="9">
        <f t="shared" si="31"/>
        <v>0.2679491924311227</v>
      </c>
      <c r="I96" s="9">
        <v>1.75</v>
      </c>
      <c r="J96" s="9">
        <v>1.85</v>
      </c>
      <c r="K96" s="16">
        <f t="shared" si="32"/>
        <v>4.3045336495728348</v>
      </c>
      <c r="L96" s="16">
        <f t="shared" si="25"/>
        <v>4.4819263227812582</v>
      </c>
      <c r="M96" s="9"/>
      <c r="N96" s="9"/>
      <c r="O96" s="9">
        <f t="shared" si="33"/>
        <v>0.5558702982091448</v>
      </c>
      <c r="P96" s="9"/>
      <c r="Q96" s="10">
        <f t="shared" si="34"/>
        <v>111.17405964182893</v>
      </c>
    </row>
    <row r="97" spans="1:17" x14ac:dyDescent="0.3">
      <c r="A97" s="8">
        <v>0.8</v>
      </c>
      <c r="B97" s="9">
        <v>0.4</v>
      </c>
      <c r="C97" s="9">
        <v>9.81</v>
      </c>
      <c r="D97" s="9">
        <v>20</v>
      </c>
      <c r="E97" s="9">
        <f t="shared" si="35"/>
        <v>0.3490658503988659</v>
      </c>
      <c r="F97" s="9">
        <f t="shared" si="23"/>
        <v>0.93969262078590843</v>
      </c>
      <c r="G97" s="9">
        <f t="shared" si="24"/>
        <v>0.34202014332566871</v>
      </c>
      <c r="H97" s="9">
        <f t="shared" si="31"/>
        <v>0.36397023426620234</v>
      </c>
      <c r="I97" s="9">
        <v>1.75</v>
      </c>
      <c r="J97" s="9">
        <v>1.85</v>
      </c>
      <c r="K97" s="16">
        <f t="shared" si="32"/>
        <v>4.0503566644774214</v>
      </c>
      <c r="L97" s="16">
        <f t="shared" si="25"/>
        <v>4.2085817009007265</v>
      </c>
      <c r="M97" s="9"/>
      <c r="N97" s="9"/>
      <c r="O97" s="9">
        <f t="shared" si="33"/>
        <v>0.49216167328429983</v>
      </c>
      <c r="P97" s="9"/>
      <c r="Q97" s="10">
        <f t="shared" si="34"/>
        <v>98.43233465685995</v>
      </c>
    </row>
    <row r="98" spans="1:17" x14ac:dyDescent="0.3">
      <c r="A98" s="8">
        <v>0.8</v>
      </c>
      <c r="B98" s="9">
        <v>0.4</v>
      </c>
      <c r="C98" s="9">
        <v>9.81</v>
      </c>
      <c r="D98" s="9">
        <v>25</v>
      </c>
      <c r="E98" s="9">
        <f t="shared" si="35"/>
        <v>0.43633231299858238</v>
      </c>
      <c r="F98" s="9">
        <f t="shared" si="23"/>
        <v>0.90630778703664994</v>
      </c>
      <c r="G98" s="9">
        <f t="shared" si="24"/>
        <v>0.42261826174069944</v>
      </c>
      <c r="H98" s="9">
        <f t="shared" si="31"/>
        <v>0.46630765815499858</v>
      </c>
      <c r="I98" s="9">
        <v>1.75</v>
      </c>
      <c r="J98" s="9">
        <v>1.85</v>
      </c>
      <c r="K98" s="16">
        <f t="shared" si="32"/>
        <v>3.8780035124580752</v>
      </c>
      <c r="L98" s="16">
        <f t="shared" si="25"/>
        <v>4.0231917762011067</v>
      </c>
      <c r="M98" s="9"/>
      <c r="N98" s="9"/>
      <c r="O98" s="9">
        <f t="shared" si="33"/>
        <v>0.45116733727911501</v>
      </c>
      <c r="P98" s="9"/>
      <c r="Q98" s="10">
        <f t="shared" si="34"/>
        <v>90.233467455822989</v>
      </c>
    </row>
    <row r="99" spans="1:17" x14ac:dyDescent="0.3">
      <c r="A99" s="8">
        <v>0.8</v>
      </c>
      <c r="B99" s="9">
        <v>0.4</v>
      </c>
      <c r="C99" s="9">
        <v>9.81</v>
      </c>
      <c r="D99" s="9">
        <v>30</v>
      </c>
      <c r="E99" s="9">
        <f t="shared" si="35"/>
        <v>0.52359877559829882</v>
      </c>
      <c r="F99" s="9">
        <f t="shared" si="23"/>
        <v>0.86602540378443871</v>
      </c>
      <c r="G99" s="9">
        <f t="shared" si="24"/>
        <v>0.49999999999999994</v>
      </c>
      <c r="H99" s="9">
        <f t="shared" si="31"/>
        <v>0.57735026918962573</v>
      </c>
      <c r="I99" s="9">
        <v>1.75</v>
      </c>
      <c r="J99" s="9">
        <v>1.85</v>
      </c>
      <c r="K99" s="16">
        <f t="shared" si="32"/>
        <v>3.7684388663369712</v>
      </c>
      <c r="L99" s="16">
        <f t="shared" si="25"/>
        <v>3.9046587041907417</v>
      </c>
      <c r="M99" s="9"/>
      <c r="N99" s="9"/>
      <c r="O99" s="9">
        <f t="shared" si="33"/>
        <v>0.42603394467957229</v>
      </c>
      <c r="P99" s="9"/>
      <c r="Q99" s="10">
        <f t="shared" si="34"/>
        <v>85.206788935914446</v>
      </c>
    </row>
    <row r="100" spans="1:17" x14ac:dyDescent="0.3">
      <c r="A100" s="8">
        <v>0.8</v>
      </c>
      <c r="B100" s="9">
        <v>0.4</v>
      </c>
      <c r="C100" s="9">
        <v>9.81</v>
      </c>
      <c r="D100" s="9">
        <v>35</v>
      </c>
      <c r="E100" s="9">
        <f t="shared" si="35"/>
        <v>0.6108652381980153</v>
      </c>
      <c r="F100" s="9">
        <f t="shared" si="23"/>
        <v>0.8191520442889918</v>
      </c>
      <c r="G100" s="9">
        <f t="shared" si="24"/>
        <v>0.57357643635104605</v>
      </c>
      <c r="H100" s="9">
        <f t="shared" si="31"/>
        <v>0.70020753820970971</v>
      </c>
      <c r="I100" s="9">
        <v>1.75</v>
      </c>
      <c r="J100" s="9">
        <v>1.85</v>
      </c>
      <c r="K100" s="16">
        <f t="shared" si="32"/>
        <v>3.7112296130349138</v>
      </c>
      <c r="L100" s="16">
        <f t="shared" si="25"/>
        <v>3.8414278590910378</v>
      </c>
      <c r="M100" s="9"/>
      <c r="N100" s="9"/>
      <c r="O100" s="9">
        <f t="shared" si="33"/>
        <v>0.41319675722001825</v>
      </c>
      <c r="P100" s="9"/>
      <c r="Q100" s="10">
        <f t="shared" si="34"/>
        <v>82.639351444003637</v>
      </c>
    </row>
    <row r="101" spans="1:17" x14ac:dyDescent="0.3">
      <c r="A101" s="8">
        <v>0.8</v>
      </c>
      <c r="B101" s="9">
        <v>0.4</v>
      </c>
      <c r="C101" s="9">
        <v>9.81</v>
      </c>
      <c r="D101" s="9">
        <v>40</v>
      </c>
      <c r="E101" s="9">
        <f t="shared" si="35"/>
        <v>0.69813170079773179</v>
      </c>
      <c r="F101" s="9">
        <f t="shared" si="23"/>
        <v>0.76604444311897801</v>
      </c>
      <c r="G101" s="9">
        <f t="shared" si="24"/>
        <v>0.64278760968653925</v>
      </c>
      <c r="H101" s="9">
        <f t="shared" si="31"/>
        <v>0.83909963117727993</v>
      </c>
      <c r="I101" s="9">
        <v>1.75</v>
      </c>
      <c r="J101" s="9">
        <v>1.85</v>
      </c>
      <c r="K101" s="16">
        <f t="shared" si="32"/>
        <v>3.7013983599034916</v>
      </c>
      <c r="L101" s="16">
        <f t="shared" si="25"/>
        <v>3.8278963846433167</v>
      </c>
      <c r="M101" s="9"/>
      <c r="N101" s="9"/>
      <c r="O101" s="9">
        <f t="shared" si="33"/>
        <v>0.41101049456088773</v>
      </c>
      <c r="P101" s="9"/>
      <c r="Q101" s="10">
        <f t="shared" si="34"/>
        <v>82.202098912177533</v>
      </c>
    </row>
    <row r="102" spans="1:17" x14ac:dyDescent="0.3">
      <c r="A102" s="8">
        <v>0.8</v>
      </c>
      <c r="B102" s="9">
        <v>0.4</v>
      </c>
      <c r="C102" s="9">
        <v>9.81</v>
      </c>
      <c r="D102" s="9">
        <v>45</v>
      </c>
      <c r="E102" s="9">
        <f t="shared" si="35"/>
        <v>0.78539816339744828</v>
      </c>
      <c r="F102" s="9">
        <f t="shared" si="23"/>
        <v>0.70710678118654757</v>
      </c>
      <c r="G102" s="9">
        <f t="shared" si="24"/>
        <v>0.70710678118654746</v>
      </c>
      <c r="H102" s="9">
        <f t="shared" si="31"/>
        <v>0.99999999999999989</v>
      </c>
      <c r="I102" s="9">
        <v>1.75</v>
      </c>
      <c r="J102" s="9">
        <v>1.85</v>
      </c>
      <c r="K102" s="16">
        <f t="shared" si="32"/>
        <v>3.738120719242211</v>
      </c>
      <c r="L102" s="16">
        <f t="shared" si="25"/>
        <v>3.8629134082969032</v>
      </c>
      <c r="M102" s="9"/>
      <c r="N102" s="9"/>
      <c r="O102" s="9">
        <f t="shared" si="33"/>
        <v>0.41920639534883714</v>
      </c>
      <c r="P102" s="9"/>
      <c r="Q102" s="10">
        <f t="shared" si="34"/>
        <v>83.84127906976741</v>
      </c>
    </row>
    <row r="103" spans="1:17" x14ac:dyDescent="0.3">
      <c r="A103" s="8">
        <v>0.8</v>
      </c>
      <c r="B103" s="9">
        <v>0.4</v>
      </c>
      <c r="C103" s="9">
        <v>9.81</v>
      </c>
      <c r="D103" s="9">
        <v>50</v>
      </c>
      <c r="E103" s="9">
        <f t="shared" si="35"/>
        <v>0.87266462599716477</v>
      </c>
      <c r="F103" s="9">
        <f t="shared" si="23"/>
        <v>0.64278760968653936</v>
      </c>
      <c r="G103" s="9">
        <f t="shared" si="24"/>
        <v>0.76604444311897801</v>
      </c>
      <c r="H103" s="9">
        <f t="shared" si="31"/>
        <v>1.19175359259421</v>
      </c>
      <c r="I103" s="9">
        <v>1.75</v>
      </c>
      <c r="J103" s="9">
        <v>1.85</v>
      </c>
      <c r="K103" s="16">
        <f t="shared" si="32"/>
        <v>3.8245220091120489</v>
      </c>
      <c r="L103" s="16">
        <f t="shared" si="25"/>
        <v>3.9494916698041767</v>
      </c>
      <c r="M103" s="9"/>
      <c r="N103" s="9"/>
      <c r="O103" s="9">
        <f t="shared" si="33"/>
        <v>0.43880905794547387</v>
      </c>
      <c r="P103" s="9"/>
      <c r="Q103" s="10">
        <f t="shared" si="34"/>
        <v>87.761811589094762</v>
      </c>
    </row>
    <row r="104" spans="1:17" x14ac:dyDescent="0.3">
      <c r="A104" s="8">
        <v>0.8</v>
      </c>
      <c r="B104" s="9">
        <v>0.4</v>
      </c>
      <c r="C104" s="9">
        <v>9.81</v>
      </c>
      <c r="D104" s="9">
        <v>55</v>
      </c>
      <c r="E104" s="9">
        <f t="shared" si="35"/>
        <v>0.95993108859688125</v>
      </c>
      <c r="F104" s="9">
        <f t="shared" si="23"/>
        <v>0.57357643635104616</v>
      </c>
      <c r="G104" s="9">
        <f t="shared" si="24"/>
        <v>0.8191520442889918</v>
      </c>
      <c r="H104" s="9">
        <f t="shared" si="31"/>
        <v>1.4281480067421144</v>
      </c>
      <c r="I104" s="9">
        <v>1.75</v>
      </c>
      <c r="J104" s="9">
        <v>1.85</v>
      </c>
      <c r="K104" s="16">
        <f t="shared" si="32"/>
        <v>3.9684667446299375</v>
      </c>
      <c r="L104" s="16">
        <f t="shared" si="25"/>
        <v>4.0955766580237798</v>
      </c>
      <c r="M104" s="9"/>
      <c r="N104" s="9"/>
      <c r="O104" s="9">
        <f t="shared" si="33"/>
        <v>0.472461849097012</v>
      </c>
      <c r="P104" s="9"/>
      <c r="Q104" s="10">
        <f t="shared" si="34"/>
        <v>94.492369819402384</v>
      </c>
    </row>
    <row r="105" spans="1:17" x14ac:dyDescent="0.3">
      <c r="A105" s="8">
        <v>0.8</v>
      </c>
      <c r="B105" s="9">
        <v>0.4</v>
      </c>
      <c r="C105" s="9">
        <v>9.81</v>
      </c>
      <c r="D105" s="9">
        <v>60</v>
      </c>
      <c r="E105" s="9">
        <f t="shared" si="35"/>
        <v>1.0471975511965976</v>
      </c>
      <c r="F105" s="9">
        <f t="shared" si="23"/>
        <v>0.50000000000000011</v>
      </c>
      <c r="G105" s="9">
        <f t="shared" si="24"/>
        <v>0.8660254037844386</v>
      </c>
      <c r="H105" s="9">
        <f t="shared" si="31"/>
        <v>1.7320508075688767</v>
      </c>
      <c r="I105" s="9">
        <v>1.75</v>
      </c>
      <c r="J105" s="9">
        <v>1.85</v>
      </c>
      <c r="K105" s="16">
        <f t="shared" si="32"/>
        <v>4.1847697139697759</v>
      </c>
      <c r="L105" s="16">
        <f t="shared" si="25"/>
        <v>4.3162950664000181</v>
      </c>
      <c r="M105" s="9"/>
      <c r="N105" s="9"/>
      <c r="O105" s="9">
        <f t="shared" si="33"/>
        <v>0.52536892676876035</v>
      </c>
      <c r="P105" s="9"/>
      <c r="Q105" s="10">
        <f t="shared" si="34"/>
        <v>105.07378535375204</v>
      </c>
    </row>
    <row r="106" spans="1:17" x14ac:dyDescent="0.3">
      <c r="A106" s="8">
        <v>0.8</v>
      </c>
      <c r="B106" s="9">
        <v>0.4</v>
      </c>
      <c r="C106" s="9">
        <v>9.81</v>
      </c>
      <c r="D106" s="9">
        <v>65</v>
      </c>
      <c r="E106" s="9">
        <f t="shared" si="35"/>
        <v>1.1344640137963142</v>
      </c>
      <c r="F106" s="9">
        <f t="shared" si="23"/>
        <v>0.42261826174069944</v>
      </c>
      <c r="G106" s="9">
        <f t="shared" si="24"/>
        <v>0.90630778703664994</v>
      </c>
      <c r="H106" s="9">
        <f t="shared" si="31"/>
        <v>2.1445069205095586</v>
      </c>
      <c r="I106" s="9">
        <v>1.75</v>
      </c>
      <c r="J106" s="9">
        <v>1.85</v>
      </c>
      <c r="K106" s="16">
        <f t="shared" si="32"/>
        <v>4.5002250448103611</v>
      </c>
      <c r="L106" s="16">
        <f t="shared" si="25"/>
        <v>4.6391090604902807</v>
      </c>
      <c r="M106" s="9"/>
      <c r="N106" s="9"/>
      <c r="O106" s="9">
        <f t="shared" si="33"/>
        <v>0.60756076361815248</v>
      </c>
      <c r="P106" s="9"/>
      <c r="Q106" s="10">
        <f t="shared" si="34"/>
        <v>121.51215272363048</v>
      </c>
    </row>
    <row r="107" spans="1:17" x14ac:dyDescent="0.3">
      <c r="A107" s="8">
        <v>0.8</v>
      </c>
      <c r="B107" s="9">
        <v>0.4</v>
      </c>
      <c r="C107" s="9">
        <v>9.81</v>
      </c>
      <c r="D107" s="9">
        <v>70</v>
      </c>
      <c r="E107" s="9">
        <f t="shared" si="35"/>
        <v>1.2217304763960306</v>
      </c>
      <c r="F107" s="9">
        <f t="shared" si="23"/>
        <v>0.34202014332566882</v>
      </c>
      <c r="G107" s="9">
        <f t="shared" si="24"/>
        <v>0.93969262078590832</v>
      </c>
      <c r="H107" s="9">
        <f t="shared" si="31"/>
        <v>2.7474774194546216</v>
      </c>
      <c r="I107" s="9">
        <v>1.75</v>
      </c>
      <c r="J107" s="9">
        <v>1.85</v>
      </c>
      <c r="K107" s="16">
        <f t="shared" si="32"/>
        <v>4.9655438095302111</v>
      </c>
      <c r="L107" s="16">
        <f t="shared" si="25"/>
        <v>5.1160765217329001</v>
      </c>
      <c r="M107" s="9"/>
      <c r="N107" s="9"/>
      <c r="O107" s="9">
        <f t="shared" si="33"/>
        <v>0.73969875973091403</v>
      </c>
      <c r="P107" s="9"/>
      <c r="Q107" s="10">
        <f t="shared" si="34"/>
        <v>147.93975194618278</v>
      </c>
    </row>
    <row r="108" spans="1:17" x14ac:dyDescent="0.3">
      <c r="A108" s="8">
        <v>0.8</v>
      </c>
      <c r="B108" s="9">
        <v>0.4</v>
      </c>
      <c r="C108" s="9">
        <v>9.81</v>
      </c>
      <c r="D108" s="9">
        <v>75</v>
      </c>
      <c r="E108" s="9">
        <f t="shared" si="35"/>
        <v>1.3089969389957472</v>
      </c>
      <c r="F108" s="9">
        <f t="shared" si="23"/>
        <v>0.25881904510252074</v>
      </c>
      <c r="G108" s="9">
        <f t="shared" si="24"/>
        <v>0.96592582628906831</v>
      </c>
      <c r="H108" s="9">
        <f t="shared" si="31"/>
        <v>3.7320508075688776</v>
      </c>
      <c r="I108" s="9">
        <v>1.75</v>
      </c>
      <c r="J108" s="9">
        <v>1.85</v>
      </c>
      <c r="K108" s="16">
        <f t="shared" si="32"/>
        <v>5.6880131129437643</v>
      </c>
      <c r="L108" s="16">
        <f t="shared" si="25"/>
        <v>5.8574134644665286</v>
      </c>
      <c r="M108" s="9"/>
      <c r="N108" s="9"/>
      <c r="O108" s="9">
        <f t="shared" si="33"/>
        <v>0.97060479519060627</v>
      </c>
      <c r="P108" s="9"/>
      <c r="Q108" s="10">
        <f t="shared" si="34"/>
        <v>194.12095903812121</v>
      </c>
    </row>
    <row r="109" spans="1:17" x14ac:dyDescent="0.3">
      <c r="A109" s="8">
        <v>0.8</v>
      </c>
      <c r="B109" s="9">
        <v>0.4</v>
      </c>
      <c r="C109" s="9">
        <v>9.81</v>
      </c>
      <c r="D109" s="9">
        <v>80</v>
      </c>
      <c r="E109" s="9">
        <f t="shared" si="35"/>
        <v>1.3962634015954636</v>
      </c>
      <c r="F109" s="9">
        <f t="shared" si="23"/>
        <v>0.17364817766693041</v>
      </c>
      <c r="G109" s="9">
        <f t="shared" si="24"/>
        <v>0.98480775301220802</v>
      </c>
      <c r="H109" s="9">
        <f t="shared" si="31"/>
        <v>5.6712818196177066</v>
      </c>
      <c r="I109" s="9">
        <v>1.75</v>
      </c>
      <c r="J109" s="9">
        <v>1.85</v>
      </c>
      <c r="K109" s="16">
        <f t="shared" si="32"/>
        <v>6.9462065881030997</v>
      </c>
      <c r="L109" s="16">
        <f t="shared" si="25"/>
        <v>7.1494025753911492</v>
      </c>
      <c r="M109" s="9"/>
      <c r="N109" s="9"/>
      <c r="O109" s="9">
        <f t="shared" si="33"/>
        <v>1.4474935789382071</v>
      </c>
      <c r="P109" s="9"/>
      <c r="Q109" s="10">
        <f t="shared" si="34"/>
        <v>289.49871578764134</v>
      </c>
    </row>
    <row r="110" spans="1:17" x14ac:dyDescent="0.3">
      <c r="A110" s="8">
        <v>0.8</v>
      </c>
      <c r="B110" s="9">
        <v>0.4</v>
      </c>
      <c r="C110" s="9">
        <v>9.81</v>
      </c>
      <c r="D110" s="9">
        <v>85</v>
      </c>
      <c r="E110" s="9">
        <f t="shared" si="35"/>
        <v>1.4835298641951802</v>
      </c>
      <c r="F110" s="9">
        <f t="shared" si="23"/>
        <v>8.7155742747658138E-2</v>
      </c>
      <c r="G110" s="9">
        <f t="shared" si="24"/>
        <v>0.99619469809174555</v>
      </c>
      <c r="H110" s="9">
        <f t="shared" si="31"/>
        <v>11.430052302761348</v>
      </c>
      <c r="I110" s="9">
        <v>1.75</v>
      </c>
      <c r="J110" s="9">
        <v>1.85</v>
      </c>
      <c r="K110" s="16">
        <f t="shared" si="32"/>
        <v>9.8450715958509853</v>
      </c>
      <c r="L110" s="16">
        <f t="shared" si="25"/>
        <v>10.127819722241004</v>
      </c>
      <c r="M110" s="9"/>
      <c r="N110" s="9"/>
      <c r="O110" s="9">
        <f t="shared" si="33"/>
        <v>2.9077630418229559</v>
      </c>
      <c r="P110" s="9"/>
      <c r="Q110" s="10">
        <f t="shared" si="34"/>
        <v>581.55260836459104</v>
      </c>
    </row>
    <row r="111" spans="1:17" x14ac:dyDescent="0.3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9"/>
      <c r="L111" s="19"/>
      <c r="M111" s="18"/>
      <c r="N111" s="18"/>
      <c r="O111" s="18"/>
      <c r="P111" s="18"/>
      <c r="Q111" s="20"/>
    </row>
    <row r="112" spans="1:17" x14ac:dyDescent="0.3">
      <c r="A112" s="8">
        <v>0.9</v>
      </c>
      <c r="B112" s="9">
        <v>0.4</v>
      </c>
      <c r="C112" s="9">
        <v>9.81</v>
      </c>
      <c r="D112" s="9">
        <v>5</v>
      </c>
      <c r="E112" s="9">
        <f>RADIANS(D112)</f>
        <v>8.7266462599716474E-2</v>
      </c>
      <c r="F112" s="9">
        <f t="shared" si="23"/>
        <v>0.99619469809174555</v>
      </c>
      <c r="G112" s="9">
        <f t="shared" si="24"/>
        <v>8.7155742747658166E-2</v>
      </c>
      <c r="H112" s="9">
        <f t="shared" ref="H112:H128" si="36">TAN(E112)</f>
        <v>8.7488663525924007E-2</v>
      </c>
      <c r="I112" s="9">
        <v>1.75</v>
      </c>
      <c r="J112" s="9">
        <v>1.85</v>
      </c>
      <c r="K112" s="16">
        <f t="shared" ref="K112:K128" si="37">(SQRT(C112)*I112)/(SQRT(2)*SQRT(I112*H112+A112-B112)*F112)</f>
        <v>4.8141738623795529</v>
      </c>
      <c r="L112" s="16">
        <f t="shared" si="25"/>
        <v>5.0555207848933001</v>
      </c>
      <c r="M112" s="9"/>
      <c r="N112" s="9"/>
      <c r="O112" s="9">
        <f t="shared" ref="O112:O128" si="38">0.5*0.06*K112^2</f>
        <v>0.69528809931655389</v>
      </c>
      <c r="P112" s="9"/>
      <c r="Q112" s="10">
        <f t="shared" ref="Q112:Q128" si="39">O112/(0.5*0.1^2)</f>
        <v>139.05761986331075</v>
      </c>
    </row>
    <row r="113" spans="1:17" x14ac:dyDescent="0.3">
      <c r="A113" s="8">
        <v>0.9</v>
      </c>
      <c r="B113" s="9">
        <v>0.4</v>
      </c>
      <c r="C113" s="9">
        <v>9.81</v>
      </c>
      <c r="D113" s="9">
        <v>10</v>
      </c>
      <c r="E113" s="9">
        <f t="shared" ref="E113:E128" si="40">RADIANS(D113)</f>
        <v>0.17453292519943295</v>
      </c>
      <c r="F113" s="9">
        <f t="shared" si="23"/>
        <v>0.98480775301220802</v>
      </c>
      <c r="G113" s="9">
        <f t="shared" si="24"/>
        <v>0.17364817766693033</v>
      </c>
      <c r="H113" s="9">
        <f t="shared" si="36"/>
        <v>0.17632698070846498</v>
      </c>
      <c r="I113" s="9">
        <v>1.75</v>
      </c>
      <c r="J113" s="9">
        <v>1.85</v>
      </c>
      <c r="K113" s="16">
        <f t="shared" si="37"/>
        <v>4.3766990874253526</v>
      </c>
      <c r="L113" s="16">
        <f t="shared" si="25"/>
        <v>4.577157833095459</v>
      </c>
      <c r="M113" s="9"/>
      <c r="N113" s="9"/>
      <c r="O113" s="9">
        <f t="shared" si="38"/>
        <v>0.57466484705609744</v>
      </c>
      <c r="P113" s="9"/>
      <c r="Q113" s="10">
        <f t="shared" si="39"/>
        <v>114.93296941121946</v>
      </c>
    </row>
    <row r="114" spans="1:17" x14ac:dyDescent="0.3">
      <c r="A114" s="8">
        <v>0.9</v>
      </c>
      <c r="B114" s="9">
        <v>0.4</v>
      </c>
      <c r="C114" s="9">
        <v>9.81</v>
      </c>
      <c r="D114" s="9">
        <v>15</v>
      </c>
      <c r="E114" s="9">
        <f t="shared" si="40"/>
        <v>0.26179938779914941</v>
      </c>
      <c r="F114" s="9">
        <f t="shared" si="23"/>
        <v>0.96592582628906831</v>
      </c>
      <c r="G114" s="9">
        <f t="shared" si="24"/>
        <v>0.25881904510252074</v>
      </c>
      <c r="H114" s="9">
        <f t="shared" si="36"/>
        <v>0.2679491924311227</v>
      </c>
      <c r="I114" s="9">
        <v>1.75</v>
      </c>
      <c r="J114" s="9">
        <v>1.85</v>
      </c>
      <c r="K114" s="16">
        <f t="shared" si="37"/>
        <v>4.0763532646988843</v>
      </c>
      <c r="L114" s="16">
        <f t="shared" si="25"/>
        <v>4.2509098294052796</v>
      </c>
      <c r="M114" s="9"/>
      <c r="N114" s="9"/>
      <c r="O114" s="9">
        <f t="shared" si="38"/>
        <v>0.4984996781586376</v>
      </c>
      <c r="P114" s="9"/>
      <c r="Q114" s="10">
        <f t="shared" si="39"/>
        <v>99.699935631727499</v>
      </c>
    </row>
    <row r="115" spans="1:17" x14ac:dyDescent="0.3">
      <c r="A115" s="8">
        <v>0.9</v>
      </c>
      <c r="B115" s="9">
        <v>0.4</v>
      </c>
      <c r="C115" s="9">
        <v>9.81</v>
      </c>
      <c r="D115" s="9">
        <v>20</v>
      </c>
      <c r="E115" s="9">
        <f t="shared" si="40"/>
        <v>0.3490658503988659</v>
      </c>
      <c r="F115" s="9">
        <f t="shared" si="23"/>
        <v>0.93969262078590843</v>
      </c>
      <c r="G115" s="9">
        <f t="shared" si="24"/>
        <v>0.34202014332566871</v>
      </c>
      <c r="H115" s="9">
        <f t="shared" si="36"/>
        <v>0.36397023426620234</v>
      </c>
      <c r="I115" s="9">
        <v>1.75</v>
      </c>
      <c r="J115" s="9">
        <v>1.85</v>
      </c>
      <c r="K115" s="16">
        <f t="shared" si="37"/>
        <v>3.8681334991242076</v>
      </c>
      <c r="L115" s="16">
        <f t="shared" si="25"/>
        <v>4.0252472932632166</v>
      </c>
      <c r="M115" s="9"/>
      <c r="N115" s="9"/>
      <c r="O115" s="9">
        <f t="shared" si="38"/>
        <v>0.44887370301140656</v>
      </c>
      <c r="P115" s="9"/>
      <c r="Q115" s="10">
        <f t="shared" si="39"/>
        <v>89.774740602281298</v>
      </c>
    </row>
    <row r="116" spans="1:17" x14ac:dyDescent="0.3">
      <c r="A116" s="8">
        <v>0.9</v>
      </c>
      <c r="B116" s="9">
        <v>0.4</v>
      </c>
      <c r="C116" s="9">
        <v>9.81</v>
      </c>
      <c r="D116" s="9">
        <v>25</v>
      </c>
      <c r="E116" s="9">
        <f t="shared" si="40"/>
        <v>0.43633231299858238</v>
      </c>
      <c r="F116" s="9">
        <f t="shared" si="23"/>
        <v>0.90630778703664994</v>
      </c>
      <c r="G116" s="9">
        <f t="shared" si="24"/>
        <v>0.42261826174069944</v>
      </c>
      <c r="H116" s="9">
        <f t="shared" si="36"/>
        <v>0.46630765815499858</v>
      </c>
      <c r="I116" s="9">
        <v>1.75</v>
      </c>
      <c r="J116" s="9">
        <v>1.85</v>
      </c>
      <c r="K116" s="16">
        <f t="shared" si="37"/>
        <v>3.7277567219523062</v>
      </c>
      <c r="L116" s="16">
        <f t="shared" si="25"/>
        <v>3.8727575389440188</v>
      </c>
      <c r="M116" s="9"/>
      <c r="N116" s="9"/>
      <c r="O116" s="9">
        <f t="shared" si="38"/>
        <v>0.41688510534181811</v>
      </c>
      <c r="P116" s="9"/>
      <c r="Q116" s="10">
        <f t="shared" si="39"/>
        <v>83.377021068363604</v>
      </c>
    </row>
    <row r="117" spans="1:17" x14ac:dyDescent="0.3">
      <c r="A117" s="8">
        <v>0.9</v>
      </c>
      <c r="B117" s="9">
        <v>0.4</v>
      </c>
      <c r="C117" s="9">
        <v>9.81</v>
      </c>
      <c r="D117" s="9">
        <v>30</v>
      </c>
      <c r="E117" s="9">
        <f t="shared" si="40"/>
        <v>0.52359877559829882</v>
      </c>
      <c r="F117" s="9">
        <f t="shared" si="23"/>
        <v>0.86602540378443871</v>
      </c>
      <c r="G117" s="9">
        <f t="shared" si="24"/>
        <v>0.49999999999999994</v>
      </c>
      <c r="H117" s="9">
        <f t="shared" si="36"/>
        <v>0.57735026918962573</v>
      </c>
      <c r="I117" s="9">
        <v>1.75</v>
      </c>
      <c r="J117" s="9">
        <v>1.85</v>
      </c>
      <c r="K117" s="16">
        <f t="shared" si="37"/>
        <v>3.6415498376328586</v>
      </c>
      <c r="L117" s="16">
        <f t="shared" si="25"/>
        <v>3.7781048160015667</v>
      </c>
      <c r="M117" s="9"/>
      <c r="N117" s="9"/>
      <c r="O117" s="9">
        <f t="shared" si="38"/>
        <v>0.39782655659891691</v>
      </c>
      <c r="P117" s="9"/>
      <c r="Q117" s="10">
        <f t="shared" si="39"/>
        <v>79.565311319783362</v>
      </c>
    </row>
    <row r="118" spans="1:17" x14ac:dyDescent="0.3">
      <c r="A118" s="8">
        <v>0.9</v>
      </c>
      <c r="B118" s="9">
        <v>0.4</v>
      </c>
      <c r="C118" s="9">
        <v>9.81</v>
      </c>
      <c r="D118" s="9">
        <v>35</v>
      </c>
      <c r="E118" s="9">
        <f t="shared" si="40"/>
        <v>0.6108652381980153</v>
      </c>
      <c r="F118" s="9">
        <f t="shared" si="23"/>
        <v>0.8191520442889918</v>
      </c>
      <c r="G118" s="9">
        <f t="shared" si="24"/>
        <v>0.57357643635104605</v>
      </c>
      <c r="H118" s="9">
        <f t="shared" si="36"/>
        <v>0.70020753820970971</v>
      </c>
      <c r="I118" s="9">
        <v>1.75</v>
      </c>
      <c r="J118" s="9">
        <v>1.85</v>
      </c>
      <c r="K118" s="16">
        <f t="shared" si="37"/>
        <v>3.6020751623540481</v>
      </c>
      <c r="L118" s="16">
        <f t="shared" si="25"/>
        <v>3.7329145286046046</v>
      </c>
      <c r="M118" s="9"/>
      <c r="N118" s="9"/>
      <c r="O118" s="9">
        <f t="shared" si="38"/>
        <v>0.38924836425743825</v>
      </c>
      <c r="P118" s="9"/>
      <c r="Q118" s="10">
        <f t="shared" si="39"/>
        <v>77.849672851487639</v>
      </c>
    </row>
    <row r="119" spans="1:17" x14ac:dyDescent="0.3">
      <c r="A119" s="8">
        <v>0.9</v>
      </c>
      <c r="B119" s="9">
        <v>0.4</v>
      </c>
      <c r="C119" s="9">
        <v>9.81</v>
      </c>
      <c r="D119" s="9">
        <v>40</v>
      </c>
      <c r="E119" s="9">
        <f t="shared" si="40"/>
        <v>0.69813170079773179</v>
      </c>
      <c r="F119" s="9">
        <f t="shared" si="23"/>
        <v>0.76604444311897801</v>
      </c>
      <c r="G119" s="9">
        <f t="shared" si="24"/>
        <v>0.64278760968653925</v>
      </c>
      <c r="H119" s="9">
        <f t="shared" si="36"/>
        <v>0.83909963117727993</v>
      </c>
      <c r="I119" s="9">
        <v>1.75</v>
      </c>
      <c r="J119" s="9">
        <v>1.85</v>
      </c>
      <c r="K119" s="16">
        <f t="shared" si="37"/>
        <v>3.6061536170635824</v>
      </c>
      <c r="L119" s="16">
        <f t="shared" si="25"/>
        <v>3.7334747125331296</v>
      </c>
      <c r="M119" s="9"/>
      <c r="N119" s="9"/>
      <c r="O119" s="9">
        <f t="shared" si="38"/>
        <v>0.3901303172958227</v>
      </c>
      <c r="P119" s="9"/>
      <c r="Q119" s="10">
        <f t="shared" si="39"/>
        <v>78.026063459164519</v>
      </c>
    </row>
    <row r="120" spans="1:17" x14ac:dyDescent="0.3">
      <c r="A120" s="8">
        <v>0.9</v>
      </c>
      <c r="B120" s="9">
        <v>0.4</v>
      </c>
      <c r="C120" s="9">
        <v>9.81</v>
      </c>
      <c r="D120" s="9">
        <v>45</v>
      </c>
      <c r="E120" s="9">
        <f t="shared" si="40"/>
        <v>0.78539816339744828</v>
      </c>
      <c r="F120" s="9">
        <f t="shared" si="23"/>
        <v>0.70710678118654757</v>
      </c>
      <c r="G120" s="9">
        <f t="shared" si="24"/>
        <v>0.70710678118654746</v>
      </c>
      <c r="H120" s="9">
        <f t="shared" si="36"/>
        <v>0.99999999999999989</v>
      </c>
      <c r="I120" s="9">
        <v>1.75</v>
      </c>
      <c r="J120" s="9">
        <v>1.85</v>
      </c>
      <c r="K120" s="16">
        <f t="shared" si="37"/>
        <v>3.6541072781186923</v>
      </c>
      <c r="L120" s="16">
        <f t="shared" si="25"/>
        <v>3.7798302900099348</v>
      </c>
      <c r="M120" s="9"/>
      <c r="N120" s="9"/>
      <c r="O120" s="9">
        <f t="shared" si="38"/>
        <v>0.4005749999999999</v>
      </c>
      <c r="P120" s="9"/>
      <c r="Q120" s="10">
        <f t="shared" si="39"/>
        <v>80.114999999999966</v>
      </c>
    </row>
    <row r="121" spans="1:17" x14ac:dyDescent="0.3">
      <c r="A121" s="8">
        <v>0.9</v>
      </c>
      <c r="B121" s="9">
        <v>0.4</v>
      </c>
      <c r="C121" s="9">
        <v>9.81</v>
      </c>
      <c r="D121" s="9">
        <v>50</v>
      </c>
      <c r="E121" s="9">
        <f t="shared" si="40"/>
        <v>0.87266462599716477</v>
      </c>
      <c r="F121" s="9">
        <f t="shared" si="23"/>
        <v>0.64278760968653936</v>
      </c>
      <c r="G121" s="9">
        <f t="shared" si="24"/>
        <v>0.76604444311897801</v>
      </c>
      <c r="H121" s="9">
        <f t="shared" si="36"/>
        <v>1.19175359259421</v>
      </c>
      <c r="I121" s="9">
        <v>1.75</v>
      </c>
      <c r="J121" s="9">
        <v>1.85</v>
      </c>
      <c r="K121" s="16">
        <f t="shared" si="37"/>
        <v>3.7498337158873651</v>
      </c>
      <c r="L121" s="16">
        <f t="shared" si="25"/>
        <v>3.8757936132724446</v>
      </c>
      <c r="M121" s="9"/>
      <c r="N121" s="9"/>
      <c r="O121" s="9">
        <f t="shared" si="38"/>
        <v>0.42183758690416934</v>
      </c>
      <c r="P121" s="9"/>
      <c r="Q121" s="10">
        <f t="shared" si="39"/>
        <v>84.367517380833846</v>
      </c>
    </row>
    <row r="122" spans="1:17" x14ac:dyDescent="0.3">
      <c r="A122" s="8">
        <v>0.9</v>
      </c>
      <c r="B122" s="9">
        <v>0.4</v>
      </c>
      <c r="C122" s="9">
        <v>9.81</v>
      </c>
      <c r="D122" s="9">
        <v>55</v>
      </c>
      <c r="E122" s="9">
        <f t="shared" si="40"/>
        <v>0.95993108859688125</v>
      </c>
      <c r="F122" s="9">
        <f t="shared" si="23"/>
        <v>0.57357643635104616</v>
      </c>
      <c r="G122" s="9">
        <f t="shared" si="24"/>
        <v>0.8191520442889918</v>
      </c>
      <c r="H122" s="9">
        <f t="shared" si="36"/>
        <v>1.4281480067421144</v>
      </c>
      <c r="I122" s="9">
        <v>1.75</v>
      </c>
      <c r="J122" s="9">
        <v>1.85</v>
      </c>
      <c r="K122" s="16">
        <f t="shared" si="37"/>
        <v>3.9017484540429845</v>
      </c>
      <c r="L122" s="16">
        <f t="shared" si="25"/>
        <v>4.0298765411719195</v>
      </c>
      <c r="M122" s="9"/>
      <c r="N122" s="9"/>
      <c r="O122" s="9">
        <f t="shared" si="38"/>
        <v>0.45670922995880459</v>
      </c>
      <c r="P122" s="9"/>
      <c r="Q122" s="10">
        <f t="shared" si="39"/>
        <v>91.341845991760906</v>
      </c>
    </row>
    <row r="123" spans="1:17" x14ac:dyDescent="0.3">
      <c r="A123" s="8">
        <v>0.9</v>
      </c>
      <c r="B123" s="9">
        <v>0.4</v>
      </c>
      <c r="C123" s="9">
        <v>9.81</v>
      </c>
      <c r="D123" s="9">
        <v>60</v>
      </c>
      <c r="E123" s="9">
        <f t="shared" si="40"/>
        <v>1.0471975511965976</v>
      </c>
      <c r="F123" s="9">
        <f t="shared" si="23"/>
        <v>0.50000000000000011</v>
      </c>
      <c r="G123" s="9">
        <f t="shared" si="24"/>
        <v>0.8660254037844386</v>
      </c>
      <c r="H123" s="9">
        <f t="shared" si="36"/>
        <v>1.7320508075688767</v>
      </c>
      <c r="I123" s="9">
        <v>1.75</v>
      </c>
      <c r="J123" s="9">
        <v>1.85</v>
      </c>
      <c r="K123" s="16">
        <f t="shared" si="37"/>
        <v>4.1250880553568186</v>
      </c>
      <c r="L123" s="16">
        <f t="shared" si="25"/>
        <v>4.2576357728675429</v>
      </c>
      <c r="M123" s="9"/>
      <c r="N123" s="9"/>
      <c r="O123" s="9">
        <f t="shared" si="38"/>
        <v>0.51049054393342497</v>
      </c>
      <c r="P123" s="9"/>
      <c r="Q123" s="10">
        <f t="shared" si="39"/>
        <v>102.09810878668497</v>
      </c>
    </row>
    <row r="124" spans="1:17" x14ac:dyDescent="0.3">
      <c r="A124" s="8">
        <v>0.9</v>
      </c>
      <c r="B124" s="9">
        <v>0.4</v>
      </c>
      <c r="C124" s="9">
        <v>9.81</v>
      </c>
      <c r="D124" s="9">
        <v>65</v>
      </c>
      <c r="E124" s="9">
        <f t="shared" si="40"/>
        <v>1.1344640137963142</v>
      </c>
      <c r="F124" s="9">
        <f t="shared" si="23"/>
        <v>0.42261826174069944</v>
      </c>
      <c r="G124" s="9">
        <f t="shared" si="24"/>
        <v>0.90630778703664994</v>
      </c>
      <c r="H124" s="9">
        <f t="shared" si="36"/>
        <v>2.1445069205095586</v>
      </c>
      <c r="I124" s="9">
        <v>1.75</v>
      </c>
      <c r="J124" s="9">
        <v>1.85</v>
      </c>
      <c r="K124" s="16">
        <f t="shared" si="37"/>
        <v>4.4470024394737875</v>
      </c>
      <c r="L124" s="16">
        <f t="shared" si="25"/>
        <v>4.5868926709359794</v>
      </c>
      <c r="M124" s="9"/>
      <c r="N124" s="9"/>
      <c r="O124" s="9">
        <f t="shared" si="38"/>
        <v>0.59327492090057443</v>
      </c>
      <c r="P124" s="9"/>
      <c r="Q124" s="10">
        <f t="shared" si="39"/>
        <v>118.65498418011487</v>
      </c>
    </row>
    <row r="125" spans="1:17" x14ac:dyDescent="0.3">
      <c r="A125" s="8">
        <v>0.9</v>
      </c>
      <c r="B125" s="9">
        <v>0.4</v>
      </c>
      <c r="C125" s="9">
        <v>9.81</v>
      </c>
      <c r="D125" s="9">
        <v>70</v>
      </c>
      <c r="E125" s="9">
        <f t="shared" si="40"/>
        <v>1.2217304763960306</v>
      </c>
      <c r="F125" s="9">
        <f t="shared" si="23"/>
        <v>0.34202014332566882</v>
      </c>
      <c r="G125" s="9">
        <f t="shared" si="24"/>
        <v>0.93969262078590832</v>
      </c>
      <c r="H125" s="9">
        <f t="shared" si="36"/>
        <v>2.7474774194546216</v>
      </c>
      <c r="I125" s="9">
        <v>1.75</v>
      </c>
      <c r="J125" s="9">
        <v>1.85</v>
      </c>
      <c r="K125" s="16">
        <f t="shared" si="37"/>
        <v>4.9185480193832696</v>
      </c>
      <c r="L125" s="16">
        <f t="shared" si="25"/>
        <v>5.0700497672287286</v>
      </c>
      <c r="M125" s="9"/>
      <c r="N125" s="9"/>
      <c r="O125" s="9">
        <f t="shared" si="38"/>
        <v>0.72576343856937242</v>
      </c>
      <c r="P125" s="9"/>
      <c r="Q125" s="10">
        <f t="shared" si="39"/>
        <v>145.15268771387446</v>
      </c>
    </row>
    <row r="126" spans="1:17" x14ac:dyDescent="0.3">
      <c r="A126" s="8">
        <v>0.9</v>
      </c>
      <c r="B126" s="9">
        <v>0.4</v>
      </c>
      <c r="C126" s="9">
        <v>9.81</v>
      </c>
      <c r="D126" s="9">
        <v>75</v>
      </c>
      <c r="E126" s="9">
        <f t="shared" si="40"/>
        <v>1.3089969389957472</v>
      </c>
      <c r="F126" s="9">
        <f t="shared" si="23"/>
        <v>0.25881904510252074</v>
      </c>
      <c r="G126" s="9">
        <f t="shared" si="24"/>
        <v>0.96592582628906831</v>
      </c>
      <c r="H126" s="9">
        <f t="shared" si="36"/>
        <v>3.7320508075688776</v>
      </c>
      <c r="I126" s="9">
        <v>1.75</v>
      </c>
      <c r="J126" s="9">
        <v>1.85</v>
      </c>
      <c r="K126" s="16">
        <f t="shared" si="37"/>
        <v>5.6474192390311124</v>
      </c>
      <c r="L126" s="16">
        <f t="shared" si="25"/>
        <v>5.8177248375581723</v>
      </c>
      <c r="M126" s="9"/>
      <c r="N126" s="9"/>
      <c r="O126" s="9">
        <f t="shared" si="38"/>
        <v>0.95680032184136243</v>
      </c>
      <c r="P126" s="9"/>
      <c r="Q126" s="10">
        <f t="shared" si="39"/>
        <v>191.36006436827245</v>
      </c>
    </row>
    <row r="127" spans="1:17" x14ac:dyDescent="0.3">
      <c r="A127" s="8">
        <v>0.9</v>
      </c>
      <c r="B127" s="9">
        <v>0.4</v>
      </c>
      <c r="C127" s="9">
        <v>9.81</v>
      </c>
      <c r="D127" s="9">
        <v>80</v>
      </c>
      <c r="E127" s="9">
        <f t="shared" si="40"/>
        <v>1.3962634015954636</v>
      </c>
      <c r="F127" s="9">
        <f t="shared" si="23"/>
        <v>0.17364817766693041</v>
      </c>
      <c r="G127" s="9">
        <f t="shared" si="24"/>
        <v>0.98480775301220802</v>
      </c>
      <c r="H127" s="9">
        <f t="shared" si="36"/>
        <v>5.6712818196177066</v>
      </c>
      <c r="I127" s="9">
        <v>1.75</v>
      </c>
      <c r="J127" s="9">
        <v>1.85</v>
      </c>
      <c r="K127" s="16">
        <f t="shared" si="37"/>
        <v>6.9128103459909163</v>
      </c>
      <c r="L127" s="16">
        <f t="shared" si="25"/>
        <v>7.1168069536588838</v>
      </c>
      <c r="M127" s="9"/>
      <c r="N127" s="9"/>
      <c r="O127" s="9">
        <f t="shared" si="38"/>
        <v>1.4336084063891716</v>
      </c>
      <c r="P127" s="9"/>
      <c r="Q127" s="10">
        <f t="shared" si="39"/>
        <v>286.72168127783425</v>
      </c>
    </row>
    <row r="128" spans="1:17" x14ac:dyDescent="0.3">
      <c r="A128" s="8">
        <v>0.9</v>
      </c>
      <c r="B128" s="9">
        <v>0.4</v>
      </c>
      <c r="C128" s="9">
        <v>9.81</v>
      </c>
      <c r="D128" s="9">
        <v>85</v>
      </c>
      <c r="E128" s="9">
        <f t="shared" si="40"/>
        <v>1.4835298641951802</v>
      </c>
      <c r="F128" s="9">
        <f t="shared" si="23"/>
        <v>8.7155742747658138E-2</v>
      </c>
      <c r="G128" s="9">
        <f t="shared" si="24"/>
        <v>0.99619469809174555</v>
      </c>
      <c r="H128" s="9">
        <f t="shared" si="36"/>
        <v>11.430052302761348</v>
      </c>
      <c r="I128" s="9">
        <v>1.75</v>
      </c>
      <c r="J128" s="9">
        <v>1.85</v>
      </c>
      <c r="K128" s="16">
        <f t="shared" si="37"/>
        <v>9.8210329136816501</v>
      </c>
      <c r="L128" s="16">
        <f t="shared" si="25"/>
        <v>10.104397997596593</v>
      </c>
      <c r="M128" s="9"/>
      <c r="N128" s="9"/>
      <c r="O128" s="9">
        <f t="shared" si="38"/>
        <v>2.893580624748548</v>
      </c>
      <c r="P128" s="9"/>
      <c r="Q128" s="10">
        <f t="shared" si="39"/>
        <v>578.71612494970952</v>
      </c>
    </row>
    <row r="129" spans="1:17" x14ac:dyDescent="0.3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9"/>
      <c r="M129" s="18"/>
      <c r="N129" s="18"/>
      <c r="O129" s="18"/>
      <c r="P129" s="18"/>
      <c r="Q129" s="20"/>
    </row>
    <row r="130" spans="1:17" x14ac:dyDescent="0.3">
      <c r="A130" s="8">
        <v>1</v>
      </c>
      <c r="B130" s="9">
        <v>0.4</v>
      </c>
      <c r="C130" s="9">
        <v>9.81</v>
      </c>
      <c r="D130" s="9">
        <v>5</v>
      </c>
      <c r="E130" s="9">
        <f>RADIANS(D130)</f>
        <v>8.7266462599716474E-2</v>
      </c>
      <c r="F130" s="9">
        <f t="shared" si="23"/>
        <v>0.99619469809174555</v>
      </c>
      <c r="G130" s="9">
        <f t="shared" si="24"/>
        <v>8.7155742747658166E-2</v>
      </c>
      <c r="H130" s="9">
        <f>TAN(E130)</f>
        <v>8.7488663525924007E-2</v>
      </c>
      <c r="I130" s="9">
        <v>1.75</v>
      </c>
      <c r="J130" s="9">
        <v>1.85</v>
      </c>
      <c r="K130" s="16">
        <f>(SQRT(C130)*I130)/(SQRT(2)*SQRT(I130*H130+A130-B130)*F130)</f>
        <v>4.4831731910161103</v>
      </c>
      <c r="L130" s="16">
        <f t="shared" si="25"/>
        <v>4.7120633910921343</v>
      </c>
      <c r="M130" s="9"/>
      <c r="N130" s="9"/>
      <c r="O130" s="9">
        <f>0.5*0.06*K130^2</f>
        <v>0.60296525581936722</v>
      </c>
      <c r="P130" s="9"/>
      <c r="Q130" s="10">
        <f t="shared" ref="Q130:Q146" si="41">O130/(0.5*0.1^2)</f>
        <v>120.59305116387343</v>
      </c>
    </row>
    <row r="131" spans="1:17" x14ac:dyDescent="0.3">
      <c r="A131" s="8">
        <v>1</v>
      </c>
      <c r="B131" s="9">
        <v>0.4</v>
      </c>
      <c r="C131" s="9">
        <v>9.81</v>
      </c>
      <c r="D131" s="9">
        <v>10</v>
      </c>
      <c r="E131" s="9">
        <f t="shared" ref="E131:E146" si="42">RADIANS(D131)</f>
        <v>0.17453292519943295</v>
      </c>
      <c r="F131" s="9">
        <f t="shared" si="23"/>
        <v>0.98480775301220802</v>
      </c>
      <c r="G131" s="9">
        <f t="shared" si="24"/>
        <v>0.17364817766693033</v>
      </c>
      <c r="H131" s="9">
        <f>TAN(E131)</f>
        <v>0.17632698070846498</v>
      </c>
      <c r="I131" s="9">
        <v>1.75</v>
      </c>
      <c r="J131" s="9">
        <v>1.85</v>
      </c>
      <c r="K131" s="16">
        <f>(SQRT(C131)*I131)/(SQRT(2)*SQRT(I131*H131+A131-B131)*F131)</f>
        <v>4.1288239902317692</v>
      </c>
      <c r="L131" s="16">
        <f t="shared" si="25"/>
        <v>4.3230099468526486</v>
      </c>
      <c r="M131" s="9"/>
      <c r="N131" s="9"/>
      <c r="O131" s="9">
        <f>0.5*0.06*K131^2</f>
        <v>0.51141562626940162</v>
      </c>
      <c r="P131" s="9"/>
      <c r="Q131" s="10">
        <f t="shared" si="41"/>
        <v>102.2831252538803</v>
      </c>
    </row>
    <row r="132" spans="1:17" x14ac:dyDescent="0.3">
      <c r="A132" s="8">
        <v>1</v>
      </c>
      <c r="B132" s="9">
        <v>0.4</v>
      </c>
      <c r="C132" s="9">
        <v>9.81</v>
      </c>
      <c r="D132" s="9">
        <v>15</v>
      </c>
      <c r="E132" s="9">
        <f t="shared" si="42"/>
        <v>0.26179938779914941</v>
      </c>
      <c r="F132" s="9">
        <f t="shared" si="23"/>
        <v>0.96592582628906831</v>
      </c>
      <c r="G132" s="9">
        <f t="shared" si="24"/>
        <v>0.25881904510252074</v>
      </c>
      <c r="H132" s="9">
        <f>TAN(E132)</f>
        <v>0.2679491924311227</v>
      </c>
      <c r="I132" s="9">
        <v>1.75</v>
      </c>
      <c r="J132" s="9">
        <v>1.85</v>
      </c>
      <c r="K132" s="16">
        <f>(SQRT(C132)*I132)/(SQRT(2)*SQRT(I132*H132+A132-B132)*F132)</f>
        <v>3.8809941279544957</v>
      </c>
      <c r="L132" s="16">
        <f t="shared" si="25"/>
        <v>4.0522892274554172</v>
      </c>
      <c r="M132" s="9"/>
      <c r="N132" s="9"/>
      <c r="O132" s="9">
        <f>0.5*0.06*K132^2</f>
        <v>0.45186346263651828</v>
      </c>
      <c r="P132" s="9"/>
      <c r="Q132" s="10">
        <f t="shared" si="41"/>
        <v>90.372692527303641</v>
      </c>
    </row>
    <row r="133" spans="1:17" x14ac:dyDescent="0.3">
      <c r="A133" s="8">
        <v>1</v>
      </c>
      <c r="B133" s="9">
        <v>0.4</v>
      </c>
      <c r="C133" s="9">
        <v>9.81</v>
      </c>
      <c r="D133" s="9">
        <v>20</v>
      </c>
      <c r="E133" s="9">
        <f t="shared" si="42"/>
        <v>0.3490658503988659</v>
      </c>
      <c r="F133" s="9">
        <f t="shared" ref="F133:F146" si="43">COS(E133)</f>
        <v>0.93969262078590843</v>
      </c>
      <c r="G133" s="9">
        <f t="shared" ref="G133:G146" si="44">SIN(E133)</f>
        <v>0.34202014332566871</v>
      </c>
      <c r="H133" s="9">
        <f t="shared" ref="H133:H146" si="45">TAN(E133)</f>
        <v>0.36397023426620234</v>
      </c>
      <c r="I133" s="9">
        <v>1.75</v>
      </c>
      <c r="J133" s="9">
        <v>1.85</v>
      </c>
      <c r="K133" s="16">
        <f t="shared" ref="K133:K146" si="46">(SQRT(C133)*I133)/(SQRT(2)*SQRT(I133*H133+A133-B133)*F133)</f>
        <v>3.7084807801224366</v>
      </c>
      <c r="L133" s="16">
        <f t="shared" ref="L133:L146" si="47">(SQRT(C133)*J133)/(SQRT(2)*SQRT(J133*H133+A133-B133)*F133)</f>
        <v>3.8639578967524622</v>
      </c>
      <c r="M133" s="9"/>
      <c r="N133" s="9"/>
      <c r="O133" s="9">
        <f t="shared" ref="O133:O146" si="48">0.5*0.06*K133^2</f>
        <v>0.41258489089612543</v>
      </c>
      <c r="P133" s="9"/>
      <c r="Q133" s="10">
        <f t="shared" si="41"/>
        <v>82.516978179225077</v>
      </c>
    </row>
    <row r="134" spans="1:17" x14ac:dyDescent="0.3">
      <c r="A134" s="8">
        <v>1</v>
      </c>
      <c r="B134" s="9">
        <v>0.4</v>
      </c>
      <c r="C134" s="9">
        <v>9.81</v>
      </c>
      <c r="D134" s="9">
        <v>25</v>
      </c>
      <c r="E134" s="9">
        <f t="shared" si="42"/>
        <v>0.43633231299858238</v>
      </c>
      <c r="F134" s="9">
        <f t="shared" si="43"/>
        <v>0.90630778703664994</v>
      </c>
      <c r="G134" s="9">
        <f t="shared" si="44"/>
        <v>0.42261826174069944</v>
      </c>
      <c r="H134" s="9">
        <f t="shared" si="45"/>
        <v>0.46630765815499858</v>
      </c>
      <c r="I134" s="9">
        <v>1.75</v>
      </c>
      <c r="J134" s="9">
        <v>1.85</v>
      </c>
      <c r="K134" s="16">
        <f t="shared" si="46"/>
        <v>3.5937207517427607</v>
      </c>
      <c r="L134" s="16">
        <f t="shared" si="47"/>
        <v>3.7380273047544428</v>
      </c>
      <c r="M134" s="9"/>
      <c r="N134" s="9"/>
      <c r="O134" s="9">
        <f t="shared" si="48"/>
        <v>0.38744486524519661</v>
      </c>
      <c r="P134" s="9"/>
      <c r="Q134" s="10">
        <f t="shared" si="41"/>
        <v>77.488973049039302</v>
      </c>
    </row>
    <row r="135" spans="1:17" x14ac:dyDescent="0.3">
      <c r="A135" s="8">
        <v>1</v>
      </c>
      <c r="B135" s="9">
        <v>0.4</v>
      </c>
      <c r="C135" s="9">
        <v>9.81</v>
      </c>
      <c r="D135" s="9">
        <v>30</v>
      </c>
      <c r="E135" s="9">
        <f t="shared" si="42"/>
        <v>0.52359877559829882</v>
      </c>
      <c r="F135" s="9">
        <f t="shared" si="43"/>
        <v>0.86602540378443871</v>
      </c>
      <c r="G135" s="9">
        <f t="shared" si="44"/>
        <v>0.49999999999999994</v>
      </c>
      <c r="H135" s="9">
        <f t="shared" si="45"/>
        <v>0.57735026918962573</v>
      </c>
      <c r="I135" s="9">
        <v>1.75</v>
      </c>
      <c r="J135" s="9">
        <v>1.85</v>
      </c>
      <c r="K135" s="16">
        <f t="shared" si="46"/>
        <v>3.5266717174778641</v>
      </c>
      <c r="L135" s="16">
        <f t="shared" si="47"/>
        <v>3.6631088330948147</v>
      </c>
      <c r="M135" s="9"/>
      <c r="N135" s="9"/>
      <c r="O135" s="9">
        <f t="shared" si="48"/>
        <v>0.37312240208574798</v>
      </c>
      <c r="P135" s="9"/>
      <c r="Q135" s="10">
        <f t="shared" si="41"/>
        <v>74.624480417149584</v>
      </c>
    </row>
    <row r="136" spans="1:17" x14ac:dyDescent="0.3">
      <c r="A136" s="8">
        <v>1</v>
      </c>
      <c r="B136" s="9">
        <v>0.4</v>
      </c>
      <c r="C136" s="9">
        <v>9.81</v>
      </c>
      <c r="D136" s="9">
        <v>35</v>
      </c>
      <c r="E136" s="9">
        <f t="shared" si="42"/>
        <v>0.6108652381980153</v>
      </c>
      <c r="F136" s="9">
        <f t="shared" si="43"/>
        <v>0.8191520442889918</v>
      </c>
      <c r="G136" s="9">
        <f t="shared" si="44"/>
        <v>0.57357643635104605</v>
      </c>
      <c r="H136" s="9">
        <f t="shared" si="45"/>
        <v>0.70020753820970971</v>
      </c>
      <c r="I136" s="9">
        <v>1.75</v>
      </c>
      <c r="J136" s="9">
        <v>1.85</v>
      </c>
      <c r="K136" s="16">
        <f t="shared" si="46"/>
        <v>3.5020181349391364</v>
      </c>
      <c r="L136" s="16">
        <f t="shared" si="47"/>
        <v>3.6331063922181626</v>
      </c>
      <c r="M136" s="9"/>
      <c r="N136" s="9"/>
      <c r="O136" s="9">
        <f t="shared" si="48"/>
        <v>0.3679239305232776</v>
      </c>
      <c r="P136" s="9"/>
      <c r="Q136" s="10">
        <f t="shared" si="41"/>
        <v>73.584786104655507</v>
      </c>
    </row>
    <row r="137" spans="1:17" x14ac:dyDescent="0.3">
      <c r="A137" s="8">
        <v>1</v>
      </c>
      <c r="B137" s="9">
        <v>0.4</v>
      </c>
      <c r="C137" s="9">
        <v>9.81</v>
      </c>
      <c r="D137" s="9">
        <v>40</v>
      </c>
      <c r="E137" s="9">
        <f t="shared" si="42"/>
        <v>0.69813170079773179</v>
      </c>
      <c r="F137" s="9">
        <f t="shared" si="43"/>
        <v>0.76604444311897801</v>
      </c>
      <c r="G137" s="9">
        <f t="shared" si="44"/>
        <v>0.64278760968653925</v>
      </c>
      <c r="H137" s="9">
        <f t="shared" si="45"/>
        <v>0.83909963117727993</v>
      </c>
      <c r="I137" s="9">
        <v>1.75</v>
      </c>
      <c r="J137" s="9">
        <v>1.85</v>
      </c>
      <c r="K137" s="16">
        <f t="shared" si="46"/>
        <v>3.5179022406620564</v>
      </c>
      <c r="L137" s="16">
        <f t="shared" si="47"/>
        <v>3.6457123761167334</v>
      </c>
      <c r="M137" s="9"/>
      <c r="N137" s="9"/>
      <c r="O137" s="9">
        <f t="shared" si="48"/>
        <v>0.3712690852456535</v>
      </c>
      <c r="P137" s="9"/>
      <c r="Q137" s="10">
        <f t="shared" si="41"/>
        <v>74.253817049130689</v>
      </c>
    </row>
    <row r="138" spans="1:17" x14ac:dyDescent="0.3">
      <c r="A138" s="8">
        <v>1</v>
      </c>
      <c r="B138" s="9">
        <v>0.4</v>
      </c>
      <c r="C138" s="9">
        <v>9.81</v>
      </c>
      <c r="D138" s="9">
        <v>45</v>
      </c>
      <c r="E138" s="9">
        <f t="shared" si="42"/>
        <v>0.78539816339744828</v>
      </c>
      <c r="F138" s="9">
        <f t="shared" si="43"/>
        <v>0.70710678118654757</v>
      </c>
      <c r="G138" s="9">
        <f t="shared" si="44"/>
        <v>0.70710678118654746</v>
      </c>
      <c r="H138" s="9">
        <f t="shared" si="45"/>
        <v>0.99999999999999989</v>
      </c>
      <c r="I138" s="9">
        <v>1.75</v>
      </c>
      <c r="J138" s="9">
        <v>1.85</v>
      </c>
      <c r="K138" s="16">
        <f t="shared" si="46"/>
        <v>3.5755151391985871</v>
      </c>
      <c r="L138" s="16">
        <f t="shared" si="47"/>
        <v>3.701887273777404</v>
      </c>
      <c r="M138" s="9"/>
      <c r="N138" s="9"/>
      <c r="O138" s="9">
        <f t="shared" si="48"/>
        <v>0.38352925531914872</v>
      </c>
      <c r="P138" s="9"/>
      <c r="Q138" s="10">
        <f t="shared" si="41"/>
        <v>76.705851063829726</v>
      </c>
    </row>
    <row r="139" spans="1:17" x14ac:dyDescent="0.3">
      <c r="A139" s="8">
        <v>1</v>
      </c>
      <c r="B139" s="9">
        <v>0.4</v>
      </c>
      <c r="C139" s="9">
        <v>9.81</v>
      </c>
      <c r="D139" s="9">
        <v>50</v>
      </c>
      <c r="E139" s="9">
        <f t="shared" si="42"/>
        <v>0.87266462599716477</v>
      </c>
      <c r="F139" s="9">
        <f t="shared" si="43"/>
        <v>0.64278760968653936</v>
      </c>
      <c r="G139" s="9">
        <f t="shared" si="44"/>
        <v>0.76604444311897801</v>
      </c>
      <c r="H139" s="9">
        <f t="shared" si="45"/>
        <v>1.19175359259421</v>
      </c>
      <c r="I139" s="9">
        <v>1.75</v>
      </c>
      <c r="J139" s="9">
        <v>1.85</v>
      </c>
      <c r="K139" s="16">
        <f t="shared" si="46"/>
        <v>3.6793569061483988</v>
      </c>
      <c r="L139" s="16">
        <f t="shared" si="47"/>
        <v>3.8060729878931387</v>
      </c>
      <c r="M139" s="9"/>
      <c r="N139" s="9"/>
      <c r="O139" s="9">
        <f t="shared" si="48"/>
        <v>0.40613001728465753</v>
      </c>
      <c r="P139" s="9"/>
      <c r="Q139" s="10">
        <f t="shared" si="41"/>
        <v>81.226003456931494</v>
      </c>
    </row>
    <row r="140" spans="1:17" x14ac:dyDescent="0.3">
      <c r="A140" s="8">
        <v>1</v>
      </c>
      <c r="B140" s="9">
        <v>0.4</v>
      </c>
      <c r="C140" s="9">
        <v>9.81</v>
      </c>
      <c r="D140" s="9">
        <v>55</v>
      </c>
      <c r="E140" s="9">
        <f t="shared" si="42"/>
        <v>0.95993108859688125</v>
      </c>
      <c r="F140" s="9">
        <f t="shared" si="43"/>
        <v>0.57357643635104616</v>
      </c>
      <c r="G140" s="9">
        <f t="shared" si="44"/>
        <v>0.8191520442889918</v>
      </c>
      <c r="H140" s="9">
        <f t="shared" si="45"/>
        <v>1.4281480067421144</v>
      </c>
      <c r="I140" s="9">
        <v>1.75</v>
      </c>
      <c r="J140" s="9">
        <v>1.85</v>
      </c>
      <c r="K140" s="16">
        <f t="shared" si="46"/>
        <v>3.8382858665978028</v>
      </c>
      <c r="L140" s="16">
        <f t="shared" si="47"/>
        <v>3.967240088415029</v>
      </c>
      <c r="M140" s="9"/>
      <c r="N140" s="9"/>
      <c r="O140" s="9">
        <f t="shared" si="48"/>
        <v>0.44197315181173336</v>
      </c>
      <c r="P140" s="9"/>
      <c r="Q140" s="10">
        <f t="shared" si="41"/>
        <v>88.39463036234666</v>
      </c>
    </row>
    <row r="141" spans="1:17" x14ac:dyDescent="0.3">
      <c r="A141" s="8">
        <v>1</v>
      </c>
      <c r="B141" s="9">
        <v>0.4</v>
      </c>
      <c r="C141" s="9">
        <v>9.81</v>
      </c>
      <c r="D141" s="9">
        <v>60</v>
      </c>
      <c r="E141" s="9">
        <f t="shared" si="42"/>
        <v>1.0471975511965976</v>
      </c>
      <c r="F141" s="9">
        <f t="shared" si="43"/>
        <v>0.50000000000000011</v>
      </c>
      <c r="G141" s="9">
        <f t="shared" si="44"/>
        <v>0.8660254037844386</v>
      </c>
      <c r="H141" s="9">
        <f t="shared" si="45"/>
        <v>1.7320508075688767</v>
      </c>
      <c r="I141" s="9">
        <v>1.75</v>
      </c>
      <c r="J141" s="9">
        <v>1.85</v>
      </c>
      <c r="K141" s="16">
        <f t="shared" si="46"/>
        <v>4.0678891367985228</v>
      </c>
      <c r="L141" s="16">
        <f t="shared" si="47"/>
        <v>4.2013048372091264</v>
      </c>
      <c r="M141" s="9"/>
      <c r="N141" s="9"/>
      <c r="O141" s="9">
        <f t="shared" si="48"/>
        <v>0.49643166087850293</v>
      </c>
      <c r="P141" s="9"/>
      <c r="Q141" s="10">
        <f t="shared" si="41"/>
        <v>99.286332175700565</v>
      </c>
    </row>
    <row r="142" spans="1:17" x14ac:dyDescent="0.3">
      <c r="A142" s="8">
        <v>1</v>
      </c>
      <c r="B142" s="9">
        <v>0.4</v>
      </c>
      <c r="C142" s="9">
        <v>9.81</v>
      </c>
      <c r="D142" s="9">
        <v>65</v>
      </c>
      <c r="E142" s="9">
        <f t="shared" si="42"/>
        <v>1.1344640137963142</v>
      </c>
      <c r="F142" s="9">
        <f t="shared" si="43"/>
        <v>0.42261826174069944</v>
      </c>
      <c r="G142" s="9">
        <f t="shared" si="44"/>
        <v>0.90630778703664994</v>
      </c>
      <c r="H142" s="9">
        <f t="shared" si="45"/>
        <v>2.1445069205095586</v>
      </c>
      <c r="I142" s="9">
        <v>1.75</v>
      </c>
      <c r="J142" s="9">
        <v>1.85</v>
      </c>
      <c r="K142" s="16">
        <f t="shared" si="46"/>
        <v>4.395624577891434</v>
      </c>
      <c r="L142" s="16">
        <f t="shared" si="47"/>
        <v>4.5364006931109362</v>
      </c>
      <c r="M142" s="9"/>
      <c r="N142" s="9"/>
      <c r="O142" s="9">
        <f t="shared" si="48"/>
        <v>0.57964546289289742</v>
      </c>
      <c r="P142" s="9"/>
      <c r="Q142" s="10">
        <f t="shared" si="41"/>
        <v>115.92909257857946</v>
      </c>
    </row>
    <row r="143" spans="1:17" x14ac:dyDescent="0.3">
      <c r="A143" s="8">
        <v>1</v>
      </c>
      <c r="B143" s="9">
        <v>0.4</v>
      </c>
      <c r="C143" s="9">
        <v>9.81</v>
      </c>
      <c r="D143" s="9">
        <v>70</v>
      </c>
      <c r="E143" s="9">
        <f t="shared" si="42"/>
        <v>1.2217304763960306</v>
      </c>
      <c r="F143" s="9">
        <f t="shared" si="43"/>
        <v>0.34202014332566882</v>
      </c>
      <c r="G143" s="9">
        <f t="shared" si="44"/>
        <v>0.93969262078590832</v>
      </c>
      <c r="H143" s="9">
        <f t="shared" si="45"/>
        <v>2.7474774194546216</v>
      </c>
      <c r="I143" s="9">
        <v>1.75</v>
      </c>
      <c r="J143" s="9">
        <v>1.85</v>
      </c>
      <c r="K143" s="16">
        <f t="shared" si="46"/>
        <v>4.8728618174952878</v>
      </c>
      <c r="L143" s="16">
        <f t="shared" si="47"/>
        <v>5.0252433104270819</v>
      </c>
      <c r="M143" s="9"/>
      <c r="N143" s="9"/>
      <c r="O143" s="9">
        <f t="shared" si="48"/>
        <v>0.7123434687721043</v>
      </c>
      <c r="P143" s="9"/>
      <c r="Q143" s="10">
        <f t="shared" si="41"/>
        <v>142.46869375442083</v>
      </c>
    </row>
    <row r="144" spans="1:17" x14ac:dyDescent="0.3">
      <c r="A144" s="8">
        <v>1</v>
      </c>
      <c r="B144" s="9">
        <v>0.4</v>
      </c>
      <c r="C144" s="9">
        <v>9.81</v>
      </c>
      <c r="D144" s="9">
        <v>75</v>
      </c>
      <c r="E144" s="9">
        <f t="shared" si="42"/>
        <v>1.3089969389957472</v>
      </c>
      <c r="F144" s="9">
        <f t="shared" si="43"/>
        <v>0.25881904510252074</v>
      </c>
      <c r="G144" s="9">
        <f t="shared" si="44"/>
        <v>0.96592582628906831</v>
      </c>
      <c r="H144" s="9">
        <f t="shared" si="45"/>
        <v>3.7320508075688776</v>
      </c>
      <c r="I144" s="9">
        <v>1.75</v>
      </c>
      <c r="J144" s="9">
        <v>1.85</v>
      </c>
      <c r="K144" s="16">
        <f t="shared" si="46"/>
        <v>5.6076822651826941</v>
      </c>
      <c r="L144" s="16">
        <f t="shared" si="47"/>
        <v>5.7788321956759496</v>
      </c>
      <c r="M144" s="9"/>
      <c r="N144" s="9"/>
      <c r="O144" s="9">
        <f t="shared" si="48"/>
        <v>0.94338301161733529</v>
      </c>
      <c r="P144" s="9"/>
      <c r="Q144" s="10">
        <f t="shared" si="41"/>
        <v>188.67660232346702</v>
      </c>
    </row>
    <row r="145" spans="1:17" x14ac:dyDescent="0.3">
      <c r="A145" s="8">
        <v>1</v>
      </c>
      <c r="B145" s="9">
        <v>0.4</v>
      </c>
      <c r="C145" s="9">
        <v>9.81</v>
      </c>
      <c r="D145" s="9">
        <v>80</v>
      </c>
      <c r="E145" s="9">
        <f t="shared" si="42"/>
        <v>1.3962634015954636</v>
      </c>
      <c r="F145" s="9">
        <f t="shared" si="43"/>
        <v>0.17364817766693041</v>
      </c>
      <c r="G145" s="9">
        <f t="shared" si="44"/>
        <v>0.98480775301220802</v>
      </c>
      <c r="H145" s="9">
        <f t="shared" si="45"/>
        <v>5.6712818196177066</v>
      </c>
      <c r="I145" s="9">
        <v>1.75</v>
      </c>
      <c r="J145" s="9">
        <v>1.85</v>
      </c>
      <c r="K145" s="16">
        <f t="shared" si="46"/>
        <v>6.8798912092615847</v>
      </c>
      <c r="L145" s="16">
        <f t="shared" si="47"/>
        <v>7.0846531356638742</v>
      </c>
      <c r="M145" s="9"/>
      <c r="N145" s="9"/>
      <c r="O145" s="9">
        <f t="shared" si="48"/>
        <v>1.4199870915382449</v>
      </c>
      <c r="P145" s="9"/>
      <c r="Q145" s="10">
        <f t="shared" si="41"/>
        <v>283.9974183076489</v>
      </c>
    </row>
    <row r="146" spans="1:17" ht="15" thickBot="1" x14ac:dyDescent="0.35">
      <c r="A146" s="11">
        <v>1</v>
      </c>
      <c r="B146" s="12">
        <v>0.4</v>
      </c>
      <c r="C146" s="12">
        <v>9.81</v>
      </c>
      <c r="D146" s="12">
        <v>85</v>
      </c>
      <c r="E146" s="12">
        <f t="shared" si="42"/>
        <v>1.4835298641951802</v>
      </c>
      <c r="F146" s="12">
        <f t="shared" si="43"/>
        <v>8.7155742747658138E-2</v>
      </c>
      <c r="G146" s="12">
        <f t="shared" si="44"/>
        <v>0.99619469809174555</v>
      </c>
      <c r="H146" s="12">
        <f t="shared" si="45"/>
        <v>11.430052302761348</v>
      </c>
      <c r="I146" s="12">
        <v>1.75</v>
      </c>
      <c r="J146" s="9">
        <v>1.85</v>
      </c>
      <c r="K146" s="25">
        <f t="shared" si="46"/>
        <v>9.7971694615057334</v>
      </c>
      <c r="L146" s="25">
        <f t="shared" si="47"/>
        <v>10.081138021108528</v>
      </c>
      <c r="M146" s="12"/>
      <c r="N146" s="12"/>
      <c r="O146" s="12">
        <f t="shared" si="48"/>
        <v>2.8795358837238161</v>
      </c>
      <c r="P146" s="12"/>
      <c r="Q146" s="13">
        <f t="shared" si="41"/>
        <v>575.90717674476309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zoomScaleNormal="100" workbookViewId="0">
      <selection activeCell="N9" sqref="N8:N9"/>
    </sheetView>
  </sheetViews>
  <sheetFormatPr defaultRowHeight="14.4" x14ac:dyDescent="0.3"/>
  <cols>
    <col min="2" max="2" width="16.77734375" bestFit="1" customWidth="1"/>
    <col min="3" max="3" width="11.33203125" customWidth="1"/>
    <col min="6" max="6" width="8.88671875" customWidth="1"/>
    <col min="9" max="9" width="16.77734375" bestFit="1" customWidth="1"/>
    <col min="10" max="10" width="7.44140625" bestFit="1" customWidth="1"/>
  </cols>
  <sheetData>
    <row r="1" spans="2:11" ht="15" thickBot="1" x14ac:dyDescent="0.35">
      <c r="B1" s="9"/>
      <c r="C1" s="9"/>
      <c r="D1" s="9"/>
      <c r="F1" s="9"/>
      <c r="G1" s="9"/>
      <c r="H1" s="9"/>
      <c r="I1" s="9"/>
      <c r="J1" s="9"/>
    </row>
    <row r="2" spans="2:11" x14ac:dyDescent="0.3">
      <c r="B2" s="5" t="s">
        <v>9</v>
      </c>
      <c r="C2" s="6"/>
      <c r="D2" s="7"/>
      <c r="F2" s="9"/>
      <c r="G2" s="9"/>
      <c r="H2" s="9"/>
      <c r="I2" s="5" t="s">
        <v>9</v>
      </c>
      <c r="J2" s="6"/>
      <c r="K2" s="7"/>
    </row>
    <row r="3" spans="2:11" x14ac:dyDescent="0.3">
      <c r="B3" s="8" t="s">
        <v>10</v>
      </c>
      <c r="C3" s="9"/>
      <c r="D3" s="10"/>
      <c r="F3" s="9"/>
      <c r="G3" s="9"/>
      <c r="H3" s="9"/>
      <c r="I3" s="8" t="s">
        <v>10</v>
      </c>
      <c r="J3" s="9"/>
      <c r="K3" s="10"/>
    </row>
    <row r="4" spans="2:11" x14ac:dyDescent="0.3">
      <c r="B4" s="8" t="s">
        <v>11</v>
      </c>
      <c r="C4" s="9"/>
      <c r="D4" s="10"/>
      <c r="F4" s="9"/>
      <c r="G4" s="9"/>
      <c r="H4" s="9"/>
      <c r="I4" s="8" t="s">
        <v>11</v>
      </c>
      <c r="J4" s="9"/>
      <c r="K4" s="10"/>
    </row>
    <row r="5" spans="2:11" x14ac:dyDescent="0.3">
      <c r="B5" s="8" t="s">
        <v>0</v>
      </c>
      <c r="C5" s="27">
        <v>0.06</v>
      </c>
      <c r="D5" s="10" t="s">
        <v>28</v>
      </c>
      <c r="F5" s="9"/>
      <c r="G5" s="9"/>
      <c r="H5" s="9"/>
      <c r="I5" s="8" t="s">
        <v>0</v>
      </c>
      <c r="J5" s="27">
        <v>0.06</v>
      </c>
      <c r="K5" s="10" t="s">
        <v>28</v>
      </c>
    </row>
    <row r="6" spans="2:11" x14ac:dyDescent="0.3">
      <c r="B6" s="8" t="s">
        <v>12</v>
      </c>
      <c r="C6" s="27">
        <v>3.5000000000000003E-2</v>
      </c>
      <c r="D6" s="10" t="s">
        <v>0</v>
      </c>
      <c r="F6" s="9"/>
      <c r="G6" s="9"/>
      <c r="H6" s="9"/>
      <c r="I6" s="8" t="s">
        <v>12</v>
      </c>
      <c r="J6" s="27">
        <v>3.5000000000000003E-2</v>
      </c>
      <c r="K6" s="10" t="s">
        <v>0</v>
      </c>
    </row>
    <row r="7" spans="2:11" x14ac:dyDescent="0.3">
      <c r="B7" s="8" t="s">
        <v>13</v>
      </c>
      <c r="C7" s="27">
        <f>(2/3)*C6*C5*C6</f>
        <v>4.9000000000000005E-5</v>
      </c>
      <c r="D7" s="10" t="s">
        <v>27</v>
      </c>
      <c r="F7" s="9"/>
      <c r="G7" s="9"/>
      <c r="H7" s="9"/>
      <c r="I7" s="8" t="s">
        <v>13</v>
      </c>
      <c r="J7" s="27">
        <f>(2/3)*J6*J5*J6</f>
        <v>4.9000000000000005E-5</v>
      </c>
      <c r="K7" s="10" t="s">
        <v>27</v>
      </c>
    </row>
    <row r="8" spans="2:11" x14ac:dyDescent="0.3">
      <c r="B8" s="8" t="s">
        <v>14</v>
      </c>
      <c r="C8" s="27"/>
      <c r="D8" s="10"/>
      <c r="F8" s="9"/>
      <c r="G8" s="9"/>
      <c r="H8" s="9"/>
      <c r="I8" s="8" t="s">
        <v>14</v>
      </c>
      <c r="J8" s="27"/>
      <c r="K8" s="10"/>
    </row>
    <row r="9" spans="2:11" x14ac:dyDescent="0.3">
      <c r="B9" s="8" t="s">
        <v>39</v>
      </c>
      <c r="C9" s="27">
        <v>0.3</v>
      </c>
      <c r="D9" s="10" t="s">
        <v>0</v>
      </c>
      <c r="F9" s="9"/>
      <c r="G9" s="9"/>
      <c r="H9" s="9"/>
      <c r="I9" s="8" t="s">
        <v>39</v>
      </c>
      <c r="J9" s="27">
        <v>0.35</v>
      </c>
      <c r="K9" s="10" t="s">
        <v>0</v>
      </c>
    </row>
    <row r="10" spans="2:11" x14ac:dyDescent="0.3">
      <c r="B10" s="8" t="s">
        <v>15</v>
      </c>
      <c r="C10" s="27">
        <v>0.1135</v>
      </c>
      <c r="D10" s="10" t="s">
        <v>0</v>
      </c>
      <c r="I10" s="8" t="s">
        <v>15</v>
      </c>
      <c r="J10" s="27">
        <f>0.1135+0.025</f>
        <v>0.13850000000000001</v>
      </c>
      <c r="K10" s="10" t="s">
        <v>0</v>
      </c>
    </row>
    <row r="11" spans="2:11" x14ac:dyDescent="0.3">
      <c r="B11" s="8" t="s">
        <v>16</v>
      </c>
      <c r="C11" s="27">
        <f>C7+C10*C10*C5</f>
        <v>8.2193500000000009E-4</v>
      </c>
      <c r="D11" s="10" t="s">
        <v>27</v>
      </c>
      <c r="I11" s="8" t="s">
        <v>16</v>
      </c>
      <c r="J11" s="27">
        <f>J7+J10*J10*J5</f>
        <v>1.1999350000000003E-3</v>
      </c>
      <c r="K11" s="10" t="s">
        <v>27</v>
      </c>
    </row>
    <row r="12" spans="2:11" x14ac:dyDescent="0.3">
      <c r="B12" s="8" t="s">
        <v>42</v>
      </c>
      <c r="C12" s="27"/>
      <c r="D12" s="10"/>
      <c r="I12" s="8" t="s">
        <v>42</v>
      </c>
      <c r="J12" s="27"/>
      <c r="K12" s="10"/>
    </row>
    <row r="13" spans="2:11" x14ac:dyDescent="0.3">
      <c r="B13" s="8" t="s">
        <v>26</v>
      </c>
      <c r="C13" s="27">
        <v>0.1135</v>
      </c>
      <c r="D13" s="10" t="s">
        <v>0</v>
      </c>
      <c r="I13" s="8" t="s">
        <v>26</v>
      </c>
      <c r="J13" s="27">
        <v>0.1135</v>
      </c>
      <c r="K13" s="10" t="s">
        <v>0</v>
      </c>
    </row>
    <row r="14" spans="2:11" x14ac:dyDescent="0.3">
      <c r="B14" s="8" t="s">
        <v>0</v>
      </c>
      <c r="C14" s="27">
        <v>0.3</v>
      </c>
      <c r="D14" s="10" t="s">
        <v>28</v>
      </c>
      <c r="I14" s="8" t="s">
        <v>0</v>
      </c>
      <c r="J14" s="27">
        <v>0.3</v>
      </c>
      <c r="K14" s="10" t="s">
        <v>28</v>
      </c>
    </row>
    <row r="15" spans="2:11" ht="15" thickBot="1" x14ac:dyDescent="0.35">
      <c r="B15" s="15" t="s">
        <v>13</v>
      </c>
      <c r="C15" s="28">
        <f>(1/3)*C14*C13^2</f>
        <v>1.288225E-3</v>
      </c>
      <c r="D15" s="26" t="s">
        <v>27</v>
      </c>
      <c r="I15" s="15" t="s">
        <v>13</v>
      </c>
      <c r="J15" s="28">
        <f>(1/3)*J14*J13^2</f>
        <v>1.288225E-3</v>
      </c>
      <c r="K15" s="26" t="s">
        <v>27</v>
      </c>
    </row>
    <row r="16" spans="2:11" ht="15" thickBot="1" x14ac:dyDescent="0.35">
      <c r="C16" s="31"/>
      <c r="J16" s="31"/>
    </row>
    <row r="17" spans="2:11" ht="15" thickBot="1" x14ac:dyDescent="0.35">
      <c r="B17" s="2" t="s">
        <v>43</v>
      </c>
      <c r="C17" s="32">
        <f>C15+C11</f>
        <v>2.1101600000000002E-3</v>
      </c>
      <c r="D17" s="4" t="s">
        <v>27</v>
      </c>
      <c r="I17" s="2" t="s">
        <v>43</v>
      </c>
      <c r="J17" s="32">
        <f>J15+J11</f>
        <v>2.4881600000000005E-3</v>
      </c>
      <c r="K17" s="4" t="s">
        <v>27</v>
      </c>
    </row>
    <row r="18" spans="2:11" ht="15" thickBot="1" x14ac:dyDescent="0.35"/>
    <row r="19" spans="2:11" ht="15" thickBot="1" x14ac:dyDescent="0.35">
      <c r="B19" s="2" t="s">
        <v>25</v>
      </c>
      <c r="C19" s="3">
        <v>5</v>
      </c>
      <c r="D19" s="4" t="s">
        <v>20</v>
      </c>
      <c r="I19" s="2" t="s">
        <v>25</v>
      </c>
      <c r="J19" s="3">
        <v>5</v>
      </c>
      <c r="K19" s="4" t="s">
        <v>20</v>
      </c>
    </row>
    <row r="20" spans="2:11" ht="15" thickBot="1" x14ac:dyDescent="0.35"/>
    <row r="21" spans="2:11" x14ac:dyDescent="0.3">
      <c r="B21" s="5" t="s">
        <v>29</v>
      </c>
      <c r="C21" s="6"/>
      <c r="D21" s="7"/>
      <c r="I21" s="5" t="s">
        <v>29</v>
      </c>
      <c r="J21" s="6"/>
      <c r="K21" s="7"/>
    </row>
    <row r="22" spans="2:11" x14ac:dyDescent="0.3">
      <c r="B22" s="8" t="s">
        <v>32</v>
      </c>
      <c r="C22" s="29">
        <f>C23*C17</f>
        <v>0.65175414759609906</v>
      </c>
      <c r="D22" s="10" t="s">
        <v>33</v>
      </c>
      <c r="I22" s="8" t="s">
        <v>32</v>
      </c>
      <c r="J22" s="29">
        <f>J23*J17</f>
        <v>0.51610598757123149</v>
      </c>
      <c r="K22" s="10" t="s">
        <v>33</v>
      </c>
    </row>
    <row r="23" spans="2:11" x14ac:dyDescent="0.3">
      <c r="B23" s="8" t="s">
        <v>30</v>
      </c>
      <c r="C23" s="29">
        <f>((C19/C10)^2)/(2*PI())</f>
        <v>308.86480058199328</v>
      </c>
      <c r="D23" s="10" t="s">
        <v>31</v>
      </c>
      <c r="I23" s="8" t="s">
        <v>30</v>
      </c>
      <c r="J23" s="29">
        <f>((J19/J10)^2)/(2*PI())</f>
        <v>207.42475868562769</v>
      </c>
      <c r="K23" s="10" t="s">
        <v>31</v>
      </c>
    </row>
    <row r="24" spans="2:11" x14ac:dyDescent="0.3">
      <c r="B24" s="14" t="s">
        <v>34</v>
      </c>
      <c r="C24" s="29"/>
      <c r="D24" s="10"/>
      <c r="I24" s="14" t="s">
        <v>34</v>
      </c>
      <c r="J24" s="29"/>
      <c r="K24" s="10"/>
    </row>
    <row r="25" spans="2:11" x14ac:dyDescent="0.3">
      <c r="B25" s="14" t="s">
        <v>40</v>
      </c>
      <c r="C25" s="29">
        <f>C27*60</f>
        <v>420.6738583926749</v>
      </c>
      <c r="D25" s="10" t="s">
        <v>41</v>
      </c>
      <c r="I25" s="14" t="s">
        <v>40</v>
      </c>
      <c r="J25" s="29">
        <f>J27*60</f>
        <v>344.73994893551333</v>
      </c>
      <c r="K25" s="10" t="s">
        <v>41</v>
      </c>
    </row>
    <row r="26" spans="2:11" x14ac:dyDescent="0.3">
      <c r="B26" s="14" t="s">
        <v>21</v>
      </c>
      <c r="C26" s="29">
        <f>C19/C10</f>
        <v>44.052863436123346</v>
      </c>
      <c r="D26" s="10" t="s">
        <v>22</v>
      </c>
      <c r="I26" s="14" t="s">
        <v>21</v>
      </c>
      <c r="J26" s="29">
        <f>J19/J10</f>
        <v>36.101083032490969</v>
      </c>
      <c r="K26" s="10" t="s">
        <v>22</v>
      </c>
    </row>
    <row r="27" spans="2:11" ht="15" thickBot="1" x14ac:dyDescent="0.35">
      <c r="B27" s="15" t="s">
        <v>23</v>
      </c>
      <c r="C27" s="30">
        <f>C26/(2*PI())</f>
        <v>7.0112309732112479</v>
      </c>
      <c r="D27" s="13" t="s">
        <v>24</v>
      </c>
      <c r="I27" s="15" t="s">
        <v>23</v>
      </c>
      <c r="J27" s="30">
        <f>J26/(2*PI())</f>
        <v>5.7456658155918889</v>
      </c>
      <c r="K27" s="1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21" sqref="H21"/>
    </sheetView>
  </sheetViews>
  <sheetFormatPr defaultRowHeight="14.4" x14ac:dyDescent="0.3"/>
  <cols>
    <col min="1" max="1" width="31.44140625" bestFit="1" customWidth="1"/>
    <col min="5" max="5" width="11" bestFit="1" customWidth="1"/>
  </cols>
  <sheetData>
    <row r="1" spans="1:11" x14ac:dyDescent="0.3">
      <c r="A1" t="s">
        <v>18</v>
      </c>
    </row>
    <row r="3" spans="1:11" x14ac:dyDescent="0.3">
      <c r="A3" t="s">
        <v>19</v>
      </c>
      <c r="B3">
        <v>5</v>
      </c>
      <c r="C3" t="s">
        <v>20</v>
      </c>
    </row>
    <row r="4" spans="1:11" x14ac:dyDescent="0.3">
      <c r="A4" t="s">
        <v>12</v>
      </c>
      <c r="B4">
        <v>0.05</v>
      </c>
      <c r="C4" t="s">
        <v>0</v>
      </c>
    </row>
    <row r="5" spans="1:11" x14ac:dyDescent="0.3">
      <c r="K5">
        <f>0.075*5</f>
        <v>0.375</v>
      </c>
    </row>
    <row r="6" spans="1:11" x14ac:dyDescent="0.3">
      <c r="A6" t="s">
        <v>21</v>
      </c>
      <c r="B6">
        <f>B3/B4</f>
        <v>100</v>
      </c>
      <c r="C6" t="s">
        <v>22</v>
      </c>
    </row>
    <row r="7" spans="1:11" x14ac:dyDescent="0.3">
      <c r="A7" t="s">
        <v>23</v>
      </c>
      <c r="B7" s="1">
        <f>B6/(2*PI())</f>
        <v>15.915494309189533</v>
      </c>
      <c r="C7" t="s">
        <v>24</v>
      </c>
    </row>
    <row r="8" spans="1:11" x14ac:dyDescent="0.3">
      <c r="A8" t="s">
        <v>41</v>
      </c>
      <c r="B8">
        <f>60*B7</f>
        <v>954.92965855137197</v>
      </c>
    </row>
    <row r="11" spans="1:11" x14ac:dyDescent="0.3">
      <c r="A11" t="s">
        <v>52</v>
      </c>
      <c r="B11">
        <v>4.9000000000000005E-5</v>
      </c>
      <c r="C11" t="s">
        <v>57</v>
      </c>
      <c r="F11" s="1"/>
    </row>
    <row r="13" spans="1:11" x14ac:dyDescent="0.3">
      <c r="A13" t="s">
        <v>53</v>
      </c>
      <c r="B13">
        <f>B11+0.06*B4*B4</f>
        <v>1.9900000000000001E-4</v>
      </c>
      <c r="C13" t="s">
        <v>57</v>
      </c>
    </row>
    <row r="16" spans="1:11" x14ac:dyDescent="0.3">
      <c r="A16" t="s">
        <v>55</v>
      </c>
      <c r="B16">
        <v>0.3</v>
      </c>
      <c r="C16" t="s">
        <v>28</v>
      </c>
    </row>
    <row r="17" spans="1:3" x14ac:dyDescent="0.3">
      <c r="A17" t="s">
        <v>54</v>
      </c>
      <c r="B17">
        <f>0.5*B16*B4*B4</f>
        <v>3.7500000000000001E-4</v>
      </c>
      <c r="C17" t="s">
        <v>57</v>
      </c>
    </row>
    <row r="20" spans="1:3" x14ac:dyDescent="0.3">
      <c r="A20" t="s">
        <v>56</v>
      </c>
      <c r="B20">
        <f>B17+B13</f>
        <v>5.7400000000000007E-4</v>
      </c>
      <c r="C20" t="s">
        <v>57</v>
      </c>
    </row>
    <row r="22" spans="1:3" x14ac:dyDescent="0.3">
      <c r="A22" t="s">
        <v>30</v>
      </c>
      <c r="B22">
        <f>((B3/B4)^2)/(2*PI())</f>
        <v>1591.5494309189535</v>
      </c>
      <c r="C22" t="s">
        <v>31</v>
      </c>
    </row>
    <row r="24" spans="1:3" x14ac:dyDescent="0.3">
      <c r="A24" t="s">
        <v>29</v>
      </c>
      <c r="B24">
        <f>B22*B20</f>
        <v>0.91354937334747943</v>
      </c>
      <c r="C24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abSelected="1" workbookViewId="0">
      <selection activeCell="C22" sqref="C22"/>
    </sheetView>
  </sheetViews>
  <sheetFormatPr defaultRowHeight="14.4" x14ac:dyDescent="0.3"/>
  <cols>
    <col min="2" max="2" width="8.88671875" customWidth="1"/>
    <col min="3" max="3" width="17.88671875" bestFit="1" customWidth="1"/>
    <col min="4" max="4" width="12.6640625" customWidth="1"/>
  </cols>
  <sheetData>
    <row r="1" spans="2:10" ht="15" thickBot="1" x14ac:dyDescent="0.35"/>
    <row r="2" spans="2:10" ht="14.4" customHeight="1" x14ac:dyDescent="0.3">
      <c r="B2" s="49" t="s">
        <v>63</v>
      </c>
      <c r="C2" s="50"/>
      <c r="D2" s="50"/>
      <c r="E2" s="50"/>
      <c r="F2" s="51"/>
      <c r="G2" s="33"/>
      <c r="H2" s="33"/>
      <c r="I2" s="33"/>
      <c r="J2" s="33"/>
    </row>
    <row r="3" spans="2:10" ht="15" thickBot="1" x14ac:dyDescent="0.35">
      <c r="B3" s="52"/>
      <c r="C3" s="53"/>
      <c r="D3" s="53"/>
      <c r="E3" s="53"/>
      <c r="F3" s="54"/>
      <c r="G3" s="33"/>
      <c r="H3" s="33"/>
      <c r="I3" s="33"/>
      <c r="J3" s="33"/>
    </row>
    <row r="4" spans="2:10" ht="15" thickBot="1" x14ac:dyDescent="0.35"/>
    <row r="5" spans="2:10" ht="15" thickBot="1" x14ac:dyDescent="0.35">
      <c r="B5" s="41" t="s">
        <v>59</v>
      </c>
      <c r="C5" s="42" t="s">
        <v>60</v>
      </c>
      <c r="D5" s="42" t="s">
        <v>61</v>
      </c>
      <c r="E5" s="45" t="s">
        <v>62</v>
      </c>
    </row>
    <row r="6" spans="2:10" x14ac:dyDescent="0.3">
      <c r="B6" s="39">
        <v>1.75</v>
      </c>
      <c r="C6" s="40">
        <f>(SQRT(9.81)*B6)/(SQRT(2)*SQRT(B6*TAN(((45/180)*PI())))*COS(((45/180)*PI())))</f>
        <v>4.1433681950799404</v>
      </c>
      <c r="D6" s="44">
        <f>((C6/0.05)/(2*PI()))*60</f>
        <v>791.32503515606038</v>
      </c>
      <c r="E6" s="48">
        <f>ACOS(1.75/B6)*(180/PI())</f>
        <v>0</v>
      </c>
    </row>
    <row r="7" spans="2:10" x14ac:dyDescent="0.3">
      <c r="B7" s="36">
        <v>1.76</v>
      </c>
      <c r="C7" s="34">
        <f t="shared" ref="C7:C16" si="0">(SQRT(9.81)*B7)/(SQRT(2)*SQRT(B7*TAN(((45/180)*PI())))*COS(((45/180)*PI())))</f>
        <v>4.1551895263633876</v>
      </c>
      <c r="D7" s="35">
        <f t="shared" ref="D7:D16" si="1">((C7/0.05)/(2*PI()))*60</f>
        <v>793.58274312528545</v>
      </c>
      <c r="E7" s="46">
        <f t="shared" ref="E7:E16" si="2">ACOS(1.75/B7)*(180/PI())</f>
        <v>6.1106462488773463</v>
      </c>
    </row>
    <row r="8" spans="2:10" x14ac:dyDescent="0.3">
      <c r="B8" s="36">
        <v>1.77</v>
      </c>
      <c r="C8" s="34">
        <f t="shared" si="0"/>
        <v>4.1669773217525439</v>
      </c>
      <c r="D8" s="35">
        <f t="shared" si="1"/>
        <v>795.83404621049351</v>
      </c>
      <c r="E8" s="46">
        <f t="shared" si="2"/>
        <v>8.6213600928398897</v>
      </c>
    </row>
    <row r="9" spans="2:10" x14ac:dyDescent="0.3">
      <c r="B9" s="36">
        <v>1.78</v>
      </c>
      <c r="C9" s="34">
        <f t="shared" si="0"/>
        <v>4.1787318650518843</v>
      </c>
      <c r="D9" s="35">
        <f t="shared" si="1"/>
        <v>798.0789986143468</v>
      </c>
      <c r="E9" s="46">
        <f t="shared" si="2"/>
        <v>10.534164940871936</v>
      </c>
    </row>
    <row r="10" spans="2:10" x14ac:dyDescent="0.3">
      <c r="B10" s="36">
        <v>1.79</v>
      </c>
      <c r="C10" s="34">
        <f t="shared" si="0"/>
        <v>4.1904534360854075</v>
      </c>
      <c r="D10" s="35">
        <f t="shared" si="1"/>
        <v>800.31765377929241</v>
      </c>
      <c r="E10" s="46">
        <f t="shared" si="2"/>
        <v>12.135374584375702</v>
      </c>
    </row>
    <row r="11" spans="2:10" x14ac:dyDescent="0.3">
      <c r="B11" s="36">
        <v>1.8</v>
      </c>
      <c r="C11" s="34">
        <f t="shared" si="0"/>
        <v>4.2021423107743496</v>
      </c>
      <c r="D11" s="35">
        <f t="shared" si="1"/>
        <v>802.55006440240459</v>
      </c>
      <c r="E11" s="46">
        <f t="shared" si="2"/>
        <v>13.536202737381151</v>
      </c>
    </row>
    <row r="12" spans="2:10" x14ac:dyDescent="0.3">
      <c r="B12" s="36">
        <v>1.81</v>
      </c>
      <c r="C12" s="34">
        <f t="shared" si="0"/>
        <v>4.213798761212975</v>
      </c>
      <c r="D12" s="35">
        <f t="shared" si="1"/>
        <v>804.7762824498601</v>
      </c>
      <c r="E12" s="46">
        <f t="shared" si="2"/>
        <v>14.793844003936069</v>
      </c>
    </row>
    <row r="13" spans="2:10" x14ac:dyDescent="0.3">
      <c r="B13" s="36">
        <v>1.82</v>
      </c>
      <c r="C13" s="34">
        <f t="shared" si="0"/>
        <v>4.2254230557424659</v>
      </c>
      <c r="D13" s="35">
        <f t="shared" si="1"/>
        <v>806.99635917104956</v>
      </c>
      <c r="E13" s="46">
        <f t="shared" si="2"/>
        <v>15.942368605628653</v>
      </c>
    </row>
    <row r="14" spans="2:10" x14ac:dyDescent="0.3">
      <c r="B14" s="36">
        <v>1.83</v>
      </c>
      <c r="C14" s="34">
        <f t="shared" si="0"/>
        <v>4.2370154590230147</v>
      </c>
      <c r="D14" s="35">
        <f t="shared" si="1"/>
        <v>809.21034511234643</v>
      </c>
      <c r="E14" s="46">
        <f t="shared" si="2"/>
        <v>17.004037075011659</v>
      </c>
    </row>
    <row r="15" spans="2:10" x14ac:dyDescent="0.3">
      <c r="B15" s="36">
        <v>1.84</v>
      </c>
      <c r="C15" s="34">
        <f t="shared" si="0"/>
        <v>4.2485762321041145</v>
      </c>
      <c r="D15" s="35">
        <f t="shared" si="1"/>
        <v>811.41829013053132</v>
      </c>
      <c r="E15" s="46">
        <f t="shared" si="2"/>
        <v>17.99435512930879</v>
      </c>
    </row>
    <row r="16" spans="2:10" ht="15" thickBot="1" x14ac:dyDescent="0.35">
      <c r="B16" s="37">
        <v>1.85</v>
      </c>
      <c r="C16" s="38">
        <f t="shared" si="0"/>
        <v>4.2601056324931665</v>
      </c>
      <c r="D16" s="43">
        <f t="shared" si="1"/>
        <v>813.62024340589517</v>
      </c>
      <c r="E16" s="47">
        <f t="shared" si="2"/>
        <v>18.92464441605123</v>
      </c>
    </row>
  </sheetData>
  <mergeCells count="1">
    <mergeCell ref="B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Mindistwinkel</vt:lpstr>
      <vt:lpstr>Foglio2</vt:lpstr>
      <vt:lpstr>Foglio1</vt:lpstr>
      <vt:lpstr>Foglio3</vt:lpstr>
      <vt:lpstr>Foglio4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2014-11-28T10:28:35Z</dcterms:modified>
</cp:coreProperties>
</file>