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autoCompressPictures="0" defaultThemeVersion="124226"/>
  <bookViews>
    <workbookView xWindow="360" yWindow="675" windowWidth="20730" windowHeight="11760"/>
  </bookViews>
  <sheets>
    <sheet name="Заявление на выдачу БГ" sheetId="8" r:id="rId1"/>
    <sheet name="Калькулятор ГАРАНТИИ" sheetId="1" state="hidden" r:id="rId2"/>
    <sheet name="Search" sheetId="18" state="hidden" r:id="rId3"/>
    <sheet name="Данные заявления" sheetId="10" state="hidden" r:id="rId4"/>
    <sheet name="в рублях" sheetId="6" state="hidden" r:id="rId5"/>
    <sheet name="Лист1" sheetId="16" r:id="rId6"/>
    <sheet name="Лист2" sheetId="12" r:id="rId7"/>
    <sheet name="Лист3" sheetId="17" r:id="rId8"/>
  </sheets>
  <externalReferences>
    <externalReference r:id="rId9"/>
    <externalReference r:id="rId10"/>
    <externalReference r:id="rId11"/>
  </externalReferences>
  <definedNames>
    <definedName name="avans" localSheetId="7">'[1]Заявление на выдачу БГ'!$AF$51</definedName>
    <definedName name="avans">'[2]Заявление на выдачу БГ'!$AF$51</definedName>
    <definedName name="benef" localSheetId="7">'[1]Заявление на выдачу БГ'!$AF$45</definedName>
    <definedName name="benef">'[2]Заявление на выдачу БГ'!$AF$45</definedName>
    <definedName name="bessporn" localSheetId="7">'[1]Заявление на выдачу БГ'!$AF$40</definedName>
    <definedName name="bessporn">'[2]Заявление на выдачу БГ'!$AF$40</definedName>
    <definedName name="calc" localSheetId="7">'[1]Заявление на выдачу БГ'!$BD$37</definedName>
    <definedName name="calc">'[2]Заявление на выдачу БГ'!$BD$37</definedName>
    <definedName name="form" localSheetId="7">'[1]Заявление на выдачу БГ'!$AF$38</definedName>
    <definedName name="form">'[2]Заявление на выдачу БГ'!$AF$38</definedName>
    <definedName name="fz" localSheetId="7">'[1]Заявление на выдачу БГ'!$BQ$49</definedName>
    <definedName name="fz">'[2]Заявление на выдачу БГ'!$BQ$49</definedName>
    <definedName name="видбг" localSheetId="7">'[1]Заявление на выдачу БГ'!$AF$36</definedName>
    <definedName name="видбг">'[2]Заявление на выдачу БГ'!$AF$36</definedName>
    <definedName name="инн" localSheetId="7">'[1]Заявление на выдачу БГ'!$AF$8</definedName>
    <definedName name="инн">'[2]Заявление на выдачу БГ'!$AF$8</definedName>
    <definedName name="комиссия" localSheetId="7">'[1]Калькулятор ГАРАНТИИ'!$E$26</definedName>
    <definedName name="комиссия">'[2]Калькулятор ГАРАНТИИ'!$E$26</definedName>
    <definedName name="наименование" localSheetId="7">'[1]Заявление на выдачу БГ'!$AF$5</definedName>
    <definedName name="наименование">'[2]Заявление на выдачу БГ'!$AF$5</definedName>
    <definedName name="началобг" localSheetId="7">'[1]Заявление на выдачу БГ'!$AF$37</definedName>
    <definedName name="началобг">'[2]Заявление на выдачу БГ'!$AF$37</definedName>
    <definedName name="номерзакупки" localSheetId="7">'[1]Заявление на выдачу БГ'!$AF$49</definedName>
    <definedName name="номерзакупки">'[2]Заявление на выдачу БГ'!$AF$49</definedName>
    <definedName name="_xlnm.Print_Area" localSheetId="1">'Калькулятор ГАРАНТИИ'!$B$2:$I$28</definedName>
    <definedName name="ПараметрыБГ">#REF!</definedName>
    <definedName name="срокбг" localSheetId="7">'[1]Заявление на выдачу БГ'!$BD$37</definedName>
    <definedName name="срокбг">'[2]Заявление на выдачу БГ'!$BD$37</definedName>
    <definedName name="сумма" localSheetId="7">'[1]Заявление на выдачу БГ'!$AF$34</definedName>
    <definedName name="сумма">'[2]Заявление на выдачу БГ'!$AF$34</definedName>
  </definedNames>
  <calcPr calcId="124519"/>
</workbook>
</file>

<file path=xl/calcChain.xml><?xml version="1.0" encoding="utf-8"?>
<calcChain xmlns="http://schemas.openxmlformats.org/spreadsheetml/2006/main">
  <c r="AF50" i="8"/>
  <c r="AF51"/>
  <c r="AF38"/>
  <c r="E6" i="17"/>
  <c r="H2"/>
  <c r="I2" s="1"/>
  <c r="J2" s="1"/>
  <c r="J3" s="1"/>
  <c r="K2" l="1"/>
  <c r="K3" s="1"/>
  <c r="J4" s="1"/>
  <c r="B6" s="1"/>
  <c r="C6" s="1"/>
  <c r="H15" i="18" l="1"/>
  <c r="H14"/>
  <c r="H13"/>
  <c r="H12"/>
  <c r="H11"/>
  <c r="H10"/>
  <c r="H9"/>
  <c r="H8"/>
  <c r="H7"/>
  <c r="H6"/>
  <c r="H5"/>
  <c r="H4"/>
  <c r="F20" i="1"/>
  <c r="AF53" i="8" l="1"/>
  <c r="G5" i="17"/>
  <c r="H5" s="1"/>
  <c r="B7" s="1"/>
  <c r="C7" s="1"/>
  <c r="C42"/>
  <c r="A45"/>
  <c r="B43"/>
  <c r="J44" s="1"/>
  <c r="B42"/>
  <c r="B41"/>
  <c r="C41" s="1"/>
  <c r="B40"/>
  <c r="B38"/>
  <c r="C38" s="1"/>
  <c r="B35"/>
  <c r="O5" i="12"/>
  <c r="C44" i="17" l="1"/>
  <c r="C39"/>
  <c r="E44"/>
  <c r="E43"/>
  <c r="C43"/>
  <c r="E42"/>
  <c r="E41"/>
  <c r="C40" l="1"/>
  <c r="E39"/>
  <c r="E38"/>
  <c r="E37"/>
  <c r="E36" l="1"/>
  <c r="E35"/>
  <c r="C35"/>
  <c r="E34"/>
  <c r="E33"/>
  <c r="E32"/>
  <c r="C32"/>
  <c r="E31"/>
  <c r="E30"/>
  <c r="E29"/>
  <c r="E28"/>
  <c r="E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E5"/>
  <c r="C5"/>
  <c r="E4"/>
  <c r="C4"/>
  <c r="E3"/>
  <c r="E2"/>
  <c r="AF31" i="8" l="1"/>
  <c r="BD167"/>
  <c r="A167"/>
  <c r="BD166"/>
  <c r="A166"/>
  <c r="BD165"/>
  <c r="A165"/>
  <c r="BD164"/>
  <c r="A164"/>
  <c r="A77" i="10"/>
  <c r="AQ216" i="8"/>
  <c r="U216"/>
  <c r="AR263"/>
  <c r="C263"/>
  <c r="AR245"/>
  <c r="C245"/>
  <c r="P232"/>
  <c r="AF20"/>
  <c r="AF13" l="1"/>
  <c r="B30" i="17"/>
  <c r="C30" s="1"/>
  <c r="B31"/>
  <c r="C31" s="1"/>
  <c r="B34"/>
  <c r="C34" s="1"/>
  <c r="AF49" i="8"/>
  <c r="B33" i="17" s="1"/>
  <c r="C33" s="1"/>
  <c r="AF12" i="8"/>
  <c r="AF11"/>
  <c r="AF10"/>
  <c r="AF9"/>
  <c r="B29" i="17" s="1"/>
  <c r="C29" s="1"/>
  <c r="AF8" i="8"/>
  <c r="AF6"/>
  <c r="B28" i="17" s="1"/>
  <c r="C28" s="1"/>
  <c r="C27" s="1"/>
  <c r="B2" l="1"/>
  <c r="C2" s="1"/>
  <c r="B36"/>
  <c r="A76" i="10"/>
  <c r="A75"/>
  <c r="A74"/>
  <c r="A73"/>
  <c r="A16"/>
  <c r="A15"/>
  <c r="A14"/>
  <c r="A71"/>
  <c r="A72"/>
  <c r="A70"/>
  <c r="A67"/>
  <c r="A68"/>
  <c r="A66"/>
  <c r="A63"/>
  <c r="A64"/>
  <c r="A62"/>
  <c r="A59"/>
  <c r="A60"/>
  <c r="A58"/>
  <c r="A55"/>
  <c r="A56"/>
  <c r="A54"/>
  <c r="A51"/>
  <c r="A52"/>
  <c r="A50"/>
  <c r="A47"/>
  <c r="A48"/>
  <c r="A46"/>
  <c r="A43"/>
  <c r="A44"/>
  <c r="A42"/>
  <c r="A39"/>
  <c r="A40"/>
  <c r="A38"/>
  <c r="A35"/>
  <c r="A36"/>
  <c r="A34"/>
  <c r="A31"/>
  <c r="A32"/>
  <c r="A30"/>
  <c r="A27"/>
  <c r="A28"/>
  <c r="A26"/>
  <c r="A23"/>
  <c r="A24"/>
  <c r="A22"/>
  <c r="A20"/>
  <c r="A19"/>
  <c r="A18"/>
  <c r="C37" i="17"/>
  <c r="C36" l="1"/>
  <c r="A13" i="10"/>
  <c r="E7" i="1"/>
  <c r="F19"/>
  <c r="F18"/>
  <c r="F17"/>
  <c r="F11"/>
  <c r="F10"/>
  <c r="J5" i="18" l="1"/>
  <c r="J12"/>
  <c r="J3"/>
  <c r="J10"/>
  <c r="J15"/>
  <c r="J8"/>
  <c r="J13"/>
  <c r="J6"/>
  <c r="J14"/>
  <c r="J9"/>
  <c r="J7"/>
  <c r="J4"/>
  <c r="J11"/>
  <c r="A12" i="10"/>
  <c r="A10"/>
  <c r="A9"/>
  <c r="A8"/>
  <c r="A7"/>
  <c r="A6"/>
  <c r="A5"/>
  <c r="A4"/>
  <c r="A3"/>
  <c r="A2"/>
  <c r="A1"/>
  <c r="L3" i="18" l="1"/>
  <c r="A10" i="12"/>
  <c r="BE242" i="8" l="1"/>
  <c r="Y13" i="1"/>
  <c r="BE259" i="8"/>
  <c r="P25" i="1" l="1"/>
  <c r="Y8"/>
  <c r="Y12"/>
  <c r="N25"/>
  <c r="D14" i="18" l="1"/>
  <c r="D3"/>
  <c r="D10"/>
  <c r="D11"/>
  <c r="D12"/>
  <c r="D8"/>
  <c r="D7"/>
  <c r="D4"/>
  <c r="D13"/>
  <c r="D9"/>
  <c r="D5"/>
  <c r="D6"/>
  <c r="AN10" i="1"/>
  <c r="F12"/>
  <c r="R26"/>
  <c r="R24" s="1"/>
  <c r="R17"/>
  <c r="R22" s="1"/>
  <c r="P23"/>
  <c r="N19"/>
  <c r="F3" i="18" l="1"/>
  <c r="P24" i="1" s="1"/>
  <c r="R20" s="1"/>
  <c r="E26" s="1"/>
  <c r="R19" l="1"/>
  <c r="N21"/>
  <c r="N22" s="1"/>
  <c r="Y9" l="1"/>
  <c r="Y21" s="1"/>
  <c r="A11" i="10"/>
  <c r="Y11" i="1"/>
  <c r="F12" i="12"/>
  <c r="F25" s="1"/>
  <c r="B3" i="17" s="1"/>
  <c r="C3" s="1"/>
  <c r="Y16" i="1"/>
  <c r="Y17" s="1"/>
  <c r="Y25" l="1"/>
  <c r="Y23"/>
  <c r="Y24"/>
  <c r="Y22"/>
</calcChain>
</file>

<file path=xl/comments1.xml><?xml version="1.0" encoding="utf-8"?>
<comments xmlns="http://schemas.openxmlformats.org/spreadsheetml/2006/main">
  <authors>
    <author>Georgiy T. Daraseliya</author>
  </authors>
  <commentList>
    <comment ref="E7" authorId="0">
      <text>
        <r>
          <rPr>
            <b/>
            <sz val="9"/>
            <color indexed="81"/>
            <rFont val="Tahoma"/>
            <family val="2"/>
            <charset val="204"/>
          </rPr>
          <t>Georgiy T. Daraseliya:</t>
        </r>
        <r>
          <rPr>
            <sz val="9"/>
            <color indexed="81"/>
            <rFont val="Tahoma"/>
            <family val="2"/>
            <charset val="204"/>
          </rPr>
          <t xml:space="preserve">
При наличи даты начали гарантии, указывается она.
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04"/>
          </rPr>
          <t>Georgiy T. Daraseliya:</t>
        </r>
        <r>
          <rPr>
            <sz val="9"/>
            <color indexed="81"/>
            <rFont val="Tahoma"/>
            <family val="2"/>
            <charset val="204"/>
          </rPr>
          <t xml:space="preserve">
Наименование организации (сокращенное)
при необходимости</t>
        </r>
      </text>
    </comment>
  </commentList>
</comments>
</file>

<file path=xl/sharedStrings.xml><?xml version="1.0" encoding="utf-8"?>
<sst xmlns="http://schemas.openxmlformats.org/spreadsheetml/2006/main" count="677" uniqueCount="456">
  <si>
    <t>Аванс+</t>
  </si>
  <si>
    <t>Форма З+</t>
  </si>
  <si>
    <t>Дата:</t>
  </si>
  <si>
    <t>Срок гарантии до:</t>
  </si>
  <si>
    <t>Сумма гарантии:</t>
  </si>
  <si>
    <t>Кол-во месяцев:</t>
  </si>
  <si>
    <t>Комиссия:</t>
  </si>
  <si>
    <t>Да</t>
  </si>
  <si>
    <t>Нет</t>
  </si>
  <si>
    <t>месяц(а,ев)</t>
  </si>
  <si>
    <t>Калькулятор расчета комиссии</t>
  </si>
  <si>
    <t>Предоставление гарантии по форме заказчика</t>
  </si>
  <si>
    <t>руб.</t>
  </si>
  <si>
    <t>Дополнительные условия:</t>
  </si>
  <si>
    <t>Параметры гарантии:</t>
  </si>
  <si>
    <t>КОМИССИЯ за предоставление гарантии:</t>
  </si>
  <si>
    <t>Данные для расчёта (НЕ ТРОГАТЬ!!!)</t>
  </si>
  <si>
    <t>Гарантия в рамках 185-ФЗ</t>
  </si>
  <si>
    <t>185-ФЗ</t>
  </si>
  <si>
    <t>Кол-во дней.:</t>
  </si>
  <si>
    <t>Месяцев:</t>
  </si>
  <si>
    <t xml:space="preserve"> за предоставление гарантии</t>
  </si>
  <si>
    <t>Кол-во дней</t>
  </si>
  <si>
    <t>Сумма БГ</t>
  </si>
  <si>
    <t>Строка №</t>
  </si>
  <si>
    <t>Слобец №</t>
  </si>
  <si>
    <t>Контракт срок +</t>
  </si>
  <si>
    <t>Исполнение анализ+</t>
  </si>
  <si>
    <t>Подтверждение опыта исполнения контрактов (более 5 документов)</t>
  </si>
  <si>
    <t>Мин. Размер</t>
  </si>
  <si>
    <t>Увеличение/продление срока контракта</t>
  </si>
  <si>
    <t>от 1 до 1,5; Срок 1-6 мес</t>
  </si>
  <si>
    <t>Поиск</t>
  </si>
  <si>
    <t>До 1 ; Срок до 12 или СВЫШЕ</t>
  </si>
  <si>
    <t>223-ФЗ</t>
  </si>
  <si>
    <r>
      <rPr>
        <b/>
        <sz val="9"/>
        <color theme="1"/>
        <rFont val="Thonburi"/>
        <family val="2"/>
        <charset val="204"/>
      </rPr>
      <t>Контрактом</t>
    </r>
    <r>
      <rPr>
        <b/>
        <sz val="9"/>
        <color theme="1"/>
        <rFont val="Century Gothic"/>
        <family val="2"/>
        <charset val="204"/>
      </rPr>
      <t xml:space="preserve"> </t>
    </r>
    <r>
      <rPr>
        <b/>
        <sz val="9"/>
        <color theme="1"/>
        <rFont val="Thonburi"/>
        <family val="2"/>
        <charset val="204"/>
      </rPr>
      <t>предусмотрена</t>
    </r>
    <r>
      <rPr>
        <b/>
        <sz val="9"/>
        <color theme="1"/>
        <rFont val="Century Gothic"/>
        <family val="2"/>
        <charset val="204"/>
      </rPr>
      <t xml:space="preserve"> </t>
    </r>
    <r>
      <rPr>
        <b/>
        <sz val="9"/>
        <color theme="1"/>
        <rFont val="Thonburi"/>
        <family val="2"/>
        <charset val="204"/>
      </rPr>
      <t>возможность</t>
    </r>
    <r>
      <rPr>
        <b/>
        <sz val="9"/>
        <color theme="1"/>
        <rFont val="Century Gothic"/>
        <family val="2"/>
        <charset val="204"/>
      </rPr>
      <t xml:space="preserve"> </t>
    </r>
    <r>
      <rPr>
        <b/>
        <sz val="9"/>
        <color theme="1"/>
        <rFont val="Thonburi"/>
        <family val="2"/>
        <charset val="204"/>
      </rPr>
      <t>выплаты</t>
    </r>
    <r>
      <rPr>
        <b/>
        <sz val="9"/>
        <color theme="1"/>
        <rFont val="Century Gothic"/>
        <family val="2"/>
        <charset val="204"/>
      </rPr>
      <t xml:space="preserve"> </t>
    </r>
    <r>
      <rPr>
        <b/>
        <sz val="9"/>
        <color theme="1"/>
        <rFont val="Thonburi"/>
        <family val="2"/>
        <charset val="204"/>
      </rPr>
      <t>Аванса</t>
    </r>
    <r>
      <rPr>
        <b/>
        <sz val="6"/>
        <color theme="1"/>
        <rFont val="Century Gothic"/>
        <family val="2"/>
        <charset val="204"/>
      </rPr>
      <t/>
    </r>
  </si>
  <si>
    <t>Комиссия с учётом доп. Факторов</t>
  </si>
  <si>
    <t>Поиск минималки</t>
  </si>
  <si>
    <t>Процент:</t>
  </si>
  <si>
    <t>Рассчет первичный</t>
  </si>
  <si>
    <t>Калькулятор расчета эффективной ставки</t>
  </si>
  <si>
    <t>Сумма Гарантии</t>
  </si>
  <si>
    <t>Дата начала БГ</t>
  </si>
  <si>
    <t>Дата Окончания БГ</t>
  </si>
  <si>
    <t>Эфф. % в годовых</t>
  </si>
  <si>
    <t>Процент снижения от базового</t>
  </si>
  <si>
    <t>Сумма комиссии по калькулятору</t>
  </si>
  <si>
    <t>Эфф. % по гарантии</t>
  </si>
  <si>
    <t>Снижение комисси до (вручную)</t>
  </si>
  <si>
    <t>Минималка более года?</t>
  </si>
  <si>
    <t>Сравнение без учёта времени</t>
  </si>
  <si>
    <t>Комиссия с учётом времени</t>
  </si>
  <si>
    <t>(ФИО руководителя)</t>
  </si>
  <si>
    <t>М.П.</t>
  </si>
  <si>
    <t>Должность руководителя</t>
  </si>
  <si>
    <t>/Необходимо заполнить, если присвоен код субъекта кредитной истории. Если нет – возможно придумать и внести в данное поле (код может состоять от 4 до 15 цифр и/или букв русского и/или латинского алфавита.) /</t>
  </si>
  <si>
    <t>код субъекта кредитной истории (при наличии)</t>
  </si>
  <si>
    <t>СОГЛАСИЕ НА ПОЛУЧЕНИЕ ИНФОРМАЦИИ ИЗ БЮРО КРЕДИТНЫХ ИСТОРИЙ</t>
  </si>
  <si>
    <t>Заявление заполняется на каждую банковскую гарантию (возможно совмещение нескольких видов банковской гарантии в одной, за исключением тендерной гарантии).
С Типовыми условиями предоставления ПАО «БАНК СГБ» банковских гарантий ознакомлен.</t>
  </si>
  <si>
    <r>
      <rPr>
        <b/>
        <sz val="10"/>
        <color theme="1"/>
        <rFont val="Times New Roman"/>
        <family val="1"/>
        <charset val="204"/>
      </rPr>
      <t>4)</t>
    </r>
    <r>
      <rPr>
        <sz val="9"/>
        <color theme="1"/>
        <rFont val="Times New Roman"/>
        <family val="1"/>
        <charset val="204"/>
      </rPr>
      <t xml:space="preserve"> Настоящим я, </t>
    </r>
  </si>
  <si>
    <t>3) Настояцим гарантируем, что находимся по заявленному фактическому адресу.</t>
  </si>
  <si>
    <t>-источник происхождения денежных средств:</t>
  </si>
  <si>
    <t>- деловая репутация:</t>
  </si>
  <si>
    <t>- финансовое положение:</t>
  </si>
  <si>
    <t>- цели финансово-хозяйственной деятельности:</t>
  </si>
  <si>
    <t>- отношения с Банком:</t>
  </si>
  <si>
    <t>- цель установления деловых отношений с ПАО "БАНК СГБ":</t>
  </si>
  <si>
    <t>- выгодоприобретатель:</t>
  </si>
  <si>
    <t>1) Настоящим сообщаем, что при проведении данной сделки:</t>
  </si>
  <si>
    <t>Сведения о принадлежности к публичным должностным лицам</t>
  </si>
  <si>
    <t>Снилс ИНН (при наличии)</t>
  </si>
  <si>
    <t>Почтовый адрес</t>
  </si>
  <si>
    <t>Адрес места пребывания</t>
  </si>
  <si>
    <t>Адрес места жительства (регистрации)</t>
  </si>
  <si>
    <t>ФИО</t>
  </si>
  <si>
    <r>
      <rPr>
        <b/>
        <sz val="10"/>
        <color theme="1"/>
        <rFont val="Times New Roman"/>
        <family val="1"/>
        <charset val="204"/>
      </rPr>
      <t>7. Сведения о бенефициарном владельце</t>
    </r>
    <r>
      <rPr>
        <sz val="11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>(это физическое лицо, которое, в конечном счете, прямо или косвенно (через третьих лиц) владеет принципалом либо имеет возможность контролировать действия принципала):</t>
    </r>
  </si>
  <si>
    <t>БИК</t>
  </si>
  <si>
    <t>Наименование кредитной организации</t>
  </si>
  <si>
    <t>6. Перечень кредитных организаций, в которых у принципала открыты счета</t>
  </si>
  <si>
    <t>Наличие просроченной задолженности по всем погашенным и действующим кредитам за последние 180 дней</t>
  </si>
  <si>
    <t>5. Обязательства принципала</t>
  </si>
  <si>
    <t>Доля в уствном капитале, %</t>
  </si>
  <si>
    <t>ФИО полностью/наименование организации и ИНН</t>
  </si>
  <si>
    <t>3.4. Наличие аванса в контракте</t>
  </si>
  <si>
    <t>44-ФЗ</t>
  </si>
  <si>
    <t>3.3 Реестровый номер закупки на портале закуполк (zakupki.gov)</t>
  </si>
  <si>
    <t>3.2. Предмет контракта</t>
  </si>
  <si>
    <t>3.1.2. ИНН</t>
  </si>
  <si>
    <t>3.1.1. Наименование</t>
  </si>
  <si>
    <t>3.1 Заказчик по контракту:</t>
  </si>
  <si>
    <t>3. Описание договора, по которому запрашивается банковская гарантия</t>
  </si>
  <si>
    <r>
      <t xml:space="preserve">2.5 Необходимость включения в текст банковской гарантии право Бенефициара на </t>
    </r>
    <r>
      <rPr>
        <b/>
        <sz val="10"/>
        <color theme="1"/>
        <rFont val="Times New Roman"/>
        <family val="1"/>
        <charset val="204"/>
      </rPr>
      <t>бесспорное списание</t>
    </r>
  </si>
  <si>
    <r>
      <t xml:space="preserve">2.4 Банковская гарантия предоставляется </t>
    </r>
    <r>
      <rPr>
        <b/>
        <sz val="10"/>
        <color theme="1"/>
        <rFont val="Times New Roman"/>
        <family val="1"/>
        <charset val="204"/>
      </rPr>
      <t>по форме Бенефициара</t>
    </r>
  </si>
  <si>
    <t>С даты выдачи до :</t>
  </si>
  <si>
    <t>2.3. Срок действия банковской гарантии</t>
  </si>
  <si>
    <t>2.2. Вид банковской гарантии</t>
  </si>
  <si>
    <t>2.1 Сумма банковской гарантии, рублей</t>
  </si>
  <si>
    <t>2. Параметры банковской гарантии</t>
  </si>
  <si>
    <t>Обеспечение гарантийных обязательств</t>
  </si>
  <si>
    <t>Возврат аванса</t>
  </si>
  <si>
    <t>Исполнение обязательств по контракту</t>
  </si>
  <si>
    <t>Для обеспечения заявки на участие в конкурсе (тендерная гарантия)</t>
  </si>
  <si>
    <t>1.3 ИНН</t>
  </si>
  <si>
    <t>1.1. Наименование/ ФИО индивидуального предпринимателя</t>
  </si>
  <si>
    <t>1. Общие сведения опринципале</t>
  </si>
  <si>
    <t>ИТОГО:</t>
  </si>
  <si>
    <t>СУММА:</t>
  </si>
  <si>
    <r>
      <rPr>
        <b/>
        <sz val="14"/>
        <color theme="1"/>
        <rFont val="Times New Roman"/>
        <family val="1"/>
        <charset val="204"/>
      </rPr>
      <t>Назначение платежа</t>
    </r>
    <r>
      <rPr>
        <sz val="14"/>
        <color theme="1"/>
        <rFont val="Times New Roman"/>
        <family val="1"/>
        <charset val="204"/>
      </rPr>
      <t xml:space="preserve">: Оплата комиссии за выдачу гарантии </t>
    </r>
  </si>
  <si>
    <r>
      <rPr>
        <b/>
        <sz val="14"/>
        <color theme="1"/>
        <rFont val="Times New Roman"/>
        <family val="1"/>
        <charset val="204"/>
      </rPr>
      <t xml:space="preserve">БИК: </t>
    </r>
    <r>
      <rPr>
        <sz val="14"/>
        <color theme="1"/>
        <rFont val="Times New Roman"/>
        <family val="1"/>
        <charset val="204"/>
      </rPr>
      <t>044525094</t>
    </r>
  </si>
  <si>
    <r>
      <rPr>
        <b/>
        <sz val="14"/>
        <color theme="1"/>
        <rFont val="Times New Roman"/>
        <family val="1"/>
        <charset val="204"/>
      </rPr>
      <t>Банк получателя:</t>
    </r>
    <r>
      <rPr>
        <sz val="14"/>
        <color theme="1"/>
        <rFont val="Times New Roman"/>
        <family val="1"/>
        <charset val="204"/>
      </rPr>
      <t xml:space="preserve"> ПАО "БАНК СГБ"</t>
    </r>
  </si>
  <si>
    <r>
      <rPr>
        <b/>
        <sz val="14"/>
        <color theme="1"/>
        <rFont val="Times New Roman"/>
        <family val="1"/>
        <charset val="204"/>
      </rPr>
      <t>к/счет:</t>
    </r>
    <r>
      <rPr>
        <sz val="14"/>
        <color theme="1"/>
        <rFont val="Times New Roman"/>
        <family val="1"/>
        <charset val="204"/>
      </rPr>
      <t xml:space="preserve"> 30101810245250000094</t>
    </r>
  </si>
  <si>
    <r>
      <rPr>
        <b/>
        <sz val="14"/>
        <color theme="1"/>
        <rFont val="Times New Roman"/>
        <family val="1"/>
        <charset val="204"/>
      </rPr>
      <t xml:space="preserve">КПП: </t>
    </r>
    <r>
      <rPr>
        <sz val="14"/>
        <color theme="1"/>
        <rFont val="Times New Roman"/>
        <family val="1"/>
        <charset val="204"/>
      </rPr>
      <t>770343002</t>
    </r>
  </si>
  <si>
    <r>
      <rPr>
        <b/>
        <sz val="14"/>
        <color theme="1"/>
        <rFont val="Times New Roman"/>
        <family val="1"/>
        <charset val="204"/>
      </rPr>
      <t xml:space="preserve">ИНН: </t>
    </r>
    <r>
      <rPr>
        <sz val="14"/>
        <color theme="1"/>
        <rFont val="Times New Roman"/>
        <family val="1"/>
        <charset val="204"/>
      </rPr>
      <t>3525023780</t>
    </r>
  </si>
  <si>
    <r>
      <rPr>
        <b/>
        <sz val="14"/>
        <color theme="1"/>
        <rFont val="Times New Roman"/>
        <family val="1"/>
        <charset val="204"/>
      </rPr>
      <t>Получатель:</t>
    </r>
    <r>
      <rPr>
        <sz val="14"/>
        <color theme="1"/>
        <rFont val="Times New Roman"/>
        <family val="1"/>
        <charset val="204"/>
      </rPr>
      <t xml:space="preserve"> ПАО "БАНК СГБ" Московский филиал</t>
    </r>
  </si>
  <si>
    <t>Реквизиты для перечисления денежных средств</t>
  </si>
  <si>
    <t>наименование</t>
  </si>
  <si>
    <t>инн принципала</t>
  </si>
  <si>
    <t>номер закупки</t>
  </si>
  <si>
    <t>сумма БГ</t>
  </si>
  <si>
    <t>срок начала бг</t>
  </si>
  <si>
    <t>срок окончания БГ</t>
  </si>
  <si>
    <t>вид гарантии</t>
  </si>
  <si>
    <t>форма бенефициара</t>
  </si>
  <si>
    <t>бесспорное списание</t>
  </si>
  <si>
    <t>бенефициар</t>
  </si>
  <si>
    <t>комиссия</t>
  </si>
  <si>
    <t>наличие аванса</t>
  </si>
  <si>
    <t>115-ФЗ</t>
  </si>
  <si>
    <t>обязательно указать !</t>
  </si>
  <si>
    <t>просрочек и причины возникновения</t>
  </si>
  <si>
    <t xml:space="preserve">При ответе "да" необходимо написать подробно обстоятельства (количество просрочек, количество дней </t>
  </si>
  <si>
    <t>Процент скидки</t>
  </si>
  <si>
    <t>Сумма</t>
  </si>
  <si>
    <t>Предмет контракта</t>
  </si>
  <si>
    <t>инн</t>
  </si>
  <si>
    <t>бенефициар 2</t>
  </si>
  <si>
    <t>Бенефициар 3</t>
  </si>
  <si>
    <t>бенефициар 4</t>
  </si>
  <si>
    <t>бенефициар 5</t>
  </si>
  <si>
    <t>бенефициар 6</t>
  </si>
  <si>
    <t>бенефициар 7</t>
  </si>
  <si>
    <t>бенефициар 8</t>
  </si>
  <si>
    <t>бенефициар 9</t>
  </si>
  <si>
    <t>бенефициар 10</t>
  </si>
  <si>
    <t>бенефициар 11</t>
  </si>
  <si>
    <t>бенефициар 12</t>
  </si>
  <si>
    <t>бенефициар 13</t>
  </si>
  <si>
    <t>бенефициар 14</t>
  </si>
  <si>
    <t>бенефициар 15</t>
  </si>
  <si>
    <t>инн бенефициара</t>
  </si>
  <si>
    <t>Заявление на предоставление банковской гарантии</t>
  </si>
  <si>
    <t>должность</t>
  </si>
  <si>
    <t>ФИО Рук.</t>
  </si>
  <si>
    <t>1.4 ОГРН</t>
  </si>
  <si>
    <t>1.5 ОКАТО</t>
  </si>
  <si>
    <t>1.6 ОКПО</t>
  </si>
  <si>
    <t>1.7 Адрес местонахождения (юридический адрес)</t>
  </si>
  <si>
    <t>1.8 Адрес фактического нахождения</t>
  </si>
  <si>
    <t>1.9 Средняя численность работников за предшествующий календарный год</t>
  </si>
  <si>
    <t>1.10 WEB-сайт</t>
  </si>
  <si>
    <t>1.11 Должность, ФИО руководителя</t>
  </si>
  <si>
    <t>1.12 ФИО гл.бухгалтера / наименование организации, которая осуществляет ведение бух.учёта</t>
  </si>
  <si>
    <t>1.13. Контактная информация, в т.ч. для решения вопросов, связанных с выдачей банковской гарантии</t>
  </si>
  <si>
    <t>1.13.1. ФИО</t>
  </si>
  <si>
    <t>1.13.2 Телефон</t>
  </si>
  <si>
    <t>1.13.2. E-mail</t>
  </si>
  <si>
    <t>1.14. Почтовый адрес, в т.ч. Для отправки оригинала банковской гарантии (в т.ч. Индекс)</t>
  </si>
  <si>
    <t>ИНН/СНИЛС (при наличии)</t>
  </si>
  <si>
    <t>8. Сведения об органах юридического лица (структура и персональный состав органов управления юридического лица)* если сведения о составе органов управления не могут быть отражены в анкете в полном объеме, информация предоставляется дополнительно списком:</t>
  </si>
  <si>
    <t>Единоличный исполнительный орган</t>
  </si>
  <si>
    <t>Ф.И.О</t>
  </si>
  <si>
    <t>Наименование органа управления</t>
  </si>
  <si>
    <t>Орган управления</t>
  </si>
  <si>
    <t>№</t>
  </si>
  <si>
    <t>1.</t>
  </si>
  <si>
    <t>2.</t>
  </si>
  <si>
    <t>3.</t>
  </si>
  <si>
    <t>4.</t>
  </si>
  <si>
    <t>Коллегиальный исполнительный орган</t>
  </si>
  <si>
    <t>Совет директоров (наблюдательный совет)</t>
  </si>
  <si>
    <t>Иное (указать)</t>
  </si>
  <si>
    <t>2) Настоящим подтверждаем, что приведенная в данной анкете информация доставерна и актуальна.</t>
  </si>
  <si>
    <t>(Ф.И.О. единоличного исполнительного органа Принципала - юридического лица; либо ФИО Принципала - Индивидуального предпринимателя)</t>
  </si>
  <si>
    <t>зарегистрирован</t>
  </si>
  <si>
    <t>адрес регисрации</t>
  </si>
  <si>
    <t>вид, номер основного документа, удостоверяющего личность, когда и каким органом выдан</t>
  </si>
  <si>
    <t>(подпись субъекта персональных данных)</t>
  </si>
  <si>
    <t xml:space="preserve">Руководствуясь  ч. 9 ст. 6  Федерального  закона   от  30.12.2004  N 218-ФЗ "О   кредитных   историях" (далее – Закон № 218-ФЗ),   настоящим ПРИНЦИПАЛ разрешает и выражает свое  согласие на получение (раскрытие) информации, содержащейся в основной части кредитной истории,  пользователю кредитной истории  - Публичному акционерному  обществу  «СЕВЕРГАЗБАНК» (ПАО «БАНК СГБ») в любом бюро кредитных историй в соответствии с  Законом №218-ФЗ.
Данное согласие предоставляется в целях проверки ПАО «БАНК СГБ» благонадежности и финансового состояния ПРИНЦИПАЛА, заключения с ПАО «БАНК СГБ» Договора  о предоставлении  банковской гарантии и дальнейшего его исполнения. 
Настоящим ПРИНЦИПАЛ подтверждает, что содержание норм, предусмотренных Законом № 218, ему известно.
Настоящее разрешение (согласие) действует в течение двух месяцев со дня его оформления. 
В случае если в течение указанного срока между ПАО «БАНК СГБ» и ПРИНЦИПАЛОМ будет заключен Договор о предоставлении банковской гарантии, настоящее разрешение (согласие) сохраняет силу в течение всего срока действия такого договора.
</t>
  </si>
  <si>
    <t xml:space="preserve">сообщаю, что имеются согласие(я) представителей Принципала; бенефициарных владельцев Принципала (при наличии таковых); согласие  непосредственно физического лица, являющегося индивидуальным предпринимателем, а  также имеются согласия каждого из лиц, указанных в настоящем Заявлении; при этом при подписании настоящего Заявления, я сам  (сама) выражаю свое согласие, а также я подтверждаю наличие согласий  перечисленных выше лиц,  предоставленных Публичному акционерному обществу «СЕВЕРГАЗБАНК» (ПАО «БАНК СГБ», 160001, г. Вологда, ул. Благовещенская, д.3, далее - Банк), а также предоставленных третьим лицам, в том числе – агентам, которым  ПАО «БАНК СГБ»  вправе поручить  обработку  персональных данных,  на передачу  информации об их персональных данных по открытым каналам связи сети Интернет, а  также  на обработку персональных данных, как указанных выше лиц, так и моих (ФИО, реквизиты документа, удостоверяющего личность (серия, номер документа, код подразделения, сведения о дате выдачи и выдавшем органе, срок действия (если имеется), гражданство, страховой номер  индивидуального  лицевого счета застрахованного лица в системе обязательного  пенсионного страхования  (СНИЛС) (при наличии),  сведения об ИНН (при наличии), адреса(-ов) места  жительства (регистрации);адреса(ов)  места пребывания; адрес  фактического проживания, дата (число, месяц, год) и место рождения, контактная информация - номера контактных телефонов, адреса электронной почты; сведения об изображении субъекта персональных данных, а также копии документов,  в которых содержатся указанные выше персональные данные) на бумажных и электронных носителях, как с использованием средств автоматизации (в  том числе  на передачу информации по открытым каналам связи сети Интернет), так и  без использования таких средств, на совершение  следующих действий: сбор, запись, систематизацию, накопление, хранение, уточнение, использование, блокирование, удаление, уничтожение, а также передачу такой  информации в случаях, установленных законодательством РФ,  в целях проверки достоверности предоставленных сведений; в целях подготовки к заключению  и заключения между Принципалом и Банком Договора / Договоров о предоставлении банковской гарантии и дальнейшего исполнения указанного Договора / Договоров, а также осуществления Банком и/или его агентом функций, возложенных законодательством РФ во исполнение указанного Договора / Договоров; расследования спорных ситуаций, связанных с заключением и исполнением указанного выше Договора / Договоров.
            Настоящее согласие действует с момента подготовки к заключению  Договора / Договоров о предоставлении банковской гарантии, в течение всего срока  действия  Договора/Договоров, а также после прекращения отношений сторон по  Договору/Договорам - в течение 5 (пяти) лет. 
Настоящим подтверждаю, что указанные выше  лица, а также я сам ознакомлены со своими правами и обязанностями, установленными ФЗ «О защите персональных данных» № 152-ФЗ от 27.07.2006г, в том числе, с правом отзыва в письменной форме настоящего согласия.
Настоящее согласие  может быть отозвано мною, если иное  не установлено законодательством  РФ или  требованиями регулирующих и надзорных органов РФ, путем направления в адрес ПАО «БАНК СГБ» сообщения об указанном отзыве  в произвольном виде в письменной форме по почте  заказным   письмом с уведомлением о вручении либо вручения лично под расписку представителю Банка, либо в форме электронного документа, подписанного в соответствии с федеральным законом электронной подписью.
В случае отзыва согласия, обработка персональных данных должна быть прекращена, а персональные  данные подлежат уничтожению. Я признаю, что отзыв  данного согласия  не является  основанием для прекращения  Банком обработки  моих персональных данных, если  Банк  осуществляет  данное право в соответствии с действующим  законодательством  Российской  Федерации.
</t>
  </si>
  <si>
    <t>Закон</t>
  </si>
  <si>
    <t>ОГРН</t>
  </si>
  <si>
    <t>ОКАТО</t>
  </si>
  <si>
    <t>ОКПО</t>
  </si>
  <si>
    <t>уточняется</t>
  </si>
  <si>
    <t>Наименование принципала</t>
  </si>
  <si>
    <t>ИНН Принципала</t>
  </si>
  <si>
    <t>Номер аукциона</t>
  </si>
  <si>
    <t>Сумма обеспечения заявки</t>
  </si>
  <si>
    <t>Наименование бенефициара</t>
  </si>
  <si>
    <t>предмет контракта</t>
  </si>
  <si>
    <t>адрес бенефициара</t>
  </si>
  <si>
    <t>октмо принципала</t>
  </si>
  <si>
    <t>реестр недобросоветных проставщиков (да/нет)</t>
  </si>
  <si>
    <t>дата регистрации клиента менее 6 мес</t>
  </si>
  <si>
    <t>цена контракта</t>
  </si>
  <si>
    <t>предложенная сумма принципала</t>
  </si>
  <si>
    <t>Дата регистрации</t>
  </si>
  <si>
    <t>Адрес принципала</t>
  </si>
  <si>
    <t>учредитель 1</t>
  </si>
  <si>
    <t>учредитель 2</t>
  </si>
  <si>
    <t>учредитель 3</t>
  </si>
  <si>
    <t>учредитель 4</t>
  </si>
  <si>
    <t>доля 1</t>
  </si>
  <si>
    <t>доля 2</t>
  </si>
  <si>
    <t>доля 3</t>
  </si>
  <si>
    <t>доля 4</t>
  </si>
  <si>
    <t xml:space="preserve">Должность </t>
  </si>
  <si>
    <t>Подготовительные данные</t>
  </si>
  <si>
    <t>Уйдет в форму бг</t>
  </si>
  <si>
    <t>Описание</t>
  </si>
  <si>
    <t>Маркер</t>
  </si>
  <si>
    <t>1. Сумма гарантии</t>
  </si>
  <si>
    <t>сумма1</t>
  </si>
  <si>
    <t>1. Комиссия</t>
  </si>
  <si>
    <t>комиссия1</t>
  </si>
  <si>
    <t>2. Сумма гарантии</t>
  </si>
  <si>
    <t>сумма2</t>
  </si>
  <si>
    <t xml:space="preserve">2. Комиссия </t>
  </si>
  <si>
    <t>комиссия2</t>
  </si>
  <si>
    <t>Дата гарантии</t>
  </si>
  <si>
    <t>дата</t>
  </si>
  <si>
    <t>Подписант</t>
  </si>
  <si>
    <t>Голубев Дмитрий Алексеевич</t>
  </si>
  <si>
    <t>подписант</t>
  </si>
  <si>
    <t>Беляева Лидия Ивановна</t>
  </si>
  <si>
    <t>Беляевой Лидии Ивановны</t>
  </si>
  <si>
    <t>Заместитель Управляющего Московским филиалом "БАНК СГБ"</t>
  </si>
  <si>
    <t>Заместителя Управляющего Московским филиалом "БАНК СГБ"</t>
  </si>
  <si>
    <t>№47 от 25 января 2017 года</t>
  </si>
  <si>
    <t>Московский филиал «БАНК СГБ»</t>
  </si>
  <si>
    <t>Юридический (фактический) адрес: 121069, г. Москва,</t>
  </si>
  <si>
    <t>ул. Садовая-Кудринская, д. 2/62, стр.4</t>
  </si>
  <si>
    <t>ОГРН 1023500000160</t>
  </si>
  <si>
    <t>ИНН 3525023780, КПП 770343002</t>
  </si>
  <si>
    <t xml:space="preserve">К/с 30101810245250000094 в ГУ Банка России по ЦФО, </t>
  </si>
  <si>
    <t>БИК 044525094</t>
  </si>
  <si>
    <t>Телефон: (499) 951-49-40</t>
  </si>
  <si>
    <t>Л. И. Беляева</t>
  </si>
  <si>
    <t>г. Москвы</t>
  </si>
  <si>
    <t>подписантРП</t>
  </si>
  <si>
    <t>Скворцова Ирина Вячеславовна</t>
  </si>
  <si>
    <t>Скворцовой Ирины Вячеславовны</t>
  </si>
  <si>
    <t xml:space="preserve">Заместитель главного бухгалтера Московского филиала «БАНК СГБ» </t>
  </si>
  <si>
    <t xml:space="preserve">Заместителя главного бухгалтера Московского филиала «БАНК СГБ» </t>
  </si>
  <si>
    <t>№59 от 27 января 2017 года</t>
  </si>
  <si>
    <t>И. В. Скворцова</t>
  </si>
  <si>
    <t>Голубева Дмитрия Алексеевича</t>
  </si>
  <si>
    <t>Начальник Отдела документарных операций Управления развития документарных операций</t>
  </si>
  <si>
    <t>Начальника Отдела документарных операций Управления развития документарных операций</t>
  </si>
  <si>
    <t>Д. А. Голубев</t>
  </si>
  <si>
    <t>должностьРП</t>
  </si>
  <si>
    <t>Евграфова Ольга Алексеевна</t>
  </si>
  <si>
    <t>Евграфовой Ольги Алексеевны</t>
  </si>
  <si>
    <t>Ведущий специалист Отдела документарных операций Управления развития документарных операций</t>
  </si>
  <si>
    <t>Ведущего специалиста Отдела документарных операций Управления развития документарных операций</t>
  </si>
  <si>
    <t>О.А. Евграфова</t>
  </si>
  <si>
    <t>доверенность</t>
  </si>
  <si>
    <t>Афонина Евгения Рашидовна</t>
  </si>
  <si>
    <t>Афониной Евгении Рашидовны</t>
  </si>
  <si>
    <t>Управляющий Московским филиалом "БАНК СГБ"</t>
  </si>
  <si>
    <t>Управляющего Московским филиалом "БАНК СГБ"</t>
  </si>
  <si>
    <t>№24 от 25 января 2017 года</t>
  </si>
  <si>
    <t>Е. Р. Афонина</t>
  </si>
  <si>
    <t>город</t>
  </si>
  <si>
    <t>Крынский Андрей Владимирович</t>
  </si>
  <si>
    <t>Крынского Андрея Владимировича</t>
  </si>
  <si>
    <t>Заместитель управляющего Санкт-Петербургским филиалом "БАНК СГБ"</t>
  </si>
  <si>
    <t>Заместителя управляющего Санкт-Петербургским филиалом "БАНК СГБ"</t>
  </si>
  <si>
    <t>Санкт-Петербургский филиал «БАНК СГБ»</t>
  </si>
  <si>
    <t>Адрес: 198095: г. Санкт-Петербург, ул. Маршала Говорова, дом 35, лит. А, пом. 2-Н</t>
  </si>
  <si>
    <t xml:space="preserve">к/с 30101810100000000752 в Северо-Западном ГУ Банка России, г.Санкт-Петербург, </t>
  </si>
  <si>
    <t>БИК 044030752, ИНН/КПП 3525023780/780543001</t>
  </si>
  <si>
    <t>Тел. 336-59-00</t>
  </si>
  <si>
    <t>А. В. Крынский</t>
  </si>
  <si>
    <r>
      <rPr>
        <sz val="7"/>
        <color theme="1"/>
        <rFont val="Times New Roman"/>
        <family val="1"/>
        <charset val="204"/>
      </rPr>
      <t xml:space="preserve"> </t>
    </r>
    <r>
      <rPr>
        <sz val="10.5"/>
        <color theme="1"/>
        <rFont val="Times New Roman"/>
        <family val="1"/>
        <charset val="204"/>
      </rPr>
      <t>г. Санкт-Петербурга и Ленинградской области.</t>
    </r>
  </si>
  <si>
    <t>реквизиты1</t>
  </si>
  <si>
    <t>Григорьев Олег Анатольевич</t>
  </si>
  <si>
    <t>Григорьева Олега Анатольевича</t>
  </si>
  <si>
    <t>Управляющий Санкт-Петербургским филиалом "БАНК СГБ"</t>
  </si>
  <si>
    <t>Управляющего Санкт-Петербургским филиалом "БАНК СГБ"</t>
  </si>
  <si>
    <t>О. А. Григорьев</t>
  </si>
  <si>
    <t>реквизиты2</t>
  </si>
  <si>
    <t>Тормосов Александр Евгеньевич</t>
  </si>
  <si>
    <t>Тормосова Александра Евгеньевича</t>
  </si>
  <si>
    <t>№31 от 25 января 2017 года</t>
  </si>
  <si>
    <t>А. Е. Тормосов</t>
  </si>
  <si>
    <t>реквизиты3</t>
  </si>
  <si>
    <t>реквизиты4</t>
  </si>
  <si>
    <t>реквизиты5</t>
  </si>
  <si>
    <t>реквизиты6</t>
  </si>
  <si>
    <t>реквизиты7</t>
  </si>
  <si>
    <t>реквизиты8</t>
  </si>
  <si>
    <t>арбитраж</t>
  </si>
  <si>
    <t>подписантсокр</t>
  </si>
  <si>
    <t>Таблица форм собственности</t>
  </si>
  <si>
    <t>Форма собственности</t>
  </si>
  <si>
    <t>Общество с ограниченной ответственностью</t>
  </si>
  <si>
    <t>формасобств</t>
  </si>
  <si>
    <t>Обществом с ограниченной ответственностью</t>
  </si>
  <si>
    <t>ООО</t>
  </si>
  <si>
    <t>формасобствРП</t>
  </si>
  <si>
    <t>Индивидуальный предприниматель</t>
  </si>
  <si>
    <t>Индивидуальным предпринимателем</t>
  </si>
  <si>
    <t>ИП</t>
  </si>
  <si>
    <t>Открытое акционерное общество</t>
  </si>
  <si>
    <t>Открытым акционерным обществом</t>
  </si>
  <si>
    <t>ОАО</t>
  </si>
  <si>
    <t>наименованиесокр</t>
  </si>
  <si>
    <t>Акционерное общество</t>
  </si>
  <si>
    <t>Акционерным обществом</t>
  </si>
  <si>
    <t>АО</t>
  </si>
  <si>
    <t>Наименование в кавычках. Если ИП - в родительном падеже без кавычек (пример исполнение инд.предпр. Демидовой Свет. Ивановной). Заполнить столбец "С"</t>
  </si>
  <si>
    <t>ИНН принципала</t>
  </si>
  <si>
    <t>Номер конкурса</t>
  </si>
  <si>
    <t>номерконкурса</t>
  </si>
  <si>
    <t>предметконтракта</t>
  </si>
  <si>
    <t>Таблица форм аукционов</t>
  </si>
  <si>
    <t>По итогам</t>
  </si>
  <si>
    <t>электронного аукциона</t>
  </si>
  <si>
    <t>видконкурса</t>
  </si>
  <si>
    <r>
      <t xml:space="preserve">Бенефициар в </t>
    </r>
    <r>
      <rPr>
        <b/>
        <sz val="11"/>
        <color theme="1"/>
        <rFont val="Calibri"/>
        <family val="2"/>
        <charset val="204"/>
        <scheme val="minor"/>
      </rPr>
      <t>творительном падеже</t>
    </r>
  </si>
  <si>
    <t>открытого конкурса</t>
  </si>
  <si>
    <t>Инн бенефициара</t>
  </si>
  <si>
    <t>иннбенефициара</t>
  </si>
  <si>
    <t>конкурса с ограниченным участием</t>
  </si>
  <si>
    <t>Адрес бенефициара</t>
  </si>
  <si>
    <t>адресбенефициара</t>
  </si>
  <si>
    <t>аукциона в электронном виде</t>
  </si>
  <si>
    <t>Сумма гарантии</t>
  </si>
  <si>
    <t>сумма</t>
  </si>
  <si>
    <t>суммапрописью</t>
  </si>
  <si>
    <t>Бесспорное списание</t>
  </si>
  <si>
    <t>бесспорноеч1</t>
  </si>
  <si>
    <t xml:space="preserve">Гарант предоставляет Бенефициару право на бесспорное списание денежных средств со счета Гаранта, если Гарантом в течение пяти рабочих </t>
  </si>
  <si>
    <t>.</t>
  </si>
  <si>
    <t>бесспорноеч2</t>
  </si>
  <si>
    <t xml:space="preserve">дней не исполнено требование Бенефициара об уплате денежной суммы по Гарантии, направленное с соблюдением условий Гарантии. </t>
  </si>
  <si>
    <t>Гарантия вступает в силу с</t>
  </si>
  <si>
    <t>Действует до</t>
  </si>
  <si>
    <t>действуетдо</t>
  </si>
  <si>
    <t>Должность</t>
  </si>
  <si>
    <t>должностьпринц</t>
  </si>
  <si>
    <t>ФИО Подписанта. Винительный падеж. "В лице …. с другой стороны"</t>
  </si>
  <si>
    <t>фиоРП</t>
  </si>
  <si>
    <t>ФиоСокращенно: И.О. Фамилия</t>
  </si>
  <si>
    <t>фиосокр</t>
  </si>
  <si>
    <t xml:space="preserve">счёт для оплаты комиссии: </t>
  </si>
  <si>
    <t>января</t>
  </si>
  <si>
    <t>февраля</t>
  </si>
  <si>
    <t>апреля</t>
  </si>
  <si>
    <t>мая</t>
  </si>
  <si>
    <t>июня</t>
  </si>
  <si>
    <t>июля</t>
  </si>
  <si>
    <t>августа</t>
  </si>
  <si>
    <t>сентября</t>
  </si>
  <si>
    <t>октября</t>
  </si>
  <si>
    <t>марта</t>
  </si>
  <si>
    <t xml:space="preserve">ноября </t>
  </si>
  <si>
    <t>декабря</t>
  </si>
  <si>
    <t>Cуммf прописью. в ФОРМЕ не забудьте поставить закрывающую скобку ")" перед "рублей".</t>
  </si>
  <si>
    <t xml:space="preserve">"___" </t>
  </si>
  <si>
    <t>Гарантия качества</t>
  </si>
  <si>
    <t>1.2 Дата регистрации (перерегистрации)</t>
  </si>
  <si>
    <t xml:space="preserve">1.15. Сведения о лицензии на право осуществления деятельности, подлежащей лицензированию: номер, дата выдачи лицензии. </t>
  </si>
  <si>
    <t>4. Сведения об участниках/акционерах принципала (указываются участники / акционеры с долей  25% и более)</t>
  </si>
  <si>
    <t>v3.1</t>
  </si>
  <si>
    <t>№235 от 05 июня 2017 года</t>
  </si>
  <si>
    <t>№236 от 05 июня 2017 года</t>
  </si>
  <si>
    <t>№251 от 16 июня 2017 года</t>
  </si>
  <si>
    <t>19/</t>
  </si>
  <si>
    <t>ЭГ-17</t>
  </si>
  <si>
    <t>Уникальный номер гарантии</t>
  </si>
  <si>
    <t>номербг</t>
  </si>
  <si>
    <t>{issuer_inn}</t>
  </si>
  <si>
    <t>{issuer_full_name}</t>
  </si>
  <si>
    <t>{tender_gos_number}</t>
  </si>
  <si>
    <t>{issuer_ogrn}</t>
  </si>
  <si>
    <t>{issuer_okpo}</t>
  </si>
  <si>
    <t>{issuer_legal_address}</t>
  </si>
  <si>
    <t>{bg_sum}</t>
  </si>
  <si>
    <t>{tender_responsible_full_name}</t>
  </si>
  <si>
    <t>{issuer_fact_address}</t>
  </si>
  <si>
    <t>{tender_responsible_inn}</t>
  </si>
  <si>
    <t>{tender_responsible_legal_address}</t>
  </si>
  <si>
    <t>{user.first_name} {user.last_name}</t>
  </si>
  <si>
    <t>{user.phone}</t>
  </si>
  <si>
    <t>{user.email}</t>
  </si>
  <si>
    <t>{issuer_head_org_position_and_permissions}</t>
  </si>
  <si>
    <t>{issuer_head_last_name} {issuer_head_first_name} {issuer_head_middle_name}</t>
  </si>
  <si>
    <t>{issuer_web_site}</t>
  </si>
  <si>
    <t>{issuer_accountant_org_or_person}</t>
  </si>
  <si>
    <t>{issuer_post_address}</t>
  </si>
  <si>
    <t>{tender_contract_subject}</t>
  </si>
  <si>
    <t>{issuer_overdue_debts_info}</t>
  </si>
  <si>
    <t>{issue.humanized_issuer_registration_date}</t>
  </si>
  <si>
    <t>{issue.humanized_bg_end_date}</t>
  </si>
  <si>
    <t>{issue.humanized_bg_type}</t>
  </si>
  <si>
    <t>{issue.humanized_bg_is_benefeciary_form}</t>
  </si>
  <si>
    <t>{issue.humanized_is_indisputable_charge_off}</t>
  </si>
  <si>
    <t>{issue.humanized_tender_exec_law}</t>
  </si>
  <si>
    <t>{issue.humanized_tender_has_prepayment}</t>
  </si>
  <si>
    <t>{issue.humanized_issuer_has_overdue_debts_for_last_180_days}</t>
  </si>
  <si>
    <t>{avg_employees_cnt_for_prev_year}</t>
  </si>
  <si>
    <t>{issue.issuer_head_passport_info}</t>
  </si>
  <si>
    <t>{issuer_head_residence_address}</t>
  </si>
  <si>
    <t>{issue.humanized_deal_has_beneficiary}</t>
  </si>
  <si>
    <t>{issue.humanized_issuer_bank_relations_term}</t>
  </si>
  <si>
    <t>Получение банковской гарантии</t>
  </si>
  <si>
    <t>{issue.humanized_issuer_activity_objective}</t>
  </si>
  <si>
    <t>{issue.humanized_issuer_finance_siuation}</t>
  </si>
  <si>
    <t>{issue.humanized_issuer_business_reputation}</t>
  </si>
  <si>
    <t>{issue.humanized_issuer_funds_source}</t>
  </si>
  <si>
    <t>{issuer_org_management_collegial_executive_name}</t>
  </si>
  <si>
    <t>{issuer_org_management_directors_or_supervisory_board_name}</t>
  </si>
  <si>
    <t>{issuer_org_management_directors_or_supervisory_board_fio}</t>
  </si>
  <si>
    <t>{issuer_org_management_other_name}</t>
  </si>
  <si>
    <t>{issuer_org_management_other_fio}</t>
  </si>
  <si>
    <t>{issuer_org_management_collegial_executive_fio}</t>
  </si>
  <si>
    <t>{issue.beneficiary_owner_1.fio}</t>
  </si>
  <si>
    <t>{issue.beneficiary_owner_1.legal_address}</t>
  </si>
  <si>
    <t>{issue.beneficiary_owner_1.fact_address}</t>
  </si>
  <si>
    <t>{issue.beneficiary_owner_1.post_address}</t>
  </si>
  <si>
    <t>{issue.beneficiary_owner_1.inn_or_snils}</t>
  </si>
  <si>
    <t>{issue.beneficiary_owner_1.on_belong_to_pub_persons_info}</t>
  </si>
  <si>
    <t>{issue.beneficiary_owner_2.fio}</t>
  </si>
  <si>
    <t>{issue.beneficiary_owner_2.legal_address}</t>
  </si>
  <si>
    <t>{issue.beneficiary_owner_2.fact_address}</t>
  </si>
  <si>
    <t>{issue.beneficiary_owner_2.post_address}</t>
  </si>
  <si>
    <t>{issue.beneficiary_owner_2.inn_or_snils}</t>
  </si>
  <si>
    <t>{issue.beneficiary_owner_2.on_belong_to_pub_persons_info}</t>
  </si>
  <si>
    <t>{issue.beneficiary_owner_3.fio}</t>
  </si>
  <si>
    <t>{issue.beneficiary_owner_3.legal_address}</t>
  </si>
  <si>
    <t>{issue.beneficiary_owner_3.fact_address}</t>
  </si>
  <si>
    <t>{issue.beneficiary_owner_3.post_address}</t>
  </si>
  <si>
    <t>{issue.beneficiary_owner_3.inn_or_snils}</t>
  </si>
  <si>
    <t>{issue.beneficiary_owner_3.on_belong_to_pub_persons_info}</t>
  </si>
  <si>
    <t>{issue.beneficiary_owner_4.fio}</t>
  </si>
  <si>
    <t>{issue.beneficiary_owner_4.legal_address}</t>
  </si>
  <si>
    <t>{issue.beneficiary_owner_4.fact_address}</t>
  </si>
  <si>
    <t>{issue.beneficiary_owner_4.post_address}</t>
  </si>
  <si>
    <t>{issue.beneficiary_owner_4.inn_or_snils}</t>
  </si>
  <si>
    <t>{issue.beneficiary_owner_4.on_belong_to_pub_persons_info}</t>
  </si>
  <si>
    <t>{issue.bank_account_1.name}</t>
  </si>
  <si>
    <t>{issue.bank_account_1.bik}</t>
  </si>
  <si>
    <t>{issue.bank_account_2.name}</t>
  </si>
  <si>
    <t>{issue.bank_account_2.bik}</t>
  </si>
</sst>
</file>

<file path=xl/styles.xml><?xml version="1.0" encoding="utf-8"?>
<styleSheet xmlns="http://schemas.openxmlformats.org/spreadsheetml/2006/main">
  <numFmts count="11">
    <numFmt numFmtId="164" formatCode="_-* #,##0.00_р_._-;\-* #,##0.00_р_._-;_-* &quot;-&quot;??_р_._-;_-@_-"/>
    <numFmt numFmtId="165" formatCode="_-* #,##0.00\ [$₽-419]_-;\-* #,##0.00\ [$₽-419]_-;_-* &quot;-&quot;??\ [$₽-419]_-;_-@_-"/>
    <numFmt numFmtId="166" formatCode="0.0%"/>
    <numFmt numFmtId="167" formatCode="0.00000%"/>
    <numFmt numFmtId="168" formatCode="0.0000%"/>
    <numFmt numFmtId="169" formatCode="0.0000000"/>
    <numFmt numFmtId="170" formatCode="_-* #,##0.0\ [$₽-419]_-;\-* #,##0.0\ [$₽-419]_-;_-* &quot;-&quot;??\ [$₽-419]_-;_-@_-"/>
    <numFmt numFmtId="171" formatCode="[$-F800]dddd\,\ mmmm\ dd\,\ yyyy"/>
    <numFmt numFmtId="172" formatCode="#,##0.00&quot;р.&quot;"/>
    <numFmt numFmtId="173" formatCode="#,##0&quot;р.&quot;"/>
    <numFmt numFmtId="174" formatCode="[$-419]mmmm;@"/>
  </numFmts>
  <fonts count="6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entury Gothic"/>
      <family val="2"/>
      <charset val="204"/>
    </font>
    <font>
      <b/>
      <sz val="11"/>
      <color theme="1"/>
      <name val="Century Gothic"/>
      <family val="2"/>
      <charset val="204"/>
    </font>
    <font>
      <b/>
      <sz val="11"/>
      <color rgb="FFFF0000"/>
      <name val="Century Gothic"/>
      <family val="2"/>
      <charset val="204"/>
    </font>
    <font>
      <b/>
      <sz val="11"/>
      <name val="Century Gothic"/>
      <family val="2"/>
      <charset val="204"/>
    </font>
    <font>
      <b/>
      <sz val="9"/>
      <color theme="1"/>
      <name val="Century Gothic"/>
      <family val="2"/>
      <charset val="204"/>
    </font>
    <font>
      <sz val="9"/>
      <color theme="1"/>
      <name val="Century Gothic"/>
      <family val="2"/>
      <charset val="204"/>
    </font>
    <font>
      <b/>
      <sz val="14"/>
      <color theme="1"/>
      <name val="Century Gothic"/>
      <family val="2"/>
      <charset val="204"/>
    </font>
    <font>
      <b/>
      <i/>
      <sz val="10"/>
      <color theme="1"/>
      <name val="Century Gothic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6"/>
      <color theme="1"/>
      <name val="Century Gothic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theme="1"/>
      <name val="Thonburi"/>
      <family val="2"/>
      <charset val="204"/>
    </font>
    <font>
      <sz val="8"/>
      <name val="Calibri"/>
      <family val="2"/>
      <charset val="204"/>
      <scheme val="minor"/>
    </font>
    <font>
      <b/>
      <sz val="10"/>
      <color theme="1"/>
      <name val="Century Gothic"/>
      <family val="2"/>
      <charset val="204"/>
    </font>
    <font>
      <b/>
      <sz val="10"/>
      <color rgb="FFFF0000"/>
      <name val="Century Gothic"/>
      <family val="2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6"/>
      <color theme="1"/>
      <name val="Times New Roman"/>
      <family val="1"/>
      <charset val="204"/>
    </font>
    <font>
      <sz val="6"/>
      <color theme="1"/>
      <name val="Calibri"/>
      <family val="2"/>
      <charset val="204"/>
      <scheme val="minor"/>
    </font>
    <font>
      <sz val="6"/>
      <color theme="0" tint="-0.34998626667073579"/>
      <name val="Times New Roman"/>
      <family val="1"/>
      <charset val="204"/>
    </font>
    <font>
      <sz val="11"/>
      <name val="Times New Roman"/>
      <family val="1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5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</fonts>
  <fills count="5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8E87E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46" fillId="0" borderId="0" applyNumberFormat="0" applyFill="0" applyBorder="0" applyAlignment="0" applyProtection="0"/>
    <xf numFmtId="0" fontId="47" fillId="0" borderId="39" applyNumberFormat="0" applyFill="0" applyAlignment="0" applyProtection="0"/>
    <xf numFmtId="0" fontId="48" fillId="0" borderId="40" applyNumberFormat="0" applyFill="0" applyAlignment="0" applyProtection="0"/>
    <xf numFmtId="0" fontId="49" fillId="0" borderId="41" applyNumberFormat="0" applyFill="0" applyAlignment="0" applyProtection="0"/>
    <xf numFmtId="0" fontId="49" fillId="0" borderId="0" applyNumberFormat="0" applyFill="0" applyBorder="0" applyAlignment="0" applyProtection="0"/>
    <xf numFmtId="0" fontId="50" fillId="15" borderId="0" applyNumberFormat="0" applyBorder="0" applyAlignment="0" applyProtection="0"/>
    <xf numFmtId="0" fontId="51" fillId="16" borderId="0" applyNumberFormat="0" applyBorder="0" applyAlignment="0" applyProtection="0"/>
    <xf numFmtId="0" fontId="52" fillId="17" borderId="0" applyNumberFormat="0" applyBorder="0" applyAlignment="0" applyProtection="0"/>
    <xf numFmtId="0" fontId="53" fillId="18" borderId="42" applyNumberFormat="0" applyAlignment="0" applyProtection="0"/>
    <xf numFmtId="0" fontId="54" fillId="19" borderId="43" applyNumberFormat="0" applyAlignment="0" applyProtection="0"/>
    <xf numFmtId="0" fontId="55" fillId="19" borderId="42" applyNumberFormat="0" applyAlignment="0" applyProtection="0"/>
    <xf numFmtId="0" fontId="56" fillId="0" borderId="44" applyNumberFormat="0" applyFill="0" applyAlignment="0" applyProtection="0"/>
    <xf numFmtId="0" fontId="57" fillId="20" borderId="45" applyNumberFormat="0" applyAlignment="0" applyProtection="0"/>
    <xf numFmtId="0" fontId="58" fillId="0" borderId="0" applyNumberFormat="0" applyFill="0" applyBorder="0" applyAlignment="0" applyProtection="0"/>
    <xf numFmtId="0" fontId="1" fillId="21" borderId="46" applyNumberFormat="0" applyFont="0" applyAlignment="0" applyProtection="0"/>
    <xf numFmtId="0" fontId="59" fillId="0" borderId="0" applyNumberFormat="0" applyFill="0" applyBorder="0" applyAlignment="0" applyProtection="0"/>
    <xf numFmtId="0" fontId="15" fillId="0" borderId="47" applyNumberFormat="0" applyFill="0" applyAlignment="0" applyProtection="0"/>
    <xf numFmtId="0" fontId="6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0" fillId="25" borderId="0" applyNumberFormat="0" applyBorder="0" applyAlignment="0" applyProtection="0"/>
    <xf numFmtId="0" fontId="6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60" fillId="29" borderId="0" applyNumberFormat="0" applyBorder="0" applyAlignment="0" applyProtection="0"/>
    <xf numFmtId="0" fontId="6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60" fillId="33" borderId="0" applyNumberFormat="0" applyBorder="0" applyAlignment="0" applyProtection="0"/>
    <xf numFmtId="0" fontId="6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60" fillId="37" borderId="0" applyNumberFormat="0" applyBorder="0" applyAlignment="0" applyProtection="0"/>
    <xf numFmtId="0" fontId="6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60" fillId="41" borderId="0" applyNumberFormat="0" applyBorder="0" applyAlignment="0" applyProtection="0"/>
    <xf numFmtId="0" fontId="60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0" fillId="45" borderId="0" applyNumberFormat="0" applyBorder="0" applyAlignment="0" applyProtection="0"/>
  </cellStyleXfs>
  <cellXfs count="603">
    <xf numFmtId="0" fontId="0" fillId="0" borderId="0" xfId="0"/>
    <xf numFmtId="0" fontId="0" fillId="3" borderId="0" xfId="0" applyFill="1"/>
    <xf numFmtId="165" fontId="0" fillId="3" borderId="0" xfId="0" applyNumberFormat="1" applyFill="1"/>
    <xf numFmtId="0" fontId="4" fillId="4" borderId="0" xfId="0" applyFont="1" applyFill="1"/>
    <xf numFmtId="0" fontId="0" fillId="4" borderId="0" xfId="0" applyFill="1"/>
    <xf numFmtId="0" fontId="5" fillId="4" borderId="0" xfId="0" applyFont="1" applyFill="1"/>
    <xf numFmtId="0" fontId="0" fillId="4" borderId="0" xfId="0" applyFill="1" applyAlignment="1">
      <alignment wrapText="1"/>
    </xf>
    <xf numFmtId="165" fontId="4" fillId="4" borderId="0" xfId="0" applyNumberFormat="1" applyFont="1" applyFill="1"/>
    <xf numFmtId="1" fontId="7" fillId="4" borderId="0" xfId="0" applyNumberFormat="1" applyFont="1" applyFill="1" applyBorder="1"/>
    <xf numFmtId="165" fontId="4" fillId="4" borderId="0" xfId="0" applyNumberFormat="1" applyFont="1" applyFill="1" applyBorder="1"/>
    <xf numFmtId="14" fontId="4" fillId="4" borderId="0" xfId="0" applyNumberFormat="1" applyFont="1" applyFill="1" applyBorder="1"/>
    <xf numFmtId="10" fontId="7" fillId="4" borderId="0" xfId="1" applyNumberFormat="1" applyFont="1" applyFill="1" applyBorder="1"/>
    <xf numFmtId="0" fontId="5" fillId="2" borderId="11" xfId="0" applyFont="1" applyFill="1" applyBorder="1"/>
    <xf numFmtId="0" fontId="5" fillId="2" borderId="1" xfId="0" applyFont="1" applyFill="1" applyBorder="1"/>
    <xf numFmtId="0" fontId="8" fillId="2" borderId="1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 wrapText="1"/>
    </xf>
    <xf numFmtId="165" fontId="10" fillId="5" borderId="13" xfId="0" applyNumberFormat="1" applyFont="1" applyFill="1" applyBorder="1" applyAlignment="1">
      <alignment vertical="center"/>
    </xf>
    <xf numFmtId="0" fontId="11" fillId="4" borderId="0" xfId="0" applyFont="1" applyFill="1"/>
    <xf numFmtId="0" fontId="9" fillId="4" borderId="0" xfId="0" applyFont="1" applyFill="1"/>
    <xf numFmtId="0" fontId="13" fillId="6" borderId="6" xfId="0" applyFont="1" applyFill="1" applyBorder="1"/>
    <xf numFmtId="0" fontId="13" fillId="6" borderId="0" xfId="0" applyFont="1" applyFill="1" applyBorder="1"/>
    <xf numFmtId="0" fontId="13" fillId="6" borderId="2" xfId="0" applyFont="1" applyFill="1" applyBorder="1"/>
    <xf numFmtId="0" fontId="13" fillId="6" borderId="3" xfId="0" applyFont="1" applyFill="1" applyBorder="1"/>
    <xf numFmtId="0" fontId="13" fillId="6" borderId="8" xfId="0" applyFont="1" applyFill="1" applyBorder="1"/>
    <xf numFmtId="0" fontId="13" fillId="6" borderId="9" xfId="0" applyFont="1" applyFill="1" applyBorder="1"/>
    <xf numFmtId="10" fontId="12" fillId="6" borderId="0" xfId="1" applyNumberFormat="1" applyFont="1" applyFill="1" applyBorder="1" applyAlignment="1">
      <alignment horizontal="left" indent="2"/>
    </xf>
    <xf numFmtId="0" fontId="8" fillId="2" borderId="14" xfId="0" applyFont="1" applyFill="1" applyBorder="1" applyAlignment="1">
      <alignment horizontal="left" vertical="center" wrapText="1"/>
    </xf>
    <xf numFmtId="0" fontId="0" fillId="6" borderId="0" xfId="0" applyFill="1" applyBorder="1"/>
    <xf numFmtId="0" fontId="0" fillId="6" borderId="7" xfId="0" applyFill="1" applyBorder="1"/>
    <xf numFmtId="0" fontId="0" fillId="6" borderId="10" xfId="0" applyFill="1" applyBorder="1"/>
    <xf numFmtId="0" fontId="13" fillId="6" borderId="0" xfId="0" applyFont="1" applyFill="1" applyBorder="1" applyAlignment="1">
      <alignment vertical="center"/>
    </xf>
    <xf numFmtId="165" fontId="12" fillId="6" borderId="0" xfId="0" applyNumberFormat="1" applyFont="1" applyFill="1" applyBorder="1" applyAlignment="1">
      <alignment vertical="center"/>
    </xf>
    <xf numFmtId="1" fontId="12" fillId="6" borderId="0" xfId="0" applyNumberFormat="1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6" fillId="6" borderId="0" xfId="0" applyFont="1" applyFill="1" applyBorder="1" applyAlignment="1">
      <alignment horizontal="right" vertical="center"/>
    </xf>
    <xf numFmtId="0" fontId="0" fillId="0" borderId="0" xfId="0" applyFill="1" applyBorder="1"/>
    <xf numFmtId="0" fontId="15" fillId="0" borderId="0" xfId="0" applyFont="1" applyFill="1" applyBorder="1" applyAlignment="1">
      <alignment horizontal="center"/>
    </xf>
    <xf numFmtId="167" fontId="0" fillId="0" borderId="0" xfId="0" applyNumberFormat="1" applyFill="1" applyBorder="1"/>
    <xf numFmtId="0" fontId="15" fillId="0" borderId="0" xfId="0" applyFont="1" applyFill="1" applyBorder="1" applyAlignment="1"/>
    <xf numFmtId="166" fontId="13" fillId="6" borderId="4" xfId="1" applyNumberFormat="1" applyFont="1" applyFill="1" applyBorder="1"/>
    <xf numFmtId="166" fontId="13" fillId="6" borderId="5" xfId="1" applyNumberFormat="1" applyFont="1" applyFill="1" applyBorder="1"/>
    <xf numFmtId="0" fontId="13" fillId="6" borderId="18" xfId="0" applyFont="1" applyFill="1" applyBorder="1"/>
    <xf numFmtId="0" fontId="13" fillId="6" borderId="19" xfId="0" applyFont="1" applyFill="1" applyBorder="1"/>
    <xf numFmtId="170" fontId="12" fillId="6" borderId="0" xfId="0" applyNumberFormat="1" applyFont="1" applyFill="1" applyBorder="1" applyAlignment="1">
      <alignment vertical="center"/>
    </xf>
    <xf numFmtId="2" fontId="12" fillId="6" borderId="0" xfId="1" applyNumberFormat="1" applyFont="1" applyFill="1" applyBorder="1" applyAlignment="1">
      <alignment horizontal="left" vertical="center"/>
    </xf>
    <xf numFmtId="9" fontId="0" fillId="6" borderId="0" xfId="1" applyFont="1" applyFill="1" applyBorder="1"/>
    <xf numFmtId="169" fontId="12" fillId="6" borderId="0" xfId="0" applyNumberFormat="1" applyFont="1" applyFill="1" applyBorder="1" applyAlignment="1">
      <alignment horizontal="left"/>
    </xf>
    <xf numFmtId="0" fontId="5" fillId="4" borderId="0" xfId="0" applyFont="1" applyFill="1" applyBorder="1"/>
    <xf numFmtId="0" fontId="5" fillId="2" borderId="12" xfId="0" applyFont="1" applyFill="1" applyBorder="1"/>
    <xf numFmtId="1" fontId="7" fillId="5" borderId="12" xfId="0" applyNumberFormat="1" applyFont="1" applyFill="1" applyBorder="1"/>
    <xf numFmtId="0" fontId="0" fillId="4" borderId="0" xfId="0" applyFill="1" applyBorder="1"/>
    <xf numFmtId="0" fontId="0" fillId="6" borderId="20" xfId="0" applyFill="1" applyBorder="1"/>
    <xf numFmtId="0" fontId="15" fillId="6" borderId="13" xfId="0" applyFont="1" applyFill="1" applyBorder="1" applyAlignment="1"/>
    <xf numFmtId="0" fontId="0" fillId="0" borderId="0" xfId="0" applyFill="1"/>
    <xf numFmtId="3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/>
    <xf numFmtId="164" fontId="0" fillId="0" borderId="0" xfId="2" applyFont="1" applyFill="1" applyBorder="1"/>
    <xf numFmtId="0" fontId="15" fillId="0" borderId="0" xfId="0" applyFont="1" applyFill="1"/>
    <xf numFmtId="164" fontId="17" fillId="0" borderId="16" xfId="2" applyFont="1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3" fontId="0" fillId="8" borderId="21" xfId="0" applyNumberFormat="1" applyFont="1" applyFill="1" applyBorder="1" applyAlignment="1">
      <alignment horizontal="center" vertical="center"/>
    </xf>
    <xf numFmtId="3" fontId="0" fillId="8" borderId="22" xfId="0" applyNumberFormat="1" applyFont="1" applyFill="1" applyBorder="1" applyAlignment="1">
      <alignment horizontal="center" vertical="center"/>
    </xf>
    <xf numFmtId="3" fontId="0" fillId="8" borderId="23" xfId="0" applyNumberFormat="1" applyFont="1" applyFill="1" applyBorder="1" applyAlignment="1">
      <alignment horizontal="center" vertical="center"/>
    </xf>
    <xf numFmtId="3" fontId="0" fillId="8" borderId="24" xfId="0" applyNumberFormat="1" applyFont="1" applyFill="1" applyBorder="1" applyAlignment="1">
      <alignment horizontal="center" vertical="center"/>
    </xf>
    <xf numFmtId="3" fontId="0" fillId="8" borderId="25" xfId="0" applyNumberFormat="1" applyFont="1" applyFill="1" applyBorder="1" applyAlignment="1">
      <alignment horizontal="center" vertical="center"/>
    </xf>
    <xf numFmtId="3" fontId="0" fillId="8" borderId="26" xfId="0" applyNumberFormat="1" applyFont="1" applyFill="1" applyBorder="1" applyAlignment="1">
      <alignment horizontal="center" vertical="center"/>
    </xf>
    <xf numFmtId="0" fontId="15" fillId="9" borderId="1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5" fillId="5" borderId="12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6" fontId="12" fillId="0" borderId="0" xfId="1" applyNumberFormat="1" applyFont="1" applyFill="1" applyBorder="1" applyAlignment="1">
      <alignment horizontal="center"/>
    </xf>
    <xf numFmtId="167" fontId="15" fillId="0" borderId="0" xfId="1" applyNumberFormat="1" applyFont="1" applyFill="1" applyBorder="1" applyAlignment="1">
      <alignment horizontal="center"/>
    </xf>
    <xf numFmtId="0" fontId="15" fillId="0" borderId="0" xfId="0" applyFont="1" applyFill="1" applyBorder="1"/>
    <xf numFmtId="165" fontId="13" fillId="0" borderId="0" xfId="0" applyNumberFormat="1" applyFont="1" applyFill="1" applyBorder="1"/>
    <xf numFmtId="165" fontId="13" fillId="0" borderId="0" xfId="1" applyNumberFormat="1" applyFont="1" applyFill="1" applyBorder="1"/>
    <xf numFmtId="167" fontId="0" fillId="0" borderId="0" xfId="1" applyNumberFormat="1" applyFont="1" applyFill="1" applyBorder="1"/>
    <xf numFmtId="0" fontId="0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6" fillId="4" borderId="12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14" fontId="6" fillId="4" borderId="1" xfId="0" applyNumberFormat="1" applyFont="1" applyFill="1" applyBorder="1" applyProtection="1">
      <protection locked="0"/>
    </xf>
    <xf numFmtId="165" fontId="6" fillId="4" borderId="11" xfId="0" applyNumberFormat="1" applyFont="1" applyFill="1" applyBorder="1" applyProtection="1">
      <protection locked="0"/>
    </xf>
    <xf numFmtId="14" fontId="11" fillId="4" borderId="0" xfId="0" applyNumberFormat="1" applyFont="1" applyFill="1" applyAlignment="1" applyProtection="1">
      <alignment horizontal="left"/>
      <protection locked="0"/>
    </xf>
    <xf numFmtId="165" fontId="12" fillId="6" borderId="0" xfId="0" applyNumberFormat="1" applyFont="1" applyFill="1" applyBorder="1"/>
    <xf numFmtId="0" fontId="13" fillId="6" borderId="28" xfId="0" applyFont="1" applyFill="1" applyBorder="1"/>
    <xf numFmtId="0" fontId="15" fillId="6" borderId="17" xfId="0" applyFont="1" applyFill="1" applyBorder="1" applyAlignment="1"/>
    <xf numFmtId="0" fontId="0" fillId="6" borderId="19" xfId="0" applyFill="1" applyBorder="1"/>
    <xf numFmtId="0" fontId="0" fillId="6" borderId="9" xfId="0" applyFill="1" applyBorder="1"/>
    <xf numFmtId="0" fontId="15" fillId="6" borderId="7" xfId="0" applyFont="1" applyFill="1" applyBorder="1" applyAlignment="1">
      <alignment horizontal="center"/>
    </xf>
    <xf numFmtId="168" fontId="0" fillId="6" borderId="7" xfId="1" applyNumberFormat="1" applyFont="1" applyFill="1" applyBorder="1"/>
    <xf numFmtId="10" fontId="15" fillId="6" borderId="0" xfId="1" applyNumberFormat="1" applyFont="1" applyFill="1" applyBorder="1"/>
    <xf numFmtId="0" fontId="18" fillId="0" borderId="0" xfId="3"/>
    <xf numFmtId="0" fontId="18" fillId="0" borderId="0" xfId="3" applyFill="1"/>
    <xf numFmtId="3" fontId="18" fillId="0" borderId="27" xfId="3" applyNumberFormat="1" applyFill="1" applyBorder="1"/>
    <xf numFmtId="3" fontId="18" fillId="8" borderId="27" xfId="3" applyNumberFormat="1" applyFill="1" applyBorder="1"/>
    <xf numFmtId="3" fontId="18" fillId="10" borderId="27" xfId="3" applyNumberFormat="1" applyFill="1" applyBorder="1"/>
    <xf numFmtId="3" fontId="18" fillId="7" borderId="27" xfId="3" applyNumberFormat="1" applyFill="1" applyBorder="1"/>
    <xf numFmtId="0" fontId="18" fillId="10" borderId="27" xfId="3" applyFill="1" applyBorder="1"/>
    <xf numFmtId="0" fontId="18" fillId="11" borderId="0" xfId="3" applyFill="1"/>
    <xf numFmtId="0" fontId="18" fillId="11" borderId="27" xfId="3" applyFill="1" applyBorder="1" applyAlignment="1">
      <alignment horizontal="center" vertical="center"/>
    </xf>
    <xf numFmtId="0" fontId="18" fillId="8" borderId="27" xfId="3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 wrapText="1"/>
    </xf>
    <xf numFmtId="0" fontId="0" fillId="6" borderId="0" xfId="0" applyFill="1"/>
    <xf numFmtId="166" fontId="13" fillId="6" borderId="29" xfId="1" applyNumberFormat="1" applyFont="1" applyFill="1" applyBorder="1"/>
    <xf numFmtId="166" fontId="13" fillId="6" borderId="12" xfId="1" applyNumberFormat="1" applyFont="1" applyFill="1" applyBorder="1"/>
    <xf numFmtId="0" fontId="0" fillId="6" borderId="12" xfId="0" applyFill="1" applyBorder="1"/>
    <xf numFmtId="0" fontId="13" fillId="6" borderId="0" xfId="0" applyFont="1" applyFill="1" applyBorder="1" applyAlignment="1">
      <alignment wrapText="1"/>
    </xf>
    <xf numFmtId="0" fontId="0" fillId="6" borderId="27" xfId="0" applyFill="1" applyBorder="1"/>
    <xf numFmtId="0" fontId="20" fillId="6" borderId="0" xfId="0" applyFont="1" applyFill="1" applyBorder="1" applyAlignment="1">
      <alignment horizontal="right" vertical="center" wrapText="1"/>
    </xf>
    <xf numFmtId="165" fontId="0" fillId="6" borderId="0" xfId="0" applyNumberFormat="1" applyFill="1" applyBorder="1"/>
    <xf numFmtId="0" fontId="0" fillId="0" borderId="0" xfId="0" applyNumberFormat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15" fillId="4" borderId="33" xfId="0" applyFont="1" applyFill="1" applyBorder="1" applyAlignment="1"/>
    <xf numFmtId="0" fontId="0" fillId="4" borderId="34" xfId="0" applyFill="1" applyBorder="1"/>
    <xf numFmtId="0" fontId="0" fillId="4" borderId="33" xfId="0" applyFill="1" applyBorder="1"/>
    <xf numFmtId="0" fontId="15" fillId="4" borderId="33" xfId="0" applyFont="1" applyFill="1" applyBorder="1" applyAlignment="1">
      <alignment horizontal="center"/>
    </xf>
    <xf numFmtId="166" fontId="0" fillId="4" borderId="33" xfId="1" applyNumberFormat="1" applyFont="1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21" fillId="2" borderId="27" xfId="0" applyFont="1" applyFill="1" applyBorder="1"/>
    <xf numFmtId="165" fontId="22" fillId="4" borderId="27" xfId="0" applyNumberFormat="1" applyFont="1" applyFill="1" applyBorder="1" applyAlignment="1" applyProtection="1">
      <alignment horizontal="center" vertical="center"/>
      <protection locked="0"/>
    </xf>
    <xf numFmtId="0" fontId="21" fillId="2" borderId="27" xfId="0" applyFont="1" applyFill="1" applyBorder="1" applyAlignment="1">
      <alignment vertical="center"/>
    </xf>
    <xf numFmtId="169" fontId="12" fillId="6" borderId="0" xfId="0" applyNumberFormat="1" applyFont="1" applyFill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/>
    <xf numFmtId="0" fontId="23" fillId="4" borderId="0" xfId="0" applyFont="1" applyFill="1"/>
    <xf numFmtId="0" fontId="23" fillId="4" borderId="0" xfId="0" applyFont="1" applyFill="1" applyAlignment="1"/>
    <xf numFmtId="0" fontId="24" fillId="4" borderId="0" xfId="0" applyFont="1" applyFill="1" applyBorder="1" applyAlignment="1">
      <alignment horizontal="center"/>
    </xf>
    <xf numFmtId="0" fontId="24" fillId="4" borderId="0" xfId="0" applyFont="1" applyFill="1" applyAlignment="1">
      <alignment wrapText="1"/>
    </xf>
    <xf numFmtId="0" fontId="24" fillId="4" borderId="0" xfId="0" applyFont="1" applyFill="1" applyBorder="1" applyAlignment="1">
      <alignment wrapText="1"/>
    </xf>
    <xf numFmtId="0" fontId="0" fillId="4" borderId="0" xfId="0" applyFill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0" fontId="28" fillId="4" borderId="0" xfId="0" applyFont="1" applyFill="1"/>
    <xf numFmtId="0" fontId="0" fillId="4" borderId="0" xfId="0" applyFill="1" applyAlignment="1"/>
    <xf numFmtId="0" fontId="26" fillId="0" borderId="0" xfId="0" applyFont="1"/>
    <xf numFmtId="0" fontId="34" fillId="4" borderId="0" xfId="0" applyFont="1" applyFill="1"/>
    <xf numFmtId="0" fontId="0" fillId="0" borderId="0" xfId="0" applyAlignment="1">
      <alignment horizontal="left"/>
    </xf>
    <xf numFmtId="171" fontId="0" fillId="0" borderId="0" xfId="0" applyNumberFormat="1" applyAlignment="1">
      <alignment horizontal="left"/>
    </xf>
    <xf numFmtId="2" fontId="10" fillId="5" borderId="14" xfId="0" applyNumberFormat="1" applyFont="1" applyFill="1" applyBorder="1" applyAlignment="1">
      <alignment horizontal="right" vertical="center"/>
    </xf>
    <xf numFmtId="0" fontId="39" fillId="0" borderId="0" xfId="0" applyFont="1"/>
    <xf numFmtId="0" fontId="37" fillId="0" borderId="0" xfId="0" applyFont="1"/>
    <xf numFmtId="49" fontId="0" fillId="0" borderId="0" xfId="0" applyNumberFormat="1"/>
    <xf numFmtId="0" fontId="23" fillId="4" borderId="0" xfId="0" applyFont="1" applyFill="1" applyProtection="1"/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8" fillId="0" borderId="0" xfId="3" applyAlignment="1">
      <alignment horizontal="left"/>
    </xf>
    <xf numFmtId="0" fontId="0" fillId="0" borderId="0" xfId="0" applyNumberFormat="1" applyAlignment="1">
      <alignment horizontal="left"/>
    </xf>
    <xf numFmtId="0" fontId="3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3" fillId="4" borderId="0" xfId="0" applyFont="1" applyFill="1" applyBorder="1" applyAlignment="1"/>
    <xf numFmtId="0" fontId="0" fillId="0" borderId="0" xfId="0" applyBorder="1" applyAlignment="1"/>
    <xf numFmtId="0" fontId="0" fillId="4" borderId="0" xfId="0" applyFill="1" applyBorder="1" applyAlignment="1"/>
    <xf numFmtId="0" fontId="28" fillId="4" borderId="0" xfId="0" applyFont="1" applyFill="1" applyAlignment="1"/>
    <xf numFmtId="171" fontId="28" fillId="4" borderId="0" xfId="0" applyNumberFormat="1" applyFont="1" applyFill="1" applyAlignment="1" applyProtection="1">
      <protection locked="0"/>
    </xf>
    <xf numFmtId="0" fontId="29" fillId="4" borderId="0" xfId="0" applyFont="1" applyFill="1" applyBorder="1" applyAlignment="1"/>
    <xf numFmtId="0" fontId="29" fillId="4" borderId="36" xfId="0" applyFont="1" applyFill="1" applyBorder="1" applyAlignment="1"/>
    <xf numFmtId="0" fontId="0" fillId="0" borderId="27" xfId="0" applyBorder="1" applyAlignment="1">
      <alignment horizontal="center" vertical="center"/>
    </xf>
    <xf numFmtId="10" fontId="0" fillId="0" borderId="27" xfId="0" applyNumberFormat="1" applyBorder="1" applyAlignment="1">
      <alignment horizontal="center" vertical="center"/>
    </xf>
    <xf numFmtId="0" fontId="45" fillId="4" borderId="0" xfId="0" applyFont="1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33" xfId="0" applyBorder="1" applyAlignment="1">
      <alignment horizontal="left" vertical="top" wrapText="1"/>
    </xf>
    <xf numFmtId="0" fontId="0" fillId="0" borderId="0" xfId="0" applyAlignment="1"/>
    <xf numFmtId="0" fontId="0" fillId="47" borderId="27" xfId="0" applyFill="1" applyBorder="1"/>
    <xf numFmtId="0" fontId="15" fillId="47" borderId="16" xfId="0" applyFont="1" applyFill="1" applyBorder="1" applyAlignment="1">
      <alignment horizontal="center"/>
    </xf>
    <xf numFmtId="0" fontId="15" fillId="47" borderId="15" xfId="0" applyFont="1" applyFill="1" applyBorder="1" applyAlignment="1">
      <alignment horizontal="center"/>
    </xf>
    <xf numFmtId="0" fontId="15" fillId="47" borderId="38" xfId="0" applyFont="1" applyFill="1" applyBorder="1" applyAlignment="1">
      <alignment vertical="center"/>
    </xf>
    <xf numFmtId="0" fontId="15" fillId="47" borderId="38" xfId="0" applyFont="1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48" borderId="34" xfId="0" applyFill="1" applyBorder="1"/>
    <xf numFmtId="172" fontId="0" fillId="4" borderId="48" xfId="0" applyNumberFormat="1" applyFill="1" applyBorder="1" applyAlignment="1">
      <alignment horizontal="center"/>
    </xf>
    <xf numFmtId="172" fontId="0" fillId="0" borderId="0" xfId="0" applyNumberFormat="1" applyAlignment="1">
      <alignment horizontal="left"/>
    </xf>
    <xf numFmtId="0" fontId="0" fillId="4" borderId="27" xfId="0" applyFill="1" applyBorder="1"/>
    <xf numFmtId="0" fontId="0" fillId="47" borderId="15" xfId="0" applyFill="1" applyBorder="1"/>
    <xf numFmtId="0" fontId="0" fillId="0" borderId="34" xfId="0" applyBorder="1" applyAlignment="1">
      <alignment horizontal="left"/>
    </xf>
    <xf numFmtId="0" fontId="0" fillId="0" borderId="0" xfId="0" applyAlignment="1">
      <alignment vertical="center"/>
    </xf>
    <xf numFmtId="0" fontId="0" fillId="47" borderId="31" xfId="0" applyFill="1" applyBorder="1"/>
    <xf numFmtId="0" fontId="13" fillId="46" borderId="27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49" borderId="30" xfId="0" applyFill="1" applyBorder="1"/>
    <xf numFmtId="0" fontId="0" fillId="49" borderId="31" xfId="0" applyFill="1" applyBorder="1"/>
    <xf numFmtId="0" fontId="23" fillId="49" borderId="31" xfId="0" applyFont="1" applyFill="1" applyBorder="1"/>
    <xf numFmtId="0" fontId="15" fillId="49" borderId="49" xfId="0" applyFont="1" applyFill="1" applyBorder="1" applyAlignment="1"/>
    <xf numFmtId="0" fontId="61" fillId="49" borderId="31" xfId="0" applyFont="1" applyFill="1" applyBorder="1"/>
    <xf numFmtId="0" fontId="0" fillId="49" borderId="32" xfId="0" applyFill="1" applyBorder="1"/>
    <xf numFmtId="0" fontId="61" fillId="0" borderId="0" xfId="0" applyFont="1"/>
    <xf numFmtId="0" fontId="0" fillId="47" borderId="0" xfId="0" applyFill="1" applyBorder="1"/>
    <xf numFmtId="0" fontId="0" fillId="4" borderId="33" xfId="0" applyFill="1" applyBorder="1" applyAlignment="1">
      <alignment horizontal="center"/>
    </xf>
    <xf numFmtId="0" fontId="0" fillId="49" borderId="33" xfId="0" applyFill="1" applyBorder="1"/>
    <xf numFmtId="0" fontId="0" fillId="49" borderId="0" xfId="0" applyFill="1" applyBorder="1"/>
    <xf numFmtId="0" fontId="23" fillId="49" borderId="0" xfId="0" applyFont="1" applyFill="1" applyBorder="1"/>
    <xf numFmtId="0" fontId="15" fillId="49" borderId="48" xfId="0" applyFont="1" applyFill="1" applyBorder="1" applyAlignment="1"/>
    <xf numFmtId="0" fontId="61" fillId="49" borderId="0" xfId="0" applyFont="1" applyFill="1" applyBorder="1"/>
    <xf numFmtId="0" fontId="0" fillId="49" borderId="34" xfId="0" applyFill="1" applyBorder="1"/>
    <xf numFmtId="0" fontId="15" fillId="49" borderId="0" xfId="0" applyFont="1" applyFill="1" applyBorder="1" applyAlignment="1"/>
    <xf numFmtId="0" fontId="61" fillId="0" borderId="0" xfId="0" applyFont="1" applyFill="1" applyBorder="1"/>
    <xf numFmtId="0" fontId="61" fillId="49" borderId="0" xfId="0" applyFont="1" applyFill="1" applyBorder="1" applyAlignment="1">
      <alignment horizontal="justify"/>
    </xf>
    <xf numFmtId="0" fontId="61" fillId="0" borderId="0" xfId="0" applyFont="1" applyAlignment="1">
      <alignment horizontal="justify"/>
    </xf>
    <xf numFmtId="0" fontId="0" fillId="49" borderId="35" xfId="0" applyFill="1" applyBorder="1"/>
    <xf numFmtId="0" fontId="0" fillId="49" borderId="36" xfId="0" applyFill="1" applyBorder="1"/>
    <xf numFmtId="0" fontId="23" fillId="49" borderId="36" xfId="0" applyFont="1" applyFill="1" applyBorder="1"/>
    <xf numFmtId="0" fontId="15" fillId="49" borderId="50" xfId="0" applyFont="1" applyFill="1" applyBorder="1" applyAlignment="1"/>
    <xf numFmtId="0" fontId="61" fillId="49" borderId="36" xfId="0" applyFont="1" applyFill="1" applyBorder="1" applyAlignment="1">
      <alignment horizontal="justify"/>
    </xf>
    <xf numFmtId="0" fontId="61" fillId="49" borderId="36" xfId="0" applyFont="1" applyFill="1" applyBorder="1"/>
    <xf numFmtId="0" fontId="0" fillId="49" borderId="37" xfId="0" applyFill="1" applyBorder="1"/>
    <xf numFmtId="0" fontId="63" fillId="0" borderId="0" xfId="0" applyFont="1"/>
    <xf numFmtId="0" fontId="0" fillId="47" borderId="36" xfId="0" applyFill="1" applyBorder="1"/>
    <xf numFmtId="0" fontId="0" fillId="0" borderId="0" xfId="0" applyFill="1" applyBorder="1" applyAlignment="1">
      <alignment horizontal="left" vertical="center"/>
    </xf>
    <xf numFmtId="0" fontId="15" fillId="0" borderId="0" xfId="0" applyFont="1"/>
    <xf numFmtId="0" fontId="0" fillId="47" borderId="30" xfId="0" applyFill="1" applyBorder="1"/>
    <xf numFmtId="0" fontId="0" fillId="46" borderId="27" xfId="0" applyFill="1" applyBorder="1" applyAlignment="1">
      <alignment horizontal="center"/>
    </xf>
    <xf numFmtId="0" fontId="0" fillId="47" borderId="35" xfId="0" applyFill="1" applyBorder="1"/>
    <xf numFmtId="0" fontId="0" fillId="0" borderId="33" xfId="0" applyBorder="1" applyAlignment="1">
      <alignment horizontal="center"/>
    </xf>
    <xf numFmtId="0" fontId="0" fillId="0" borderId="34" xfId="0" applyNumberFormat="1" applyBorder="1" applyAlignment="1">
      <alignment horizontal="left"/>
    </xf>
    <xf numFmtId="0" fontId="0" fillId="47" borderId="15" xfId="0" applyFill="1" applyBorder="1" applyAlignment="1">
      <alignment horizontal="left" vertical="top" wrapText="1"/>
    </xf>
    <xf numFmtId="0" fontId="0" fillId="0" borderId="33" xfId="0" applyBorder="1" applyAlignment="1">
      <alignment horizontal="center" vertical="top" wrapText="1"/>
    </xf>
    <xf numFmtId="0" fontId="0" fillId="0" borderId="33" xfId="0" applyBorder="1" applyAlignment="1">
      <alignment horizontal="center" vertical="top"/>
    </xf>
    <xf numFmtId="0" fontId="0" fillId="0" borderId="33" xfId="0" applyNumberFormat="1" applyBorder="1" applyAlignment="1">
      <alignment horizontal="center" vertical="top"/>
    </xf>
    <xf numFmtId="0" fontId="0" fillId="47" borderId="15" xfId="0" applyFill="1" applyBorder="1" applyAlignment="1">
      <alignment horizontal="left" vertical="center"/>
    </xf>
    <xf numFmtId="2" fontId="32" fillId="0" borderId="33" xfId="0" applyNumberFormat="1" applyFont="1" applyBorder="1" applyAlignment="1">
      <alignment horizontal="left" vertical="top" wrapText="1"/>
    </xf>
    <xf numFmtId="2" fontId="32" fillId="0" borderId="34" xfId="0" applyNumberFormat="1" applyFont="1" applyBorder="1" applyAlignment="1">
      <alignment horizontal="left" vertical="top" wrapText="1"/>
    </xf>
    <xf numFmtId="0" fontId="0" fillId="50" borderId="48" xfId="0" applyFill="1" applyBorder="1" applyAlignment="1">
      <alignment horizontal="center" vertical="top"/>
    </xf>
    <xf numFmtId="0" fontId="0" fillId="49" borderId="49" xfId="0" applyFill="1" applyBorder="1"/>
    <xf numFmtId="0" fontId="0" fillId="2" borderId="27" xfId="0" applyFill="1" applyBorder="1" applyAlignment="1">
      <alignment horizontal="left" vertical="top" wrapText="1"/>
    </xf>
    <xf numFmtId="0" fontId="0" fillId="49" borderId="48" xfId="0" applyFill="1" applyBorder="1"/>
    <xf numFmtId="0" fontId="0" fillId="0" borderId="34" xfId="0" applyBorder="1" applyAlignment="1">
      <alignment horizontal="left" vertical="center"/>
    </xf>
    <xf numFmtId="0" fontId="0" fillId="49" borderId="50" xfId="0" applyFill="1" applyBorder="1"/>
    <xf numFmtId="172" fontId="0" fillId="0" borderId="33" xfId="0" applyNumberFormat="1" applyBorder="1" applyAlignment="1">
      <alignment horizontal="center"/>
    </xf>
    <xf numFmtId="171" fontId="0" fillId="0" borderId="33" xfId="0" applyNumberFormat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7" xfId="0" applyFill="1" applyBorder="1"/>
    <xf numFmtId="14" fontId="0" fillId="4" borderId="48" xfId="0" applyNumberFormat="1" applyFill="1" applyBorder="1" applyAlignment="1">
      <alignment horizontal="center"/>
    </xf>
    <xf numFmtId="0" fontId="0" fillId="2" borderId="27" xfId="0" applyNumberFormat="1" applyFill="1" applyBorder="1" applyAlignment="1">
      <alignment horizontal="left" vertical="top" wrapText="1"/>
    </xf>
    <xf numFmtId="0" fontId="0" fillId="47" borderId="35" xfId="0" applyFill="1" applyBorder="1" applyAlignment="1">
      <alignment wrapText="1"/>
    </xf>
    <xf numFmtId="0" fontId="0" fillId="4" borderId="27" xfId="0" applyNumberFormat="1" applyFill="1" applyBorder="1" applyAlignment="1">
      <alignment horizontal="left" vertical="top"/>
    </xf>
    <xf numFmtId="0" fontId="0" fillId="0" borderId="33" xfId="0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/>
    </xf>
    <xf numFmtId="173" fontId="60" fillId="4" borderId="34" xfId="0" applyNumberFormat="1" applyFont="1" applyFill="1" applyBorder="1" applyAlignment="1">
      <alignment horizontal="left"/>
    </xf>
    <xf numFmtId="14" fontId="0" fillId="4" borderId="34" xfId="0" applyNumberFormat="1" applyFill="1" applyBorder="1" applyAlignment="1">
      <alignment horizontal="left"/>
    </xf>
    <xf numFmtId="0" fontId="0" fillId="4" borderId="34" xfId="0" applyNumberFormat="1" applyFill="1" applyBorder="1" applyAlignment="1">
      <alignment horizontal="left"/>
    </xf>
    <xf numFmtId="0" fontId="0" fillId="2" borderId="27" xfId="0" applyNumberFormat="1" applyFill="1" applyBorder="1" applyAlignment="1">
      <alignment horizontal="left" vertical="top"/>
    </xf>
    <xf numFmtId="174" fontId="0" fillId="0" borderId="0" xfId="0" applyNumberFormat="1"/>
    <xf numFmtId="0" fontId="60" fillId="0" borderId="34" xfId="0" applyFont="1" applyBorder="1" applyAlignment="1">
      <alignment horizontal="left"/>
    </xf>
    <xf numFmtId="0" fontId="0" fillId="0" borderId="0" xfId="0"/>
    <xf numFmtId="0" fontId="0" fillId="0" borderId="0" xfId="0"/>
    <xf numFmtId="14" fontId="0" fillId="0" borderId="0" xfId="0" applyNumberFormat="1"/>
    <xf numFmtId="22" fontId="0" fillId="0" borderId="0" xfId="0" applyNumberFormat="1"/>
    <xf numFmtId="169" fontId="0" fillId="0" borderId="0" xfId="0" applyNumberFormat="1"/>
    <xf numFmtId="1" fontId="0" fillId="0" borderId="0" xfId="0" applyNumberFormat="1"/>
    <xf numFmtId="0" fontId="0" fillId="48" borderId="0" xfId="0" applyFill="1" applyBorder="1"/>
    <xf numFmtId="16" fontId="0" fillId="4" borderId="15" xfId="0" applyNumberFormat="1" applyFill="1" applyBorder="1"/>
    <xf numFmtId="0" fontId="42" fillId="0" borderId="0" xfId="0" applyFont="1" applyAlignment="1">
      <alignment vertical="top" wrapText="1"/>
    </xf>
    <xf numFmtId="0" fontId="43" fillId="0" borderId="0" xfId="0" applyFont="1" applyAlignment="1"/>
    <xf numFmtId="0" fontId="23" fillId="4" borderId="0" xfId="0" applyFont="1" applyFill="1" applyBorder="1" applyAlignment="1"/>
    <xf numFmtId="0" fontId="0" fillId="0" borderId="0" xfId="0" applyBorder="1" applyAlignment="1"/>
    <xf numFmtId="0" fontId="28" fillId="4" borderId="0" xfId="0" applyFont="1" applyFill="1" applyBorder="1" applyAlignment="1">
      <alignment horizontal="center"/>
    </xf>
    <xf numFmtId="0" fontId="0" fillId="4" borderId="36" xfId="0" applyFill="1" applyBorder="1" applyAlignment="1"/>
    <xf numFmtId="0" fontId="0" fillId="4" borderId="0" xfId="0" applyFill="1" applyBorder="1" applyAlignment="1"/>
    <xf numFmtId="0" fontId="32" fillId="0" borderId="27" xfId="0" applyFont="1" applyBorder="1" applyAlignment="1" applyProtection="1">
      <alignment horizontal="center" vertical="center" wrapText="1"/>
      <protection locked="0"/>
    </xf>
    <xf numFmtId="0" fontId="41" fillId="0" borderId="15" xfId="0" applyFont="1" applyBorder="1" applyAlignment="1" applyProtection="1">
      <alignment horizontal="left" vertical="center" wrapText="1"/>
      <protection locked="0"/>
    </xf>
    <xf numFmtId="0" fontId="41" fillId="0" borderId="38" xfId="0" applyFont="1" applyBorder="1" applyAlignment="1" applyProtection="1">
      <alignment horizontal="left" vertical="center" wrapText="1"/>
      <protection locked="0"/>
    </xf>
    <xf numFmtId="0" fontId="41" fillId="0" borderId="16" xfId="0" applyFont="1" applyBorder="1" applyAlignment="1" applyProtection="1">
      <alignment horizontal="left" vertical="center" wrapText="1"/>
      <protection locked="0"/>
    </xf>
    <xf numFmtId="0" fontId="41" fillId="0" borderId="27" xfId="0" applyFont="1" applyBorder="1" applyAlignment="1" applyProtection="1">
      <alignment horizontal="left" vertical="center" wrapText="1"/>
      <protection locked="0"/>
    </xf>
    <xf numFmtId="0" fontId="32" fillId="0" borderId="15" xfId="0" applyFont="1" applyBorder="1" applyAlignment="1" applyProtection="1">
      <alignment horizontal="left" vertical="center" wrapText="1"/>
      <protection locked="0"/>
    </xf>
    <xf numFmtId="0" fontId="32" fillId="0" borderId="38" xfId="0" applyFont="1" applyBorder="1" applyAlignment="1" applyProtection="1">
      <alignment horizontal="left" vertical="center" wrapText="1"/>
      <protection locked="0"/>
    </xf>
    <xf numFmtId="0" fontId="32" fillId="0" borderId="16" xfId="0" applyFont="1" applyBorder="1" applyAlignment="1" applyProtection="1">
      <alignment horizontal="left" vertical="center" wrapText="1"/>
      <protection locked="0"/>
    </xf>
    <xf numFmtId="0" fontId="32" fillId="0" borderId="27" xfId="0" applyFont="1" applyBorder="1" applyAlignment="1" applyProtection="1">
      <alignment horizontal="left" vertical="center" wrapText="1"/>
      <protection locked="0"/>
    </xf>
    <xf numFmtId="0" fontId="0" fillId="0" borderId="27" xfId="0" applyBorder="1" applyAlignment="1">
      <alignment horizontal="left" vertical="center" wrapText="1"/>
    </xf>
    <xf numFmtId="0" fontId="40" fillId="0" borderId="27" xfId="0" applyFont="1" applyBorder="1" applyAlignment="1" applyProtection="1">
      <alignment horizontal="center" vertical="center" wrapText="1"/>
      <protection locked="0"/>
    </xf>
    <xf numFmtId="0" fontId="40" fillId="0" borderId="27" xfId="0" applyFont="1" applyBorder="1" applyAlignment="1">
      <alignment horizontal="center" vertical="center" wrapText="1"/>
    </xf>
    <xf numFmtId="0" fontId="40" fillId="0" borderId="15" xfId="0" applyFont="1" applyBorder="1" applyAlignment="1" applyProtection="1">
      <alignment horizontal="center" vertical="center" wrapText="1"/>
      <protection locked="0"/>
    </xf>
    <xf numFmtId="0" fontId="40" fillId="0" borderId="38" xfId="0" applyFont="1" applyBorder="1" applyAlignment="1" applyProtection="1">
      <alignment horizontal="center" vertical="center" wrapText="1"/>
      <protection locked="0"/>
    </xf>
    <xf numFmtId="0" fontId="40" fillId="0" borderId="16" xfId="0" applyFont="1" applyBorder="1" applyAlignment="1" applyProtection="1">
      <alignment horizontal="center" vertical="center" wrapText="1"/>
      <protection locked="0"/>
    </xf>
    <xf numFmtId="0" fontId="27" fillId="4" borderId="0" xfId="0" applyFont="1" applyFill="1" applyAlignment="1">
      <alignment horizontal="center" vertical="top" wrapText="1"/>
    </xf>
    <xf numFmtId="0" fontId="28" fillId="12" borderId="0" xfId="0" applyFont="1" applyFill="1" applyAlignment="1"/>
    <xf numFmtId="0" fontId="0" fillId="0" borderId="31" xfId="0" applyBorder="1" applyAlignment="1" applyProtection="1">
      <alignment horizontal="center"/>
    </xf>
    <xf numFmtId="0" fontId="0" fillId="0" borderId="3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26" fillId="12" borderId="15" xfId="0" applyFont="1" applyFill="1" applyBorder="1" applyAlignment="1">
      <alignment horizontal="left" vertical="center"/>
    </xf>
    <xf numFmtId="0" fontId="26" fillId="12" borderId="38" xfId="0" applyFont="1" applyFill="1" applyBorder="1" applyAlignment="1">
      <alignment horizontal="left" vertical="center"/>
    </xf>
    <xf numFmtId="0" fontId="26" fillId="12" borderId="16" xfId="0" applyFont="1" applyFill="1" applyBorder="1" applyAlignment="1">
      <alignment horizontal="left" vertical="center"/>
    </xf>
    <xf numFmtId="2" fontId="26" fillId="0" borderId="15" xfId="0" applyNumberFormat="1" applyFont="1" applyBorder="1" applyAlignment="1" applyProtection="1">
      <alignment horizontal="left" vertical="top" wrapText="1"/>
      <protection locked="0"/>
    </xf>
    <xf numFmtId="2" fontId="0" fillId="0" borderId="38" xfId="0" applyNumberFormat="1" applyBorder="1" applyAlignment="1">
      <alignment horizontal="left" vertical="top" wrapText="1"/>
    </xf>
    <xf numFmtId="2" fontId="0" fillId="0" borderId="16" xfId="0" applyNumberFormat="1" applyBorder="1" applyAlignment="1">
      <alignment horizontal="left" vertical="top" wrapText="1"/>
    </xf>
    <xf numFmtId="0" fontId="29" fillId="12" borderId="30" xfId="0" applyFont="1" applyFill="1" applyBorder="1" applyAlignment="1">
      <alignment wrapText="1"/>
    </xf>
    <xf numFmtId="0" fontId="32" fillId="0" borderId="31" xfId="0" applyFont="1" applyBorder="1"/>
    <xf numFmtId="0" fontId="32" fillId="0" borderId="32" xfId="0" applyFont="1" applyBorder="1"/>
    <xf numFmtId="0" fontId="32" fillId="0" borderId="33" xfId="0" applyFont="1" applyBorder="1"/>
    <xf numFmtId="0" fontId="32" fillId="0" borderId="0" xfId="0" applyFont="1"/>
    <xf numFmtId="0" fontId="32" fillId="0" borderId="34" xfId="0" applyFont="1" applyBorder="1"/>
    <xf numFmtId="0" fontId="32" fillId="0" borderId="35" xfId="0" applyFont="1" applyBorder="1"/>
    <xf numFmtId="0" fontId="32" fillId="0" borderId="36" xfId="0" applyFont="1" applyBorder="1"/>
    <xf numFmtId="0" fontId="32" fillId="0" borderId="37" xfId="0" applyFont="1" applyBorder="1"/>
    <xf numFmtId="0" fontId="32" fillId="12" borderId="15" xfId="0" applyFont="1" applyFill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16" xfId="0" applyBorder="1" applyAlignment="1">
      <alignment wrapText="1"/>
    </xf>
    <xf numFmtId="0" fontId="26" fillId="0" borderId="35" xfId="0" applyFont="1" applyBorder="1" applyAlignment="1" applyProtection="1">
      <alignment wrapText="1"/>
    </xf>
    <xf numFmtId="0" fontId="0" fillId="0" borderId="36" xfId="0" applyBorder="1" applyAlignment="1" applyProtection="1">
      <alignment wrapText="1"/>
    </xf>
    <xf numFmtId="0" fontId="26" fillId="0" borderId="15" xfId="0" applyFont="1" applyBorder="1" applyAlignment="1" applyProtection="1">
      <alignment horizontal="left" vertical="top" wrapText="1"/>
      <protection locked="0"/>
    </xf>
    <xf numFmtId="0" fontId="0" fillId="0" borderId="38" xfId="0" applyBorder="1" applyAlignment="1" applyProtection="1">
      <alignment horizontal="left" vertical="top" wrapText="1"/>
      <protection locked="0"/>
    </xf>
    <xf numFmtId="0" fontId="0" fillId="0" borderId="16" xfId="0" applyBorder="1" applyAlignment="1" applyProtection="1">
      <alignment horizontal="left" vertical="top" wrapText="1"/>
      <protection locked="0"/>
    </xf>
    <xf numFmtId="0" fontId="26" fillId="12" borderId="15" xfId="0" applyFont="1" applyFill="1" applyBorder="1" applyAlignment="1"/>
    <xf numFmtId="0" fontId="26" fillId="12" borderId="38" xfId="0" applyFont="1" applyFill="1" applyBorder="1" applyAlignment="1"/>
    <xf numFmtId="0" fontId="32" fillId="12" borderId="38" xfId="0" applyFont="1" applyFill="1" applyBorder="1" applyAlignment="1"/>
    <xf numFmtId="0" fontId="26" fillId="0" borderId="15" xfId="0" applyFont="1" applyBorder="1" applyAlignment="1" applyProtection="1">
      <alignment horizontal="left" vertical="top"/>
      <protection locked="0"/>
    </xf>
    <xf numFmtId="0" fontId="0" fillId="0" borderId="38" xfId="0" applyBorder="1" applyAlignment="1" applyProtection="1">
      <alignment horizontal="left" vertical="top"/>
      <protection locked="0"/>
    </xf>
    <xf numFmtId="0" fontId="0" fillId="0" borderId="16" xfId="0" applyBorder="1" applyAlignment="1" applyProtection="1">
      <alignment horizontal="left" vertical="top"/>
      <protection locked="0"/>
    </xf>
    <xf numFmtId="0" fontId="26" fillId="12" borderId="30" xfId="0" applyFont="1" applyFill="1" applyBorder="1" applyAlignment="1">
      <alignment horizontal="left" vertical="center"/>
    </xf>
    <xf numFmtId="0" fontId="26" fillId="12" borderId="31" xfId="0" applyFont="1" applyFill="1" applyBorder="1" applyAlignment="1">
      <alignment horizontal="left" vertical="center"/>
    </xf>
    <xf numFmtId="0" fontId="32" fillId="12" borderId="31" xfId="0" applyFont="1" applyFill="1" applyBorder="1" applyAlignment="1">
      <alignment horizontal="left" vertical="center"/>
    </xf>
    <xf numFmtId="0" fontId="32" fillId="12" borderId="32" xfId="0" applyFont="1" applyFill="1" applyBorder="1" applyAlignment="1">
      <alignment horizontal="left" vertical="center"/>
    </xf>
    <xf numFmtId="0" fontId="32" fillId="12" borderId="35" xfId="0" applyFont="1" applyFill="1" applyBorder="1" applyAlignment="1">
      <alignment horizontal="left" vertical="center"/>
    </xf>
    <xf numFmtId="0" fontId="32" fillId="12" borderId="36" xfId="0" applyFont="1" applyFill="1" applyBorder="1" applyAlignment="1">
      <alignment horizontal="left" vertical="center"/>
    </xf>
    <xf numFmtId="0" fontId="32" fillId="12" borderId="37" xfId="0" applyFont="1" applyFill="1" applyBorder="1" applyAlignment="1">
      <alignment horizontal="left" vertical="center"/>
    </xf>
    <xf numFmtId="0" fontId="26" fillId="0" borderId="30" xfId="0" applyFont="1" applyBorder="1" applyAlignment="1" applyProtection="1">
      <alignment horizontal="left" vertical="top" wrapText="1"/>
      <protection locked="0"/>
    </xf>
    <xf numFmtId="0" fontId="0" fillId="0" borderId="31" xfId="0" applyBorder="1" applyAlignment="1" applyProtection="1">
      <alignment horizontal="left" vertical="top" wrapText="1"/>
      <protection locked="0"/>
    </xf>
    <xf numFmtId="0" fontId="0" fillId="0" borderId="32" xfId="0" applyBorder="1" applyAlignment="1" applyProtection="1">
      <alignment horizontal="left" vertical="top" wrapText="1"/>
      <protection locked="0"/>
    </xf>
    <xf numFmtId="0" fontId="0" fillId="0" borderId="35" xfId="0" applyBorder="1" applyAlignment="1" applyProtection="1">
      <alignment horizontal="left" vertical="top" wrapText="1"/>
      <protection locked="0"/>
    </xf>
    <xf numFmtId="0" fontId="0" fillId="0" borderId="36" xfId="0" applyBorder="1" applyAlignment="1" applyProtection="1">
      <alignment horizontal="left" vertical="top" wrapText="1"/>
      <protection locked="0"/>
    </xf>
    <xf numFmtId="0" fontId="0" fillId="0" borderId="37" xfId="0" applyBorder="1" applyAlignment="1" applyProtection="1">
      <alignment horizontal="left" vertical="top" wrapText="1"/>
      <protection locked="0"/>
    </xf>
    <xf numFmtId="0" fontId="26" fillId="12" borderId="30" xfId="0" applyFont="1" applyFill="1" applyBorder="1" applyAlignment="1">
      <alignment wrapText="1"/>
    </xf>
    <xf numFmtId="0" fontId="26" fillId="12" borderId="31" xfId="0" applyFont="1" applyFill="1" applyBorder="1" applyAlignment="1">
      <alignment wrapText="1"/>
    </xf>
    <xf numFmtId="0" fontId="32" fillId="12" borderId="31" xfId="0" applyFont="1" applyFill="1" applyBorder="1" applyAlignment="1"/>
    <xf numFmtId="0" fontId="32" fillId="12" borderId="35" xfId="0" applyFont="1" applyFill="1" applyBorder="1" applyAlignment="1">
      <alignment wrapText="1"/>
    </xf>
    <xf numFmtId="0" fontId="32" fillId="12" borderId="36" xfId="0" applyFont="1" applyFill="1" applyBorder="1" applyAlignment="1">
      <alignment wrapText="1"/>
    </xf>
    <xf numFmtId="0" fontId="32" fillId="12" borderId="36" xfId="0" applyFont="1" applyFill="1" applyBorder="1" applyAlignment="1"/>
    <xf numFmtId="49" fontId="26" fillId="0" borderId="30" xfId="0" applyNumberFormat="1" applyFont="1" applyBorder="1" applyAlignment="1" applyProtection="1">
      <alignment horizontal="left" vertical="center" wrapText="1"/>
      <protection locked="0"/>
    </xf>
    <xf numFmtId="49" fontId="26" fillId="0" borderId="31" xfId="0" applyNumberFormat="1" applyFont="1" applyBorder="1" applyAlignment="1" applyProtection="1">
      <alignment horizontal="left" vertical="center" wrapText="1"/>
      <protection locked="0"/>
    </xf>
    <xf numFmtId="49" fontId="26" fillId="0" borderId="32" xfId="0" applyNumberFormat="1" applyFont="1" applyBorder="1" applyAlignment="1" applyProtection="1">
      <alignment horizontal="left" vertical="center" wrapText="1"/>
      <protection locked="0"/>
    </xf>
    <xf numFmtId="49" fontId="26" fillId="0" borderId="35" xfId="0" applyNumberFormat="1" applyFont="1" applyBorder="1" applyAlignment="1" applyProtection="1">
      <alignment horizontal="left" vertical="center" wrapText="1"/>
      <protection locked="0"/>
    </xf>
    <xf numFmtId="49" fontId="26" fillId="0" borderId="36" xfId="0" applyNumberFormat="1" applyFont="1" applyBorder="1" applyAlignment="1" applyProtection="1">
      <alignment horizontal="left" vertical="center" wrapText="1"/>
      <protection locked="0"/>
    </xf>
    <xf numFmtId="49" fontId="26" fillId="0" borderId="37" xfId="0" applyNumberFormat="1" applyFont="1" applyBorder="1" applyAlignment="1" applyProtection="1">
      <alignment horizontal="left" vertical="center" wrapText="1"/>
      <protection locked="0"/>
    </xf>
    <xf numFmtId="0" fontId="30" fillId="0" borderId="31" xfId="0" applyFont="1" applyBorder="1" applyAlignment="1" applyProtection="1">
      <alignment horizontal="center" vertical="center"/>
      <protection locked="0"/>
    </xf>
    <xf numFmtId="0" fontId="36" fillId="0" borderId="31" xfId="0" applyFont="1" applyBorder="1" applyAlignment="1" applyProtection="1">
      <alignment horizontal="center" vertical="center"/>
      <protection locked="0"/>
    </xf>
    <xf numFmtId="0" fontId="36" fillId="0" borderId="32" xfId="0" applyFont="1" applyBorder="1" applyAlignment="1" applyProtection="1">
      <alignment horizontal="center" vertical="center"/>
      <protection locked="0"/>
    </xf>
    <xf numFmtId="0" fontId="36" fillId="0" borderId="36" xfId="0" applyFont="1" applyBorder="1" applyAlignment="1" applyProtection="1">
      <alignment horizontal="center" vertical="center"/>
      <protection locked="0"/>
    </xf>
    <xf numFmtId="0" fontId="36" fillId="0" borderId="37" xfId="0" applyFont="1" applyBorder="1" applyAlignment="1" applyProtection="1">
      <alignment horizontal="center" vertical="center"/>
      <protection locked="0"/>
    </xf>
    <xf numFmtId="0" fontId="62" fillId="4" borderId="15" xfId="0" applyFont="1" applyFill="1" applyBorder="1" applyAlignment="1">
      <alignment wrapText="1"/>
    </xf>
    <xf numFmtId="0" fontId="62" fillId="4" borderId="38" xfId="0" applyFont="1" applyFill="1" applyBorder="1" applyAlignment="1">
      <alignment wrapText="1"/>
    </xf>
    <xf numFmtId="0" fontId="62" fillId="4" borderId="16" xfId="0" applyFont="1" applyFill="1" applyBorder="1" applyAlignment="1">
      <alignment wrapText="1"/>
    </xf>
    <xf numFmtId="0" fontId="32" fillId="14" borderId="15" xfId="0" applyFont="1" applyFill="1" applyBorder="1" applyAlignment="1">
      <alignment wrapText="1"/>
    </xf>
    <xf numFmtId="0" fontId="0" fillId="0" borderId="38" xfId="0" applyBorder="1" applyAlignment="1"/>
    <xf numFmtId="0" fontId="0" fillId="0" borderId="16" xfId="0" applyBorder="1" applyAlignment="1"/>
    <xf numFmtId="0" fontId="28" fillId="12" borderId="15" xfId="0" applyFont="1" applyFill="1" applyBorder="1" applyAlignment="1"/>
    <xf numFmtId="0" fontId="28" fillId="12" borderId="38" xfId="0" applyFont="1" applyFill="1" applyBorder="1" applyAlignment="1"/>
    <xf numFmtId="0" fontId="28" fillId="12" borderId="16" xfId="0" applyFont="1" applyFill="1" applyBorder="1" applyAlignment="1"/>
    <xf numFmtId="0" fontId="26" fillId="12" borderId="15" xfId="0" applyFont="1" applyFill="1" applyBorder="1" applyAlignment="1">
      <alignment horizontal="left" vertical="top"/>
    </xf>
    <xf numFmtId="0" fontId="26" fillId="12" borderId="38" xfId="0" applyFont="1" applyFill="1" applyBorder="1" applyAlignment="1">
      <alignment horizontal="left" vertical="top"/>
    </xf>
    <xf numFmtId="0" fontId="32" fillId="12" borderId="38" xfId="0" applyFont="1" applyFill="1" applyBorder="1" applyAlignment="1">
      <alignment horizontal="left" vertical="top"/>
    </xf>
    <xf numFmtId="0" fontId="32" fillId="12" borderId="16" xfId="0" applyFont="1" applyFill="1" applyBorder="1" applyAlignment="1">
      <alignment horizontal="left" vertical="top"/>
    </xf>
    <xf numFmtId="0" fontId="32" fillId="13" borderId="15" xfId="0" applyFont="1" applyFill="1" applyBorder="1" applyAlignment="1">
      <alignment wrapText="1"/>
    </xf>
    <xf numFmtId="0" fontId="0" fillId="13" borderId="38" xfId="0" applyFill="1" applyBorder="1" applyAlignment="1"/>
    <xf numFmtId="0" fontId="0" fillId="13" borderId="16" xfId="0" applyFill="1" applyBorder="1" applyAlignment="1"/>
    <xf numFmtId="0" fontId="0" fillId="14" borderId="38" xfId="0" applyFill="1" applyBorder="1" applyAlignment="1"/>
    <xf numFmtId="0" fontId="0" fillId="14" borderId="16" xfId="0" applyFill="1" applyBorder="1" applyAlignment="1"/>
    <xf numFmtId="0" fontId="31" fillId="0" borderId="0" xfId="0" applyFont="1" applyAlignment="1">
      <alignment wrapText="1"/>
    </xf>
    <xf numFmtId="0" fontId="31" fillId="0" borderId="0" xfId="0" applyFont="1" applyAlignment="1"/>
    <xf numFmtId="0" fontId="29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6" fillId="4" borderId="36" xfId="0" applyFont="1" applyFill="1" applyBorder="1" applyAlignment="1" applyProtection="1">
      <alignment horizontal="left" vertical="top"/>
      <protection locked="0"/>
    </xf>
    <xf numFmtId="0" fontId="27" fillId="0" borderId="0" xfId="0" applyFont="1" applyAlignment="1">
      <alignment wrapText="1"/>
    </xf>
    <xf numFmtId="0" fontId="26" fillId="0" borderId="38" xfId="0" applyFont="1" applyBorder="1" applyAlignment="1" applyProtection="1">
      <alignment horizontal="left" vertical="top"/>
      <protection locked="0"/>
    </xf>
    <xf numFmtId="0" fontId="26" fillId="0" borderId="16" xfId="0" applyFont="1" applyBorder="1" applyAlignment="1" applyProtection="1">
      <alignment horizontal="left" vertical="top"/>
      <protection locked="0"/>
    </xf>
    <xf numFmtId="0" fontId="29" fillId="0" borderId="15" xfId="0" applyNumberFormat="1" applyFont="1" applyBorder="1" applyAlignment="1" applyProtection="1">
      <alignment horizontal="center" vertical="center"/>
      <protection locked="0"/>
    </xf>
    <xf numFmtId="0" fontId="29" fillId="0" borderId="38" xfId="0" applyNumberFormat="1" applyFont="1" applyBorder="1" applyAlignment="1" applyProtection="1">
      <alignment horizontal="center" vertical="center"/>
      <protection locked="0"/>
    </xf>
    <xf numFmtId="0" fontId="29" fillId="0" borderId="16" xfId="0" applyNumberFormat="1" applyFont="1" applyBorder="1" applyAlignment="1" applyProtection="1">
      <alignment horizontal="center" vertical="center"/>
      <protection locked="0"/>
    </xf>
    <xf numFmtId="0" fontId="29" fillId="12" borderId="15" xfId="0" applyFont="1" applyFill="1" applyBorder="1" applyAlignment="1"/>
    <xf numFmtId="0" fontId="29" fillId="12" borderId="38" xfId="0" applyFont="1" applyFill="1" applyBorder="1" applyAlignment="1"/>
    <xf numFmtId="0" fontId="29" fillId="12" borderId="16" xfId="0" applyFont="1" applyFill="1" applyBorder="1" applyAlignment="1"/>
    <xf numFmtId="0" fontId="26" fillId="12" borderId="16" xfId="0" applyFont="1" applyFill="1" applyBorder="1" applyAlignment="1"/>
    <xf numFmtId="0" fontId="26" fillId="0" borderId="30" xfId="0" applyFont="1" applyBorder="1" applyAlignment="1" applyProtection="1">
      <alignment wrapText="1"/>
    </xf>
    <xf numFmtId="0" fontId="0" fillId="0" borderId="31" xfId="0" applyBorder="1" applyAlignment="1" applyProtection="1">
      <alignment wrapText="1"/>
    </xf>
    <xf numFmtId="0" fontId="0" fillId="0" borderId="32" xfId="0" applyBorder="1" applyAlignment="1" applyProtection="1">
      <alignment wrapText="1"/>
    </xf>
    <xf numFmtId="0" fontId="27" fillId="4" borderId="0" xfId="0" applyFont="1" applyFill="1" applyBorder="1" applyAlignment="1">
      <alignment horizontal="center" vertical="top" wrapText="1"/>
    </xf>
    <xf numFmtId="0" fontId="24" fillId="0" borderId="36" xfId="0" applyFont="1" applyBorder="1" applyAlignment="1">
      <alignment horizontal="left" vertical="center" wrapText="1"/>
    </xf>
    <xf numFmtId="0" fontId="27" fillId="4" borderId="31" xfId="0" applyFont="1" applyFill="1" applyBorder="1" applyAlignment="1">
      <alignment horizontal="center" vertical="top" wrapText="1"/>
    </xf>
    <xf numFmtId="0" fontId="26" fillId="0" borderId="15" xfId="0" applyFont="1" applyFill="1" applyBorder="1" applyAlignment="1" applyProtection="1">
      <alignment horizontal="left" vertical="top" wrapText="1"/>
      <protection locked="0"/>
    </xf>
    <xf numFmtId="0" fontId="26" fillId="0" borderId="38" xfId="0" applyFont="1" applyFill="1" applyBorder="1" applyAlignment="1" applyProtection="1">
      <alignment horizontal="left" vertical="top" wrapText="1"/>
      <protection locked="0"/>
    </xf>
    <xf numFmtId="0" fontId="26" fillId="0" borderId="16" xfId="0" applyFont="1" applyFill="1" applyBorder="1" applyAlignment="1" applyProtection="1">
      <alignment horizontal="left" vertical="top" wrapText="1"/>
      <protection locked="0"/>
    </xf>
    <xf numFmtId="49" fontId="26" fillId="0" borderId="15" xfId="0" applyNumberFormat="1" applyFont="1" applyBorder="1" applyAlignment="1" applyProtection="1">
      <alignment horizontal="center" vertical="center"/>
      <protection locked="0"/>
    </xf>
    <xf numFmtId="49" fontId="26" fillId="0" borderId="38" xfId="0" applyNumberFormat="1" applyFont="1" applyBorder="1" applyAlignment="1" applyProtection="1">
      <alignment horizontal="center" vertical="center"/>
      <protection locked="0"/>
    </xf>
    <xf numFmtId="49" fontId="26" fillId="0" borderId="16" xfId="0" applyNumberFormat="1" applyFont="1" applyBorder="1" applyAlignment="1" applyProtection="1">
      <alignment horizontal="center" vertical="center"/>
      <protection locked="0"/>
    </xf>
    <xf numFmtId="0" fontId="23" fillId="12" borderId="30" xfId="0" applyFont="1" applyFill="1" applyBorder="1" applyAlignment="1">
      <alignment wrapText="1"/>
    </xf>
    <xf numFmtId="0" fontId="23" fillId="12" borderId="31" xfId="0" applyFont="1" applyFill="1" applyBorder="1" applyAlignment="1">
      <alignment wrapText="1"/>
    </xf>
    <xf numFmtId="0" fontId="23" fillId="12" borderId="32" xfId="0" applyFont="1" applyFill="1" applyBorder="1" applyAlignment="1">
      <alignment wrapText="1"/>
    </xf>
    <xf numFmtId="0" fontId="23" fillId="12" borderId="33" xfId="0" applyFont="1" applyFill="1" applyBorder="1" applyAlignment="1">
      <alignment wrapText="1"/>
    </xf>
    <xf numFmtId="0" fontId="23" fillId="12" borderId="0" xfId="0" applyFont="1" applyFill="1" applyBorder="1" applyAlignment="1">
      <alignment wrapText="1"/>
    </xf>
    <xf numFmtId="0" fontId="23" fillId="12" borderId="34" xfId="0" applyFont="1" applyFill="1" applyBorder="1" applyAlignment="1">
      <alignment wrapText="1"/>
    </xf>
    <xf numFmtId="0" fontId="0" fillId="12" borderId="35" xfId="0" applyFill="1" applyBorder="1" applyAlignment="1">
      <alignment wrapText="1"/>
    </xf>
    <xf numFmtId="0" fontId="0" fillId="12" borderId="36" xfId="0" applyFill="1" applyBorder="1" applyAlignment="1">
      <alignment wrapText="1"/>
    </xf>
    <xf numFmtId="0" fontId="0" fillId="12" borderId="37" xfId="0" applyFill="1" applyBorder="1" applyAlignment="1">
      <alignment wrapText="1"/>
    </xf>
    <xf numFmtId="0" fontId="29" fillId="12" borderId="15" xfId="0" applyFont="1" applyFill="1" applyBorder="1" applyAlignment="1">
      <alignment wrapText="1"/>
    </xf>
    <xf numFmtId="0" fontId="29" fillId="12" borderId="38" xfId="0" applyFont="1" applyFill="1" applyBorder="1" applyAlignment="1">
      <alignment wrapText="1"/>
    </xf>
    <xf numFmtId="0" fontId="29" fillId="12" borderId="16" xfId="0" applyFont="1" applyFill="1" applyBorder="1" applyAlignment="1">
      <alignment wrapText="1"/>
    </xf>
    <xf numFmtId="0" fontId="32" fillId="12" borderId="16" xfId="0" applyFont="1" applyFill="1" applyBorder="1" applyAlignment="1"/>
    <xf numFmtId="0" fontId="29" fillId="0" borderId="30" xfId="0" applyFont="1" applyBorder="1" applyAlignment="1" applyProtection="1">
      <alignment horizontal="center" vertical="center"/>
      <protection locked="0"/>
    </xf>
    <xf numFmtId="0" fontId="35" fillId="0" borderId="31" xfId="0" applyFont="1" applyBorder="1" applyAlignment="1" applyProtection="1">
      <alignment horizontal="center" vertical="center"/>
      <protection locked="0"/>
    </xf>
    <xf numFmtId="0" fontId="35" fillId="0" borderId="32" xfId="0" applyFont="1" applyBorder="1" applyAlignment="1" applyProtection="1">
      <alignment horizontal="center" vertical="center"/>
      <protection locked="0"/>
    </xf>
    <xf numFmtId="0" fontId="26" fillId="0" borderId="15" xfId="0" applyNumberFormat="1" applyFont="1" applyBorder="1" applyAlignment="1" applyProtection="1">
      <alignment horizontal="left" vertical="top"/>
      <protection locked="0"/>
    </xf>
    <xf numFmtId="0" fontId="0" fillId="0" borderId="38" xfId="0" applyNumberFormat="1" applyBorder="1" applyAlignment="1" applyProtection="1">
      <alignment horizontal="left" vertical="top"/>
      <protection locked="0"/>
    </xf>
    <xf numFmtId="0" fontId="0" fillId="0" borderId="16" xfId="0" applyNumberFormat="1" applyBorder="1" applyAlignment="1" applyProtection="1">
      <alignment horizontal="left" vertical="top"/>
      <protection locked="0"/>
    </xf>
    <xf numFmtId="0" fontId="26" fillId="0" borderId="30" xfId="0" applyNumberFormat="1" applyFont="1" applyBorder="1" applyAlignment="1" applyProtection="1">
      <alignment horizontal="left" vertical="center" wrapText="1"/>
      <protection locked="0"/>
    </xf>
    <xf numFmtId="0" fontId="26" fillId="0" borderId="31" xfId="0" applyNumberFormat="1" applyFont="1" applyBorder="1" applyAlignment="1" applyProtection="1">
      <alignment horizontal="left" vertical="center" wrapText="1"/>
      <protection locked="0"/>
    </xf>
    <xf numFmtId="0" fontId="26" fillId="0" borderId="32" xfId="0" applyNumberFormat="1" applyFont="1" applyBorder="1" applyAlignment="1" applyProtection="1">
      <alignment horizontal="left" vertical="center" wrapText="1"/>
      <protection locked="0"/>
    </xf>
    <xf numFmtId="0" fontId="26" fillId="0" borderId="35" xfId="0" applyNumberFormat="1" applyFont="1" applyBorder="1" applyAlignment="1" applyProtection="1">
      <alignment horizontal="left" vertical="center" wrapText="1"/>
      <protection locked="0"/>
    </xf>
    <xf numFmtId="0" fontId="26" fillId="0" borderId="36" xfId="0" applyNumberFormat="1" applyFont="1" applyBorder="1" applyAlignment="1" applyProtection="1">
      <alignment horizontal="left" vertical="center" wrapText="1"/>
      <protection locked="0"/>
    </xf>
    <xf numFmtId="0" fontId="26" fillId="0" borderId="37" xfId="0" applyNumberFormat="1" applyFont="1" applyBorder="1" applyAlignment="1" applyProtection="1">
      <alignment horizontal="left" vertical="center" wrapText="1"/>
      <protection locked="0"/>
    </xf>
    <xf numFmtId="0" fontId="26" fillId="12" borderId="15" xfId="0" applyFont="1" applyFill="1" applyBorder="1" applyAlignment="1">
      <alignment horizontal="center"/>
    </xf>
    <xf numFmtId="0" fontId="26" fillId="12" borderId="38" xfId="0" applyFont="1" applyFill="1" applyBorder="1" applyAlignment="1">
      <alignment horizontal="center"/>
    </xf>
    <xf numFmtId="0" fontId="26" fillId="12" borderId="16" xfId="0" applyFont="1" applyFill="1" applyBorder="1" applyAlignment="1">
      <alignment horizontal="center"/>
    </xf>
    <xf numFmtId="0" fontId="29" fillId="0" borderId="30" xfId="0" applyFont="1" applyBorder="1" applyAlignment="1" applyProtection="1">
      <alignment horizontal="center" vertical="center" wrapText="1"/>
      <protection locked="0"/>
    </xf>
    <xf numFmtId="0" fontId="15" fillId="0" borderId="31" xfId="0" applyFont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 wrapText="1"/>
      <protection locked="0"/>
    </xf>
    <xf numFmtId="0" fontId="15" fillId="0" borderId="35" xfId="0" applyFont="1" applyBorder="1" applyAlignment="1" applyProtection="1">
      <alignment horizontal="center" vertical="center" wrapText="1"/>
      <protection locked="0"/>
    </xf>
    <xf numFmtId="0" fontId="15" fillId="0" borderId="36" xfId="0" applyFont="1" applyBorder="1" applyAlignment="1" applyProtection="1">
      <alignment horizontal="center" vertical="center" wrapText="1"/>
      <protection locked="0"/>
    </xf>
    <xf numFmtId="0" fontId="15" fillId="0" borderId="37" xfId="0" applyFont="1" applyBorder="1" applyAlignment="1" applyProtection="1">
      <alignment horizontal="center" vertical="center" wrapText="1"/>
      <protection locked="0"/>
    </xf>
    <xf numFmtId="0" fontId="32" fillId="12" borderId="31" xfId="0" applyFont="1" applyFill="1" applyBorder="1" applyAlignment="1">
      <alignment wrapText="1"/>
    </xf>
    <xf numFmtId="0" fontId="32" fillId="12" borderId="32" xfId="0" applyFont="1" applyFill="1" applyBorder="1" applyAlignment="1">
      <alignment wrapText="1"/>
    </xf>
    <xf numFmtId="0" fontId="32" fillId="12" borderId="37" xfId="0" applyFont="1" applyFill="1" applyBorder="1" applyAlignment="1">
      <alignment wrapText="1"/>
    </xf>
    <xf numFmtId="0" fontId="26" fillId="0" borderId="15" xfId="0" applyFont="1" applyFill="1" applyBorder="1" applyAlignment="1" applyProtection="1">
      <alignment horizontal="left" vertical="top"/>
      <protection locked="0"/>
    </xf>
    <xf numFmtId="0" fontId="26" fillId="0" borderId="38" xfId="0" applyFont="1" applyFill="1" applyBorder="1" applyAlignment="1" applyProtection="1">
      <alignment horizontal="left" vertical="top"/>
      <protection locked="0"/>
    </xf>
    <xf numFmtId="0" fontId="26" fillId="0" borderId="16" xfId="0" applyFont="1" applyFill="1" applyBorder="1" applyAlignment="1" applyProtection="1">
      <alignment horizontal="left" vertical="top"/>
      <protection locked="0"/>
    </xf>
    <xf numFmtId="0" fontId="26" fillId="12" borderId="15" xfId="0" applyFont="1" applyFill="1" applyBorder="1" applyAlignment="1">
      <alignment horizontal="center" vertical="center"/>
    </xf>
    <xf numFmtId="0" fontId="26" fillId="12" borderId="38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26" fillId="12" borderId="32" xfId="0" applyFont="1" applyFill="1" applyBorder="1" applyAlignment="1">
      <alignment wrapText="1"/>
    </xf>
    <xf numFmtId="0" fontId="24" fillId="4" borderId="31" xfId="0" applyFont="1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25" fillId="4" borderId="31" xfId="0" applyFont="1" applyFill="1" applyBorder="1" applyAlignment="1">
      <alignment horizontal="center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26" fillId="12" borderId="35" xfId="0" applyFont="1" applyFill="1" applyBorder="1" applyAlignment="1">
      <alignment wrapText="1"/>
    </xf>
    <xf numFmtId="0" fontId="26" fillId="12" borderId="36" xfId="0" applyFont="1" applyFill="1" applyBorder="1" applyAlignment="1">
      <alignment wrapText="1"/>
    </xf>
    <xf numFmtId="0" fontId="35" fillId="0" borderId="33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35" fillId="0" borderId="34" xfId="0" applyFont="1" applyBorder="1" applyAlignment="1" applyProtection="1">
      <alignment horizontal="center" vertical="center"/>
      <protection locked="0"/>
    </xf>
    <xf numFmtId="0" fontId="26" fillId="12" borderId="33" xfId="0" applyFont="1" applyFill="1" applyBorder="1" applyAlignment="1">
      <alignment wrapText="1"/>
    </xf>
    <xf numFmtId="0" fontId="26" fillId="12" borderId="0" xfId="0" applyFont="1" applyFill="1" applyBorder="1" applyAlignment="1">
      <alignment wrapText="1"/>
    </xf>
    <xf numFmtId="0" fontId="32" fillId="12" borderId="0" xfId="0" applyFont="1" applyFill="1" applyAlignment="1"/>
    <xf numFmtId="0" fontId="29" fillId="0" borderId="31" xfId="0" applyFont="1" applyBorder="1" applyAlignment="1" applyProtection="1">
      <alignment horizontal="center" vertical="center"/>
      <protection locked="0"/>
    </xf>
    <xf numFmtId="0" fontId="29" fillId="0" borderId="32" xfId="0" applyFont="1" applyBorder="1" applyAlignment="1" applyProtection="1">
      <alignment horizontal="center" vertical="center"/>
      <protection locked="0"/>
    </xf>
    <xf numFmtId="0" fontId="29" fillId="0" borderId="33" xfId="0" applyFont="1" applyBorder="1" applyAlignment="1" applyProtection="1">
      <alignment horizontal="center" vertical="center"/>
      <protection locked="0"/>
    </xf>
    <xf numFmtId="0" fontId="29" fillId="0" borderId="0" xfId="0" applyFont="1" applyBorder="1" applyAlignment="1" applyProtection="1">
      <alignment horizontal="center" vertical="center"/>
      <protection locked="0"/>
    </xf>
    <xf numFmtId="0" fontId="29" fillId="0" borderId="34" xfId="0" applyFont="1" applyBorder="1" applyAlignment="1" applyProtection="1">
      <alignment horizontal="center" vertical="center"/>
      <protection locked="0"/>
    </xf>
    <xf numFmtId="0" fontId="29" fillId="0" borderId="35" xfId="0" applyFont="1" applyBorder="1" applyAlignment="1" applyProtection="1">
      <alignment horizontal="center" vertical="center"/>
      <protection locked="0"/>
    </xf>
    <xf numFmtId="0" fontId="29" fillId="0" borderId="36" xfId="0" applyFont="1" applyBorder="1" applyAlignment="1" applyProtection="1">
      <alignment horizontal="center" vertical="center"/>
      <protection locked="0"/>
    </xf>
    <xf numFmtId="0" fontId="29" fillId="0" borderId="37" xfId="0" applyFont="1" applyBorder="1" applyAlignment="1" applyProtection="1">
      <alignment horizontal="center" vertical="center"/>
      <protection locked="0"/>
    </xf>
    <xf numFmtId="0" fontId="0" fillId="0" borderId="38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171" fontId="26" fillId="0" borderId="38" xfId="0" applyNumberFormat="1" applyFont="1" applyBorder="1" applyAlignment="1" applyProtection="1">
      <alignment horizontal="center"/>
      <protection locked="0"/>
    </xf>
    <xf numFmtId="171" fontId="32" fillId="0" borderId="38" xfId="0" applyNumberFormat="1" applyFont="1" applyBorder="1" applyAlignment="1" applyProtection="1">
      <alignment horizontal="center"/>
      <protection locked="0"/>
    </xf>
    <xf numFmtId="171" fontId="32" fillId="0" borderId="16" xfId="0" applyNumberFormat="1" applyFont="1" applyBorder="1" applyAlignment="1" applyProtection="1">
      <alignment horizontal="center"/>
      <protection locked="0"/>
    </xf>
    <xf numFmtId="0" fontId="32" fillId="12" borderId="32" xfId="0" applyFont="1" applyFill="1" applyBorder="1" applyAlignment="1"/>
    <xf numFmtId="0" fontId="32" fillId="12" borderId="37" xfId="0" applyFont="1" applyFill="1" applyBorder="1" applyAlignment="1"/>
    <xf numFmtId="0" fontId="26" fillId="12" borderId="15" xfId="0" applyFont="1" applyFill="1" applyBorder="1" applyAlignment="1">
      <alignment vertical="center"/>
    </xf>
    <xf numFmtId="0" fontId="26" fillId="12" borderId="38" xfId="0" applyFont="1" applyFill="1" applyBorder="1" applyAlignment="1">
      <alignment vertical="center"/>
    </xf>
    <xf numFmtId="0" fontId="32" fillId="12" borderId="38" xfId="0" applyFont="1" applyFill="1" applyBorder="1" applyAlignment="1">
      <alignment vertical="center"/>
    </xf>
    <xf numFmtId="0" fontId="32" fillId="12" borderId="16" xfId="0" applyFont="1" applyFill="1" applyBorder="1" applyAlignment="1">
      <alignment vertical="center"/>
    </xf>
    <xf numFmtId="0" fontId="32" fillId="0" borderId="15" xfId="0" applyFont="1" applyBorder="1" applyAlignment="1" applyProtection="1">
      <alignment horizontal="center"/>
      <protection locked="0"/>
    </xf>
    <xf numFmtId="0" fontId="32" fillId="0" borderId="38" xfId="0" applyFont="1" applyBorder="1" applyAlignment="1" applyProtection="1">
      <alignment horizontal="center"/>
      <protection locked="0"/>
    </xf>
    <xf numFmtId="0" fontId="32" fillId="0" borderId="16" xfId="0" applyFont="1" applyBorder="1" applyAlignment="1" applyProtection="1">
      <alignment horizontal="center"/>
      <protection locked="0"/>
    </xf>
    <xf numFmtId="16" fontId="26" fillId="12" borderId="15" xfId="0" applyNumberFormat="1" applyFont="1" applyFill="1" applyBorder="1" applyAlignment="1"/>
    <xf numFmtId="14" fontId="26" fillId="0" borderId="15" xfId="0" applyNumberFormat="1" applyFont="1" applyBorder="1" applyAlignment="1" applyProtection="1">
      <alignment horizontal="center"/>
      <protection locked="0"/>
    </xf>
    <xf numFmtId="172" fontId="29" fillId="0" borderId="30" xfId="0" applyNumberFormat="1" applyFont="1" applyBorder="1" applyAlignment="1" applyProtection="1">
      <alignment horizontal="left"/>
      <protection locked="0"/>
    </xf>
    <xf numFmtId="172" fontId="35" fillId="0" borderId="31" xfId="0" applyNumberFormat="1" applyFont="1" applyBorder="1" applyAlignment="1" applyProtection="1">
      <alignment horizontal="left"/>
      <protection locked="0"/>
    </xf>
    <xf numFmtId="0" fontId="0" fillId="0" borderId="31" xfId="0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172" fontId="35" fillId="0" borderId="35" xfId="0" applyNumberFormat="1" applyFont="1" applyBorder="1" applyAlignment="1" applyProtection="1">
      <alignment horizontal="left"/>
      <protection locked="0"/>
    </xf>
    <xf numFmtId="172" fontId="35" fillId="0" borderId="36" xfId="0" applyNumberFormat="1" applyFont="1" applyBorder="1" applyAlignment="1" applyProtection="1">
      <alignment horizontal="left"/>
      <protection locked="0"/>
    </xf>
    <xf numFmtId="0" fontId="0" fillId="0" borderId="36" xfId="0" applyBorder="1" applyAlignment="1" applyProtection="1">
      <alignment horizontal="left"/>
      <protection locked="0"/>
    </xf>
    <xf numFmtId="0" fontId="0" fillId="0" borderId="37" xfId="0" applyBorder="1" applyAlignment="1" applyProtection="1">
      <alignment horizontal="left"/>
      <protection locked="0"/>
    </xf>
    <xf numFmtId="0" fontId="26" fillId="12" borderId="30" xfId="0" applyFont="1" applyFill="1" applyBorder="1" applyAlignment="1">
      <alignment horizontal="left" vertical="center" wrapText="1"/>
    </xf>
    <xf numFmtId="0" fontId="26" fillId="12" borderId="31" xfId="0" applyFont="1" applyFill="1" applyBorder="1" applyAlignment="1">
      <alignment horizontal="left" vertical="center" wrapText="1"/>
    </xf>
    <xf numFmtId="0" fontId="26" fillId="12" borderId="33" xfId="0" applyFont="1" applyFill="1" applyBorder="1" applyAlignment="1">
      <alignment horizontal="left" vertical="center" wrapText="1"/>
    </xf>
    <xf numFmtId="0" fontId="26" fillId="12" borderId="0" xfId="0" applyFont="1" applyFill="1" applyBorder="1" applyAlignment="1">
      <alignment horizontal="left" vertical="center" wrapText="1"/>
    </xf>
    <xf numFmtId="0" fontId="32" fillId="12" borderId="0" xfId="0" applyFont="1" applyFill="1" applyAlignment="1">
      <alignment horizontal="left" vertical="center"/>
    </xf>
    <xf numFmtId="0" fontId="32" fillId="12" borderId="34" xfId="0" applyFont="1" applyFill="1" applyBorder="1" applyAlignment="1">
      <alignment horizontal="left" vertical="center"/>
    </xf>
    <xf numFmtId="0" fontId="26" fillId="12" borderId="35" xfId="0" applyFont="1" applyFill="1" applyBorder="1" applyAlignment="1">
      <alignment horizontal="left" vertical="center" wrapText="1"/>
    </xf>
    <xf numFmtId="0" fontId="26" fillId="12" borderId="36" xfId="0" applyFont="1" applyFill="1" applyBorder="1" applyAlignment="1">
      <alignment horizontal="left" vertical="center" wrapText="1"/>
    </xf>
    <xf numFmtId="0" fontId="26" fillId="0" borderId="30" xfId="0" applyFont="1" applyFill="1" applyBorder="1" applyAlignment="1" applyProtection="1">
      <alignment horizontal="left" vertical="top" wrapText="1"/>
      <protection locked="0"/>
    </xf>
    <xf numFmtId="0" fontId="26" fillId="0" borderId="31" xfId="0" applyFont="1" applyFill="1" applyBorder="1" applyAlignment="1" applyProtection="1">
      <alignment horizontal="left" vertical="top" wrapText="1"/>
      <protection locked="0"/>
    </xf>
    <xf numFmtId="0" fontId="26" fillId="0" borderId="32" xfId="0" applyFont="1" applyFill="1" applyBorder="1" applyAlignment="1" applyProtection="1">
      <alignment horizontal="left" vertical="top" wrapText="1"/>
      <protection locked="0"/>
    </xf>
    <xf numFmtId="0" fontId="0" fillId="0" borderId="3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26" fillId="0" borderId="31" xfId="0" applyFont="1" applyBorder="1" applyAlignment="1" applyProtection="1">
      <alignment horizontal="left" vertical="top" wrapText="1"/>
      <protection locked="0"/>
    </xf>
    <xf numFmtId="0" fontId="26" fillId="0" borderId="32" xfId="0" applyFont="1" applyBorder="1" applyAlignment="1" applyProtection="1">
      <alignment horizontal="left" vertical="top" wrapText="1"/>
      <protection locked="0"/>
    </xf>
    <xf numFmtId="0" fontId="26" fillId="0" borderId="33" xfId="0" applyFont="1" applyBorder="1" applyAlignment="1" applyProtection="1">
      <alignment horizontal="left" vertical="top" wrapText="1"/>
      <protection locked="0"/>
    </xf>
    <xf numFmtId="0" fontId="26" fillId="0" borderId="0" xfId="0" applyFont="1" applyBorder="1" applyAlignment="1" applyProtection="1">
      <alignment horizontal="left" vertical="top" wrapText="1"/>
      <protection locked="0"/>
    </xf>
    <xf numFmtId="0" fontId="26" fillId="0" borderId="34" xfId="0" applyFont="1" applyBorder="1" applyAlignment="1" applyProtection="1">
      <alignment horizontal="left" vertical="top" wrapText="1"/>
      <protection locked="0"/>
    </xf>
    <xf numFmtId="0" fontId="26" fillId="0" borderId="35" xfId="0" applyFont="1" applyBorder="1" applyAlignment="1" applyProtection="1">
      <alignment horizontal="left" vertical="top" wrapText="1"/>
      <protection locked="0"/>
    </xf>
    <xf numFmtId="0" fontId="26" fillId="0" borderId="36" xfId="0" applyFont="1" applyBorder="1" applyAlignment="1" applyProtection="1">
      <alignment horizontal="left" vertical="top" wrapText="1"/>
      <protection locked="0"/>
    </xf>
    <xf numFmtId="0" fontId="26" fillId="0" borderId="37" xfId="0" applyFont="1" applyBorder="1" applyAlignment="1" applyProtection="1">
      <alignment horizontal="left" vertical="top" wrapText="1"/>
      <protection locked="0"/>
    </xf>
    <xf numFmtId="0" fontId="26" fillId="12" borderId="37" xfId="0" applyFont="1" applyFill="1" applyBorder="1" applyAlignment="1">
      <alignment wrapText="1"/>
    </xf>
    <xf numFmtId="0" fontId="26" fillId="12" borderId="34" xfId="0" applyFont="1" applyFill="1" applyBorder="1" applyAlignment="1">
      <alignment wrapText="1"/>
    </xf>
    <xf numFmtId="0" fontId="26" fillId="0" borderId="35" xfId="0" applyFont="1" applyFill="1" applyBorder="1" applyAlignment="1" applyProtection="1">
      <alignment horizontal="left" vertical="top" wrapText="1"/>
      <protection locked="0"/>
    </xf>
    <xf numFmtId="0" fontId="26" fillId="0" borderId="36" xfId="0" applyFont="1" applyFill="1" applyBorder="1" applyAlignment="1" applyProtection="1">
      <alignment horizontal="left" vertical="top" wrapText="1"/>
      <protection locked="0"/>
    </xf>
    <xf numFmtId="0" fontId="26" fillId="0" borderId="37" xfId="0" applyFont="1" applyFill="1" applyBorder="1" applyAlignment="1" applyProtection="1">
      <alignment horizontal="left" vertical="top" wrapText="1"/>
      <protection locked="0"/>
    </xf>
    <xf numFmtId="0" fontId="26" fillId="0" borderId="15" xfId="0" applyFont="1" applyBorder="1" applyAlignment="1" applyProtection="1">
      <alignment horizontal="center" vertical="top" wrapText="1"/>
      <protection locked="0"/>
    </xf>
    <xf numFmtId="0" fontId="0" fillId="0" borderId="38" xfId="0" applyBorder="1" applyAlignment="1" applyProtection="1">
      <alignment horizontal="center" vertical="top" wrapText="1"/>
      <protection locked="0"/>
    </xf>
    <xf numFmtId="0" fontId="0" fillId="0" borderId="38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26" fillId="4" borderId="36" xfId="0" applyFont="1" applyFill="1" applyBorder="1" applyAlignment="1" applyProtection="1">
      <alignment horizontal="center" vertical="center"/>
      <protection locked="0"/>
    </xf>
    <xf numFmtId="49" fontId="26" fillId="0" borderId="33" xfId="0" applyNumberFormat="1" applyFont="1" applyBorder="1" applyAlignment="1" applyProtection="1">
      <alignment horizontal="left"/>
    </xf>
    <xf numFmtId="0" fontId="32" fillId="0" borderId="0" xfId="0" applyFont="1" applyBorder="1" applyAlignment="1" applyProtection="1">
      <alignment horizontal="left"/>
    </xf>
    <xf numFmtId="49" fontId="26" fillId="0" borderId="30" xfId="0" applyNumberFormat="1" applyFont="1" applyBorder="1" applyAlignment="1" applyProtection="1">
      <alignment horizontal="left"/>
    </xf>
    <xf numFmtId="0" fontId="32" fillId="0" borderId="31" xfId="0" applyFont="1" applyBorder="1" applyAlignment="1" applyProtection="1">
      <alignment horizontal="left"/>
    </xf>
    <xf numFmtId="171" fontId="28" fillId="4" borderId="0" xfId="0" applyNumberFormat="1" applyFont="1" applyFill="1" applyAlignment="1" applyProtection="1">
      <protection locked="0"/>
    </xf>
    <xf numFmtId="49" fontId="26" fillId="0" borderId="33" xfId="0" applyNumberFormat="1" applyFont="1" applyBorder="1" applyAlignment="1" applyProtection="1">
      <alignment horizontal="left" vertical="center"/>
    </xf>
    <xf numFmtId="0" fontId="32" fillId="0" borderId="0" xfId="0" applyFont="1" applyBorder="1" applyAlignment="1" applyProtection="1">
      <alignment horizontal="left" vertical="center"/>
    </xf>
    <xf numFmtId="0" fontId="0" fillId="0" borderId="35" xfId="0" applyBorder="1" applyAlignment="1" applyProtection="1">
      <alignment horizontal="left" vertical="center"/>
    </xf>
    <xf numFmtId="0" fontId="0" fillId="0" borderId="36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left"/>
    </xf>
    <xf numFmtId="0" fontId="24" fillId="4" borderId="36" xfId="0" applyFont="1" applyFill="1" applyBorder="1" applyAlignment="1">
      <alignment horizontal="center" vertical="center" wrapText="1"/>
    </xf>
    <xf numFmtId="0" fontId="29" fillId="12" borderId="30" xfId="0" applyFont="1" applyFill="1" applyBorder="1" applyAlignment="1"/>
    <xf numFmtId="0" fontId="29" fillId="12" borderId="31" xfId="0" applyFont="1" applyFill="1" applyBorder="1" applyAlignment="1"/>
    <xf numFmtId="0" fontId="29" fillId="12" borderId="32" xfId="0" applyFont="1" applyFill="1" applyBorder="1" applyAlignment="1"/>
    <xf numFmtId="0" fontId="29" fillId="12" borderId="35" xfId="0" applyFont="1" applyFill="1" applyBorder="1" applyAlignment="1"/>
    <xf numFmtId="0" fontId="29" fillId="12" borderId="36" xfId="0" applyFont="1" applyFill="1" applyBorder="1" applyAlignment="1"/>
    <xf numFmtId="0" fontId="29" fillId="12" borderId="37" xfId="0" applyFont="1" applyFill="1" applyBorder="1" applyAlignment="1"/>
    <xf numFmtId="0" fontId="24" fillId="0" borderId="38" xfId="0" applyFont="1" applyBorder="1" applyAlignment="1">
      <alignment horizontal="center"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44" fillId="4" borderId="0" xfId="0" applyFont="1" applyFill="1" applyAlignment="1"/>
    <xf numFmtId="0" fontId="3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6" fillId="0" borderId="30" xfId="0" applyFont="1" applyBorder="1" applyAlignment="1" applyProtection="1">
      <alignment horizontal="left" vertical="top" wrapText="1" shrinkToFit="1"/>
      <protection locked="0"/>
    </xf>
    <xf numFmtId="0" fontId="26" fillId="0" borderId="31" xfId="0" applyFont="1" applyBorder="1" applyAlignment="1" applyProtection="1">
      <alignment horizontal="left" vertical="top" wrapText="1" shrinkToFit="1"/>
      <protection locked="0"/>
    </xf>
    <xf numFmtId="0" fontId="26" fillId="0" borderId="32" xfId="0" applyFont="1" applyBorder="1" applyAlignment="1" applyProtection="1">
      <alignment horizontal="left" vertical="top" wrapText="1" shrinkToFit="1"/>
      <protection locked="0"/>
    </xf>
    <xf numFmtId="0" fontId="26" fillId="0" borderId="35" xfId="0" applyFont="1" applyBorder="1" applyAlignment="1" applyProtection="1">
      <alignment horizontal="left" vertical="top" wrapText="1" shrinkToFit="1"/>
      <protection locked="0"/>
    </xf>
    <xf numFmtId="0" fontId="26" fillId="0" borderId="36" xfId="0" applyFont="1" applyBorder="1" applyAlignment="1" applyProtection="1">
      <alignment horizontal="left" vertical="top" wrapText="1" shrinkToFit="1"/>
      <protection locked="0"/>
    </xf>
    <xf numFmtId="0" fontId="26" fillId="0" borderId="37" xfId="0" applyFont="1" applyBorder="1" applyAlignment="1" applyProtection="1">
      <alignment horizontal="left" vertical="top" wrapText="1" shrinkToFit="1"/>
      <protection locked="0"/>
    </xf>
    <xf numFmtId="0" fontId="26" fillId="12" borderId="15" xfId="0" applyFont="1" applyFill="1" applyBorder="1" applyAlignment="1">
      <alignment wrapText="1"/>
    </xf>
    <xf numFmtId="0" fontId="26" fillId="12" borderId="38" xfId="0" applyFont="1" applyFill="1" applyBorder="1" applyAlignment="1">
      <alignment wrapText="1"/>
    </xf>
    <xf numFmtId="0" fontId="26" fillId="12" borderId="16" xfId="0" applyFont="1" applyFill="1" applyBorder="1" applyAlignment="1">
      <alignment wrapText="1"/>
    </xf>
    <xf numFmtId="14" fontId="26" fillId="0" borderId="30" xfId="0" applyNumberFormat="1" applyFont="1" applyBorder="1" applyAlignment="1" applyProtection="1">
      <alignment horizontal="left" vertical="top" wrapText="1"/>
      <protection locked="0"/>
    </xf>
    <xf numFmtId="0" fontId="26" fillId="0" borderId="30" xfId="0" applyFont="1" applyFill="1" applyBorder="1" applyAlignment="1" applyProtection="1">
      <alignment horizontal="left" vertical="top"/>
      <protection locked="0"/>
    </xf>
    <xf numFmtId="0" fontId="26" fillId="0" borderId="31" xfId="0" applyFont="1" applyFill="1" applyBorder="1" applyAlignment="1" applyProtection="1">
      <alignment horizontal="left" vertical="top"/>
      <protection locked="0"/>
    </xf>
    <xf numFmtId="0" fontId="26" fillId="0" borderId="32" xfId="0" applyFont="1" applyFill="1" applyBorder="1" applyAlignment="1" applyProtection="1">
      <alignment horizontal="left" vertical="top"/>
      <protection locked="0"/>
    </xf>
    <xf numFmtId="0" fontId="0" fillId="0" borderId="35" xfId="0" applyFill="1" applyBorder="1" applyAlignment="1">
      <alignment horizontal="left" vertical="top"/>
    </xf>
    <xf numFmtId="0" fontId="0" fillId="0" borderId="36" xfId="0" applyFill="1" applyBorder="1" applyAlignment="1">
      <alignment horizontal="left" vertical="top"/>
    </xf>
    <xf numFmtId="0" fontId="0" fillId="0" borderId="37" xfId="0" applyFill="1" applyBorder="1" applyAlignment="1">
      <alignment horizontal="left" vertical="top"/>
    </xf>
    <xf numFmtId="0" fontId="26" fillId="0" borderId="30" xfId="0" applyNumberFormat="1" applyFont="1" applyBorder="1" applyAlignment="1" applyProtection="1">
      <alignment horizontal="left" vertical="top" wrapText="1"/>
      <protection locked="0"/>
    </xf>
    <xf numFmtId="0" fontId="26" fillId="0" borderId="31" xfId="0" applyNumberFormat="1" applyFont="1" applyBorder="1" applyAlignment="1" applyProtection="1">
      <alignment horizontal="left" vertical="top" wrapText="1"/>
      <protection locked="0"/>
    </xf>
    <xf numFmtId="0" fontId="26" fillId="0" borderId="32" xfId="0" applyNumberFormat="1" applyFont="1" applyBorder="1" applyAlignment="1" applyProtection="1">
      <alignment horizontal="left" vertical="top" wrapText="1"/>
      <protection locked="0"/>
    </xf>
    <xf numFmtId="0" fontId="26" fillId="12" borderId="32" xfId="0" applyFont="1" applyFill="1" applyBorder="1" applyAlignment="1">
      <alignment horizontal="left" vertical="center" wrapText="1"/>
    </xf>
    <xf numFmtId="0" fontId="26" fillId="12" borderId="37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2" borderId="14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4" fillId="4" borderId="15" xfId="0" applyFont="1" applyFill="1" applyBorder="1" applyAlignment="1" applyProtection="1">
      <alignment horizontal="center" vertical="center"/>
      <protection locked="0"/>
    </xf>
    <xf numFmtId="0" fontId="4" fillId="4" borderId="16" xfId="0" applyFont="1" applyFill="1" applyBorder="1" applyAlignment="1" applyProtection="1">
      <alignment horizontal="center" vertical="center"/>
      <protection locked="0"/>
    </xf>
    <xf numFmtId="0" fontId="12" fillId="6" borderId="14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165" fontId="22" fillId="4" borderId="27" xfId="0" applyNumberFormat="1" applyFont="1" applyFill="1" applyBorder="1" applyAlignment="1" applyProtection="1">
      <alignment horizontal="center" vertical="center"/>
      <protection locked="0"/>
    </xf>
    <xf numFmtId="14" fontId="22" fillId="4" borderId="27" xfId="0" applyNumberFormat="1" applyFont="1" applyFill="1" applyBorder="1" applyAlignment="1" applyProtection="1">
      <alignment horizontal="center" vertical="center"/>
      <protection locked="0"/>
    </xf>
    <xf numFmtId="2" fontId="22" fillId="4" borderId="27" xfId="1" applyNumberFormat="1" applyFont="1" applyFill="1" applyBorder="1" applyAlignment="1" applyProtection="1">
      <alignment horizontal="center" vertical="center"/>
      <protection locked="0"/>
    </xf>
    <xf numFmtId="10" fontId="22" fillId="4" borderId="27" xfId="1" applyNumberFormat="1" applyFont="1" applyFill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/>
    <xf numFmtId="2" fontId="22" fillId="4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/>
    <xf numFmtId="14" fontId="0" fillId="0" borderId="0" xfId="0" applyNumberFormat="1" applyAlignment="1"/>
    <xf numFmtId="165" fontId="0" fillId="0" borderId="6" xfId="0" applyNumberFormat="1" applyBorder="1" applyAlignment="1"/>
    <xf numFmtId="0" fontId="15" fillId="7" borderId="14" xfId="0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3" fontId="15" fillId="9" borderId="14" xfId="0" applyNumberFormat="1" applyFont="1" applyFill="1" applyBorder="1" applyAlignment="1">
      <alignment horizontal="center" vertical="center"/>
    </xf>
    <xf numFmtId="3" fontId="15" fillId="9" borderId="13" xfId="0" applyNumberFormat="1" applyFont="1" applyFill="1" applyBorder="1" applyAlignment="1">
      <alignment horizontal="center" vertical="center"/>
    </xf>
    <xf numFmtId="0" fontId="0" fillId="12" borderId="0" xfId="0" applyFill="1" applyAlignment="1"/>
    <xf numFmtId="0" fontId="38" fillId="0" borderId="0" xfId="0" applyFont="1" applyAlignment="1"/>
    <xf numFmtId="0" fontId="37" fillId="0" borderId="0" xfId="0" applyFont="1" applyAlignment="1"/>
    <xf numFmtId="172" fontId="37" fillId="0" borderId="0" xfId="0" applyNumberFormat="1" applyFont="1" applyAlignment="1"/>
    <xf numFmtId="172" fontId="39" fillId="0" borderId="0" xfId="0" applyNumberFormat="1" applyFont="1" applyAlignment="1"/>
    <xf numFmtId="0" fontId="37" fillId="0" borderId="0" xfId="0" applyFont="1" applyFill="1" applyBorder="1" applyAlignment="1"/>
    <xf numFmtId="0" fontId="37" fillId="0" borderId="0" xfId="0" applyFont="1" applyAlignment="1">
      <alignment horizontal="left" vertical="top" wrapText="1"/>
    </xf>
    <xf numFmtId="0" fontId="38" fillId="0" borderId="0" xfId="0" applyFont="1" applyFill="1" applyBorder="1" applyAlignment="1"/>
    <xf numFmtId="0" fontId="37" fillId="0" borderId="0" xfId="0" applyNumberFormat="1" applyFont="1" applyFill="1" applyBorder="1" applyAlignment="1"/>
    <xf numFmtId="49" fontId="0" fillId="0" borderId="0" xfId="0" applyNumberFormat="1" applyAlignment="1"/>
  </cellXfs>
  <cellStyles count="45">
    <cellStyle name="20% - Акцент1" xfId="22" builtinId="30" customBuiltin="1"/>
    <cellStyle name="20% - Акцент2" xfId="26" builtinId="34" customBuiltin="1"/>
    <cellStyle name="20% - Акцент3" xfId="30" builtinId="38" customBuiltin="1"/>
    <cellStyle name="20% - Акцент4" xfId="34" builtinId="42" customBuiltin="1"/>
    <cellStyle name="20% - Акцент5" xfId="38" builtinId="46" customBuiltin="1"/>
    <cellStyle name="20% - Акцент6" xfId="42" builtinId="50" customBuiltin="1"/>
    <cellStyle name="40% - Акцент1" xfId="23" builtinId="31" customBuiltin="1"/>
    <cellStyle name="40% - Акцент2" xfId="27" builtinId="35" customBuiltin="1"/>
    <cellStyle name="40% - Акцент3" xfId="31" builtinId="39" customBuiltin="1"/>
    <cellStyle name="40% - Акцент4" xfId="35" builtinId="43" customBuiltin="1"/>
    <cellStyle name="40% - Акцент5" xfId="39" builtinId="47" customBuiltin="1"/>
    <cellStyle name="40% - Акцент6" xfId="43" builtinId="51" customBuiltin="1"/>
    <cellStyle name="60% - Акцент1" xfId="24" builtinId="32" customBuiltin="1"/>
    <cellStyle name="60% - Акцент2" xfId="28" builtinId="36" customBuiltin="1"/>
    <cellStyle name="60% - Акцент3" xfId="32" builtinId="40" customBuiltin="1"/>
    <cellStyle name="60% - Акцент4" xfId="36" builtinId="44" customBuiltin="1"/>
    <cellStyle name="60% - Акцент5" xfId="40" builtinId="48" customBuiltin="1"/>
    <cellStyle name="60% - Акцент6" xfId="44" builtinId="52" customBuiltin="1"/>
    <cellStyle name="Акцент1" xfId="21" builtinId="29" customBuiltin="1"/>
    <cellStyle name="Акцент2" xfId="25" builtinId="33" customBuiltin="1"/>
    <cellStyle name="Акцент3" xfId="29" builtinId="37" customBuiltin="1"/>
    <cellStyle name="Акцент4" xfId="33" builtinId="41" customBuiltin="1"/>
    <cellStyle name="Акцент5" xfId="37" builtinId="45" customBuiltin="1"/>
    <cellStyle name="Акцент6" xfId="41" builtinId="49" customBuiltin="1"/>
    <cellStyle name="Ввод " xfId="12" builtinId="20" customBuiltin="1"/>
    <cellStyle name="Вывод" xfId="13" builtinId="21" customBuiltin="1"/>
    <cellStyle name="Вычисление" xfId="14" builtinId="22" customBuiltin="1"/>
    <cellStyle name="Заголовок 1" xfId="5" builtinId="16" customBuiltin="1"/>
    <cellStyle name="Заголовок 2" xfId="6" builtinId="17" customBuiltin="1"/>
    <cellStyle name="Заголовок 3" xfId="7" builtinId="18" customBuiltin="1"/>
    <cellStyle name="Заголовок 4" xfId="8" builtinId="19" customBuiltin="1"/>
    <cellStyle name="Итог" xfId="20" builtinId="25" customBuiltin="1"/>
    <cellStyle name="Контрольная ячейка" xfId="16" builtinId="23" customBuiltin="1"/>
    <cellStyle name="Название" xfId="4" builtinId="15" customBuiltin="1"/>
    <cellStyle name="Нейтральный" xfId="11" builtinId="28" customBuiltin="1"/>
    <cellStyle name="Обычный" xfId="0" builtinId="0"/>
    <cellStyle name="Обычный 2" xfId="3"/>
    <cellStyle name="Плохой" xfId="10" builtinId="27" customBuiltin="1"/>
    <cellStyle name="Пояснение" xfId="19" builtinId="53" customBuiltin="1"/>
    <cellStyle name="Примечание" xfId="18" builtinId="10" customBuiltin="1"/>
    <cellStyle name="Процентный" xfId="1" builtinId="5"/>
    <cellStyle name="Связанная ячейка" xfId="15" builtinId="24" customBuiltin="1"/>
    <cellStyle name="Текст предупреждения" xfId="17" builtinId="11" customBuiltin="1"/>
    <cellStyle name="Финансовый 2" xfId="2"/>
    <cellStyle name="Хороший" xfId="9" builtinId="26" customBuiltin="1"/>
  </cellStyles>
  <dxfs count="3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b/>
        <i val="0"/>
        <color rgb="FFFF0000"/>
      </font>
    </dxf>
    <dxf>
      <font>
        <condense val="0"/>
        <extend val="0"/>
        <color rgb="FF9C0006"/>
      </font>
    </dxf>
  </dxfs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59532</xdr:colOff>
      <xdr:row>0</xdr:row>
      <xdr:rowOff>29767</xdr:rowOff>
    </xdr:from>
    <xdr:to>
      <xdr:col>54</xdr:col>
      <xdr:colOff>53579</xdr:colOff>
      <xdr:row>2</xdr:row>
      <xdr:rowOff>330572</xdr:rowOff>
    </xdr:to>
    <xdr:pic>
      <xdr:nvPicPr>
        <xdr:cNvPr id="206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345" y="29767"/>
          <a:ext cx="2625328" cy="63418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im-PC\Downloads\&#1055;&#1086;&#1076;&#1075;&#1086;&#1090;&#1086;&#1074;&#1082;&#1072;%20&#1087;&#1088;&#1086;&#1077;&#1082;&#1090;&#1086;&#1074;\&#1047;&#1072;&#1103;&#1074;&#1083;&#1077;&#1085;&#1080;&#1077;%20&#1084;&#1072;&#1082;&#1077;&#1090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im-PC\Downloads\&#1047;&#1072;&#1103;&#1074;&#1083;&#1077;&#1085;&#1080;&#1077;%20&#1084;&#1072;&#1082;&#1077;&#1090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balance03\share\UserFolder$\rodionovmv\Desktop\&#1040;&#1074;&#1090;&#1086;&#1079;&#1072;&#1087;&#1086;&#1083;&#1085;&#1077;&#1085;&#1080;&#1077;\DocFillExcel_06_12_16\Functions_14_09_16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Заявление на выдачу БГ"/>
      <sheetName val="Калькулятор ГАРАНТИИ"/>
      <sheetName val="Данные УРДО"/>
      <sheetName val="Search"/>
      <sheetName val="в рублях"/>
      <sheetName val="Счёт"/>
    </sheetNames>
    <sheetDataSet>
      <sheetData sheetId="0" refreshError="1">
        <row r="37">
          <cell r="AF37" t="str">
            <v>С даты выдачи до :</v>
          </cell>
          <cell r="BD37">
            <v>1</v>
          </cell>
        </row>
        <row r="49">
          <cell r="BQ49" t="str">
            <v>44-ФЗ</v>
          </cell>
        </row>
      </sheetData>
      <sheetData sheetId="1" refreshError="1">
        <row r="26">
          <cell r="E26" t="e">
            <v>#N/A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Заявление на выдачу БГ"/>
      <sheetName val="Калькулятор ГАРАНТИИ"/>
      <sheetName val="Данные УРДО"/>
      <sheetName val="Search"/>
      <sheetName val="в рублях"/>
      <sheetName val="Счёт"/>
    </sheetNames>
    <sheetDataSet>
      <sheetData sheetId="0" refreshError="1">
        <row r="37">
          <cell r="AF37" t="str">
            <v>С даты выдачи до :</v>
          </cell>
          <cell r="BD37">
            <v>1</v>
          </cell>
        </row>
        <row r="49">
          <cell r="BQ49" t="str">
            <v>44-ФЗ</v>
          </cell>
        </row>
      </sheetData>
      <sheetData sheetId="1" refreshError="1">
        <row r="26">
          <cell r="E26" t="e">
            <v>#N/A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Лист3"/>
      <sheetName val="Functions_14_09_16"/>
    </sheetNames>
    <definedNames>
      <definedName name="СуммаПрописьюРубли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ED265"/>
  <sheetViews>
    <sheetView showZeros="0" tabSelected="1" view="pageBreakPreview" topLeftCell="A18" zoomScale="130" zoomScaleNormal="130" zoomScaleSheetLayoutView="130" zoomScalePageLayoutView="115" workbookViewId="0">
      <selection activeCell="A164" sqref="A164:BC164"/>
    </sheetView>
  </sheetViews>
  <sheetFormatPr defaultColWidth="1.140625" defaultRowHeight="12.95" customHeight="1" outlineLevelRow="4"/>
  <cols>
    <col min="1" max="80" width="1.140625" style="135"/>
    <col min="81" max="81" width="1.140625" style="135" customWidth="1"/>
    <col min="82" max="111" width="1.140625" style="135" hidden="1" customWidth="1"/>
    <col min="112" max="112" width="25.140625" style="135" hidden="1" customWidth="1"/>
    <col min="113" max="132" width="1.140625" style="135" hidden="1" customWidth="1"/>
    <col min="133" max="133" width="3" style="135" hidden="1" customWidth="1"/>
    <col min="134" max="134" width="10.28515625" style="135" hidden="1" customWidth="1"/>
    <col min="135" max="140" width="1.140625" style="135" customWidth="1"/>
    <col min="141" max="16384" width="1.140625" style="135"/>
  </cols>
  <sheetData>
    <row r="1" spans="1:118" ht="9.75" customHeight="1">
      <c r="A1" s="546" t="s">
        <v>375</v>
      </c>
      <c r="B1" s="546"/>
      <c r="C1" s="546"/>
      <c r="D1" s="546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</row>
    <row r="2" spans="1:118" ht="16.5" customHeight="1">
      <c r="A2" s="137"/>
      <c r="B2" s="137"/>
      <c r="C2" s="137"/>
      <c r="D2" s="137"/>
      <c r="E2" s="137"/>
      <c r="F2" s="137"/>
      <c r="G2" s="137"/>
      <c r="H2" s="137"/>
      <c r="I2" s="13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</row>
    <row r="3" spans="1:118" ht="26.25" customHeight="1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45"/>
      <c r="BZ3" s="145"/>
      <c r="CA3" s="145"/>
      <c r="CB3" s="145"/>
      <c r="CC3" s="145"/>
    </row>
    <row r="4" spans="1:118" ht="19.5">
      <c r="A4" s="547" t="s">
        <v>150</v>
      </c>
      <c r="B4" s="548"/>
      <c r="C4" s="548"/>
      <c r="D4" s="548"/>
      <c r="E4" s="548"/>
      <c r="F4" s="548"/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8"/>
      <c r="Y4" s="548"/>
      <c r="Z4" s="548"/>
      <c r="AA4" s="548"/>
      <c r="AB4" s="548"/>
      <c r="AC4" s="548"/>
      <c r="AD4" s="548"/>
      <c r="AE4" s="548"/>
      <c r="AF4" s="548"/>
      <c r="AG4" s="548"/>
      <c r="AH4" s="548"/>
      <c r="AI4" s="548"/>
      <c r="AJ4" s="548"/>
      <c r="AK4" s="548"/>
      <c r="AL4" s="548"/>
      <c r="AM4" s="548"/>
      <c r="AN4" s="548"/>
      <c r="AO4" s="548"/>
      <c r="AP4" s="548"/>
      <c r="AQ4" s="548"/>
      <c r="AR4" s="548"/>
      <c r="AS4" s="548"/>
      <c r="AT4" s="548"/>
      <c r="AU4" s="548"/>
      <c r="AV4" s="548"/>
      <c r="AW4" s="548"/>
      <c r="AX4" s="548"/>
      <c r="AY4" s="548"/>
      <c r="AZ4" s="548"/>
      <c r="BA4" s="548"/>
      <c r="BB4" s="548"/>
      <c r="BC4" s="548"/>
      <c r="BD4" s="548"/>
      <c r="BE4" s="548"/>
      <c r="BF4" s="548"/>
      <c r="BG4" s="548"/>
      <c r="BH4" s="548"/>
      <c r="BI4" s="548"/>
      <c r="BJ4" s="548"/>
      <c r="BK4" s="548"/>
      <c r="BL4" s="548"/>
      <c r="BM4" s="548"/>
      <c r="BN4" s="548"/>
      <c r="BO4" s="548"/>
      <c r="BP4" s="548"/>
      <c r="BQ4" s="548"/>
      <c r="BR4" s="548"/>
      <c r="BS4" s="548"/>
      <c r="BT4" s="548"/>
      <c r="BU4" s="548"/>
      <c r="BV4" s="548"/>
      <c r="BW4" s="548"/>
      <c r="BX4" s="548"/>
      <c r="BY4" s="137"/>
      <c r="BZ4" s="137"/>
      <c r="CA4" s="137"/>
      <c r="CB4" s="137"/>
      <c r="CC4" s="137"/>
    </row>
    <row r="5" spans="1:118" ht="12.75" customHeight="1">
      <c r="A5" s="384" t="s">
        <v>104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5"/>
      <c r="V5" s="385"/>
      <c r="W5" s="385"/>
      <c r="X5" s="385"/>
      <c r="Y5" s="385"/>
      <c r="Z5" s="385"/>
      <c r="AA5" s="385"/>
      <c r="AB5" s="385"/>
      <c r="AC5" s="385"/>
      <c r="AD5" s="385"/>
      <c r="AE5" s="385"/>
      <c r="AF5" s="385"/>
      <c r="AG5" s="385"/>
      <c r="AH5" s="385"/>
      <c r="AI5" s="385"/>
      <c r="AJ5" s="385"/>
      <c r="AK5" s="385"/>
      <c r="AL5" s="385"/>
      <c r="AM5" s="385"/>
      <c r="AN5" s="385"/>
      <c r="AO5" s="385"/>
      <c r="AP5" s="385"/>
      <c r="AQ5" s="385"/>
      <c r="AR5" s="385"/>
      <c r="AS5" s="385"/>
      <c r="AT5" s="385"/>
      <c r="AU5" s="385"/>
      <c r="AV5" s="385"/>
      <c r="AW5" s="385"/>
      <c r="AX5" s="385"/>
      <c r="AY5" s="385"/>
      <c r="AZ5" s="385"/>
      <c r="BA5" s="385"/>
      <c r="BB5" s="385"/>
      <c r="BC5" s="385"/>
      <c r="BD5" s="385"/>
      <c r="BE5" s="385"/>
      <c r="BF5" s="385"/>
      <c r="BG5" s="385"/>
      <c r="BH5" s="385"/>
      <c r="BI5" s="385"/>
      <c r="BJ5" s="385"/>
      <c r="BK5" s="385"/>
      <c r="BL5" s="385"/>
      <c r="BM5" s="385"/>
      <c r="BN5" s="385"/>
      <c r="BO5" s="385"/>
      <c r="BP5" s="385"/>
      <c r="BQ5" s="385"/>
      <c r="BR5" s="385"/>
      <c r="BS5" s="385"/>
      <c r="BT5" s="385"/>
      <c r="BU5" s="385"/>
      <c r="BV5" s="385"/>
      <c r="BW5" s="385"/>
      <c r="BX5" s="386"/>
      <c r="BY5" s="137"/>
      <c r="BZ5" s="137"/>
      <c r="CA5" s="137"/>
      <c r="CB5" s="137"/>
      <c r="CC5" s="137"/>
    </row>
    <row r="6" spans="1:118" ht="12.95" customHeight="1">
      <c r="A6" s="338" t="s">
        <v>103</v>
      </c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39"/>
      <c r="Y6" s="339"/>
      <c r="Z6" s="339"/>
      <c r="AA6" s="339"/>
      <c r="AB6" s="339"/>
      <c r="AC6" s="339"/>
      <c r="AD6" s="339"/>
      <c r="AE6" s="443"/>
      <c r="AF6" s="549" t="str">
        <f>Лист1!A1</f>
        <v>{issuer_full_name}</v>
      </c>
      <c r="AG6" s="550"/>
      <c r="AH6" s="550"/>
      <c r="AI6" s="550"/>
      <c r="AJ6" s="550"/>
      <c r="AK6" s="550"/>
      <c r="AL6" s="550"/>
      <c r="AM6" s="550"/>
      <c r="AN6" s="550"/>
      <c r="AO6" s="550"/>
      <c r="AP6" s="550"/>
      <c r="AQ6" s="550"/>
      <c r="AR6" s="550"/>
      <c r="AS6" s="550"/>
      <c r="AT6" s="550"/>
      <c r="AU6" s="550"/>
      <c r="AV6" s="550"/>
      <c r="AW6" s="550"/>
      <c r="AX6" s="550"/>
      <c r="AY6" s="550"/>
      <c r="AZ6" s="550"/>
      <c r="BA6" s="550"/>
      <c r="BB6" s="550"/>
      <c r="BC6" s="550"/>
      <c r="BD6" s="550"/>
      <c r="BE6" s="550"/>
      <c r="BF6" s="550"/>
      <c r="BG6" s="550"/>
      <c r="BH6" s="550"/>
      <c r="BI6" s="550"/>
      <c r="BJ6" s="550"/>
      <c r="BK6" s="550"/>
      <c r="BL6" s="550"/>
      <c r="BM6" s="550"/>
      <c r="BN6" s="550"/>
      <c r="BO6" s="550"/>
      <c r="BP6" s="550"/>
      <c r="BQ6" s="550"/>
      <c r="BR6" s="550"/>
      <c r="BS6" s="550"/>
      <c r="BT6" s="550"/>
      <c r="BU6" s="550"/>
      <c r="BV6" s="550"/>
      <c r="BW6" s="550"/>
      <c r="BX6" s="551"/>
      <c r="BY6" s="137"/>
      <c r="BZ6" s="137"/>
      <c r="CA6" s="137"/>
      <c r="CB6" s="137"/>
      <c r="CC6" s="137"/>
    </row>
    <row r="7" spans="1:118" ht="12.95" customHeight="1">
      <c r="A7" s="449"/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450"/>
      <c r="M7" s="450"/>
      <c r="N7" s="450"/>
      <c r="O7" s="450"/>
      <c r="P7" s="450"/>
      <c r="Q7" s="450"/>
      <c r="R7" s="450"/>
      <c r="S7" s="450"/>
      <c r="T7" s="450"/>
      <c r="U7" s="450"/>
      <c r="V7" s="450"/>
      <c r="W7" s="450"/>
      <c r="X7" s="450"/>
      <c r="Y7" s="450"/>
      <c r="Z7" s="450"/>
      <c r="AA7" s="450"/>
      <c r="AB7" s="450"/>
      <c r="AC7" s="450"/>
      <c r="AD7" s="450"/>
      <c r="AE7" s="514"/>
      <c r="AF7" s="552"/>
      <c r="AG7" s="553"/>
      <c r="AH7" s="553"/>
      <c r="AI7" s="553"/>
      <c r="AJ7" s="553"/>
      <c r="AK7" s="553"/>
      <c r="AL7" s="553"/>
      <c r="AM7" s="553"/>
      <c r="AN7" s="553"/>
      <c r="AO7" s="553"/>
      <c r="AP7" s="553"/>
      <c r="AQ7" s="553"/>
      <c r="AR7" s="553"/>
      <c r="AS7" s="553"/>
      <c r="AT7" s="553"/>
      <c r="AU7" s="553"/>
      <c r="AV7" s="553"/>
      <c r="AW7" s="553"/>
      <c r="AX7" s="553"/>
      <c r="AY7" s="553"/>
      <c r="AZ7" s="553"/>
      <c r="BA7" s="553"/>
      <c r="BB7" s="553"/>
      <c r="BC7" s="553"/>
      <c r="BD7" s="553"/>
      <c r="BE7" s="553"/>
      <c r="BF7" s="553"/>
      <c r="BG7" s="553"/>
      <c r="BH7" s="553"/>
      <c r="BI7" s="553"/>
      <c r="BJ7" s="553"/>
      <c r="BK7" s="553"/>
      <c r="BL7" s="553"/>
      <c r="BM7" s="553"/>
      <c r="BN7" s="553"/>
      <c r="BO7" s="553"/>
      <c r="BP7" s="553"/>
      <c r="BQ7" s="553"/>
      <c r="BR7" s="553"/>
      <c r="BS7" s="553"/>
      <c r="BT7" s="553"/>
      <c r="BU7" s="553"/>
      <c r="BV7" s="553"/>
      <c r="BW7" s="553"/>
      <c r="BX7" s="554"/>
      <c r="BY7" s="137"/>
      <c r="BZ7" s="137"/>
      <c r="CA7" s="137"/>
      <c r="CB7" s="137"/>
      <c r="CC7" s="137"/>
    </row>
    <row r="8" spans="1:118" ht="12.95" customHeight="1">
      <c r="A8" s="555" t="s">
        <v>372</v>
      </c>
      <c r="B8" s="556"/>
      <c r="C8" s="556"/>
      <c r="D8" s="556"/>
      <c r="E8" s="556"/>
      <c r="F8" s="556"/>
      <c r="G8" s="556"/>
      <c r="H8" s="556"/>
      <c r="I8" s="556"/>
      <c r="J8" s="556"/>
      <c r="K8" s="556"/>
      <c r="L8" s="556"/>
      <c r="M8" s="556"/>
      <c r="N8" s="556"/>
      <c r="O8" s="556"/>
      <c r="P8" s="556"/>
      <c r="Q8" s="556"/>
      <c r="R8" s="556"/>
      <c r="S8" s="556"/>
      <c r="T8" s="556"/>
      <c r="U8" s="556"/>
      <c r="V8" s="556"/>
      <c r="W8" s="556"/>
      <c r="X8" s="556"/>
      <c r="Y8" s="556"/>
      <c r="Z8" s="556"/>
      <c r="AA8" s="556"/>
      <c r="AB8" s="556"/>
      <c r="AC8" s="556"/>
      <c r="AD8" s="556"/>
      <c r="AE8" s="557"/>
      <c r="AF8" s="558" t="str">
        <f>Лист1!A5</f>
        <v>{issue.humanized_issuer_registration_date}</v>
      </c>
      <c r="AG8" s="506"/>
      <c r="AH8" s="506"/>
      <c r="AI8" s="506"/>
      <c r="AJ8" s="506"/>
      <c r="AK8" s="506"/>
      <c r="AL8" s="506"/>
      <c r="AM8" s="506"/>
      <c r="AN8" s="506"/>
      <c r="AO8" s="506"/>
      <c r="AP8" s="506"/>
      <c r="AQ8" s="506"/>
      <c r="AR8" s="506"/>
      <c r="AS8" s="506"/>
      <c r="AT8" s="506"/>
      <c r="AU8" s="506"/>
      <c r="AV8" s="506"/>
      <c r="AW8" s="506"/>
      <c r="AX8" s="506"/>
      <c r="AY8" s="506"/>
      <c r="AZ8" s="506"/>
      <c r="BA8" s="506"/>
      <c r="BB8" s="506"/>
      <c r="BC8" s="506"/>
      <c r="BD8" s="506"/>
      <c r="BE8" s="506"/>
      <c r="BF8" s="506"/>
      <c r="BG8" s="506"/>
      <c r="BH8" s="506"/>
      <c r="BI8" s="506"/>
      <c r="BJ8" s="506"/>
      <c r="BK8" s="506"/>
      <c r="BL8" s="506"/>
      <c r="BM8" s="506"/>
      <c r="BN8" s="506"/>
      <c r="BO8" s="506"/>
      <c r="BP8" s="506"/>
      <c r="BQ8" s="506"/>
      <c r="BR8" s="506"/>
      <c r="BS8" s="506"/>
      <c r="BT8" s="506"/>
      <c r="BU8" s="506"/>
      <c r="BV8" s="506"/>
      <c r="BW8" s="506"/>
      <c r="BX8" s="507"/>
      <c r="BY8" s="137"/>
      <c r="BZ8" s="137"/>
      <c r="CA8" s="137"/>
      <c r="CB8" s="137"/>
      <c r="CC8" s="137"/>
    </row>
    <row r="9" spans="1:118" ht="12.95" customHeight="1">
      <c r="A9" s="319" t="s">
        <v>102</v>
      </c>
      <c r="B9" s="320"/>
      <c r="C9" s="320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20"/>
      <c r="P9" s="320"/>
      <c r="Q9" s="320"/>
      <c r="R9" s="320"/>
      <c r="S9" s="320"/>
      <c r="T9" s="320"/>
      <c r="U9" s="320"/>
      <c r="V9" s="320"/>
      <c r="W9" s="320"/>
      <c r="X9" s="320"/>
      <c r="Y9" s="320"/>
      <c r="Z9" s="320"/>
      <c r="AA9" s="320"/>
      <c r="AB9" s="320"/>
      <c r="AC9" s="320"/>
      <c r="AD9" s="320"/>
      <c r="AE9" s="387"/>
      <c r="AF9" s="565" t="str">
        <f>Лист1!A2</f>
        <v>{issuer_inn}</v>
      </c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6"/>
      <c r="AR9" s="566"/>
      <c r="AS9" s="566"/>
      <c r="AT9" s="566"/>
      <c r="AU9" s="566"/>
      <c r="AV9" s="566"/>
      <c r="AW9" s="566"/>
      <c r="AX9" s="566"/>
      <c r="AY9" s="566"/>
      <c r="AZ9" s="566"/>
      <c r="BA9" s="566"/>
      <c r="BB9" s="566"/>
      <c r="BC9" s="566"/>
      <c r="BD9" s="566"/>
      <c r="BE9" s="566"/>
      <c r="BF9" s="566"/>
      <c r="BG9" s="566"/>
      <c r="BH9" s="566"/>
      <c r="BI9" s="566"/>
      <c r="BJ9" s="566"/>
      <c r="BK9" s="566"/>
      <c r="BL9" s="566"/>
      <c r="BM9" s="566"/>
      <c r="BN9" s="566"/>
      <c r="BO9" s="566"/>
      <c r="BP9" s="566"/>
      <c r="BQ9" s="566"/>
      <c r="BR9" s="566"/>
      <c r="BS9" s="566"/>
      <c r="BT9" s="566"/>
      <c r="BU9" s="566"/>
      <c r="BV9" s="566"/>
      <c r="BW9" s="566"/>
      <c r="BX9" s="567"/>
      <c r="BY9" s="137"/>
      <c r="BZ9" s="137"/>
      <c r="CA9" s="137"/>
      <c r="CB9" s="137"/>
      <c r="CC9" s="137"/>
    </row>
    <row r="10" spans="1:118" ht="12.95" customHeight="1">
      <c r="A10" s="296" t="s">
        <v>153</v>
      </c>
      <c r="B10" s="297"/>
      <c r="C10" s="297"/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8"/>
      <c r="AF10" s="299" t="str">
        <f>Лист1!A6</f>
        <v>{issuer_ogrn}</v>
      </c>
      <c r="AG10" s="300"/>
      <c r="AH10" s="300"/>
      <c r="AI10" s="300"/>
      <c r="AJ10" s="300"/>
      <c r="AK10" s="300"/>
      <c r="AL10" s="300"/>
      <c r="AM10" s="300"/>
      <c r="AN10" s="300"/>
      <c r="AO10" s="300"/>
      <c r="AP10" s="300"/>
      <c r="AQ10" s="300"/>
      <c r="AR10" s="300"/>
      <c r="AS10" s="300"/>
      <c r="AT10" s="300"/>
      <c r="AU10" s="300"/>
      <c r="AV10" s="300"/>
      <c r="AW10" s="300"/>
      <c r="AX10" s="300"/>
      <c r="AY10" s="300"/>
      <c r="AZ10" s="300"/>
      <c r="BA10" s="300"/>
      <c r="BB10" s="300"/>
      <c r="BC10" s="300"/>
      <c r="BD10" s="300"/>
      <c r="BE10" s="300"/>
      <c r="BF10" s="300"/>
      <c r="BG10" s="300"/>
      <c r="BH10" s="300"/>
      <c r="BI10" s="300"/>
      <c r="BJ10" s="300"/>
      <c r="BK10" s="300"/>
      <c r="BL10" s="300"/>
      <c r="BM10" s="300"/>
      <c r="BN10" s="300"/>
      <c r="BO10" s="300"/>
      <c r="BP10" s="300"/>
      <c r="BQ10" s="300"/>
      <c r="BR10" s="300"/>
      <c r="BS10" s="300"/>
      <c r="BT10" s="300"/>
      <c r="BU10" s="300"/>
      <c r="BV10" s="300"/>
      <c r="BW10" s="300"/>
      <c r="BX10" s="301"/>
      <c r="BY10" s="137"/>
      <c r="BZ10" s="137"/>
      <c r="CA10" s="137"/>
      <c r="CB10" s="137"/>
      <c r="CC10" s="137"/>
    </row>
    <row r="11" spans="1:118" ht="12.95" customHeight="1">
      <c r="A11" s="296" t="s">
        <v>154</v>
      </c>
      <c r="B11" s="297"/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/>
      <c r="Z11" s="297"/>
      <c r="AA11" s="297"/>
      <c r="AB11" s="297"/>
      <c r="AC11" s="297"/>
      <c r="AD11" s="297"/>
      <c r="AE11" s="298"/>
      <c r="AF11" s="299">
        <f>Лист1!A7</f>
        <v>0</v>
      </c>
      <c r="AG11" s="300"/>
      <c r="AH11" s="300"/>
      <c r="AI11" s="300"/>
      <c r="AJ11" s="300"/>
      <c r="AK11" s="300"/>
      <c r="AL11" s="300"/>
      <c r="AM11" s="300"/>
      <c r="AN11" s="300"/>
      <c r="AO11" s="300"/>
      <c r="AP11" s="300"/>
      <c r="AQ11" s="300"/>
      <c r="AR11" s="300"/>
      <c r="AS11" s="300"/>
      <c r="AT11" s="300"/>
      <c r="AU11" s="300"/>
      <c r="AV11" s="300"/>
      <c r="AW11" s="300"/>
      <c r="AX11" s="300"/>
      <c r="AY11" s="300"/>
      <c r="AZ11" s="300"/>
      <c r="BA11" s="300"/>
      <c r="BB11" s="300"/>
      <c r="BC11" s="300"/>
      <c r="BD11" s="300"/>
      <c r="BE11" s="300"/>
      <c r="BF11" s="300"/>
      <c r="BG11" s="300"/>
      <c r="BH11" s="300"/>
      <c r="BI11" s="300"/>
      <c r="BJ11" s="300"/>
      <c r="BK11" s="300"/>
      <c r="BL11" s="300"/>
      <c r="BM11" s="300"/>
      <c r="BN11" s="300"/>
      <c r="BO11" s="300"/>
      <c r="BP11" s="300"/>
      <c r="BQ11" s="300"/>
      <c r="BR11" s="300"/>
      <c r="BS11" s="300"/>
      <c r="BT11" s="300"/>
      <c r="BU11" s="300"/>
      <c r="BV11" s="300"/>
      <c r="BW11" s="300"/>
      <c r="BX11" s="301"/>
      <c r="BY11" s="137"/>
      <c r="BZ11" s="137"/>
      <c r="CA11" s="137"/>
      <c r="CB11" s="137"/>
      <c r="CC11" s="137"/>
    </row>
    <row r="12" spans="1:118" ht="12.95" customHeight="1">
      <c r="A12" s="296" t="s">
        <v>155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8"/>
      <c r="AF12" s="299" t="str">
        <f>Лист1!A8</f>
        <v>{issuer_okpo}</v>
      </c>
      <c r="AG12" s="300"/>
      <c r="AH12" s="300"/>
      <c r="AI12" s="300"/>
      <c r="AJ12" s="300"/>
      <c r="AK12" s="300"/>
      <c r="AL12" s="300"/>
      <c r="AM12" s="300"/>
      <c r="AN12" s="300"/>
      <c r="AO12" s="300"/>
      <c r="AP12" s="300"/>
      <c r="AQ12" s="300"/>
      <c r="AR12" s="300"/>
      <c r="AS12" s="300"/>
      <c r="AT12" s="300"/>
      <c r="AU12" s="300"/>
      <c r="AV12" s="300"/>
      <c r="AW12" s="300"/>
      <c r="AX12" s="300"/>
      <c r="AY12" s="300"/>
      <c r="AZ12" s="300"/>
      <c r="BA12" s="300"/>
      <c r="BB12" s="300"/>
      <c r="BC12" s="300"/>
      <c r="BD12" s="300"/>
      <c r="BE12" s="300"/>
      <c r="BF12" s="300"/>
      <c r="BG12" s="300"/>
      <c r="BH12" s="300"/>
      <c r="BI12" s="300"/>
      <c r="BJ12" s="300"/>
      <c r="BK12" s="300"/>
      <c r="BL12" s="300"/>
      <c r="BM12" s="300"/>
      <c r="BN12" s="300"/>
      <c r="BO12" s="300"/>
      <c r="BP12" s="300"/>
      <c r="BQ12" s="300"/>
      <c r="BR12" s="300"/>
      <c r="BS12" s="300"/>
      <c r="BT12" s="300"/>
      <c r="BU12" s="300"/>
      <c r="BV12" s="300"/>
      <c r="BW12" s="300"/>
      <c r="BX12" s="301"/>
      <c r="BY12" s="137"/>
      <c r="BZ12" s="137"/>
      <c r="CA12" s="137"/>
      <c r="CB12" s="137"/>
      <c r="CC12" s="137"/>
    </row>
    <row r="13" spans="1:118" ht="12.95" customHeight="1">
      <c r="A13" s="338" t="s">
        <v>156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39"/>
      <c r="N13" s="339"/>
      <c r="O13" s="339"/>
      <c r="P13" s="339"/>
      <c r="Q13" s="339"/>
      <c r="R13" s="339"/>
      <c r="S13" s="339"/>
      <c r="T13" s="339"/>
      <c r="U13" s="339"/>
      <c r="V13" s="339"/>
      <c r="W13" s="339"/>
      <c r="X13" s="339"/>
      <c r="Y13" s="339"/>
      <c r="Z13" s="339"/>
      <c r="AA13" s="339"/>
      <c r="AB13" s="339"/>
      <c r="AC13" s="339"/>
      <c r="AD13" s="339"/>
      <c r="AE13" s="443"/>
      <c r="AF13" s="332" t="str">
        <f>Лист1!A9</f>
        <v>{issuer_legal_address}</v>
      </c>
      <c r="AG13" s="506"/>
      <c r="AH13" s="506"/>
      <c r="AI13" s="506"/>
      <c r="AJ13" s="506"/>
      <c r="AK13" s="506"/>
      <c r="AL13" s="506"/>
      <c r="AM13" s="506"/>
      <c r="AN13" s="506"/>
      <c r="AO13" s="506"/>
      <c r="AP13" s="506"/>
      <c r="AQ13" s="506"/>
      <c r="AR13" s="506"/>
      <c r="AS13" s="506"/>
      <c r="AT13" s="506"/>
      <c r="AU13" s="506"/>
      <c r="AV13" s="506"/>
      <c r="AW13" s="506"/>
      <c r="AX13" s="506"/>
      <c r="AY13" s="506"/>
      <c r="AZ13" s="506"/>
      <c r="BA13" s="506"/>
      <c r="BB13" s="506"/>
      <c r="BC13" s="506"/>
      <c r="BD13" s="506"/>
      <c r="BE13" s="506"/>
      <c r="BF13" s="506"/>
      <c r="BG13" s="506"/>
      <c r="BH13" s="506"/>
      <c r="BI13" s="506"/>
      <c r="BJ13" s="506"/>
      <c r="BK13" s="506"/>
      <c r="BL13" s="506"/>
      <c r="BM13" s="506"/>
      <c r="BN13" s="506"/>
      <c r="BO13" s="506"/>
      <c r="BP13" s="506"/>
      <c r="BQ13" s="506"/>
      <c r="BR13" s="506"/>
      <c r="BS13" s="506"/>
      <c r="BT13" s="506"/>
      <c r="BU13" s="506"/>
      <c r="BV13" s="506"/>
      <c r="BW13" s="506"/>
      <c r="BX13" s="507"/>
      <c r="BY13" s="137"/>
      <c r="BZ13" s="137"/>
      <c r="CA13" s="137"/>
      <c r="CB13" s="137"/>
      <c r="CC13" s="137"/>
    </row>
    <row r="14" spans="1:118" ht="12.95" customHeight="1">
      <c r="A14" s="449"/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50"/>
      <c r="M14" s="450"/>
      <c r="N14" s="450"/>
      <c r="O14" s="450"/>
      <c r="P14" s="450"/>
      <c r="Q14" s="450"/>
      <c r="R14" s="450"/>
      <c r="S14" s="450"/>
      <c r="T14" s="450"/>
      <c r="U14" s="450"/>
      <c r="V14" s="450"/>
      <c r="W14" s="450"/>
      <c r="X14" s="450"/>
      <c r="Y14" s="450"/>
      <c r="Z14" s="450"/>
      <c r="AA14" s="450"/>
      <c r="AB14" s="450"/>
      <c r="AC14" s="450"/>
      <c r="AD14" s="450"/>
      <c r="AE14" s="514"/>
      <c r="AF14" s="511"/>
      <c r="AG14" s="512"/>
      <c r="AH14" s="512"/>
      <c r="AI14" s="512"/>
      <c r="AJ14" s="512"/>
      <c r="AK14" s="512"/>
      <c r="AL14" s="512"/>
      <c r="AM14" s="512"/>
      <c r="AN14" s="512"/>
      <c r="AO14" s="512"/>
      <c r="AP14" s="512"/>
      <c r="AQ14" s="512"/>
      <c r="AR14" s="512"/>
      <c r="AS14" s="512"/>
      <c r="AT14" s="512"/>
      <c r="AU14" s="512"/>
      <c r="AV14" s="512"/>
      <c r="AW14" s="512"/>
      <c r="AX14" s="512"/>
      <c r="AY14" s="512"/>
      <c r="AZ14" s="512"/>
      <c r="BA14" s="512"/>
      <c r="BB14" s="512"/>
      <c r="BC14" s="512"/>
      <c r="BD14" s="512"/>
      <c r="BE14" s="512"/>
      <c r="BF14" s="512"/>
      <c r="BG14" s="512"/>
      <c r="BH14" s="512"/>
      <c r="BI14" s="512"/>
      <c r="BJ14" s="512"/>
      <c r="BK14" s="512"/>
      <c r="BL14" s="512"/>
      <c r="BM14" s="512"/>
      <c r="BN14" s="512"/>
      <c r="BO14" s="512"/>
      <c r="BP14" s="512"/>
      <c r="BQ14" s="512"/>
      <c r="BR14" s="512"/>
      <c r="BS14" s="512"/>
      <c r="BT14" s="512"/>
      <c r="BU14" s="512"/>
      <c r="BV14" s="512"/>
      <c r="BW14" s="512"/>
      <c r="BX14" s="513"/>
      <c r="BY14" s="137"/>
      <c r="BZ14" s="137"/>
      <c r="CA14" s="137"/>
      <c r="CB14" s="137"/>
      <c r="CC14" s="137"/>
    </row>
    <row r="15" spans="1:118" ht="12.95" customHeight="1">
      <c r="A15" s="489" t="s">
        <v>157</v>
      </c>
      <c r="B15" s="490"/>
      <c r="C15" s="490"/>
      <c r="D15" s="490"/>
      <c r="E15" s="490"/>
      <c r="F15" s="490"/>
      <c r="G15" s="490"/>
      <c r="H15" s="490"/>
      <c r="I15" s="490"/>
      <c r="J15" s="490"/>
      <c r="K15" s="490"/>
      <c r="L15" s="490"/>
      <c r="M15" s="490"/>
      <c r="N15" s="490"/>
      <c r="O15" s="490"/>
      <c r="P15" s="490"/>
      <c r="Q15" s="490"/>
      <c r="R15" s="490"/>
      <c r="S15" s="490"/>
      <c r="T15" s="490"/>
      <c r="U15" s="490"/>
      <c r="V15" s="490"/>
      <c r="W15" s="490"/>
      <c r="X15" s="490"/>
      <c r="Y15" s="490"/>
      <c r="Z15" s="490"/>
      <c r="AA15" s="490"/>
      <c r="AB15" s="490"/>
      <c r="AC15" s="490"/>
      <c r="AD15" s="490"/>
      <c r="AE15" s="568"/>
      <c r="AF15" s="497" t="s">
        <v>391</v>
      </c>
      <c r="AG15" s="498"/>
      <c r="AH15" s="498"/>
      <c r="AI15" s="498"/>
      <c r="AJ15" s="498"/>
      <c r="AK15" s="498"/>
      <c r="AL15" s="498"/>
      <c r="AM15" s="498"/>
      <c r="AN15" s="498"/>
      <c r="AO15" s="498"/>
      <c r="AP15" s="498"/>
      <c r="AQ15" s="498"/>
      <c r="AR15" s="498"/>
      <c r="AS15" s="498"/>
      <c r="AT15" s="498"/>
      <c r="AU15" s="498"/>
      <c r="AV15" s="498"/>
      <c r="AW15" s="498"/>
      <c r="AX15" s="498"/>
      <c r="AY15" s="498"/>
      <c r="AZ15" s="498"/>
      <c r="BA15" s="498"/>
      <c r="BB15" s="498"/>
      <c r="BC15" s="498"/>
      <c r="BD15" s="498"/>
      <c r="BE15" s="498"/>
      <c r="BF15" s="498"/>
      <c r="BG15" s="498"/>
      <c r="BH15" s="498"/>
      <c r="BI15" s="498"/>
      <c r="BJ15" s="498"/>
      <c r="BK15" s="498"/>
      <c r="BL15" s="498"/>
      <c r="BM15" s="498"/>
      <c r="BN15" s="498"/>
      <c r="BO15" s="498"/>
      <c r="BP15" s="498"/>
      <c r="BQ15" s="498"/>
      <c r="BR15" s="498"/>
      <c r="BS15" s="498"/>
      <c r="BT15" s="498"/>
      <c r="BU15" s="498"/>
      <c r="BV15" s="498"/>
      <c r="BW15" s="498"/>
      <c r="BX15" s="499"/>
      <c r="BY15" s="137"/>
      <c r="BZ15" s="137"/>
      <c r="CA15" s="137"/>
      <c r="CB15" s="137"/>
      <c r="CC15" s="137"/>
    </row>
    <row r="16" spans="1:118" ht="14.25" customHeight="1">
      <c r="A16" s="495"/>
      <c r="B16" s="496"/>
      <c r="C16" s="496"/>
      <c r="D16" s="496"/>
      <c r="E16" s="496"/>
      <c r="F16" s="496"/>
      <c r="G16" s="496"/>
      <c r="H16" s="496"/>
      <c r="I16" s="496"/>
      <c r="J16" s="496"/>
      <c r="K16" s="496"/>
      <c r="L16" s="496"/>
      <c r="M16" s="496"/>
      <c r="N16" s="496"/>
      <c r="O16" s="496"/>
      <c r="P16" s="496"/>
      <c r="Q16" s="496"/>
      <c r="R16" s="496"/>
      <c r="S16" s="496"/>
      <c r="T16" s="496"/>
      <c r="U16" s="496"/>
      <c r="V16" s="496"/>
      <c r="W16" s="496"/>
      <c r="X16" s="496"/>
      <c r="Y16" s="496"/>
      <c r="Z16" s="496"/>
      <c r="AA16" s="496"/>
      <c r="AB16" s="496"/>
      <c r="AC16" s="496"/>
      <c r="AD16" s="496"/>
      <c r="AE16" s="569"/>
      <c r="AF16" s="516"/>
      <c r="AG16" s="517"/>
      <c r="AH16" s="517"/>
      <c r="AI16" s="517"/>
      <c r="AJ16" s="517"/>
      <c r="AK16" s="517"/>
      <c r="AL16" s="517"/>
      <c r="AM16" s="517"/>
      <c r="AN16" s="517"/>
      <c r="AO16" s="517"/>
      <c r="AP16" s="517"/>
      <c r="AQ16" s="517"/>
      <c r="AR16" s="517"/>
      <c r="AS16" s="517"/>
      <c r="AT16" s="517"/>
      <c r="AU16" s="517"/>
      <c r="AV16" s="517"/>
      <c r="AW16" s="517"/>
      <c r="AX16" s="517"/>
      <c r="AY16" s="517"/>
      <c r="AZ16" s="517"/>
      <c r="BA16" s="517"/>
      <c r="BB16" s="517"/>
      <c r="BC16" s="517"/>
      <c r="BD16" s="517"/>
      <c r="BE16" s="517"/>
      <c r="BF16" s="517"/>
      <c r="BG16" s="517"/>
      <c r="BH16" s="517"/>
      <c r="BI16" s="517"/>
      <c r="BJ16" s="517"/>
      <c r="BK16" s="517"/>
      <c r="BL16" s="517"/>
      <c r="BM16" s="517"/>
      <c r="BN16" s="517"/>
      <c r="BO16" s="517"/>
      <c r="BP16" s="517"/>
      <c r="BQ16" s="517"/>
      <c r="BR16" s="517"/>
      <c r="BS16" s="517"/>
      <c r="BT16" s="517"/>
      <c r="BU16" s="517"/>
      <c r="BV16" s="517"/>
      <c r="BW16" s="517"/>
      <c r="BX16" s="518"/>
      <c r="BY16" s="137"/>
      <c r="BZ16" s="137"/>
      <c r="CA16" s="137"/>
      <c r="CB16" s="137"/>
      <c r="CC16" s="137"/>
      <c r="DH16" s="146" t="s">
        <v>101</v>
      </c>
      <c r="DI16"/>
      <c r="DJ16"/>
      <c r="DK16"/>
      <c r="DL16"/>
      <c r="DM16"/>
      <c r="DN16"/>
    </row>
    <row r="17" spans="1:118" ht="12.95" customHeight="1">
      <c r="A17" s="338" t="s">
        <v>158</v>
      </c>
      <c r="B17" s="339"/>
      <c r="C17" s="339"/>
      <c r="D17" s="339"/>
      <c r="E17" s="339"/>
      <c r="F17" s="339"/>
      <c r="G17" s="339"/>
      <c r="H17" s="339"/>
      <c r="I17" s="339"/>
      <c r="J17" s="339"/>
      <c r="K17" s="339"/>
      <c r="L17" s="339"/>
      <c r="M17" s="339"/>
      <c r="N17" s="339"/>
      <c r="O17" s="339"/>
      <c r="P17" s="339"/>
      <c r="Q17" s="339"/>
      <c r="R17" s="339"/>
      <c r="S17" s="339"/>
      <c r="T17" s="339"/>
      <c r="U17" s="339"/>
      <c r="V17" s="339"/>
      <c r="W17" s="339"/>
      <c r="X17" s="339"/>
      <c r="Y17" s="339"/>
      <c r="Z17" s="339"/>
      <c r="AA17" s="339"/>
      <c r="AB17" s="339"/>
      <c r="AC17" s="339"/>
      <c r="AD17" s="339"/>
      <c r="AE17" s="443"/>
      <c r="AF17" s="497" t="s">
        <v>412</v>
      </c>
      <c r="AG17" s="498"/>
      <c r="AH17" s="498"/>
      <c r="AI17" s="498"/>
      <c r="AJ17" s="498"/>
      <c r="AK17" s="498"/>
      <c r="AL17" s="498"/>
      <c r="AM17" s="498"/>
      <c r="AN17" s="498"/>
      <c r="AO17" s="498"/>
      <c r="AP17" s="498"/>
      <c r="AQ17" s="498"/>
      <c r="AR17" s="498"/>
      <c r="AS17" s="498"/>
      <c r="AT17" s="498"/>
      <c r="AU17" s="498"/>
      <c r="AV17" s="498"/>
      <c r="AW17" s="498"/>
      <c r="AX17" s="498"/>
      <c r="AY17" s="498"/>
      <c r="AZ17" s="498"/>
      <c r="BA17" s="498"/>
      <c r="BB17" s="498"/>
      <c r="BC17" s="498"/>
      <c r="BD17" s="498"/>
      <c r="BE17" s="498"/>
      <c r="BF17" s="498"/>
      <c r="BG17" s="498"/>
      <c r="BH17" s="498"/>
      <c r="BI17" s="498"/>
      <c r="BJ17" s="498"/>
      <c r="BK17" s="498"/>
      <c r="BL17" s="498"/>
      <c r="BM17" s="498"/>
      <c r="BN17" s="498"/>
      <c r="BO17" s="498"/>
      <c r="BP17" s="498"/>
      <c r="BQ17" s="498"/>
      <c r="BR17" s="498"/>
      <c r="BS17" s="498"/>
      <c r="BT17" s="498"/>
      <c r="BU17" s="498"/>
      <c r="BV17" s="498"/>
      <c r="BW17" s="498"/>
      <c r="BX17" s="499"/>
      <c r="BY17" s="137"/>
      <c r="BZ17" s="137"/>
      <c r="CA17" s="137"/>
      <c r="CB17" s="137"/>
      <c r="CC17" s="137"/>
      <c r="DH17" s="146" t="s">
        <v>100</v>
      </c>
      <c r="DI17"/>
      <c r="DJ17"/>
      <c r="DK17"/>
      <c r="DL17"/>
      <c r="DM17"/>
      <c r="DN17"/>
    </row>
    <row r="18" spans="1:118" ht="12.95" customHeight="1">
      <c r="A18" s="449"/>
      <c r="B18" s="450"/>
      <c r="C18" s="450"/>
      <c r="D18" s="450"/>
      <c r="E18" s="450"/>
      <c r="F18" s="450"/>
      <c r="G18" s="450"/>
      <c r="H18" s="450"/>
      <c r="I18" s="450"/>
      <c r="J18" s="450"/>
      <c r="K18" s="450"/>
      <c r="L18" s="450"/>
      <c r="M18" s="450"/>
      <c r="N18" s="450"/>
      <c r="O18" s="450"/>
      <c r="P18" s="450"/>
      <c r="Q18" s="450"/>
      <c r="R18" s="450"/>
      <c r="S18" s="450"/>
      <c r="T18" s="450"/>
      <c r="U18" s="450"/>
      <c r="V18" s="450"/>
      <c r="W18" s="450"/>
      <c r="X18" s="450"/>
      <c r="Y18" s="450"/>
      <c r="Z18" s="450"/>
      <c r="AA18" s="450"/>
      <c r="AB18" s="450"/>
      <c r="AC18" s="450"/>
      <c r="AD18" s="450"/>
      <c r="AE18" s="514"/>
      <c r="AF18" s="516"/>
      <c r="AG18" s="517"/>
      <c r="AH18" s="517"/>
      <c r="AI18" s="517"/>
      <c r="AJ18" s="517"/>
      <c r="AK18" s="517"/>
      <c r="AL18" s="517"/>
      <c r="AM18" s="517"/>
      <c r="AN18" s="517"/>
      <c r="AO18" s="517"/>
      <c r="AP18" s="517"/>
      <c r="AQ18" s="517"/>
      <c r="AR18" s="517"/>
      <c r="AS18" s="517"/>
      <c r="AT18" s="517"/>
      <c r="AU18" s="517"/>
      <c r="AV18" s="517"/>
      <c r="AW18" s="517"/>
      <c r="AX18" s="517"/>
      <c r="AY18" s="517"/>
      <c r="AZ18" s="517"/>
      <c r="BA18" s="517"/>
      <c r="BB18" s="517"/>
      <c r="BC18" s="517"/>
      <c r="BD18" s="517"/>
      <c r="BE18" s="517"/>
      <c r="BF18" s="517"/>
      <c r="BG18" s="517"/>
      <c r="BH18" s="517"/>
      <c r="BI18" s="517"/>
      <c r="BJ18" s="517"/>
      <c r="BK18" s="517"/>
      <c r="BL18" s="517"/>
      <c r="BM18" s="517"/>
      <c r="BN18" s="517"/>
      <c r="BO18" s="517"/>
      <c r="BP18" s="517"/>
      <c r="BQ18" s="517"/>
      <c r="BR18" s="517"/>
      <c r="BS18" s="517"/>
      <c r="BT18" s="517"/>
      <c r="BU18" s="517"/>
      <c r="BV18" s="517"/>
      <c r="BW18" s="517"/>
      <c r="BX18" s="518"/>
      <c r="BY18" s="137"/>
      <c r="BZ18" s="137"/>
      <c r="CA18" s="137"/>
      <c r="CB18" s="137"/>
      <c r="CC18" s="137"/>
      <c r="DH18" s="146" t="s">
        <v>99</v>
      </c>
      <c r="DI18"/>
      <c r="DJ18"/>
      <c r="DK18"/>
      <c r="DL18"/>
      <c r="DM18"/>
      <c r="DN18"/>
    </row>
    <row r="19" spans="1:118" ht="12.95" customHeight="1">
      <c r="A19" s="319" t="s">
        <v>159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320"/>
      <c r="AB19" s="320"/>
      <c r="AC19" s="320"/>
      <c r="AD19" s="320"/>
      <c r="AE19" s="387"/>
      <c r="AF19" s="497" t="s">
        <v>399</v>
      </c>
      <c r="AG19" s="498"/>
      <c r="AH19" s="498"/>
      <c r="AI19" s="498"/>
      <c r="AJ19" s="498"/>
      <c r="AK19" s="498"/>
      <c r="AL19" s="498"/>
      <c r="AM19" s="498"/>
      <c r="AN19" s="498"/>
      <c r="AO19" s="498"/>
      <c r="AP19" s="498"/>
      <c r="AQ19" s="498"/>
      <c r="AR19" s="498"/>
      <c r="AS19" s="498"/>
      <c r="AT19" s="498"/>
      <c r="AU19" s="498"/>
      <c r="AV19" s="498"/>
      <c r="AW19" s="498"/>
      <c r="AX19" s="498"/>
      <c r="AY19" s="498"/>
      <c r="AZ19" s="498"/>
      <c r="BA19" s="498"/>
      <c r="BB19" s="498"/>
      <c r="BC19" s="498"/>
      <c r="BD19" s="498"/>
      <c r="BE19" s="498"/>
      <c r="BF19" s="498"/>
      <c r="BG19" s="498"/>
      <c r="BH19" s="498"/>
      <c r="BI19" s="498"/>
      <c r="BJ19" s="498"/>
      <c r="BK19" s="498"/>
      <c r="BL19" s="498"/>
      <c r="BM19" s="498"/>
      <c r="BN19" s="498"/>
      <c r="BO19" s="498"/>
      <c r="BP19" s="498"/>
      <c r="BQ19" s="498"/>
      <c r="BR19" s="498"/>
      <c r="BS19" s="498"/>
      <c r="BT19" s="498"/>
      <c r="BU19" s="498"/>
      <c r="BV19" s="498"/>
      <c r="BW19" s="498"/>
      <c r="BX19" s="499"/>
      <c r="BY19" s="137"/>
      <c r="BZ19" s="137"/>
      <c r="CA19" s="137"/>
      <c r="CB19" s="137"/>
      <c r="CC19" s="137"/>
      <c r="DH19" s="146" t="s">
        <v>98</v>
      </c>
      <c r="DI19"/>
      <c r="DJ19"/>
      <c r="DK19"/>
      <c r="DL19"/>
      <c r="DM19"/>
      <c r="DN19"/>
    </row>
    <row r="20" spans="1:118" ht="12.95" customHeight="1">
      <c r="A20" s="319" t="s">
        <v>160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20"/>
      <c r="AB20" s="320"/>
      <c r="AC20" s="320"/>
      <c r="AD20" s="320"/>
      <c r="AE20" s="387"/>
      <c r="AF20" s="519" t="str">
        <f>Лист1!A17 &amp; " " &amp; Лист1!A18</f>
        <v>{issuer_head_org_position_and_permissions} {issuer_head_last_name} {issuer_head_first_name} {issuer_head_middle_name}</v>
      </c>
      <c r="AG20" s="520"/>
      <c r="AH20" s="520"/>
      <c r="AI20" s="520"/>
      <c r="AJ20" s="520"/>
      <c r="AK20" s="520"/>
      <c r="AL20" s="520"/>
      <c r="AM20" s="520"/>
      <c r="AN20" s="520"/>
      <c r="AO20" s="520"/>
      <c r="AP20" s="520"/>
      <c r="AQ20" s="520"/>
      <c r="AR20" s="520"/>
      <c r="AS20" s="520"/>
      <c r="AT20" s="520"/>
      <c r="AU20" s="520"/>
      <c r="AV20" s="520"/>
      <c r="AW20" s="521"/>
      <c r="AX20" s="521"/>
      <c r="AY20" s="521"/>
      <c r="AZ20" s="521"/>
      <c r="BA20" s="521"/>
      <c r="BB20" s="521"/>
      <c r="BC20" s="521"/>
      <c r="BD20" s="521"/>
      <c r="BE20" s="521"/>
      <c r="BF20" s="521"/>
      <c r="BG20" s="521"/>
      <c r="BH20" s="521"/>
      <c r="BI20" s="521"/>
      <c r="BJ20" s="521"/>
      <c r="BK20" s="521"/>
      <c r="BL20" s="521"/>
      <c r="BM20" s="521"/>
      <c r="BN20" s="521"/>
      <c r="BO20" s="521"/>
      <c r="BP20" s="521"/>
      <c r="BQ20" s="521"/>
      <c r="BR20" s="521"/>
      <c r="BS20" s="521"/>
      <c r="BT20" s="521"/>
      <c r="BU20" s="521"/>
      <c r="BV20" s="521"/>
      <c r="BW20" s="521"/>
      <c r="BX20" s="522"/>
      <c r="BY20" s="137"/>
      <c r="BZ20" s="137"/>
      <c r="CA20" s="137"/>
      <c r="CB20" s="137"/>
      <c r="CC20" s="137"/>
      <c r="DH20" s="170" t="s">
        <v>193</v>
      </c>
      <c r="DI20"/>
      <c r="DJ20"/>
      <c r="DK20"/>
      <c r="DL20"/>
      <c r="DM20"/>
      <c r="DN20"/>
    </row>
    <row r="21" spans="1:118" ht="12.95" customHeight="1">
      <c r="A21" s="338" t="s">
        <v>161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39"/>
      <c r="Z21" s="339"/>
      <c r="AA21" s="339"/>
      <c r="AB21" s="339"/>
      <c r="AC21" s="339"/>
      <c r="AD21" s="339"/>
      <c r="AE21" s="443"/>
      <c r="AF21" s="497" t="s">
        <v>400</v>
      </c>
      <c r="AG21" s="498"/>
      <c r="AH21" s="498"/>
      <c r="AI21" s="498"/>
      <c r="AJ21" s="498"/>
      <c r="AK21" s="498"/>
      <c r="AL21" s="498"/>
      <c r="AM21" s="498"/>
      <c r="AN21" s="498"/>
      <c r="AO21" s="498"/>
      <c r="AP21" s="498"/>
      <c r="AQ21" s="498"/>
      <c r="AR21" s="498"/>
      <c r="AS21" s="498"/>
      <c r="AT21" s="498"/>
      <c r="AU21" s="498"/>
      <c r="AV21" s="498"/>
      <c r="AW21" s="498"/>
      <c r="AX21" s="498"/>
      <c r="AY21" s="498"/>
      <c r="AZ21" s="498"/>
      <c r="BA21" s="498"/>
      <c r="BB21" s="498"/>
      <c r="BC21" s="498"/>
      <c r="BD21" s="498"/>
      <c r="BE21" s="498"/>
      <c r="BF21" s="498"/>
      <c r="BG21" s="498"/>
      <c r="BH21" s="498"/>
      <c r="BI21" s="498"/>
      <c r="BJ21" s="498"/>
      <c r="BK21" s="498"/>
      <c r="BL21" s="498"/>
      <c r="BM21" s="498"/>
      <c r="BN21" s="498"/>
      <c r="BO21" s="498"/>
      <c r="BP21" s="498"/>
      <c r="BQ21" s="498"/>
      <c r="BR21" s="498"/>
      <c r="BS21" s="498"/>
      <c r="BT21" s="498"/>
      <c r="BU21" s="498"/>
      <c r="BV21" s="498"/>
      <c r="BW21" s="498"/>
      <c r="BX21" s="499"/>
      <c r="BY21" s="137"/>
      <c r="BZ21" s="137"/>
      <c r="CA21" s="137"/>
      <c r="CB21" s="137"/>
      <c r="CC21" s="137"/>
      <c r="DH21" s="135" t="s">
        <v>7</v>
      </c>
      <c r="DI21"/>
      <c r="DJ21"/>
      <c r="DK21"/>
      <c r="DL21"/>
      <c r="DM21"/>
      <c r="DN21"/>
    </row>
    <row r="22" spans="1:118" ht="12.95" customHeight="1">
      <c r="A22" s="454"/>
      <c r="B22" s="455"/>
      <c r="C22" s="455"/>
      <c r="D22" s="455"/>
      <c r="E22" s="455"/>
      <c r="F22" s="455"/>
      <c r="G22" s="455"/>
      <c r="H22" s="455"/>
      <c r="I22" s="455"/>
      <c r="J22" s="455"/>
      <c r="K22" s="455"/>
      <c r="L22" s="455"/>
      <c r="M22" s="455"/>
      <c r="N22" s="455"/>
      <c r="O22" s="455"/>
      <c r="P22" s="455"/>
      <c r="Q22" s="455"/>
      <c r="R22" s="455"/>
      <c r="S22" s="455"/>
      <c r="T22" s="455"/>
      <c r="U22" s="455"/>
      <c r="V22" s="455"/>
      <c r="W22" s="455"/>
      <c r="X22" s="455"/>
      <c r="Y22" s="455"/>
      <c r="Z22" s="455"/>
      <c r="AA22" s="455"/>
      <c r="AB22" s="455"/>
      <c r="AC22" s="455"/>
      <c r="AD22" s="455"/>
      <c r="AE22" s="515"/>
      <c r="AF22" s="500"/>
      <c r="AG22" s="501"/>
      <c r="AH22" s="501"/>
      <c r="AI22" s="501"/>
      <c r="AJ22" s="501"/>
      <c r="AK22" s="501"/>
      <c r="AL22" s="501"/>
      <c r="AM22" s="501"/>
      <c r="AN22" s="501"/>
      <c r="AO22" s="501"/>
      <c r="AP22" s="501"/>
      <c r="AQ22" s="501"/>
      <c r="AR22" s="501"/>
      <c r="AS22" s="501"/>
      <c r="AT22" s="501"/>
      <c r="AU22" s="501"/>
      <c r="AV22" s="501"/>
      <c r="AW22" s="501"/>
      <c r="AX22" s="501"/>
      <c r="AY22" s="501"/>
      <c r="AZ22" s="501"/>
      <c r="BA22" s="501"/>
      <c r="BB22" s="501"/>
      <c r="BC22" s="501"/>
      <c r="BD22" s="501"/>
      <c r="BE22" s="501"/>
      <c r="BF22" s="501"/>
      <c r="BG22" s="501"/>
      <c r="BH22" s="501"/>
      <c r="BI22" s="501"/>
      <c r="BJ22" s="501"/>
      <c r="BK22" s="501"/>
      <c r="BL22" s="501"/>
      <c r="BM22" s="501"/>
      <c r="BN22" s="501"/>
      <c r="BO22" s="501"/>
      <c r="BP22" s="501"/>
      <c r="BQ22" s="501"/>
      <c r="BR22" s="501"/>
      <c r="BS22" s="501"/>
      <c r="BT22" s="501"/>
      <c r="BU22" s="501"/>
      <c r="BV22" s="501"/>
      <c r="BW22" s="501"/>
      <c r="BX22" s="502"/>
      <c r="BY22" s="137"/>
      <c r="BZ22" s="137"/>
      <c r="CA22" s="137"/>
      <c r="CB22" s="137"/>
      <c r="CC22" s="137"/>
      <c r="DH22" s="135" t="s">
        <v>8</v>
      </c>
      <c r="DI22"/>
      <c r="DJ22"/>
      <c r="DK22"/>
      <c r="DL22"/>
      <c r="DM22"/>
      <c r="DN22"/>
    </row>
    <row r="23" spans="1:118" ht="12.95" customHeight="1">
      <c r="A23" s="449"/>
      <c r="B23" s="450"/>
      <c r="C23" s="450"/>
      <c r="D23" s="450"/>
      <c r="E23" s="450"/>
      <c r="F23" s="450"/>
      <c r="G23" s="450"/>
      <c r="H23" s="450"/>
      <c r="I23" s="450"/>
      <c r="J23" s="450"/>
      <c r="K23" s="450"/>
      <c r="L23" s="450"/>
      <c r="M23" s="450"/>
      <c r="N23" s="450"/>
      <c r="O23" s="450"/>
      <c r="P23" s="450"/>
      <c r="Q23" s="450"/>
      <c r="R23" s="450"/>
      <c r="S23" s="450"/>
      <c r="T23" s="450"/>
      <c r="U23" s="450"/>
      <c r="V23" s="450"/>
      <c r="W23" s="450"/>
      <c r="X23" s="450"/>
      <c r="Y23" s="450"/>
      <c r="Z23" s="450"/>
      <c r="AA23" s="450"/>
      <c r="AB23" s="450"/>
      <c r="AC23" s="450"/>
      <c r="AD23" s="450"/>
      <c r="AE23" s="514"/>
      <c r="AF23" s="503"/>
      <c r="AG23" s="504"/>
      <c r="AH23" s="504"/>
      <c r="AI23" s="504"/>
      <c r="AJ23" s="504"/>
      <c r="AK23" s="504"/>
      <c r="AL23" s="504"/>
      <c r="AM23" s="504"/>
      <c r="AN23" s="504"/>
      <c r="AO23" s="504"/>
      <c r="AP23" s="504"/>
      <c r="AQ23" s="504"/>
      <c r="AR23" s="504"/>
      <c r="AS23" s="504"/>
      <c r="AT23" s="504"/>
      <c r="AU23" s="504"/>
      <c r="AV23" s="504"/>
      <c r="AW23" s="504"/>
      <c r="AX23" s="504"/>
      <c r="AY23" s="504"/>
      <c r="AZ23" s="504"/>
      <c r="BA23" s="504"/>
      <c r="BB23" s="504"/>
      <c r="BC23" s="504"/>
      <c r="BD23" s="504"/>
      <c r="BE23" s="504"/>
      <c r="BF23" s="504"/>
      <c r="BG23" s="504"/>
      <c r="BH23" s="504"/>
      <c r="BI23" s="504"/>
      <c r="BJ23" s="504"/>
      <c r="BK23" s="504"/>
      <c r="BL23" s="504"/>
      <c r="BM23" s="504"/>
      <c r="BN23" s="504"/>
      <c r="BO23" s="504"/>
      <c r="BP23" s="504"/>
      <c r="BQ23" s="504"/>
      <c r="BR23" s="504"/>
      <c r="BS23" s="504"/>
      <c r="BT23" s="504"/>
      <c r="BU23" s="504"/>
      <c r="BV23" s="504"/>
      <c r="BW23" s="504"/>
      <c r="BX23" s="505"/>
      <c r="BY23" s="137"/>
      <c r="BZ23" s="137"/>
      <c r="CA23" s="137"/>
      <c r="CB23" s="137"/>
      <c r="CC23" s="137"/>
      <c r="DH23" s="135" t="s">
        <v>128</v>
      </c>
      <c r="DI23"/>
      <c r="DJ23"/>
      <c r="DK23"/>
      <c r="DL23"/>
      <c r="DM23"/>
      <c r="DN23"/>
    </row>
    <row r="24" spans="1:118" ht="12.95" customHeight="1">
      <c r="A24" s="384" t="s">
        <v>162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5"/>
      <c r="U24" s="385"/>
      <c r="V24" s="385"/>
      <c r="W24" s="385"/>
      <c r="X24" s="385"/>
      <c r="Y24" s="385"/>
      <c r="Z24" s="385"/>
      <c r="AA24" s="385"/>
      <c r="AB24" s="385"/>
      <c r="AC24" s="385"/>
      <c r="AD24" s="385"/>
      <c r="AE24" s="385"/>
      <c r="AF24" s="385"/>
      <c r="AG24" s="385"/>
      <c r="AH24" s="385"/>
      <c r="AI24" s="385"/>
      <c r="AJ24" s="385"/>
      <c r="AK24" s="385"/>
      <c r="AL24" s="385"/>
      <c r="AM24" s="385"/>
      <c r="AN24" s="385"/>
      <c r="AO24" s="385"/>
      <c r="AP24" s="385"/>
      <c r="AQ24" s="385"/>
      <c r="AR24" s="385"/>
      <c r="AS24" s="385"/>
      <c r="AT24" s="385"/>
      <c r="AU24" s="385"/>
      <c r="AV24" s="385"/>
      <c r="AW24" s="385"/>
      <c r="AX24" s="385"/>
      <c r="AY24" s="385"/>
      <c r="AZ24" s="385"/>
      <c r="BA24" s="385"/>
      <c r="BB24" s="385"/>
      <c r="BC24" s="385"/>
      <c r="BD24" s="385"/>
      <c r="BE24" s="385"/>
      <c r="BF24" s="385"/>
      <c r="BG24" s="385"/>
      <c r="BH24" s="385"/>
      <c r="BI24" s="385"/>
      <c r="BJ24" s="385"/>
      <c r="BK24" s="385"/>
      <c r="BL24" s="385"/>
      <c r="BM24" s="385"/>
      <c r="BN24" s="385"/>
      <c r="BO24" s="385"/>
      <c r="BP24" s="385"/>
      <c r="BQ24" s="385"/>
      <c r="BR24" s="385"/>
      <c r="BS24" s="385"/>
      <c r="BT24" s="385"/>
      <c r="BU24" s="385"/>
      <c r="BV24" s="385"/>
      <c r="BW24" s="385"/>
      <c r="BX24" s="386"/>
      <c r="BY24" s="137"/>
      <c r="BZ24" s="137"/>
      <c r="CA24" s="137"/>
      <c r="CB24" s="137"/>
      <c r="CC24" s="137"/>
      <c r="DI24"/>
      <c r="DJ24"/>
      <c r="DK24"/>
      <c r="DL24"/>
      <c r="DM24"/>
      <c r="DN24"/>
    </row>
    <row r="25" spans="1:118" ht="12.95" customHeight="1">
      <c r="A25" s="319" t="s">
        <v>163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1"/>
      <c r="AD25" s="321"/>
      <c r="AE25" s="321"/>
      <c r="AF25" s="394" t="s">
        <v>394</v>
      </c>
      <c r="AG25" s="465"/>
      <c r="AH25" s="465"/>
      <c r="AI25" s="465"/>
      <c r="AJ25" s="465"/>
      <c r="AK25" s="465"/>
      <c r="AL25" s="465"/>
      <c r="AM25" s="465"/>
      <c r="AN25" s="465"/>
      <c r="AO25" s="465"/>
      <c r="AP25" s="465"/>
      <c r="AQ25" s="465"/>
      <c r="AR25" s="465"/>
      <c r="AS25" s="465"/>
      <c r="AT25" s="465"/>
      <c r="AU25" s="465"/>
      <c r="AV25" s="465"/>
      <c r="AW25" s="465"/>
      <c r="AX25" s="465"/>
      <c r="AY25" s="465"/>
      <c r="AZ25" s="465"/>
      <c r="BA25" s="465"/>
      <c r="BB25" s="465"/>
      <c r="BC25" s="465"/>
      <c r="BD25" s="465"/>
      <c r="BE25" s="465"/>
      <c r="BF25" s="465"/>
      <c r="BG25" s="465"/>
      <c r="BH25" s="465"/>
      <c r="BI25" s="465"/>
      <c r="BJ25" s="465"/>
      <c r="BK25" s="465"/>
      <c r="BL25" s="465"/>
      <c r="BM25" s="465"/>
      <c r="BN25" s="465"/>
      <c r="BO25" s="465"/>
      <c r="BP25" s="465"/>
      <c r="BQ25" s="465"/>
      <c r="BR25" s="465"/>
      <c r="BS25" s="465"/>
      <c r="BT25" s="465"/>
      <c r="BU25" s="465"/>
      <c r="BV25" s="465"/>
      <c r="BW25" s="465"/>
      <c r="BX25" s="466"/>
      <c r="BY25" s="137"/>
      <c r="BZ25" s="137"/>
      <c r="CA25" s="137"/>
      <c r="CB25" s="137"/>
      <c r="CC25" s="137"/>
      <c r="DH25" s="135" t="s">
        <v>84</v>
      </c>
      <c r="DI25"/>
      <c r="DJ25"/>
      <c r="DK25"/>
      <c r="DL25"/>
      <c r="DM25"/>
      <c r="DN25"/>
    </row>
    <row r="26" spans="1:118" ht="12.95" customHeight="1">
      <c r="A26" s="319" t="s">
        <v>164</v>
      </c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  <c r="AC26" s="321"/>
      <c r="AD26" s="321"/>
      <c r="AE26" s="412"/>
      <c r="AF26" s="394" t="s">
        <v>395</v>
      </c>
      <c r="AG26" s="465"/>
      <c r="AH26" s="465"/>
      <c r="AI26" s="465"/>
      <c r="AJ26" s="465"/>
      <c r="AK26" s="465"/>
      <c r="AL26" s="465"/>
      <c r="AM26" s="465"/>
      <c r="AN26" s="465"/>
      <c r="AO26" s="465"/>
      <c r="AP26" s="465"/>
      <c r="AQ26" s="465"/>
      <c r="AR26" s="465"/>
      <c r="AS26" s="465"/>
      <c r="AT26" s="465"/>
      <c r="AU26" s="465"/>
      <c r="AV26" s="465"/>
      <c r="AW26" s="465"/>
      <c r="AX26" s="465"/>
      <c r="AY26" s="465"/>
      <c r="AZ26" s="465"/>
      <c r="BA26" s="465"/>
      <c r="BB26" s="465"/>
      <c r="BC26" s="465"/>
      <c r="BD26" s="465"/>
      <c r="BE26" s="465"/>
      <c r="BF26" s="465"/>
      <c r="BG26" s="465"/>
      <c r="BH26" s="465"/>
      <c r="BI26" s="465"/>
      <c r="BJ26" s="465"/>
      <c r="BK26" s="465"/>
      <c r="BL26" s="465"/>
      <c r="BM26" s="465"/>
      <c r="BN26" s="465"/>
      <c r="BO26" s="465"/>
      <c r="BP26" s="465"/>
      <c r="BQ26" s="465"/>
      <c r="BR26" s="465"/>
      <c r="BS26" s="465"/>
      <c r="BT26" s="465"/>
      <c r="BU26" s="465"/>
      <c r="BV26" s="465"/>
      <c r="BW26" s="465"/>
      <c r="BX26" s="466"/>
      <c r="BY26" s="137"/>
      <c r="BZ26" s="137"/>
      <c r="CA26" s="137"/>
      <c r="CB26" s="137"/>
      <c r="CC26" s="137"/>
      <c r="DH26" s="135" t="s">
        <v>127</v>
      </c>
      <c r="DI26"/>
      <c r="DJ26"/>
      <c r="DK26"/>
      <c r="DL26"/>
      <c r="DM26"/>
      <c r="DN26"/>
    </row>
    <row r="27" spans="1:118" ht="12.95" customHeight="1">
      <c r="A27" s="319" t="s">
        <v>165</v>
      </c>
      <c r="B27" s="320"/>
      <c r="C27" s="320"/>
      <c r="D27" s="320"/>
      <c r="E27" s="320"/>
      <c r="F27" s="320"/>
      <c r="G27" s="320"/>
      <c r="H27" s="320"/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1"/>
      <c r="AD27" s="321"/>
      <c r="AE27" s="321"/>
      <c r="AF27" s="394" t="s">
        <v>396</v>
      </c>
      <c r="AG27" s="465"/>
      <c r="AH27" s="465"/>
      <c r="AI27" s="465"/>
      <c r="AJ27" s="465"/>
      <c r="AK27" s="465"/>
      <c r="AL27" s="465"/>
      <c r="AM27" s="465"/>
      <c r="AN27" s="465"/>
      <c r="AO27" s="465"/>
      <c r="AP27" s="465"/>
      <c r="AQ27" s="465"/>
      <c r="AR27" s="465"/>
      <c r="AS27" s="465"/>
      <c r="AT27" s="465"/>
      <c r="AU27" s="465"/>
      <c r="AV27" s="465"/>
      <c r="AW27" s="465"/>
      <c r="AX27" s="465"/>
      <c r="AY27" s="465"/>
      <c r="AZ27" s="465"/>
      <c r="BA27" s="465"/>
      <c r="BB27" s="465"/>
      <c r="BC27" s="465"/>
      <c r="BD27" s="465"/>
      <c r="BE27" s="465"/>
      <c r="BF27" s="465"/>
      <c r="BG27" s="465"/>
      <c r="BH27" s="465"/>
      <c r="BI27" s="465"/>
      <c r="BJ27" s="465"/>
      <c r="BK27" s="465"/>
      <c r="BL27" s="465"/>
      <c r="BM27" s="465"/>
      <c r="BN27" s="465"/>
      <c r="BO27" s="465"/>
      <c r="BP27" s="465"/>
      <c r="BQ27" s="465"/>
      <c r="BR27" s="465"/>
      <c r="BS27" s="465"/>
      <c r="BT27" s="465"/>
      <c r="BU27" s="465"/>
      <c r="BV27" s="465"/>
      <c r="BW27" s="465"/>
      <c r="BX27" s="466"/>
      <c r="BY27" s="137"/>
      <c r="BZ27" s="137"/>
      <c r="CA27" s="137"/>
      <c r="CB27" s="137"/>
      <c r="CC27" s="137"/>
      <c r="DH27" s="135" t="s">
        <v>18</v>
      </c>
      <c r="DI27"/>
      <c r="DJ27"/>
      <c r="DK27"/>
      <c r="DL27"/>
      <c r="DM27"/>
      <c r="DN27"/>
    </row>
    <row r="28" spans="1:118" ht="12.95" customHeight="1">
      <c r="A28" s="338" t="s">
        <v>166</v>
      </c>
      <c r="B28" s="339"/>
      <c r="C28" s="339"/>
      <c r="D28" s="339"/>
      <c r="E28" s="339"/>
      <c r="F28" s="339"/>
      <c r="G28" s="339"/>
      <c r="H28" s="339"/>
      <c r="I28" s="339"/>
      <c r="J28" s="339"/>
      <c r="K28" s="339"/>
      <c r="L28" s="339"/>
      <c r="M28" s="339"/>
      <c r="N28" s="339"/>
      <c r="O28" s="339"/>
      <c r="P28" s="339"/>
      <c r="Q28" s="339"/>
      <c r="R28" s="339"/>
      <c r="S28" s="339"/>
      <c r="T28" s="339"/>
      <c r="U28" s="339"/>
      <c r="V28" s="339"/>
      <c r="W28" s="339"/>
      <c r="X28" s="339"/>
      <c r="Y28" s="339"/>
      <c r="Z28" s="339"/>
      <c r="AA28" s="339"/>
      <c r="AB28" s="339"/>
      <c r="AC28" s="340"/>
      <c r="AD28" s="340"/>
      <c r="AE28" s="340"/>
      <c r="AF28" s="497" t="s">
        <v>401</v>
      </c>
      <c r="AG28" s="498"/>
      <c r="AH28" s="498"/>
      <c r="AI28" s="498"/>
      <c r="AJ28" s="498"/>
      <c r="AK28" s="498"/>
      <c r="AL28" s="498"/>
      <c r="AM28" s="498"/>
      <c r="AN28" s="498"/>
      <c r="AO28" s="498"/>
      <c r="AP28" s="498"/>
      <c r="AQ28" s="498"/>
      <c r="AR28" s="498"/>
      <c r="AS28" s="498"/>
      <c r="AT28" s="498"/>
      <c r="AU28" s="498"/>
      <c r="AV28" s="498"/>
      <c r="AW28" s="498"/>
      <c r="AX28" s="498"/>
      <c r="AY28" s="498"/>
      <c r="AZ28" s="498"/>
      <c r="BA28" s="498"/>
      <c r="BB28" s="498"/>
      <c r="BC28" s="498"/>
      <c r="BD28" s="498"/>
      <c r="BE28" s="498"/>
      <c r="BF28" s="498"/>
      <c r="BG28" s="498"/>
      <c r="BH28" s="498"/>
      <c r="BI28" s="498"/>
      <c r="BJ28" s="498"/>
      <c r="BK28" s="498"/>
      <c r="BL28" s="498"/>
      <c r="BM28" s="498"/>
      <c r="BN28" s="498"/>
      <c r="BO28" s="498"/>
      <c r="BP28" s="498"/>
      <c r="BQ28" s="498"/>
      <c r="BR28" s="498"/>
      <c r="BS28" s="498"/>
      <c r="BT28" s="498"/>
      <c r="BU28" s="498"/>
      <c r="BV28" s="498"/>
      <c r="BW28" s="498"/>
      <c r="BX28" s="499"/>
      <c r="BY28" s="137"/>
      <c r="BZ28" s="137"/>
      <c r="CA28" s="137"/>
      <c r="CB28" s="137"/>
      <c r="CC28" s="137"/>
      <c r="DH28" s="135" t="s">
        <v>34</v>
      </c>
      <c r="DI28"/>
      <c r="DJ28"/>
      <c r="DK28"/>
      <c r="DL28"/>
      <c r="DM28"/>
      <c r="DN28"/>
    </row>
    <row r="29" spans="1:118" ht="13.5" customHeight="1">
      <c r="A29" s="454"/>
      <c r="B29" s="455"/>
      <c r="C29" s="455"/>
      <c r="D29" s="455"/>
      <c r="E29" s="455"/>
      <c r="F29" s="455"/>
      <c r="G29" s="455"/>
      <c r="H29" s="455"/>
      <c r="I29" s="455"/>
      <c r="J29" s="455"/>
      <c r="K29" s="455"/>
      <c r="L29" s="455"/>
      <c r="M29" s="455"/>
      <c r="N29" s="455"/>
      <c r="O29" s="455"/>
      <c r="P29" s="455"/>
      <c r="Q29" s="455"/>
      <c r="R29" s="455"/>
      <c r="S29" s="455"/>
      <c r="T29" s="455"/>
      <c r="U29" s="455"/>
      <c r="V29" s="455"/>
      <c r="W29" s="455"/>
      <c r="X29" s="455"/>
      <c r="Y29" s="455"/>
      <c r="Z29" s="455"/>
      <c r="AA29" s="455"/>
      <c r="AB29" s="455"/>
      <c r="AC29" s="456"/>
      <c r="AD29" s="456"/>
      <c r="AE29" s="456"/>
      <c r="AF29" s="500"/>
      <c r="AG29" s="501"/>
      <c r="AH29" s="501"/>
      <c r="AI29" s="501"/>
      <c r="AJ29" s="501"/>
      <c r="AK29" s="501"/>
      <c r="AL29" s="501"/>
      <c r="AM29" s="501"/>
      <c r="AN29" s="501"/>
      <c r="AO29" s="501"/>
      <c r="AP29" s="501"/>
      <c r="AQ29" s="501"/>
      <c r="AR29" s="501"/>
      <c r="AS29" s="501"/>
      <c r="AT29" s="501"/>
      <c r="AU29" s="501"/>
      <c r="AV29" s="501"/>
      <c r="AW29" s="501"/>
      <c r="AX29" s="501"/>
      <c r="AY29" s="501"/>
      <c r="AZ29" s="501"/>
      <c r="BA29" s="501"/>
      <c r="BB29" s="501"/>
      <c r="BC29" s="501"/>
      <c r="BD29" s="501"/>
      <c r="BE29" s="501"/>
      <c r="BF29" s="501"/>
      <c r="BG29" s="501"/>
      <c r="BH29" s="501"/>
      <c r="BI29" s="501"/>
      <c r="BJ29" s="501"/>
      <c r="BK29" s="501"/>
      <c r="BL29" s="501"/>
      <c r="BM29" s="501"/>
      <c r="BN29" s="501"/>
      <c r="BO29" s="501"/>
      <c r="BP29" s="501"/>
      <c r="BQ29" s="501"/>
      <c r="BR29" s="501"/>
      <c r="BS29" s="501"/>
      <c r="BT29" s="501"/>
      <c r="BU29" s="501"/>
      <c r="BV29" s="501"/>
      <c r="BW29" s="501"/>
      <c r="BX29" s="502"/>
      <c r="BY29" s="137"/>
      <c r="BZ29" s="137"/>
      <c r="CA29" s="137"/>
      <c r="CB29" s="137"/>
      <c r="CC29" s="137"/>
      <c r="DH29"/>
      <c r="DI29"/>
      <c r="DJ29"/>
      <c r="DK29"/>
      <c r="DL29"/>
      <c r="DM29"/>
      <c r="DN29"/>
    </row>
    <row r="30" spans="1:118" ht="12.75" customHeight="1">
      <c r="A30" s="449"/>
      <c r="B30" s="450"/>
      <c r="C30" s="450"/>
      <c r="D30" s="450"/>
      <c r="E30" s="450"/>
      <c r="F30" s="450"/>
      <c r="G30" s="450"/>
      <c r="H30" s="450"/>
      <c r="I30" s="450"/>
      <c r="J30" s="450"/>
      <c r="K30" s="450"/>
      <c r="L30" s="450"/>
      <c r="M30" s="450"/>
      <c r="N30" s="450"/>
      <c r="O30" s="450"/>
      <c r="P30" s="450"/>
      <c r="Q30" s="450"/>
      <c r="R30" s="450"/>
      <c r="S30" s="450"/>
      <c r="T30" s="450"/>
      <c r="U30" s="450"/>
      <c r="V30" s="450"/>
      <c r="W30" s="450"/>
      <c r="X30" s="450"/>
      <c r="Y30" s="450"/>
      <c r="Z30" s="450"/>
      <c r="AA30" s="450"/>
      <c r="AB30" s="450"/>
      <c r="AC30" s="343"/>
      <c r="AD30" s="343"/>
      <c r="AE30" s="343"/>
      <c r="AF30" s="503"/>
      <c r="AG30" s="504"/>
      <c r="AH30" s="504"/>
      <c r="AI30" s="504"/>
      <c r="AJ30" s="504"/>
      <c r="AK30" s="504"/>
      <c r="AL30" s="504"/>
      <c r="AM30" s="504"/>
      <c r="AN30" s="504"/>
      <c r="AO30" s="504"/>
      <c r="AP30" s="504"/>
      <c r="AQ30" s="504"/>
      <c r="AR30" s="504"/>
      <c r="AS30" s="504"/>
      <c r="AT30" s="504"/>
      <c r="AU30" s="504"/>
      <c r="AV30" s="504"/>
      <c r="AW30" s="504"/>
      <c r="AX30" s="504"/>
      <c r="AY30" s="504"/>
      <c r="AZ30" s="504"/>
      <c r="BA30" s="504"/>
      <c r="BB30" s="504"/>
      <c r="BC30" s="504"/>
      <c r="BD30" s="504"/>
      <c r="BE30" s="504"/>
      <c r="BF30" s="504"/>
      <c r="BG30" s="504"/>
      <c r="BH30" s="504"/>
      <c r="BI30" s="504"/>
      <c r="BJ30" s="504"/>
      <c r="BK30" s="504"/>
      <c r="BL30" s="504"/>
      <c r="BM30" s="504"/>
      <c r="BN30" s="504"/>
      <c r="BO30" s="504"/>
      <c r="BP30" s="504"/>
      <c r="BQ30" s="504"/>
      <c r="BR30" s="504"/>
      <c r="BS30" s="504"/>
      <c r="BT30" s="504"/>
      <c r="BU30" s="504"/>
      <c r="BV30" s="504"/>
      <c r="BW30" s="504"/>
      <c r="BX30" s="505"/>
      <c r="BY30" s="137"/>
      <c r="BZ30" s="137"/>
      <c r="CA30" s="137"/>
      <c r="CB30" s="137"/>
      <c r="CC30" s="137"/>
      <c r="DH30"/>
      <c r="DI30"/>
      <c r="DJ30"/>
      <c r="DK30"/>
      <c r="DL30"/>
      <c r="DM30"/>
      <c r="DN30"/>
    </row>
    <row r="31" spans="1:118" ht="7.5" customHeight="1">
      <c r="A31" s="489" t="s">
        <v>373</v>
      </c>
      <c r="B31" s="490"/>
      <c r="C31" s="490"/>
      <c r="D31" s="490"/>
      <c r="E31" s="490"/>
      <c r="F31" s="490"/>
      <c r="G31" s="490"/>
      <c r="H31" s="490"/>
      <c r="I31" s="490"/>
      <c r="J31" s="490"/>
      <c r="K31" s="490"/>
      <c r="L31" s="490"/>
      <c r="M31" s="490"/>
      <c r="N31" s="490"/>
      <c r="O31" s="490"/>
      <c r="P31" s="490"/>
      <c r="Q31" s="490"/>
      <c r="R31" s="490"/>
      <c r="S31" s="490"/>
      <c r="T31" s="490"/>
      <c r="U31" s="490"/>
      <c r="V31" s="490"/>
      <c r="W31" s="490"/>
      <c r="X31" s="490"/>
      <c r="Y31" s="490"/>
      <c r="Z31" s="490"/>
      <c r="AA31" s="490"/>
      <c r="AB31" s="490"/>
      <c r="AC31" s="327"/>
      <c r="AD31" s="327"/>
      <c r="AE31" s="328"/>
      <c r="AF31" s="332">
        <f>Лист1!A11</f>
        <v>0</v>
      </c>
      <c r="AG31" s="506"/>
      <c r="AH31" s="506"/>
      <c r="AI31" s="506"/>
      <c r="AJ31" s="506"/>
      <c r="AK31" s="506"/>
      <c r="AL31" s="506"/>
      <c r="AM31" s="506"/>
      <c r="AN31" s="506"/>
      <c r="AO31" s="506"/>
      <c r="AP31" s="506"/>
      <c r="AQ31" s="506"/>
      <c r="AR31" s="506"/>
      <c r="AS31" s="506"/>
      <c r="AT31" s="506"/>
      <c r="AU31" s="506"/>
      <c r="AV31" s="506"/>
      <c r="AW31" s="506"/>
      <c r="AX31" s="506"/>
      <c r="AY31" s="506"/>
      <c r="AZ31" s="506"/>
      <c r="BA31" s="506"/>
      <c r="BB31" s="506"/>
      <c r="BC31" s="506"/>
      <c r="BD31" s="506"/>
      <c r="BE31" s="506"/>
      <c r="BF31" s="506"/>
      <c r="BG31" s="506"/>
      <c r="BH31" s="506"/>
      <c r="BI31" s="506"/>
      <c r="BJ31" s="506"/>
      <c r="BK31" s="506"/>
      <c r="BL31" s="506"/>
      <c r="BM31" s="506"/>
      <c r="BN31" s="506"/>
      <c r="BO31" s="506"/>
      <c r="BP31" s="506"/>
      <c r="BQ31" s="506"/>
      <c r="BR31" s="506"/>
      <c r="BS31" s="506"/>
      <c r="BT31" s="506"/>
      <c r="BU31" s="506"/>
      <c r="BV31" s="506"/>
      <c r="BW31" s="506"/>
      <c r="BX31" s="507"/>
      <c r="BY31" s="137"/>
      <c r="BZ31" s="137"/>
      <c r="CA31" s="137"/>
      <c r="CB31" s="137"/>
      <c r="CC31" s="137"/>
      <c r="DH31"/>
      <c r="DI31"/>
      <c r="DJ31"/>
      <c r="DK31"/>
      <c r="DL31"/>
      <c r="DM31"/>
      <c r="DN31"/>
    </row>
    <row r="32" spans="1:118" ht="9" customHeight="1">
      <c r="A32" s="491"/>
      <c r="B32" s="492"/>
      <c r="C32" s="492"/>
      <c r="D32" s="492"/>
      <c r="E32" s="492"/>
      <c r="F32" s="492"/>
      <c r="G32" s="492"/>
      <c r="H32" s="492"/>
      <c r="I32" s="492"/>
      <c r="J32" s="492"/>
      <c r="K32" s="492"/>
      <c r="L32" s="492"/>
      <c r="M32" s="492"/>
      <c r="N32" s="492"/>
      <c r="O32" s="492"/>
      <c r="P32" s="492"/>
      <c r="Q32" s="492"/>
      <c r="R32" s="492"/>
      <c r="S32" s="492"/>
      <c r="T32" s="492"/>
      <c r="U32" s="492"/>
      <c r="V32" s="492"/>
      <c r="W32" s="492"/>
      <c r="X32" s="492"/>
      <c r="Y32" s="492"/>
      <c r="Z32" s="492"/>
      <c r="AA32" s="492"/>
      <c r="AB32" s="492"/>
      <c r="AC32" s="493"/>
      <c r="AD32" s="493"/>
      <c r="AE32" s="494"/>
      <c r="AF32" s="508"/>
      <c r="AG32" s="509"/>
      <c r="AH32" s="509"/>
      <c r="AI32" s="509"/>
      <c r="AJ32" s="509"/>
      <c r="AK32" s="509"/>
      <c r="AL32" s="509"/>
      <c r="AM32" s="509"/>
      <c r="AN32" s="509"/>
      <c r="AO32" s="509"/>
      <c r="AP32" s="509"/>
      <c r="AQ32" s="509"/>
      <c r="AR32" s="509"/>
      <c r="AS32" s="509"/>
      <c r="AT32" s="509"/>
      <c r="AU32" s="509"/>
      <c r="AV32" s="509"/>
      <c r="AW32" s="509"/>
      <c r="AX32" s="509"/>
      <c r="AY32" s="509"/>
      <c r="AZ32" s="509"/>
      <c r="BA32" s="509"/>
      <c r="BB32" s="509"/>
      <c r="BC32" s="509"/>
      <c r="BD32" s="509"/>
      <c r="BE32" s="509"/>
      <c r="BF32" s="509"/>
      <c r="BG32" s="509"/>
      <c r="BH32" s="509"/>
      <c r="BI32" s="509"/>
      <c r="BJ32" s="509"/>
      <c r="BK32" s="509"/>
      <c r="BL32" s="509"/>
      <c r="BM32" s="509"/>
      <c r="BN32" s="509"/>
      <c r="BO32" s="509"/>
      <c r="BP32" s="509"/>
      <c r="BQ32" s="509"/>
      <c r="BR32" s="509"/>
      <c r="BS32" s="509"/>
      <c r="BT32" s="509"/>
      <c r="BU32" s="509"/>
      <c r="BV32" s="509"/>
      <c r="BW32" s="509"/>
      <c r="BX32" s="510"/>
      <c r="BY32" s="137"/>
      <c r="BZ32" s="137"/>
      <c r="CA32" s="137"/>
      <c r="CB32" s="137"/>
      <c r="CC32" s="137"/>
    </row>
    <row r="33" spans="1:81" ht="9" customHeight="1">
      <c r="A33" s="491"/>
      <c r="B33" s="492"/>
      <c r="C33" s="492"/>
      <c r="D33" s="492"/>
      <c r="E33" s="492"/>
      <c r="F33" s="492"/>
      <c r="G33" s="492"/>
      <c r="H33" s="492"/>
      <c r="I33" s="492"/>
      <c r="J33" s="492"/>
      <c r="K33" s="492"/>
      <c r="L33" s="492"/>
      <c r="M33" s="492"/>
      <c r="N33" s="492"/>
      <c r="O33" s="492"/>
      <c r="P33" s="492"/>
      <c r="Q33" s="492"/>
      <c r="R33" s="492"/>
      <c r="S33" s="492"/>
      <c r="T33" s="492"/>
      <c r="U33" s="492"/>
      <c r="V33" s="492"/>
      <c r="W33" s="492"/>
      <c r="X33" s="492"/>
      <c r="Y33" s="492"/>
      <c r="Z33" s="492"/>
      <c r="AA33" s="492"/>
      <c r="AB33" s="492"/>
      <c r="AC33" s="493"/>
      <c r="AD33" s="493"/>
      <c r="AE33" s="494"/>
      <c r="AF33" s="508"/>
      <c r="AG33" s="509"/>
      <c r="AH33" s="509"/>
      <c r="AI33" s="509"/>
      <c r="AJ33" s="509"/>
      <c r="AK33" s="509"/>
      <c r="AL33" s="509"/>
      <c r="AM33" s="509"/>
      <c r="AN33" s="509"/>
      <c r="AO33" s="509"/>
      <c r="AP33" s="509"/>
      <c r="AQ33" s="509"/>
      <c r="AR33" s="509"/>
      <c r="AS33" s="509"/>
      <c r="AT33" s="509"/>
      <c r="AU33" s="509"/>
      <c r="AV33" s="509"/>
      <c r="AW33" s="509"/>
      <c r="AX33" s="509"/>
      <c r="AY33" s="509"/>
      <c r="AZ33" s="509"/>
      <c r="BA33" s="509"/>
      <c r="BB33" s="509"/>
      <c r="BC33" s="509"/>
      <c r="BD33" s="509"/>
      <c r="BE33" s="509"/>
      <c r="BF33" s="509"/>
      <c r="BG33" s="509"/>
      <c r="BH33" s="509"/>
      <c r="BI33" s="509"/>
      <c r="BJ33" s="509"/>
      <c r="BK33" s="509"/>
      <c r="BL33" s="509"/>
      <c r="BM33" s="509"/>
      <c r="BN33" s="509"/>
      <c r="BO33" s="509"/>
      <c r="BP33" s="509"/>
      <c r="BQ33" s="509"/>
      <c r="BR33" s="509"/>
      <c r="BS33" s="509"/>
      <c r="BT33" s="509"/>
      <c r="BU33" s="509"/>
      <c r="BV33" s="509"/>
      <c r="BW33" s="509"/>
      <c r="BX33" s="510"/>
      <c r="BY33" s="137"/>
      <c r="BZ33" s="137"/>
      <c r="CA33" s="137"/>
      <c r="CB33" s="137"/>
      <c r="CC33" s="137"/>
    </row>
    <row r="34" spans="1:81" ht="9" customHeight="1">
      <c r="A34" s="491"/>
      <c r="B34" s="492"/>
      <c r="C34" s="492"/>
      <c r="D34" s="492"/>
      <c r="E34" s="492"/>
      <c r="F34" s="492"/>
      <c r="G34" s="492"/>
      <c r="H34" s="492"/>
      <c r="I34" s="492"/>
      <c r="J34" s="492"/>
      <c r="K34" s="492"/>
      <c r="L34" s="492"/>
      <c r="M34" s="492"/>
      <c r="N34" s="492"/>
      <c r="O34" s="492"/>
      <c r="P34" s="492"/>
      <c r="Q34" s="492"/>
      <c r="R34" s="492"/>
      <c r="S34" s="492"/>
      <c r="T34" s="492"/>
      <c r="U34" s="492"/>
      <c r="V34" s="492"/>
      <c r="W34" s="492"/>
      <c r="X34" s="492"/>
      <c r="Y34" s="492"/>
      <c r="Z34" s="492"/>
      <c r="AA34" s="492"/>
      <c r="AB34" s="492"/>
      <c r="AC34" s="493"/>
      <c r="AD34" s="493"/>
      <c r="AE34" s="494"/>
      <c r="AF34" s="508"/>
      <c r="AG34" s="509"/>
      <c r="AH34" s="509"/>
      <c r="AI34" s="509"/>
      <c r="AJ34" s="509"/>
      <c r="AK34" s="509"/>
      <c r="AL34" s="509"/>
      <c r="AM34" s="509"/>
      <c r="AN34" s="509"/>
      <c r="AO34" s="509"/>
      <c r="AP34" s="509"/>
      <c r="AQ34" s="509"/>
      <c r="AR34" s="509"/>
      <c r="AS34" s="509"/>
      <c r="AT34" s="509"/>
      <c r="AU34" s="509"/>
      <c r="AV34" s="509"/>
      <c r="AW34" s="509"/>
      <c r="AX34" s="509"/>
      <c r="AY34" s="509"/>
      <c r="AZ34" s="509"/>
      <c r="BA34" s="509"/>
      <c r="BB34" s="509"/>
      <c r="BC34" s="509"/>
      <c r="BD34" s="509"/>
      <c r="BE34" s="509"/>
      <c r="BF34" s="509"/>
      <c r="BG34" s="509"/>
      <c r="BH34" s="509"/>
      <c r="BI34" s="509"/>
      <c r="BJ34" s="509"/>
      <c r="BK34" s="509"/>
      <c r="BL34" s="509"/>
      <c r="BM34" s="509"/>
      <c r="BN34" s="509"/>
      <c r="BO34" s="509"/>
      <c r="BP34" s="509"/>
      <c r="BQ34" s="509"/>
      <c r="BR34" s="509"/>
      <c r="BS34" s="509"/>
      <c r="BT34" s="509"/>
      <c r="BU34" s="509"/>
      <c r="BV34" s="509"/>
      <c r="BW34" s="509"/>
      <c r="BX34" s="510"/>
      <c r="BY34" s="137"/>
      <c r="BZ34" s="137"/>
      <c r="CA34" s="137"/>
      <c r="CB34" s="137"/>
      <c r="CC34" s="137"/>
    </row>
    <row r="35" spans="1:81" ht="9.75" customHeight="1">
      <c r="A35" s="491"/>
      <c r="B35" s="492"/>
      <c r="C35" s="492"/>
      <c r="D35" s="492"/>
      <c r="E35" s="492"/>
      <c r="F35" s="492"/>
      <c r="G35" s="492"/>
      <c r="H35" s="492"/>
      <c r="I35" s="492"/>
      <c r="J35" s="492"/>
      <c r="K35" s="492"/>
      <c r="L35" s="492"/>
      <c r="M35" s="492"/>
      <c r="N35" s="492"/>
      <c r="O35" s="492"/>
      <c r="P35" s="492"/>
      <c r="Q35" s="492"/>
      <c r="R35" s="492"/>
      <c r="S35" s="492"/>
      <c r="T35" s="492"/>
      <c r="U35" s="492"/>
      <c r="V35" s="492"/>
      <c r="W35" s="492"/>
      <c r="X35" s="492"/>
      <c r="Y35" s="492"/>
      <c r="Z35" s="492"/>
      <c r="AA35" s="492"/>
      <c r="AB35" s="492"/>
      <c r="AC35" s="493"/>
      <c r="AD35" s="493"/>
      <c r="AE35" s="494"/>
      <c r="AF35" s="508"/>
      <c r="AG35" s="509"/>
      <c r="AH35" s="509"/>
      <c r="AI35" s="509"/>
      <c r="AJ35" s="509"/>
      <c r="AK35" s="509"/>
      <c r="AL35" s="509"/>
      <c r="AM35" s="509"/>
      <c r="AN35" s="509"/>
      <c r="AO35" s="509"/>
      <c r="AP35" s="509"/>
      <c r="AQ35" s="509"/>
      <c r="AR35" s="509"/>
      <c r="AS35" s="509"/>
      <c r="AT35" s="509"/>
      <c r="AU35" s="509"/>
      <c r="AV35" s="509"/>
      <c r="AW35" s="509"/>
      <c r="AX35" s="509"/>
      <c r="AY35" s="509"/>
      <c r="AZ35" s="509"/>
      <c r="BA35" s="509"/>
      <c r="BB35" s="509"/>
      <c r="BC35" s="509"/>
      <c r="BD35" s="509"/>
      <c r="BE35" s="509"/>
      <c r="BF35" s="509"/>
      <c r="BG35" s="509"/>
      <c r="BH35" s="509"/>
      <c r="BI35" s="509"/>
      <c r="BJ35" s="509"/>
      <c r="BK35" s="509"/>
      <c r="BL35" s="509"/>
      <c r="BM35" s="509"/>
      <c r="BN35" s="509"/>
      <c r="BO35" s="509"/>
      <c r="BP35" s="509"/>
      <c r="BQ35" s="509"/>
      <c r="BR35" s="509"/>
      <c r="BS35" s="509"/>
      <c r="BT35" s="509"/>
      <c r="BU35" s="509"/>
      <c r="BV35" s="509"/>
      <c r="BW35" s="509"/>
      <c r="BX35" s="510"/>
      <c r="BY35" s="137"/>
      <c r="BZ35" s="137"/>
      <c r="CA35" s="137"/>
      <c r="CB35" s="137"/>
      <c r="CC35" s="137"/>
    </row>
    <row r="36" spans="1:81" ht="12.75" customHeight="1">
      <c r="A36" s="495"/>
      <c r="B36" s="496"/>
      <c r="C36" s="496"/>
      <c r="D36" s="496"/>
      <c r="E36" s="496"/>
      <c r="F36" s="496"/>
      <c r="G36" s="496"/>
      <c r="H36" s="496"/>
      <c r="I36" s="496"/>
      <c r="J36" s="496"/>
      <c r="K36" s="496"/>
      <c r="L36" s="496"/>
      <c r="M36" s="496"/>
      <c r="N36" s="496"/>
      <c r="O36" s="496"/>
      <c r="P36" s="496"/>
      <c r="Q36" s="496"/>
      <c r="R36" s="496"/>
      <c r="S36" s="496"/>
      <c r="T36" s="496"/>
      <c r="U36" s="496"/>
      <c r="V36" s="496"/>
      <c r="W36" s="496"/>
      <c r="X36" s="496"/>
      <c r="Y36" s="496"/>
      <c r="Z36" s="496"/>
      <c r="AA36" s="496"/>
      <c r="AB36" s="496"/>
      <c r="AC36" s="330"/>
      <c r="AD36" s="330"/>
      <c r="AE36" s="331"/>
      <c r="AF36" s="511"/>
      <c r="AG36" s="512"/>
      <c r="AH36" s="512"/>
      <c r="AI36" s="512"/>
      <c r="AJ36" s="512"/>
      <c r="AK36" s="512"/>
      <c r="AL36" s="512"/>
      <c r="AM36" s="512"/>
      <c r="AN36" s="512"/>
      <c r="AO36" s="512"/>
      <c r="AP36" s="512"/>
      <c r="AQ36" s="512"/>
      <c r="AR36" s="512"/>
      <c r="AS36" s="512"/>
      <c r="AT36" s="512"/>
      <c r="AU36" s="512"/>
      <c r="AV36" s="512"/>
      <c r="AW36" s="512"/>
      <c r="AX36" s="512"/>
      <c r="AY36" s="512"/>
      <c r="AZ36" s="512"/>
      <c r="BA36" s="512"/>
      <c r="BB36" s="512"/>
      <c r="BC36" s="512"/>
      <c r="BD36" s="512"/>
      <c r="BE36" s="512"/>
      <c r="BF36" s="512"/>
      <c r="BG36" s="512"/>
      <c r="BH36" s="512"/>
      <c r="BI36" s="512"/>
      <c r="BJ36" s="512"/>
      <c r="BK36" s="512"/>
      <c r="BL36" s="512"/>
      <c r="BM36" s="512"/>
      <c r="BN36" s="512"/>
      <c r="BO36" s="512"/>
      <c r="BP36" s="512"/>
      <c r="BQ36" s="512"/>
      <c r="BR36" s="512"/>
      <c r="BS36" s="512"/>
      <c r="BT36" s="512"/>
      <c r="BU36" s="512"/>
      <c r="BV36" s="512"/>
      <c r="BW36" s="512"/>
      <c r="BX36" s="513"/>
      <c r="BY36" s="137"/>
      <c r="BZ36" s="137"/>
      <c r="CA36" s="137"/>
      <c r="CB36" s="137"/>
      <c r="CC36" s="137"/>
    </row>
    <row r="37" spans="1:81" ht="14.25" customHeight="1">
      <c r="A37" s="384" t="s">
        <v>97</v>
      </c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85"/>
      <c r="O37" s="385"/>
      <c r="P37" s="385"/>
      <c r="Q37" s="385"/>
      <c r="R37" s="385"/>
      <c r="S37" s="385"/>
      <c r="T37" s="385"/>
      <c r="U37" s="385"/>
      <c r="V37" s="385"/>
      <c r="W37" s="385"/>
      <c r="X37" s="385"/>
      <c r="Y37" s="385"/>
      <c r="Z37" s="385"/>
      <c r="AA37" s="385"/>
      <c r="AB37" s="385"/>
      <c r="AC37" s="385"/>
      <c r="AD37" s="385"/>
      <c r="AE37" s="385"/>
      <c r="AF37" s="385"/>
      <c r="AG37" s="385"/>
      <c r="AH37" s="385"/>
      <c r="AI37" s="385"/>
      <c r="AJ37" s="385"/>
      <c r="AK37" s="385"/>
      <c r="AL37" s="385"/>
      <c r="AM37" s="385"/>
      <c r="AN37" s="385"/>
      <c r="AO37" s="385"/>
      <c r="AP37" s="385"/>
      <c r="AQ37" s="385"/>
      <c r="AR37" s="385"/>
      <c r="AS37" s="385"/>
      <c r="AT37" s="385"/>
      <c r="AU37" s="385"/>
      <c r="AV37" s="385"/>
      <c r="AW37" s="385"/>
      <c r="AX37" s="385"/>
      <c r="AY37" s="385"/>
      <c r="AZ37" s="385"/>
      <c r="BA37" s="385"/>
      <c r="BB37" s="385"/>
      <c r="BC37" s="385"/>
      <c r="BD37" s="385"/>
      <c r="BE37" s="385"/>
      <c r="BF37" s="385"/>
      <c r="BG37" s="385"/>
      <c r="BH37" s="385"/>
      <c r="BI37" s="385"/>
      <c r="BJ37" s="385"/>
      <c r="BK37" s="385"/>
      <c r="BL37" s="385"/>
      <c r="BM37" s="385"/>
      <c r="BN37" s="385"/>
      <c r="BO37" s="385"/>
      <c r="BP37" s="385"/>
      <c r="BQ37" s="385"/>
      <c r="BR37" s="385"/>
      <c r="BS37" s="385"/>
      <c r="BT37" s="385"/>
      <c r="BU37" s="385"/>
      <c r="BV37" s="385"/>
      <c r="BW37" s="385"/>
      <c r="BX37" s="386"/>
      <c r="BY37" s="137"/>
      <c r="BZ37" s="137"/>
      <c r="CA37" s="137"/>
      <c r="CB37" s="137"/>
      <c r="CC37" s="137"/>
    </row>
    <row r="38" spans="1:81" ht="7.5" customHeight="1">
      <c r="A38" s="338" t="s">
        <v>96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39"/>
      <c r="Z38" s="339"/>
      <c r="AA38" s="339"/>
      <c r="AB38" s="434"/>
      <c r="AC38" s="340"/>
      <c r="AD38" s="340"/>
      <c r="AE38" s="470"/>
      <c r="AF38" s="481" t="str">
        <f>Лист1!A4</f>
        <v>{bg_sum}</v>
      </c>
      <c r="AG38" s="482"/>
      <c r="AH38" s="482"/>
      <c r="AI38" s="482"/>
      <c r="AJ38" s="482"/>
      <c r="AK38" s="482"/>
      <c r="AL38" s="482"/>
      <c r="AM38" s="482"/>
      <c r="AN38" s="482"/>
      <c r="AO38" s="482"/>
      <c r="AP38" s="482"/>
      <c r="AQ38" s="482"/>
      <c r="AR38" s="482"/>
      <c r="AS38" s="482"/>
      <c r="AT38" s="482"/>
      <c r="AU38" s="482"/>
      <c r="AV38" s="482"/>
      <c r="AW38" s="482"/>
      <c r="AX38" s="482"/>
      <c r="AY38" s="482"/>
      <c r="AZ38" s="482"/>
      <c r="BA38" s="482"/>
      <c r="BB38" s="482"/>
      <c r="BC38" s="482"/>
      <c r="BD38" s="482"/>
      <c r="BE38" s="482"/>
      <c r="BF38" s="482"/>
      <c r="BG38" s="482"/>
      <c r="BH38" s="482"/>
      <c r="BI38" s="482"/>
      <c r="BJ38" s="482"/>
      <c r="BK38" s="482"/>
      <c r="BL38" s="482"/>
      <c r="BM38" s="482"/>
      <c r="BN38" s="482"/>
      <c r="BO38" s="483"/>
      <c r="BP38" s="483"/>
      <c r="BQ38" s="483"/>
      <c r="BR38" s="483"/>
      <c r="BS38" s="483"/>
      <c r="BT38" s="483"/>
      <c r="BU38" s="483"/>
      <c r="BV38" s="483"/>
      <c r="BW38" s="483"/>
      <c r="BX38" s="484"/>
      <c r="BY38" s="137"/>
      <c r="BZ38" s="137"/>
      <c r="CA38" s="137"/>
      <c r="CB38" s="137"/>
      <c r="CC38" s="137"/>
    </row>
    <row r="39" spans="1:81" ht="6" customHeight="1">
      <c r="A39" s="449"/>
      <c r="B39" s="450"/>
      <c r="C39" s="450"/>
      <c r="D39" s="450"/>
      <c r="E39" s="450"/>
      <c r="F39" s="450"/>
      <c r="G39" s="450"/>
      <c r="H39" s="450"/>
      <c r="I39" s="450"/>
      <c r="J39" s="450"/>
      <c r="K39" s="450"/>
      <c r="L39" s="450"/>
      <c r="M39" s="450"/>
      <c r="N39" s="450"/>
      <c r="O39" s="450"/>
      <c r="P39" s="450"/>
      <c r="Q39" s="450"/>
      <c r="R39" s="450"/>
      <c r="S39" s="450"/>
      <c r="T39" s="450"/>
      <c r="U39" s="450"/>
      <c r="V39" s="450"/>
      <c r="W39" s="450"/>
      <c r="X39" s="450"/>
      <c r="Y39" s="450"/>
      <c r="Z39" s="450"/>
      <c r="AA39" s="450"/>
      <c r="AB39" s="342"/>
      <c r="AC39" s="343"/>
      <c r="AD39" s="343"/>
      <c r="AE39" s="471"/>
      <c r="AF39" s="485"/>
      <c r="AG39" s="486"/>
      <c r="AH39" s="486"/>
      <c r="AI39" s="486"/>
      <c r="AJ39" s="486"/>
      <c r="AK39" s="486"/>
      <c r="AL39" s="486"/>
      <c r="AM39" s="486"/>
      <c r="AN39" s="486"/>
      <c r="AO39" s="486"/>
      <c r="AP39" s="486"/>
      <c r="AQ39" s="486"/>
      <c r="AR39" s="486"/>
      <c r="AS39" s="486"/>
      <c r="AT39" s="486"/>
      <c r="AU39" s="486"/>
      <c r="AV39" s="486"/>
      <c r="AW39" s="486"/>
      <c r="AX39" s="486"/>
      <c r="AY39" s="486"/>
      <c r="AZ39" s="486"/>
      <c r="BA39" s="486"/>
      <c r="BB39" s="486"/>
      <c r="BC39" s="486"/>
      <c r="BD39" s="486"/>
      <c r="BE39" s="486"/>
      <c r="BF39" s="486"/>
      <c r="BG39" s="486"/>
      <c r="BH39" s="486"/>
      <c r="BI39" s="486"/>
      <c r="BJ39" s="486"/>
      <c r="BK39" s="486"/>
      <c r="BL39" s="486"/>
      <c r="BM39" s="486"/>
      <c r="BN39" s="486"/>
      <c r="BO39" s="487"/>
      <c r="BP39" s="487"/>
      <c r="BQ39" s="487"/>
      <c r="BR39" s="487"/>
      <c r="BS39" s="487"/>
      <c r="BT39" s="487"/>
      <c r="BU39" s="487"/>
      <c r="BV39" s="487"/>
      <c r="BW39" s="487"/>
      <c r="BX39" s="488"/>
      <c r="BY39" s="137"/>
      <c r="BZ39" s="137"/>
      <c r="CA39" s="137"/>
      <c r="CB39" s="137"/>
      <c r="CC39" s="137"/>
    </row>
    <row r="40" spans="1:81" ht="15">
      <c r="A40" s="472" t="s">
        <v>95</v>
      </c>
      <c r="B40" s="473"/>
      <c r="C40" s="473"/>
      <c r="D40" s="473"/>
      <c r="E40" s="473"/>
      <c r="F40" s="473"/>
      <c r="G40" s="473"/>
      <c r="H40" s="473"/>
      <c r="I40" s="473"/>
      <c r="J40" s="473"/>
      <c r="K40" s="473"/>
      <c r="L40" s="473"/>
      <c r="M40" s="473"/>
      <c r="N40" s="473"/>
      <c r="O40" s="473"/>
      <c r="P40" s="473"/>
      <c r="Q40" s="473"/>
      <c r="R40" s="473"/>
      <c r="S40" s="473"/>
      <c r="T40" s="473"/>
      <c r="U40" s="473"/>
      <c r="V40" s="473"/>
      <c r="W40" s="473"/>
      <c r="X40" s="473"/>
      <c r="Y40" s="473"/>
      <c r="Z40" s="473"/>
      <c r="AA40" s="473"/>
      <c r="AB40" s="473"/>
      <c r="AC40" s="474"/>
      <c r="AD40" s="474"/>
      <c r="AE40" s="475"/>
      <c r="AF40" s="476" t="s">
        <v>406</v>
      </c>
      <c r="AG40" s="477"/>
      <c r="AH40" s="477"/>
      <c r="AI40" s="477"/>
      <c r="AJ40" s="477"/>
      <c r="AK40" s="477"/>
      <c r="AL40" s="477"/>
      <c r="AM40" s="477"/>
      <c r="AN40" s="477"/>
      <c r="AO40" s="477"/>
      <c r="AP40" s="477"/>
      <c r="AQ40" s="477"/>
      <c r="AR40" s="477"/>
      <c r="AS40" s="477"/>
      <c r="AT40" s="477"/>
      <c r="AU40" s="477"/>
      <c r="AV40" s="477"/>
      <c r="AW40" s="477"/>
      <c r="AX40" s="477"/>
      <c r="AY40" s="477"/>
      <c r="AZ40" s="477"/>
      <c r="BA40" s="477"/>
      <c r="BB40" s="477"/>
      <c r="BC40" s="477"/>
      <c r="BD40" s="477"/>
      <c r="BE40" s="477"/>
      <c r="BF40" s="477"/>
      <c r="BG40" s="477"/>
      <c r="BH40" s="477"/>
      <c r="BI40" s="477"/>
      <c r="BJ40" s="477"/>
      <c r="BK40" s="477"/>
      <c r="BL40" s="477"/>
      <c r="BM40" s="477"/>
      <c r="BN40" s="477"/>
      <c r="BO40" s="477"/>
      <c r="BP40" s="477"/>
      <c r="BQ40" s="477"/>
      <c r="BR40" s="477"/>
      <c r="BS40" s="477"/>
      <c r="BT40" s="477"/>
      <c r="BU40" s="477"/>
      <c r="BV40" s="477"/>
      <c r="BW40" s="477"/>
      <c r="BX40" s="478"/>
      <c r="BY40" s="137"/>
      <c r="BZ40" s="137"/>
      <c r="CA40" s="137"/>
      <c r="CB40" s="137"/>
      <c r="CC40" s="137"/>
    </row>
    <row r="41" spans="1:81" ht="12.95" customHeight="1">
      <c r="A41" s="479" t="s">
        <v>94</v>
      </c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20"/>
      <c r="W41" s="320"/>
      <c r="X41" s="320"/>
      <c r="Y41" s="320"/>
      <c r="Z41" s="320"/>
      <c r="AA41" s="320"/>
      <c r="AB41" s="320"/>
      <c r="AC41" s="321"/>
      <c r="AD41" s="321"/>
      <c r="AE41" s="321"/>
      <c r="AF41" s="480" t="s">
        <v>93</v>
      </c>
      <c r="AG41" s="477"/>
      <c r="AH41" s="477"/>
      <c r="AI41" s="477"/>
      <c r="AJ41" s="477"/>
      <c r="AK41" s="477"/>
      <c r="AL41" s="477"/>
      <c r="AM41" s="477"/>
      <c r="AN41" s="477"/>
      <c r="AO41" s="477"/>
      <c r="AP41" s="477"/>
      <c r="AQ41" s="477"/>
      <c r="AR41" s="477"/>
      <c r="AS41" s="477"/>
      <c r="AT41" s="477"/>
      <c r="AU41" s="477"/>
      <c r="AV41" s="477"/>
      <c r="AW41" s="477"/>
      <c r="AX41" s="477"/>
      <c r="AY41" s="477"/>
      <c r="AZ41" s="477"/>
      <c r="BA41" s="477"/>
      <c r="BB41" s="477"/>
      <c r="BC41" s="478"/>
      <c r="BD41" s="467" t="s">
        <v>405</v>
      </c>
      <c r="BE41" s="468"/>
      <c r="BF41" s="468"/>
      <c r="BG41" s="468"/>
      <c r="BH41" s="468"/>
      <c r="BI41" s="468"/>
      <c r="BJ41" s="468"/>
      <c r="BK41" s="468"/>
      <c r="BL41" s="468"/>
      <c r="BM41" s="468"/>
      <c r="BN41" s="468"/>
      <c r="BO41" s="468"/>
      <c r="BP41" s="468"/>
      <c r="BQ41" s="468"/>
      <c r="BR41" s="468"/>
      <c r="BS41" s="468"/>
      <c r="BT41" s="468"/>
      <c r="BU41" s="468"/>
      <c r="BV41" s="468"/>
      <c r="BW41" s="468"/>
      <c r="BX41" s="469"/>
      <c r="BY41" s="145"/>
      <c r="BZ41" s="137"/>
      <c r="CA41" s="137"/>
      <c r="CB41" s="137"/>
      <c r="CC41" s="137"/>
    </row>
    <row r="42" spans="1:81" ht="12.95" customHeight="1">
      <c r="A42" s="338" t="s">
        <v>92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39"/>
      <c r="Z42" s="339"/>
      <c r="AA42" s="339"/>
      <c r="AB42" s="339"/>
      <c r="AC42" s="340"/>
      <c r="AD42" s="340"/>
      <c r="AE42" s="340"/>
      <c r="AF42" s="413" t="s">
        <v>407</v>
      </c>
      <c r="AG42" s="414"/>
      <c r="AH42" s="414"/>
      <c r="AI42" s="414"/>
      <c r="AJ42" s="414"/>
      <c r="AK42" s="414"/>
      <c r="AL42" s="414"/>
      <c r="AM42" s="414"/>
      <c r="AN42" s="414"/>
      <c r="AO42" s="414"/>
      <c r="AP42" s="414"/>
      <c r="AQ42" s="414"/>
      <c r="AR42" s="414"/>
      <c r="AS42" s="414"/>
      <c r="AT42" s="414"/>
      <c r="AU42" s="414"/>
      <c r="AV42" s="414"/>
      <c r="AW42" s="414"/>
      <c r="AX42" s="414"/>
      <c r="AY42" s="414"/>
      <c r="AZ42" s="414"/>
      <c r="BA42" s="414"/>
      <c r="BB42" s="414"/>
      <c r="BC42" s="414"/>
      <c r="BD42" s="414"/>
      <c r="BE42" s="414"/>
      <c r="BF42" s="414"/>
      <c r="BG42" s="414"/>
      <c r="BH42" s="414"/>
      <c r="BI42" s="414"/>
      <c r="BJ42" s="414"/>
      <c r="BK42" s="414"/>
      <c r="BL42" s="414"/>
      <c r="BM42" s="414"/>
      <c r="BN42" s="414"/>
      <c r="BO42" s="414"/>
      <c r="BP42" s="414"/>
      <c r="BQ42" s="414"/>
      <c r="BR42" s="414"/>
      <c r="BS42" s="414"/>
      <c r="BT42" s="414"/>
      <c r="BU42" s="414"/>
      <c r="BV42" s="414"/>
      <c r="BW42" s="414"/>
      <c r="BX42" s="415"/>
      <c r="BY42" s="137"/>
      <c r="BZ42" s="137"/>
      <c r="CA42" s="137"/>
      <c r="CB42" s="137"/>
      <c r="CC42" s="137"/>
    </row>
    <row r="43" spans="1:81" ht="12.95" customHeight="1">
      <c r="A43" s="449"/>
      <c r="B43" s="450"/>
      <c r="C43" s="450"/>
      <c r="D43" s="450"/>
      <c r="E43" s="450"/>
      <c r="F43" s="450"/>
      <c r="G43" s="450"/>
      <c r="H43" s="450"/>
      <c r="I43" s="450"/>
      <c r="J43" s="450"/>
      <c r="K43" s="450"/>
      <c r="L43" s="450"/>
      <c r="M43" s="450"/>
      <c r="N43" s="450"/>
      <c r="O43" s="450"/>
      <c r="P43" s="450"/>
      <c r="Q43" s="450"/>
      <c r="R43" s="450"/>
      <c r="S43" s="450"/>
      <c r="T43" s="450"/>
      <c r="U43" s="450"/>
      <c r="V43" s="450"/>
      <c r="W43" s="450"/>
      <c r="X43" s="450"/>
      <c r="Y43" s="450"/>
      <c r="Z43" s="450"/>
      <c r="AA43" s="450"/>
      <c r="AB43" s="450"/>
      <c r="AC43" s="343"/>
      <c r="AD43" s="343"/>
      <c r="AE43" s="343"/>
      <c r="AF43" s="451"/>
      <c r="AG43" s="452"/>
      <c r="AH43" s="452"/>
      <c r="AI43" s="452"/>
      <c r="AJ43" s="452"/>
      <c r="AK43" s="452"/>
      <c r="AL43" s="452"/>
      <c r="AM43" s="452"/>
      <c r="AN43" s="452"/>
      <c r="AO43" s="452"/>
      <c r="AP43" s="452"/>
      <c r="AQ43" s="452"/>
      <c r="AR43" s="452"/>
      <c r="AS43" s="452"/>
      <c r="AT43" s="452"/>
      <c r="AU43" s="452"/>
      <c r="AV43" s="452"/>
      <c r="AW43" s="452"/>
      <c r="AX43" s="452"/>
      <c r="AY43" s="452"/>
      <c r="AZ43" s="452"/>
      <c r="BA43" s="452"/>
      <c r="BB43" s="452"/>
      <c r="BC43" s="452"/>
      <c r="BD43" s="452"/>
      <c r="BE43" s="452"/>
      <c r="BF43" s="452"/>
      <c r="BG43" s="452"/>
      <c r="BH43" s="452"/>
      <c r="BI43" s="452"/>
      <c r="BJ43" s="452"/>
      <c r="BK43" s="452"/>
      <c r="BL43" s="452"/>
      <c r="BM43" s="452"/>
      <c r="BN43" s="452"/>
      <c r="BO43" s="452"/>
      <c r="BP43" s="452"/>
      <c r="BQ43" s="452"/>
      <c r="BR43" s="452"/>
      <c r="BS43" s="452"/>
      <c r="BT43" s="452"/>
      <c r="BU43" s="452"/>
      <c r="BV43" s="452"/>
      <c r="BW43" s="452"/>
      <c r="BX43" s="453"/>
      <c r="BY43" s="137"/>
      <c r="BZ43" s="137"/>
      <c r="CA43" s="137"/>
      <c r="CB43" s="137"/>
      <c r="CC43" s="137"/>
    </row>
    <row r="44" spans="1:81" ht="12.95" customHeight="1">
      <c r="A44" s="338" t="s">
        <v>91</v>
      </c>
      <c r="B44" s="339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39"/>
      <c r="N44" s="339"/>
      <c r="O44" s="339"/>
      <c r="P44" s="339"/>
      <c r="Q44" s="339"/>
      <c r="R44" s="339"/>
      <c r="S44" s="339"/>
      <c r="T44" s="339"/>
      <c r="U44" s="339"/>
      <c r="V44" s="339"/>
      <c r="W44" s="339"/>
      <c r="X44" s="339"/>
      <c r="Y44" s="339"/>
      <c r="Z44" s="339"/>
      <c r="AA44" s="339"/>
      <c r="AB44" s="339"/>
      <c r="AC44" s="340"/>
      <c r="AD44" s="340"/>
      <c r="AE44" s="340"/>
      <c r="AF44" s="413" t="s">
        <v>408</v>
      </c>
      <c r="AG44" s="457"/>
      <c r="AH44" s="457"/>
      <c r="AI44" s="457"/>
      <c r="AJ44" s="457"/>
      <c r="AK44" s="457"/>
      <c r="AL44" s="457"/>
      <c r="AM44" s="457"/>
      <c r="AN44" s="457"/>
      <c r="AO44" s="457"/>
      <c r="AP44" s="457"/>
      <c r="AQ44" s="457"/>
      <c r="AR44" s="457"/>
      <c r="AS44" s="457"/>
      <c r="AT44" s="457"/>
      <c r="AU44" s="457"/>
      <c r="AV44" s="457"/>
      <c r="AW44" s="457"/>
      <c r="AX44" s="457"/>
      <c r="AY44" s="457"/>
      <c r="AZ44" s="457"/>
      <c r="BA44" s="457"/>
      <c r="BB44" s="457"/>
      <c r="BC44" s="457"/>
      <c r="BD44" s="457"/>
      <c r="BE44" s="457"/>
      <c r="BF44" s="457"/>
      <c r="BG44" s="457"/>
      <c r="BH44" s="457"/>
      <c r="BI44" s="457"/>
      <c r="BJ44" s="457"/>
      <c r="BK44" s="457"/>
      <c r="BL44" s="457"/>
      <c r="BM44" s="457"/>
      <c r="BN44" s="457"/>
      <c r="BO44" s="457"/>
      <c r="BP44" s="457"/>
      <c r="BQ44" s="457"/>
      <c r="BR44" s="457"/>
      <c r="BS44" s="457"/>
      <c r="BT44" s="457"/>
      <c r="BU44" s="457"/>
      <c r="BV44" s="457"/>
      <c r="BW44" s="457"/>
      <c r="BX44" s="458"/>
      <c r="BY44" s="137"/>
      <c r="BZ44" s="137"/>
      <c r="CA44" s="137"/>
      <c r="CB44" s="137"/>
      <c r="CC44" s="137"/>
    </row>
    <row r="45" spans="1:81" ht="12.95" customHeight="1">
      <c r="A45" s="454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  <c r="AA45" s="455"/>
      <c r="AB45" s="455"/>
      <c r="AC45" s="456"/>
      <c r="AD45" s="456"/>
      <c r="AE45" s="456"/>
      <c r="AF45" s="459"/>
      <c r="AG45" s="460"/>
      <c r="AH45" s="460"/>
      <c r="AI45" s="460"/>
      <c r="AJ45" s="460"/>
      <c r="AK45" s="460"/>
      <c r="AL45" s="460"/>
      <c r="AM45" s="460"/>
      <c r="AN45" s="460"/>
      <c r="AO45" s="460"/>
      <c r="AP45" s="460"/>
      <c r="AQ45" s="460"/>
      <c r="AR45" s="460"/>
      <c r="AS45" s="460"/>
      <c r="AT45" s="460"/>
      <c r="AU45" s="460"/>
      <c r="AV45" s="460"/>
      <c r="AW45" s="460"/>
      <c r="AX45" s="460"/>
      <c r="AY45" s="460"/>
      <c r="AZ45" s="460"/>
      <c r="BA45" s="460"/>
      <c r="BB45" s="460"/>
      <c r="BC45" s="460"/>
      <c r="BD45" s="460"/>
      <c r="BE45" s="460"/>
      <c r="BF45" s="460"/>
      <c r="BG45" s="460"/>
      <c r="BH45" s="460"/>
      <c r="BI45" s="460"/>
      <c r="BJ45" s="460"/>
      <c r="BK45" s="460"/>
      <c r="BL45" s="460"/>
      <c r="BM45" s="460"/>
      <c r="BN45" s="460"/>
      <c r="BO45" s="460"/>
      <c r="BP45" s="460"/>
      <c r="BQ45" s="460"/>
      <c r="BR45" s="460"/>
      <c r="BS45" s="460"/>
      <c r="BT45" s="460"/>
      <c r="BU45" s="460"/>
      <c r="BV45" s="460"/>
      <c r="BW45" s="460"/>
      <c r="BX45" s="461"/>
      <c r="BY45" s="137"/>
      <c r="BZ45" s="137"/>
      <c r="CA45" s="137"/>
      <c r="CB45" s="137"/>
      <c r="CC45" s="137"/>
    </row>
    <row r="46" spans="1:81" ht="12.95" customHeight="1">
      <c r="A46" s="341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342"/>
      <c r="Z46" s="342"/>
      <c r="AA46" s="342"/>
      <c r="AB46" s="342"/>
      <c r="AC46" s="343"/>
      <c r="AD46" s="343"/>
      <c r="AE46" s="343"/>
      <c r="AF46" s="462"/>
      <c r="AG46" s="463"/>
      <c r="AH46" s="463"/>
      <c r="AI46" s="463"/>
      <c r="AJ46" s="463"/>
      <c r="AK46" s="463"/>
      <c r="AL46" s="463"/>
      <c r="AM46" s="463"/>
      <c r="AN46" s="463"/>
      <c r="AO46" s="463"/>
      <c r="AP46" s="463"/>
      <c r="AQ46" s="463"/>
      <c r="AR46" s="463"/>
      <c r="AS46" s="463"/>
      <c r="AT46" s="463"/>
      <c r="AU46" s="463"/>
      <c r="AV46" s="463"/>
      <c r="AW46" s="463"/>
      <c r="AX46" s="463"/>
      <c r="AY46" s="463"/>
      <c r="AZ46" s="463"/>
      <c r="BA46" s="463"/>
      <c r="BB46" s="463"/>
      <c r="BC46" s="463"/>
      <c r="BD46" s="463"/>
      <c r="BE46" s="463"/>
      <c r="BF46" s="463"/>
      <c r="BG46" s="463"/>
      <c r="BH46" s="463"/>
      <c r="BI46" s="463"/>
      <c r="BJ46" s="463"/>
      <c r="BK46" s="463"/>
      <c r="BL46" s="463"/>
      <c r="BM46" s="463"/>
      <c r="BN46" s="463"/>
      <c r="BO46" s="463"/>
      <c r="BP46" s="463"/>
      <c r="BQ46" s="463"/>
      <c r="BR46" s="463"/>
      <c r="BS46" s="463"/>
      <c r="BT46" s="463"/>
      <c r="BU46" s="463"/>
      <c r="BV46" s="463"/>
      <c r="BW46" s="463"/>
      <c r="BX46" s="464"/>
      <c r="BY46" s="137"/>
      <c r="BZ46" s="137"/>
      <c r="CA46" s="137"/>
      <c r="CB46" s="137"/>
      <c r="CC46" s="137"/>
    </row>
    <row r="47" spans="1:81" ht="12.95" customHeight="1">
      <c r="A47" s="384" t="s">
        <v>90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385"/>
      <c r="Z47" s="385"/>
      <c r="AA47" s="385"/>
      <c r="AB47" s="385"/>
      <c r="AC47" s="385"/>
      <c r="AD47" s="385"/>
      <c r="AE47" s="385"/>
      <c r="AF47" s="385"/>
      <c r="AG47" s="385"/>
      <c r="AH47" s="385"/>
      <c r="AI47" s="385"/>
      <c r="AJ47" s="385"/>
      <c r="AK47" s="385"/>
      <c r="AL47" s="385"/>
      <c r="AM47" s="385"/>
      <c r="AN47" s="385"/>
      <c r="AO47" s="385"/>
      <c r="AP47" s="385"/>
      <c r="AQ47" s="385"/>
      <c r="AR47" s="385"/>
      <c r="AS47" s="385"/>
      <c r="AT47" s="385"/>
      <c r="AU47" s="385"/>
      <c r="AV47" s="385"/>
      <c r="AW47" s="385"/>
      <c r="AX47" s="385"/>
      <c r="AY47" s="385"/>
      <c r="AZ47" s="385"/>
      <c r="BA47" s="385"/>
      <c r="BB47" s="385"/>
      <c r="BC47" s="385"/>
      <c r="BD47" s="385"/>
      <c r="BE47" s="385"/>
      <c r="BF47" s="385"/>
      <c r="BG47" s="385"/>
      <c r="BH47" s="385"/>
      <c r="BI47" s="385"/>
      <c r="BJ47" s="385"/>
      <c r="BK47" s="385"/>
      <c r="BL47" s="385"/>
      <c r="BM47" s="385"/>
      <c r="BN47" s="385"/>
      <c r="BO47" s="385"/>
      <c r="BP47" s="385"/>
      <c r="BQ47" s="385"/>
      <c r="BR47" s="385"/>
      <c r="BS47" s="385"/>
      <c r="BT47" s="385"/>
      <c r="BU47" s="385"/>
      <c r="BV47" s="385"/>
      <c r="BW47" s="385"/>
      <c r="BX47" s="386"/>
      <c r="BY47" s="137"/>
      <c r="BZ47" s="137"/>
      <c r="CA47" s="137"/>
      <c r="CB47" s="137"/>
      <c r="CC47" s="137"/>
    </row>
    <row r="48" spans="1:81" ht="12.95" customHeight="1">
      <c r="A48" s="361" t="s">
        <v>89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62"/>
      <c r="Z48" s="362"/>
      <c r="AA48" s="362"/>
      <c r="AB48" s="362"/>
      <c r="AC48" s="362"/>
      <c r="AD48" s="362"/>
      <c r="AE48" s="362"/>
      <c r="AF48" s="362"/>
      <c r="AG48" s="362"/>
      <c r="AH48" s="362"/>
      <c r="AI48" s="362"/>
      <c r="AJ48" s="362"/>
      <c r="AK48" s="362"/>
      <c r="AL48" s="362"/>
      <c r="AM48" s="362"/>
      <c r="AN48" s="362"/>
      <c r="AO48" s="362"/>
      <c r="AP48" s="362"/>
      <c r="AQ48" s="362"/>
      <c r="AR48" s="362"/>
      <c r="AS48" s="362"/>
      <c r="AT48" s="362"/>
      <c r="AU48" s="362"/>
      <c r="AV48" s="362"/>
      <c r="AW48" s="362"/>
      <c r="AX48" s="362"/>
      <c r="AY48" s="362"/>
      <c r="AZ48" s="362"/>
      <c r="BA48" s="362"/>
      <c r="BB48" s="362"/>
      <c r="BC48" s="362"/>
      <c r="BD48" s="362"/>
      <c r="BE48" s="362"/>
      <c r="BF48" s="362"/>
      <c r="BG48" s="362"/>
      <c r="BH48" s="362"/>
      <c r="BI48" s="362"/>
      <c r="BJ48" s="362"/>
      <c r="BK48" s="362"/>
      <c r="BL48" s="362"/>
      <c r="BM48" s="362"/>
      <c r="BN48" s="362"/>
      <c r="BO48" s="362"/>
      <c r="BP48" s="362"/>
      <c r="BQ48" s="362"/>
      <c r="BR48" s="362"/>
      <c r="BS48" s="362"/>
      <c r="BT48" s="362"/>
      <c r="BU48" s="362"/>
      <c r="BV48" s="362"/>
      <c r="BW48" s="362"/>
      <c r="BX48" s="363"/>
      <c r="BY48" s="137"/>
      <c r="BZ48" s="137"/>
      <c r="CA48" s="137"/>
      <c r="CB48" s="137"/>
      <c r="CC48" s="137"/>
    </row>
    <row r="49" spans="1:81" ht="37.5" customHeight="1">
      <c r="A49" s="364" t="s">
        <v>88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65"/>
      <c r="Z49" s="365"/>
      <c r="AA49" s="365"/>
      <c r="AB49" s="365"/>
      <c r="AC49" s="366"/>
      <c r="AD49" s="366"/>
      <c r="AE49" s="367"/>
      <c r="AF49" s="316" t="str">
        <f>Лист1!A10</f>
        <v>{tender_responsible_full_name}</v>
      </c>
      <c r="AG49" s="317"/>
      <c r="AH49" s="317"/>
      <c r="AI49" s="317"/>
      <c r="AJ49" s="317"/>
      <c r="AK49" s="317"/>
      <c r="AL49" s="317"/>
      <c r="AM49" s="317"/>
      <c r="AN49" s="317"/>
      <c r="AO49" s="317"/>
      <c r="AP49" s="317"/>
      <c r="AQ49" s="317"/>
      <c r="AR49" s="317"/>
      <c r="AS49" s="317"/>
      <c r="AT49" s="317"/>
      <c r="AU49" s="317"/>
      <c r="AV49" s="317"/>
      <c r="AW49" s="317"/>
      <c r="AX49" s="317"/>
      <c r="AY49" s="317"/>
      <c r="AZ49" s="317"/>
      <c r="BA49" s="317"/>
      <c r="BB49" s="317"/>
      <c r="BC49" s="317"/>
      <c r="BD49" s="317"/>
      <c r="BE49" s="317"/>
      <c r="BF49" s="317"/>
      <c r="BG49" s="317"/>
      <c r="BH49" s="317"/>
      <c r="BI49" s="317"/>
      <c r="BJ49" s="317"/>
      <c r="BK49" s="317"/>
      <c r="BL49" s="317"/>
      <c r="BM49" s="317"/>
      <c r="BN49" s="317"/>
      <c r="BO49" s="317"/>
      <c r="BP49" s="317"/>
      <c r="BQ49" s="317"/>
      <c r="BR49" s="317"/>
      <c r="BS49" s="317"/>
      <c r="BT49" s="317"/>
      <c r="BU49" s="317"/>
      <c r="BV49" s="317"/>
      <c r="BW49" s="317"/>
      <c r="BX49" s="318"/>
      <c r="BY49" s="137"/>
      <c r="BZ49" s="137"/>
      <c r="CA49" s="137"/>
      <c r="CB49" s="137"/>
      <c r="CC49" s="137"/>
    </row>
    <row r="50" spans="1:81" ht="12.95" customHeight="1">
      <c r="A50" s="319" t="s">
        <v>87</v>
      </c>
      <c r="B50" s="320"/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320"/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1"/>
      <c r="AD50" s="321"/>
      <c r="AE50" s="321"/>
      <c r="AF50" s="416" t="str">
        <f>Лист1!A15</f>
        <v>{tender_responsible_inn}</v>
      </c>
      <c r="AG50" s="417"/>
      <c r="AH50" s="417"/>
      <c r="AI50" s="417"/>
      <c r="AJ50" s="417"/>
      <c r="AK50" s="417"/>
      <c r="AL50" s="417"/>
      <c r="AM50" s="417"/>
      <c r="AN50" s="417"/>
      <c r="AO50" s="417"/>
      <c r="AP50" s="417"/>
      <c r="AQ50" s="417"/>
      <c r="AR50" s="417"/>
      <c r="AS50" s="417"/>
      <c r="AT50" s="417"/>
      <c r="AU50" s="417"/>
      <c r="AV50" s="417"/>
      <c r="AW50" s="417"/>
      <c r="AX50" s="417"/>
      <c r="AY50" s="417"/>
      <c r="AZ50" s="417"/>
      <c r="BA50" s="417"/>
      <c r="BB50" s="417"/>
      <c r="BC50" s="417"/>
      <c r="BD50" s="417"/>
      <c r="BE50" s="417"/>
      <c r="BF50" s="417"/>
      <c r="BG50" s="417"/>
      <c r="BH50" s="417"/>
      <c r="BI50" s="417"/>
      <c r="BJ50" s="417"/>
      <c r="BK50" s="417"/>
      <c r="BL50" s="417"/>
      <c r="BM50" s="417"/>
      <c r="BN50" s="417"/>
      <c r="BO50" s="417"/>
      <c r="BP50" s="417"/>
      <c r="BQ50" s="417"/>
      <c r="BR50" s="417"/>
      <c r="BS50" s="417"/>
      <c r="BT50" s="417"/>
      <c r="BU50" s="417"/>
      <c r="BV50" s="417"/>
      <c r="BW50" s="417"/>
      <c r="BX50" s="418"/>
      <c r="BY50" s="137"/>
      <c r="BZ50" s="137"/>
      <c r="CA50" s="137"/>
      <c r="CB50" s="137"/>
      <c r="CC50" s="137"/>
    </row>
    <row r="51" spans="1:81" ht="12.95" customHeight="1">
      <c r="A51" s="325" t="s">
        <v>86</v>
      </c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326"/>
      <c r="Z51" s="326"/>
      <c r="AA51" s="326"/>
      <c r="AB51" s="326"/>
      <c r="AC51" s="327"/>
      <c r="AD51" s="327"/>
      <c r="AE51" s="328"/>
      <c r="AF51" s="332" t="str">
        <f>Лист1!A13</f>
        <v>{tender_contract_subject}</v>
      </c>
      <c r="AG51" s="333"/>
      <c r="AH51" s="333"/>
      <c r="AI51" s="333"/>
      <c r="AJ51" s="333"/>
      <c r="AK51" s="333"/>
      <c r="AL51" s="333"/>
      <c r="AM51" s="333"/>
      <c r="AN51" s="333"/>
      <c r="AO51" s="333"/>
      <c r="AP51" s="333"/>
      <c r="AQ51" s="333"/>
      <c r="AR51" s="333"/>
      <c r="AS51" s="333"/>
      <c r="AT51" s="333"/>
      <c r="AU51" s="333"/>
      <c r="AV51" s="333"/>
      <c r="AW51" s="333"/>
      <c r="AX51" s="333"/>
      <c r="AY51" s="333"/>
      <c r="AZ51" s="333"/>
      <c r="BA51" s="333"/>
      <c r="BB51" s="333"/>
      <c r="BC51" s="333"/>
      <c r="BD51" s="333"/>
      <c r="BE51" s="333"/>
      <c r="BF51" s="333"/>
      <c r="BG51" s="333"/>
      <c r="BH51" s="333"/>
      <c r="BI51" s="333"/>
      <c r="BJ51" s="333"/>
      <c r="BK51" s="333"/>
      <c r="BL51" s="333"/>
      <c r="BM51" s="333"/>
      <c r="BN51" s="333"/>
      <c r="BO51" s="333"/>
      <c r="BP51" s="333"/>
      <c r="BQ51" s="333"/>
      <c r="BR51" s="333"/>
      <c r="BS51" s="333"/>
      <c r="BT51" s="333"/>
      <c r="BU51" s="333"/>
      <c r="BV51" s="333"/>
      <c r="BW51" s="333"/>
      <c r="BX51" s="334"/>
      <c r="BY51" s="137"/>
      <c r="BZ51" s="137"/>
      <c r="CA51" s="137"/>
      <c r="CB51" s="137"/>
      <c r="CC51" s="137"/>
    </row>
    <row r="52" spans="1:81" ht="26.25" customHeight="1">
      <c r="A52" s="329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0"/>
      <c r="W52" s="330"/>
      <c r="X52" s="330"/>
      <c r="Y52" s="330"/>
      <c r="Z52" s="330"/>
      <c r="AA52" s="330"/>
      <c r="AB52" s="330"/>
      <c r="AC52" s="330"/>
      <c r="AD52" s="330"/>
      <c r="AE52" s="331"/>
      <c r="AF52" s="335"/>
      <c r="AG52" s="336"/>
      <c r="AH52" s="336"/>
      <c r="AI52" s="336"/>
      <c r="AJ52" s="336"/>
      <c r="AK52" s="336"/>
      <c r="AL52" s="336"/>
      <c r="AM52" s="336"/>
      <c r="AN52" s="336"/>
      <c r="AO52" s="336"/>
      <c r="AP52" s="336"/>
      <c r="AQ52" s="336"/>
      <c r="AR52" s="336"/>
      <c r="AS52" s="336"/>
      <c r="AT52" s="336"/>
      <c r="AU52" s="336"/>
      <c r="AV52" s="336"/>
      <c r="AW52" s="336"/>
      <c r="AX52" s="336"/>
      <c r="AY52" s="336"/>
      <c r="AZ52" s="336"/>
      <c r="BA52" s="336"/>
      <c r="BB52" s="336"/>
      <c r="BC52" s="336"/>
      <c r="BD52" s="336"/>
      <c r="BE52" s="336"/>
      <c r="BF52" s="336"/>
      <c r="BG52" s="336"/>
      <c r="BH52" s="336"/>
      <c r="BI52" s="336"/>
      <c r="BJ52" s="336"/>
      <c r="BK52" s="336"/>
      <c r="BL52" s="336"/>
      <c r="BM52" s="336"/>
      <c r="BN52" s="336"/>
      <c r="BO52" s="336"/>
      <c r="BP52" s="336"/>
      <c r="BQ52" s="336"/>
      <c r="BR52" s="336"/>
      <c r="BS52" s="336"/>
      <c r="BT52" s="336"/>
      <c r="BU52" s="336"/>
      <c r="BV52" s="336"/>
      <c r="BW52" s="336"/>
      <c r="BX52" s="337"/>
      <c r="BY52" s="137"/>
      <c r="BZ52" s="137"/>
      <c r="CA52" s="137"/>
      <c r="CB52" s="137"/>
      <c r="CC52" s="137"/>
    </row>
    <row r="53" spans="1:81" ht="12.95" customHeight="1">
      <c r="A53" s="338" t="s">
        <v>85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39"/>
      <c r="Z53" s="339"/>
      <c r="AA53" s="339"/>
      <c r="AB53" s="339"/>
      <c r="AC53" s="340"/>
      <c r="AD53" s="340"/>
      <c r="AE53" s="340"/>
      <c r="AF53" s="419" t="str">
        <f>Лист1!A3</f>
        <v>{tender_gos_number}</v>
      </c>
      <c r="AG53" s="420"/>
      <c r="AH53" s="420"/>
      <c r="AI53" s="420"/>
      <c r="AJ53" s="420"/>
      <c r="AK53" s="420"/>
      <c r="AL53" s="420"/>
      <c r="AM53" s="420"/>
      <c r="AN53" s="420"/>
      <c r="AO53" s="420"/>
      <c r="AP53" s="420"/>
      <c r="AQ53" s="420"/>
      <c r="AR53" s="420"/>
      <c r="AS53" s="420"/>
      <c r="AT53" s="420"/>
      <c r="AU53" s="420"/>
      <c r="AV53" s="420"/>
      <c r="AW53" s="420"/>
      <c r="AX53" s="420"/>
      <c r="AY53" s="420"/>
      <c r="AZ53" s="420"/>
      <c r="BA53" s="420"/>
      <c r="BB53" s="420"/>
      <c r="BC53" s="420"/>
      <c r="BD53" s="420"/>
      <c r="BE53" s="420"/>
      <c r="BF53" s="420"/>
      <c r="BG53" s="420"/>
      <c r="BH53" s="420"/>
      <c r="BI53" s="420"/>
      <c r="BJ53" s="420"/>
      <c r="BK53" s="420"/>
      <c r="BL53" s="420"/>
      <c r="BM53" s="420"/>
      <c r="BN53" s="420"/>
      <c r="BO53" s="420"/>
      <c r="BP53" s="421"/>
      <c r="BQ53" s="350" t="s">
        <v>409</v>
      </c>
      <c r="BR53" s="351"/>
      <c r="BS53" s="351"/>
      <c r="BT53" s="351"/>
      <c r="BU53" s="351"/>
      <c r="BV53" s="351"/>
      <c r="BW53" s="351"/>
      <c r="BX53" s="352"/>
      <c r="BY53" s="137"/>
      <c r="BZ53" s="137"/>
      <c r="CA53" s="137"/>
      <c r="CB53" s="137"/>
      <c r="CC53" s="137"/>
    </row>
    <row r="54" spans="1:81" ht="12" customHeight="1">
      <c r="A54" s="341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  <c r="AB54" s="342"/>
      <c r="AC54" s="343"/>
      <c r="AD54" s="343"/>
      <c r="AE54" s="343"/>
      <c r="AF54" s="422"/>
      <c r="AG54" s="423"/>
      <c r="AH54" s="423"/>
      <c r="AI54" s="423"/>
      <c r="AJ54" s="423"/>
      <c r="AK54" s="423"/>
      <c r="AL54" s="423"/>
      <c r="AM54" s="423"/>
      <c r="AN54" s="423"/>
      <c r="AO54" s="423"/>
      <c r="AP54" s="423"/>
      <c r="AQ54" s="423"/>
      <c r="AR54" s="423"/>
      <c r="AS54" s="423"/>
      <c r="AT54" s="423"/>
      <c r="AU54" s="423"/>
      <c r="AV54" s="423"/>
      <c r="AW54" s="423"/>
      <c r="AX54" s="423"/>
      <c r="AY54" s="423"/>
      <c r="AZ54" s="423"/>
      <c r="BA54" s="423"/>
      <c r="BB54" s="423"/>
      <c r="BC54" s="423"/>
      <c r="BD54" s="423"/>
      <c r="BE54" s="423"/>
      <c r="BF54" s="423"/>
      <c r="BG54" s="423"/>
      <c r="BH54" s="423"/>
      <c r="BI54" s="423"/>
      <c r="BJ54" s="423"/>
      <c r="BK54" s="423"/>
      <c r="BL54" s="423"/>
      <c r="BM54" s="423"/>
      <c r="BN54" s="423"/>
      <c r="BO54" s="423"/>
      <c r="BP54" s="424"/>
      <c r="BQ54" s="353"/>
      <c r="BR54" s="353"/>
      <c r="BS54" s="353"/>
      <c r="BT54" s="353"/>
      <c r="BU54" s="353"/>
      <c r="BV54" s="353"/>
      <c r="BW54" s="353"/>
      <c r="BX54" s="354"/>
      <c r="BY54" s="137"/>
      <c r="BZ54" s="137"/>
      <c r="CA54" s="137"/>
      <c r="CB54" s="137"/>
      <c r="CC54" s="137"/>
    </row>
    <row r="55" spans="1:81" ht="12" hidden="1" customHeight="1" outlineLevel="1">
      <c r="A55" s="311"/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  <c r="AA55" s="359"/>
      <c r="AB55" s="359"/>
      <c r="AC55" s="359"/>
      <c r="AD55" s="359"/>
      <c r="AE55" s="359"/>
      <c r="AF55" s="359"/>
      <c r="AG55" s="359"/>
      <c r="AH55" s="359"/>
      <c r="AI55" s="359"/>
      <c r="AJ55" s="359"/>
      <c r="AK55" s="359"/>
      <c r="AL55" s="359"/>
      <c r="AM55" s="359"/>
      <c r="AN55" s="359"/>
      <c r="AO55" s="359"/>
      <c r="AP55" s="359"/>
      <c r="AQ55" s="359"/>
      <c r="AR55" s="359"/>
      <c r="AS55" s="359"/>
      <c r="AT55" s="359"/>
      <c r="AU55" s="359"/>
      <c r="AV55" s="359"/>
      <c r="AW55" s="359"/>
      <c r="AX55" s="359"/>
      <c r="AY55" s="359"/>
      <c r="AZ55" s="359"/>
      <c r="BA55" s="359"/>
      <c r="BB55" s="359"/>
      <c r="BC55" s="359"/>
      <c r="BD55" s="359"/>
      <c r="BE55" s="359"/>
      <c r="BF55" s="359"/>
      <c r="BG55" s="359"/>
      <c r="BH55" s="359"/>
      <c r="BI55" s="359"/>
      <c r="BJ55" s="359"/>
      <c r="BK55" s="359"/>
      <c r="BL55" s="359"/>
      <c r="BM55" s="359"/>
      <c r="BN55" s="359"/>
      <c r="BO55" s="359"/>
      <c r="BP55" s="359"/>
      <c r="BQ55" s="359"/>
      <c r="BR55" s="359"/>
      <c r="BS55" s="359"/>
      <c r="BT55" s="359"/>
      <c r="BU55" s="359"/>
      <c r="BV55" s="359"/>
      <c r="BW55" s="359"/>
      <c r="BX55" s="360"/>
      <c r="BY55" s="137"/>
      <c r="BZ55" s="137"/>
      <c r="CA55" s="137"/>
      <c r="CB55" s="137"/>
      <c r="CC55" s="137"/>
    </row>
    <row r="56" spans="1:81" ht="12" hidden="1" customHeight="1" outlineLevel="2">
      <c r="A56" s="368"/>
      <c r="B56" s="369"/>
      <c r="C56" s="369"/>
      <c r="D56" s="369"/>
      <c r="E56" s="369"/>
      <c r="F56" s="369"/>
      <c r="G56" s="369"/>
      <c r="H56" s="369"/>
      <c r="I56" s="369"/>
      <c r="J56" s="369"/>
      <c r="K56" s="369"/>
      <c r="L56" s="369"/>
      <c r="M56" s="369"/>
      <c r="N56" s="369"/>
      <c r="O56" s="369"/>
      <c r="P56" s="369"/>
      <c r="Q56" s="369"/>
      <c r="R56" s="369"/>
      <c r="S56" s="369"/>
      <c r="T56" s="369"/>
      <c r="U56" s="369"/>
      <c r="V56" s="369"/>
      <c r="W56" s="369"/>
      <c r="X56" s="369"/>
      <c r="Y56" s="369"/>
      <c r="Z56" s="369"/>
      <c r="AA56" s="369"/>
      <c r="AB56" s="369"/>
      <c r="AC56" s="369"/>
      <c r="AD56" s="369"/>
      <c r="AE56" s="369"/>
      <c r="AF56" s="369"/>
      <c r="AG56" s="369"/>
      <c r="AH56" s="369"/>
      <c r="AI56" s="369"/>
      <c r="AJ56" s="369"/>
      <c r="AK56" s="369"/>
      <c r="AL56" s="369"/>
      <c r="AM56" s="369"/>
      <c r="AN56" s="369"/>
      <c r="AO56" s="369"/>
      <c r="AP56" s="369"/>
      <c r="AQ56" s="369"/>
      <c r="AR56" s="369"/>
      <c r="AS56" s="369"/>
      <c r="AT56" s="369"/>
      <c r="AU56" s="369"/>
      <c r="AV56" s="369"/>
      <c r="AW56" s="369"/>
      <c r="AX56" s="369"/>
      <c r="AY56" s="369"/>
      <c r="AZ56" s="369"/>
      <c r="BA56" s="369"/>
      <c r="BB56" s="369"/>
      <c r="BC56" s="369"/>
      <c r="BD56" s="369"/>
      <c r="BE56" s="369"/>
      <c r="BF56" s="369"/>
      <c r="BG56" s="369"/>
      <c r="BH56" s="369"/>
      <c r="BI56" s="369"/>
      <c r="BJ56" s="369"/>
      <c r="BK56" s="369"/>
      <c r="BL56" s="369"/>
      <c r="BM56" s="369"/>
      <c r="BN56" s="369"/>
      <c r="BO56" s="369"/>
      <c r="BP56" s="369"/>
      <c r="BQ56" s="369"/>
      <c r="BR56" s="369"/>
      <c r="BS56" s="369"/>
      <c r="BT56" s="369"/>
      <c r="BU56" s="369"/>
      <c r="BV56" s="369"/>
      <c r="BW56" s="369"/>
      <c r="BX56" s="370"/>
      <c r="BY56" s="137"/>
      <c r="BZ56" s="137"/>
      <c r="CA56" s="137"/>
      <c r="CB56" s="137"/>
      <c r="CC56" s="137"/>
    </row>
    <row r="57" spans="1:81" ht="12" hidden="1" customHeight="1" outlineLevel="3">
      <c r="A57" s="361" t="s">
        <v>89</v>
      </c>
      <c r="B57" s="362"/>
      <c r="C57" s="362"/>
      <c r="D57" s="362"/>
      <c r="E57" s="362"/>
      <c r="F57" s="362"/>
      <c r="G57" s="362"/>
      <c r="H57" s="362"/>
      <c r="I57" s="362"/>
      <c r="J57" s="362"/>
      <c r="K57" s="362"/>
      <c r="L57" s="362"/>
      <c r="M57" s="362"/>
      <c r="N57" s="362"/>
      <c r="O57" s="362"/>
      <c r="P57" s="362"/>
      <c r="Q57" s="362"/>
      <c r="R57" s="362"/>
      <c r="S57" s="362"/>
      <c r="T57" s="362"/>
      <c r="U57" s="362"/>
      <c r="V57" s="362"/>
      <c r="W57" s="362"/>
      <c r="X57" s="362"/>
      <c r="Y57" s="362"/>
      <c r="Z57" s="362"/>
      <c r="AA57" s="362"/>
      <c r="AB57" s="362"/>
      <c r="AC57" s="362"/>
      <c r="AD57" s="362"/>
      <c r="AE57" s="362"/>
      <c r="AF57" s="362"/>
      <c r="AG57" s="362"/>
      <c r="AH57" s="362"/>
      <c r="AI57" s="362"/>
      <c r="AJ57" s="362"/>
      <c r="AK57" s="362"/>
      <c r="AL57" s="362"/>
      <c r="AM57" s="362"/>
      <c r="AN57" s="362"/>
      <c r="AO57" s="362"/>
      <c r="AP57" s="362"/>
      <c r="AQ57" s="362"/>
      <c r="AR57" s="362"/>
      <c r="AS57" s="362"/>
      <c r="AT57" s="362"/>
      <c r="AU57" s="362"/>
      <c r="AV57" s="362"/>
      <c r="AW57" s="362"/>
      <c r="AX57" s="362"/>
      <c r="AY57" s="362"/>
      <c r="AZ57" s="362"/>
      <c r="BA57" s="362"/>
      <c r="BB57" s="362"/>
      <c r="BC57" s="362"/>
      <c r="BD57" s="362"/>
      <c r="BE57" s="362"/>
      <c r="BF57" s="362"/>
      <c r="BG57" s="362"/>
      <c r="BH57" s="362"/>
      <c r="BI57" s="362"/>
      <c r="BJ57" s="362"/>
      <c r="BK57" s="362"/>
      <c r="BL57" s="362"/>
      <c r="BM57" s="362"/>
      <c r="BN57" s="362"/>
      <c r="BO57" s="362"/>
      <c r="BP57" s="362"/>
      <c r="BQ57" s="362"/>
      <c r="BR57" s="362"/>
      <c r="BS57" s="362"/>
      <c r="BT57" s="362"/>
      <c r="BU57" s="362"/>
      <c r="BV57" s="362"/>
      <c r="BW57" s="362"/>
      <c r="BX57" s="363"/>
      <c r="BY57" s="137"/>
      <c r="BZ57" s="137"/>
      <c r="CA57" s="137"/>
      <c r="CB57" s="137"/>
      <c r="CC57" s="137"/>
    </row>
    <row r="58" spans="1:81" ht="12" hidden="1" customHeight="1" outlineLevel="3">
      <c r="A58" s="364" t="s">
        <v>88</v>
      </c>
      <c r="B58" s="365"/>
      <c r="C58" s="365"/>
      <c r="D58" s="365"/>
      <c r="E58" s="365"/>
      <c r="F58" s="365"/>
      <c r="G58" s="365"/>
      <c r="H58" s="365"/>
      <c r="I58" s="365"/>
      <c r="J58" s="365"/>
      <c r="K58" s="365"/>
      <c r="L58" s="365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  <c r="X58" s="365"/>
      <c r="Y58" s="365"/>
      <c r="Z58" s="365"/>
      <c r="AA58" s="365"/>
      <c r="AB58" s="365"/>
      <c r="AC58" s="366"/>
      <c r="AD58" s="366"/>
      <c r="AE58" s="367"/>
      <c r="AF58" s="316"/>
      <c r="AG58" s="317"/>
      <c r="AH58" s="317"/>
      <c r="AI58" s="317"/>
      <c r="AJ58" s="317"/>
      <c r="AK58" s="317"/>
      <c r="AL58" s="317"/>
      <c r="AM58" s="317"/>
      <c r="AN58" s="317"/>
      <c r="AO58" s="317"/>
      <c r="AP58" s="317"/>
      <c r="AQ58" s="317"/>
      <c r="AR58" s="317"/>
      <c r="AS58" s="317"/>
      <c r="AT58" s="317"/>
      <c r="AU58" s="317"/>
      <c r="AV58" s="317"/>
      <c r="AW58" s="317"/>
      <c r="AX58" s="317"/>
      <c r="AY58" s="317"/>
      <c r="AZ58" s="317"/>
      <c r="BA58" s="317"/>
      <c r="BB58" s="317"/>
      <c r="BC58" s="317"/>
      <c r="BD58" s="317"/>
      <c r="BE58" s="317"/>
      <c r="BF58" s="317"/>
      <c r="BG58" s="317"/>
      <c r="BH58" s="317"/>
      <c r="BI58" s="317"/>
      <c r="BJ58" s="317"/>
      <c r="BK58" s="317"/>
      <c r="BL58" s="317"/>
      <c r="BM58" s="317"/>
      <c r="BN58" s="317"/>
      <c r="BO58" s="317"/>
      <c r="BP58" s="317"/>
      <c r="BQ58" s="317"/>
      <c r="BR58" s="317"/>
      <c r="BS58" s="317"/>
      <c r="BT58" s="317"/>
      <c r="BU58" s="317"/>
      <c r="BV58" s="317"/>
      <c r="BW58" s="317"/>
      <c r="BX58" s="318"/>
      <c r="BY58" s="137"/>
      <c r="BZ58" s="137"/>
      <c r="CA58" s="137"/>
      <c r="CB58" s="137"/>
      <c r="CC58" s="137"/>
    </row>
    <row r="59" spans="1:81" ht="12" hidden="1" customHeight="1" outlineLevel="3">
      <c r="A59" s="319" t="s">
        <v>87</v>
      </c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320"/>
      <c r="W59" s="320"/>
      <c r="X59" s="320"/>
      <c r="Y59" s="320"/>
      <c r="Z59" s="320"/>
      <c r="AA59" s="320"/>
      <c r="AB59" s="320"/>
      <c r="AC59" s="321"/>
      <c r="AD59" s="321"/>
      <c r="AE59" s="321"/>
      <c r="AF59" s="322"/>
      <c r="AG59" s="323"/>
      <c r="AH59" s="323"/>
      <c r="AI59" s="323"/>
      <c r="AJ59" s="323"/>
      <c r="AK59" s="323"/>
      <c r="AL59" s="323"/>
      <c r="AM59" s="323"/>
      <c r="AN59" s="323"/>
      <c r="AO59" s="323"/>
      <c r="AP59" s="323"/>
      <c r="AQ59" s="323"/>
      <c r="AR59" s="323"/>
      <c r="AS59" s="323"/>
      <c r="AT59" s="323"/>
      <c r="AU59" s="323"/>
      <c r="AV59" s="323"/>
      <c r="AW59" s="323"/>
      <c r="AX59" s="323"/>
      <c r="AY59" s="323"/>
      <c r="AZ59" s="323"/>
      <c r="BA59" s="323"/>
      <c r="BB59" s="323"/>
      <c r="BC59" s="323"/>
      <c r="BD59" s="323"/>
      <c r="BE59" s="323"/>
      <c r="BF59" s="323"/>
      <c r="BG59" s="323"/>
      <c r="BH59" s="323"/>
      <c r="BI59" s="323"/>
      <c r="BJ59" s="323"/>
      <c r="BK59" s="323"/>
      <c r="BL59" s="323"/>
      <c r="BM59" s="323"/>
      <c r="BN59" s="323"/>
      <c r="BO59" s="323"/>
      <c r="BP59" s="323"/>
      <c r="BQ59" s="323"/>
      <c r="BR59" s="323"/>
      <c r="BS59" s="323"/>
      <c r="BT59" s="323"/>
      <c r="BU59" s="323"/>
      <c r="BV59" s="323"/>
      <c r="BW59" s="323"/>
      <c r="BX59" s="324"/>
      <c r="BY59" s="137"/>
      <c r="BZ59" s="137"/>
      <c r="CA59" s="137"/>
      <c r="CB59" s="137"/>
      <c r="CC59" s="137"/>
    </row>
    <row r="60" spans="1:81" ht="12" hidden="1" customHeight="1" outlineLevel="3">
      <c r="A60" s="325" t="s">
        <v>86</v>
      </c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6"/>
      <c r="W60" s="326"/>
      <c r="X60" s="326"/>
      <c r="Y60" s="326"/>
      <c r="Z60" s="326"/>
      <c r="AA60" s="326"/>
      <c r="AB60" s="326"/>
      <c r="AC60" s="327"/>
      <c r="AD60" s="327"/>
      <c r="AE60" s="328"/>
      <c r="AF60" s="332"/>
      <c r="AG60" s="333"/>
      <c r="AH60" s="333"/>
      <c r="AI60" s="333"/>
      <c r="AJ60" s="333"/>
      <c r="AK60" s="333"/>
      <c r="AL60" s="333"/>
      <c r="AM60" s="333"/>
      <c r="AN60" s="333"/>
      <c r="AO60" s="333"/>
      <c r="AP60" s="333"/>
      <c r="AQ60" s="333"/>
      <c r="AR60" s="333"/>
      <c r="AS60" s="333"/>
      <c r="AT60" s="333"/>
      <c r="AU60" s="333"/>
      <c r="AV60" s="333"/>
      <c r="AW60" s="333"/>
      <c r="AX60" s="333"/>
      <c r="AY60" s="333"/>
      <c r="AZ60" s="333"/>
      <c r="BA60" s="333"/>
      <c r="BB60" s="333"/>
      <c r="BC60" s="333"/>
      <c r="BD60" s="333"/>
      <c r="BE60" s="333"/>
      <c r="BF60" s="333"/>
      <c r="BG60" s="333"/>
      <c r="BH60" s="333"/>
      <c r="BI60" s="333"/>
      <c r="BJ60" s="333"/>
      <c r="BK60" s="333"/>
      <c r="BL60" s="333"/>
      <c r="BM60" s="333"/>
      <c r="BN60" s="333"/>
      <c r="BO60" s="333"/>
      <c r="BP60" s="333"/>
      <c r="BQ60" s="333"/>
      <c r="BR60" s="333"/>
      <c r="BS60" s="333"/>
      <c r="BT60" s="333"/>
      <c r="BU60" s="333"/>
      <c r="BV60" s="333"/>
      <c r="BW60" s="333"/>
      <c r="BX60" s="334"/>
      <c r="BY60" s="137"/>
      <c r="BZ60" s="137"/>
      <c r="CA60" s="137"/>
      <c r="CB60" s="137"/>
      <c r="CC60" s="137"/>
    </row>
    <row r="61" spans="1:81" ht="12" hidden="1" customHeight="1" outlineLevel="3">
      <c r="A61" s="329"/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30"/>
      <c r="AB61" s="330"/>
      <c r="AC61" s="330"/>
      <c r="AD61" s="330"/>
      <c r="AE61" s="331"/>
      <c r="AF61" s="335"/>
      <c r="AG61" s="336"/>
      <c r="AH61" s="336"/>
      <c r="AI61" s="336"/>
      <c r="AJ61" s="336"/>
      <c r="AK61" s="336"/>
      <c r="AL61" s="336"/>
      <c r="AM61" s="336"/>
      <c r="AN61" s="336"/>
      <c r="AO61" s="336"/>
      <c r="AP61" s="336"/>
      <c r="AQ61" s="336"/>
      <c r="AR61" s="336"/>
      <c r="AS61" s="336"/>
      <c r="AT61" s="336"/>
      <c r="AU61" s="336"/>
      <c r="AV61" s="336"/>
      <c r="AW61" s="336"/>
      <c r="AX61" s="336"/>
      <c r="AY61" s="336"/>
      <c r="AZ61" s="336"/>
      <c r="BA61" s="336"/>
      <c r="BB61" s="336"/>
      <c r="BC61" s="336"/>
      <c r="BD61" s="336"/>
      <c r="BE61" s="336"/>
      <c r="BF61" s="336"/>
      <c r="BG61" s="336"/>
      <c r="BH61" s="336"/>
      <c r="BI61" s="336"/>
      <c r="BJ61" s="336"/>
      <c r="BK61" s="336"/>
      <c r="BL61" s="336"/>
      <c r="BM61" s="336"/>
      <c r="BN61" s="336"/>
      <c r="BO61" s="336"/>
      <c r="BP61" s="336"/>
      <c r="BQ61" s="336"/>
      <c r="BR61" s="336"/>
      <c r="BS61" s="336"/>
      <c r="BT61" s="336"/>
      <c r="BU61" s="336"/>
      <c r="BV61" s="336"/>
      <c r="BW61" s="336"/>
      <c r="BX61" s="337"/>
      <c r="BY61" s="137"/>
      <c r="BZ61" s="137"/>
      <c r="CA61" s="137"/>
      <c r="CB61" s="137"/>
      <c r="CC61" s="137"/>
    </row>
    <row r="62" spans="1:81" ht="12" hidden="1" customHeight="1" outlineLevel="3">
      <c r="A62" s="338" t="s">
        <v>85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39"/>
      <c r="Z62" s="339"/>
      <c r="AA62" s="339"/>
      <c r="AB62" s="339"/>
      <c r="AC62" s="340"/>
      <c r="AD62" s="340"/>
      <c r="AE62" s="340"/>
      <c r="AF62" s="344"/>
      <c r="AG62" s="345"/>
      <c r="AH62" s="345"/>
      <c r="AI62" s="345"/>
      <c r="AJ62" s="345"/>
      <c r="AK62" s="345"/>
      <c r="AL62" s="345"/>
      <c r="AM62" s="345"/>
      <c r="AN62" s="345"/>
      <c r="AO62" s="345"/>
      <c r="AP62" s="345"/>
      <c r="AQ62" s="345"/>
      <c r="AR62" s="345"/>
      <c r="AS62" s="345"/>
      <c r="AT62" s="345"/>
      <c r="AU62" s="345"/>
      <c r="AV62" s="345"/>
      <c r="AW62" s="345"/>
      <c r="AX62" s="345"/>
      <c r="AY62" s="345"/>
      <c r="AZ62" s="345"/>
      <c r="BA62" s="345"/>
      <c r="BB62" s="345"/>
      <c r="BC62" s="345"/>
      <c r="BD62" s="345"/>
      <c r="BE62" s="345"/>
      <c r="BF62" s="345"/>
      <c r="BG62" s="345"/>
      <c r="BH62" s="345"/>
      <c r="BI62" s="345"/>
      <c r="BJ62" s="345"/>
      <c r="BK62" s="345"/>
      <c r="BL62" s="345"/>
      <c r="BM62" s="345"/>
      <c r="BN62" s="345"/>
      <c r="BO62" s="345"/>
      <c r="BP62" s="346"/>
      <c r="BQ62" s="350" t="s">
        <v>84</v>
      </c>
      <c r="BR62" s="351"/>
      <c r="BS62" s="351"/>
      <c r="BT62" s="351"/>
      <c r="BU62" s="351"/>
      <c r="BV62" s="351"/>
      <c r="BW62" s="351"/>
      <c r="BX62" s="352"/>
      <c r="BY62" s="137"/>
      <c r="BZ62" s="137"/>
      <c r="CA62" s="137"/>
      <c r="CB62" s="137"/>
      <c r="CC62" s="137"/>
    </row>
    <row r="63" spans="1:81" ht="13.5" hidden="1" customHeight="1" outlineLevel="3">
      <c r="A63" s="341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3"/>
      <c r="AD63" s="343"/>
      <c r="AE63" s="343"/>
      <c r="AF63" s="347"/>
      <c r="AG63" s="348"/>
      <c r="AH63" s="348"/>
      <c r="AI63" s="348"/>
      <c r="AJ63" s="348"/>
      <c r="AK63" s="348"/>
      <c r="AL63" s="348"/>
      <c r="AM63" s="348"/>
      <c r="AN63" s="348"/>
      <c r="AO63" s="348"/>
      <c r="AP63" s="348"/>
      <c r="AQ63" s="348"/>
      <c r="AR63" s="348"/>
      <c r="AS63" s="348"/>
      <c r="AT63" s="348"/>
      <c r="AU63" s="348"/>
      <c r="AV63" s="348"/>
      <c r="AW63" s="348"/>
      <c r="AX63" s="348"/>
      <c r="AY63" s="348"/>
      <c r="AZ63" s="348"/>
      <c r="BA63" s="348"/>
      <c r="BB63" s="348"/>
      <c r="BC63" s="348"/>
      <c r="BD63" s="348"/>
      <c r="BE63" s="348"/>
      <c r="BF63" s="348"/>
      <c r="BG63" s="348"/>
      <c r="BH63" s="348"/>
      <c r="BI63" s="348"/>
      <c r="BJ63" s="348"/>
      <c r="BK63" s="348"/>
      <c r="BL63" s="348"/>
      <c r="BM63" s="348"/>
      <c r="BN63" s="348"/>
      <c r="BO63" s="348"/>
      <c r="BP63" s="349"/>
      <c r="BQ63" s="353"/>
      <c r="BR63" s="353"/>
      <c r="BS63" s="353"/>
      <c r="BT63" s="353"/>
      <c r="BU63" s="353"/>
      <c r="BV63" s="353"/>
      <c r="BW63" s="353"/>
      <c r="BX63" s="354"/>
      <c r="BY63" s="137"/>
      <c r="BZ63" s="137"/>
      <c r="CA63" s="137"/>
      <c r="CB63" s="137"/>
      <c r="CC63" s="137"/>
    </row>
    <row r="64" spans="1:81" ht="12" hidden="1" customHeight="1" outlineLevel="2">
      <c r="A64" s="361" t="s">
        <v>89</v>
      </c>
      <c r="B64" s="362"/>
      <c r="C64" s="362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2"/>
      <c r="BG64" s="362"/>
      <c r="BH64" s="362"/>
      <c r="BI64" s="362"/>
      <c r="BJ64" s="362"/>
      <c r="BK64" s="362"/>
      <c r="BL64" s="362"/>
      <c r="BM64" s="362"/>
      <c r="BN64" s="362"/>
      <c r="BO64" s="362"/>
      <c r="BP64" s="362"/>
      <c r="BQ64" s="362"/>
      <c r="BR64" s="362"/>
      <c r="BS64" s="362"/>
      <c r="BT64" s="362"/>
      <c r="BU64" s="362"/>
      <c r="BV64" s="362"/>
      <c r="BW64" s="362"/>
      <c r="BX64" s="363"/>
      <c r="BY64" s="137"/>
      <c r="BZ64" s="137"/>
      <c r="CA64" s="137"/>
      <c r="CB64" s="137"/>
      <c r="CC64" s="137"/>
    </row>
    <row r="65" spans="1:81" ht="12" hidden="1" customHeight="1" outlineLevel="3">
      <c r="A65" s="364" t="s">
        <v>88</v>
      </c>
      <c r="B65" s="365"/>
      <c r="C65" s="365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6"/>
      <c r="AD65" s="366"/>
      <c r="AE65" s="367"/>
      <c r="AF65" s="316"/>
      <c r="AG65" s="317"/>
      <c r="AH65" s="317"/>
      <c r="AI65" s="317"/>
      <c r="AJ65" s="317"/>
      <c r="AK65" s="317"/>
      <c r="AL65" s="317"/>
      <c r="AM65" s="317"/>
      <c r="AN65" s="317"/>
      <c r="AO65" s="317"/>
      <c r="AP65" s="317"/>
      <c r="AQ65" s="317"/>
      <c r="AR65" s="317"/>
      <c r="AS65" s="317"/>
      <c r="AT65" s="317"/>
      <c r="AU65" s="317"/>
      <c r="AV65" s="317"/>
      <c r="AW65" s="317"/>
      <c r="AX65" s="317"/>
      <c r="AY65" s="317"/>
      <c r="AZ65" s="317"/>
      <c r="BA65" s="317"/>
      <c r="BB65" s="317"/>
      <c r="BC65" s="317"/>
      <c r="BD65" s="317"/>
      <c r="BE65" s="317"/>
      <c r="BF65" s="317"/>
      <c r="BG65" s="317"/>
      <c r="BH65" s="317"/>
      <c r="BI65" s="317"/>
      <c r="BJ65" s="317"/>
      <c r="BK65" s="317"/>
      <c r="BL65" s="317"/>
      <c r="BM65" s="317"/>
      <c r="BN65" s="317"/>
      <c r="BO65" s="317"/>
      <c r="BP65" s="317"/>
      <c r="BQ65" s="317"/>
      <c r="BR65" s="317"/>
      <c r="BS65" s="317"/>
      <c r="BT65" s="317"/>
      <c r="BU65" s="317"/>
      <c r="BV65" s="317"/>
      <c r="BW65" s="317"/>
      <c r="BX65" s="318"/>
      <c r="BY65" s="137"/>
      <c r="BZ65" s="137"/>
      <c r="CA65" s="137"/>
      <c r="CB65" s="137"/>
      <c r="CC65" s="137"/>
    </row>
    <row r="66" spans="1:81" ht="12" hidden="1" customHeight="1" outlineLevel="3">
      <c r="A66" s="319" t="s">
        <v>87</v>
      </c>
      <c r="B66" s="320"/>
      <c r="C66" s="320"/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20"/>
      <c r="P66" s="320"/>
      <c r="Q66" s="320"/>
      <c r="R66" s="320"/>
      <c r="S66" s="320"/>
      <c r="T66" s="320"/>
      <c r="U66" s="320"/>
      <c r="V66" s="320"/>
      <c r="W66" s="320"/>
      <c r="X66" s="320"/>
      <c r="Y66" s="320"/>
      <c r="Z66" s="320"/>
      <c r="AA66" s="320"/>
      <c r="AB66" s="320"/>
      <c r="AC66" s="321"/>
      <c r="AD66" s="321"/>
      <c r="AE66" s="321"/>
      <c r="AF66" s="322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3"/>
      <c r="BG66" s="323"/>
      <c r="BH66" s="323"/>
      <c r="BI66" s="323"/>
      <c r="BJ66" s="323"/>
      <c r="BK66" s="323"/>
      <c r="BL66" s="323"/>
      <c r="BM66" s="323"/>
      <c r="BN66" s="323"/>
      <c r="BO66" s="323"/>
      <c r="BP66" s="323"/>
      <c r="BQ66" s="323"/>
      <c r="BR66" s="323"/>
      <c r="BS66" s="323"/>
      <c r="BT66" s="323"/>
      <c r="BU66" s="323"/>
      <c r="BV66" s="323"/>
      <c r="BW66" s="323"/>
      <c r="BX66" s="324"/>
      <c r="BY66" s="137"/>
      <c r="BZ66" s="137"/>
      <c r="CA66" s="137"/>
      <c r="CB66" s="137"/>
      <c r="CC66" s="137"/>
    </row>
    <row r="67" spans="1:81" ht="12" hidden="1" customHeight="1" outlineLevel="3">
      <c r="A67" s="325" t="s">
        <v>86</v>
      </c>
      <c r="B67" s="326"/>
      <c r="C67" s="326"/>
      <c r="D67" s="326"/>
      <c r="E67" s="326"/>
      <c r="F67" s="326"/>
      <c r="G67" s="326"/>
      <c r="H67" s="326"/>
      <c r="I67" s="326"/>
      <c r="J67" s="326"/>
      <c r="K67" s="326"/>
      <c r="L67" s="326"/>
      <c r="M67" s="326"/>
      <c r="N67" s="326"/>
      <c r="O67" s="326"/>
      <c r="P67" s="326"/>
      <c r="Q67" s="326"/>
      <c r="R67" s="326"/>
      <c r="S67" s="326"/>
      <c r="T67" s="326"/>
      <c r="U67" s="326"/>
      <c r="V67" s="326"/>
      <c r="W67" s="326"/>
      <c r="X67" s="326"/>
      <c r="Y67" s="326"/>
      <c r="Z67" s="326"/>
      <c r="AA67" s="326"/>
      <c r="AB67" s="326"/>
      <c r="AC67" s="327"/>
      <c r="AD67" s="327"/>
      <c r="AE67" s="328"/>
      <c r="AF67" s="332"/>
      <c r="AG67" s="333"/>
      <c r="AH67" s="333"/>
      <c r="AI67" s="333"/>
      <c r="AJ67" s="333"/>
      <c r="AK67" s="333"/>
      <c r="AL67" s="333"/>
      <c r="AM67" s="333"/>
      <c r="AN67" s="333"/>
      <c r="AO67" s="333"/>
      <c r="AP67" s="333"/>
      <c r="AQ67" s="333"/>
      <c r="AR67" s="333"/>
      <c r="AS67" s="333"/>
      <c r="AT67" s="333"/>
      <c r="AU67" s="333"/>
      <c r="AV67" s="333"/>
      <c r="AW67" s="333"/>
      <c r="AX67" s="333"/>
      <c r="AY67" s="333"/>
      <c r="AZ67" s="333"/>
      <c r="BA67" s="333"/>
      <c r="BB67" s="333"/>
      <c r="BC67" s="333"/>
      <c r="BD67" s="333"/>
      <c r="BE67" s="333"/>
      <c r="BF67" s="333"/>
      <c r="BG67" s="333"/>
      <c r="BH67" s="333"/>
      <c r="BI67" s="333"/>
      <c r="BJ67" s="333"/>
      <c r="BK67" s="333"/>
      <c r="BL67" s="333"/>
      <c r="BM67" s="333"/>
      <c r="BN67" s="333"/>
      <c r="BO67" s="333"/>
      <c r="BP67" s="333"/>
      <c r="BQ67" s="333"/>
      <c r="BR67" s="333"/>
      <c r="BS67" s="333"/>
      <c r="BT67" s="333"/>
      <c r="BU67" s="333"/>
      <c r="BV67" s="333"/>
      <c r="BW67" s="333"/>
      <c r="BX67" s="334"/>
      <c r="BY67" s="137"/>
      <c r="BZ67" s="137"/>
      <c r="CA67" s="137"/>
      <c r="CB67" s="137"/>
      <c r="CC67" s="137"/>
    </row>
    <row r="68" spans="1:81" ht="12" hidden="1" customHeight="1" outlineLevel="3">
      <c r="A68" s="329"/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30"/>
      <c r="AB68" s="330"/>
      <c r="AC68" s="330"/>
      <c r="AD68" s="330"/>
      <c r="AE68" s="331"/>
      <c r="AF68" s="335"/>
      <c r="AG68" s="336"/>
      <c r="AH68" s="336"/>
      <c r="AI68" s="336"/>
      <c r="AJ68" s="336"/>
      <c r="AK68" s="336"/>
      <c r="AL68" s="336"/>
      <c r="AM68" s="336"/>
      <c r="AN68" s="336"/>
      <c r="AO68" s="336"/>
      <c r="AP68" s="336"/>
      <c r="AQ68" s="336"/>
      <c r="AR68" s="336"/>
      <c r="AS68" s="336"/>
      <c r="AT68" s="336"/>
      <c r="AU68" s="336"/>
      <c r="AV68" s="336"/>
      <c r="AW68" s="336"/>
      <c r="AX68" s="336"/>
      <c r="AY68" s="336"/>
      <c r="AZ68" s="336"/>
      <c r="BA68" s="336"/>
      <c r="BB68" s="336"/>
      <c r="BC68" s="336"/>
      <c r="BD68" s="336"/>
      <c r="BE68" s="336"/>
      <c r="BF68" s="336"/>
      <c r="BG68" s="336"/>
      <c r="BH68" s="336"/>
      <c r="BI68" s="336"/>
      <c r="BJ68" s="336"/>
      <c r="BK68" s="336"/>
      <c r="BL68" s="336"/>
      <c r="BM68" s="336"/>
      <c r="BN68" s="336"/>
      <c r="BO68" s="336"/>
      <c r="BP68" s="336"/>
      <c r="BQ68" s="336"/>
      <c r="BR68" s="336"/>
      <c r="BS68" s="336"/>
      <c r="BT68" s="336"/>
      <c r="BU68" s="336"/>
      <c r="BV68" s="336"/>
      <c r="BW68" s="336"/>
      <c r="BX68" s="337"/>
      <c r="BY68" s="137"/>
      <c r="BZ68" s="137"/>
      <c r="CA68" s="137"/>
      <c r="CB68" s="137"/>
      <c r="CC68" s="137"/>
    </row>
    <row r="69" spans="1:81" ht="12" hidden="1" customHeight="1" outlineLevel="3">
      <c r="A69" s="338" t="s">
        <v>85</v>
      </c>
      <c r="B69" s="339"/>
      <c r="C69" s="339"/>
      <c r="D69" s="339"/>
      <c r="E69" s="339"/>
      <c r="F69" s="339"/>
      <c r="G69" s="339"/>
      <c r="H69" s="339"/>
      <c r="I69" s="339"/>
      <c r="J69" s="339"/>
      <c r="K69" s="339"/>
      <c r="L69" s="339"/>
      <c r="M69" s="339"/>
      <c r="N69" s="339"/>
      <c r="O69" s="339"/>
      <c r="P69" s="339"/>
      <c r="Q69" s="339"/>
      <c r="R69" s="339"/>
      <c r="S69" s="339"/>
      <c r="T69" s="339"/>
      <c r="U69" s="339"/>
      <c r="V69" s="339"/>
      <c r="W69" s="339"/>
      <c r="X69" s="339"/>
      <c r="Y69" s="339"/>
      <c r="Z69" s="339"/>
      <c r="AA69" s="339"/>
      <c r="AB69" s="339"/>
      <c r="AC69" s="340"/>
      <c r="AD69" s="340"/>
      <c r="AE69" s="340"/>
      <c r="AF69" s="344"/>
      <c r="AG69" s="345"/>
      <c r="AH69" s="345"/>
      <c r="AI69" s="345"/>
      <c r="AJ69" s="345"/>
      <c r="AK69" s="345"/>
      <c r="AL69" s="345"/>
      <c r="AM69" s="345"/>
      <c r="AN69" s="345"/>
      <c r="AO69" s="345"/>
      <c r="AP69" s="345"/>
      <c r="AQ69" s="345"/>
      <c r="AR69" s="345"/>
      <c r="AS69" s="345"/>
      <c r="AT69" s="345"/>
      <c r="AU69" s="345"/>
      <c r="AV69" s="345"/>
      <c r="AW69" s="345"/>
      <c r="AX69" s="345"/>
      <c r="AY69" s="345"/>
      <c r="AZ69" s="345"/>
      <c r="BA69" s="345"/>
      <c r="BB69" s="345"/>
      <c r="BC69" s="345"/>
      <c r="BD69" s="345"/>
      <c r="BE69" s="345"/>
      <c r="BF69" s="345"/>
      <c r="BG69" s="345"/>
      <c r="BH69" s="345"/>
      <c r="BI69" s="345"/>
      <c r="BJ69" s="345"/>
      <c r="BK69" s="345"/>
      <c r="BL69" s="345"/>
      <c r="BM69" s="345"/>
      <c r="BN69" s="345"/>
      <c r="BO69" s="345"/>
      <c r="BP69" s="346"/>
      <c r="BQ69" s="350" t="s">
        <v>84</v>
      </c>
      <c r="BR69" s="351"/>
      <c r="BS69" s="351"/>
      <c r="BT69" s="351"/>
      <c r="BU69" s="351"/>
      <c r="BV69" s="351"/>
      <c r="BW69" s="351"/>
      <c r="BX69" s="352"/>
      <c r="BY69" s="137"/>
      <c r="BZ69" s="137"/>
      <c r="CA69" s="137"/>
      <c r="CB69" s="137"/>
      <c r="CC69" s="137"/>
    </row>
    <row r="70" spans="1:81" ht="12.75" hidden="1" customHeight="1" outlineLevel="3">
      <c r="A70" s="341"/>
      <c r="B70" s="342"/>
      <c r="C70" s="342"/>
      <c r="D70" s="342"/>
      <c r="E70" s="342"/>
      <c r="F70" s="342"/>
      <c r="G70" s="342"/>
      <c r="H70" s="342"/>
      <c r="I70" s="342"/>
      <c r="J70" s="342"/>
      <c r="K70" s="342"/>
      <c r="L70" s="342"/>
      <c r="M70" s="342"/>
      <c r="N70" s="342"/>
      <c r="O70" s="342"/>
      <c r="P70" s="342"/>
      <c r="Q70" s="342"/>
      <c r="R70" s="342"/>
      <c r="S70" s="342"/>
      <c r="T70" s="342"/>
      <c r="U70" s="342"/>
      <c r="V70" s="342"/>
      <c r="W70" s="342"/>
      <c r="X70" s="342"/>
      <c r="Y70" s="342"/>
      <c r="Z70" s="342"/>
      <c r="AA70" s="342"/>
      <c r="AB70" s="342"/>
      <c r="AC70" s="343"/>
      <c r="AD70" s="343"/>
      <c r="AE70" s="343"/>
      <c r="AF70" s="347"/>
      <c r="AG70" s="348"/>
      <c r="AH70" s="348"/>
      <c r="AI70" s="348"/>
      <c r="AJ70" s="348"/>
      <c r="AK70" s="348"/>
      <c r="AL70" s="348"/>
      <c r="AM70" s="348"/>
      <c r="AN70" s="348"/>
      <c r="AO70" s="348"/>
      <c r="AP70" s="348"/>
      <c r="AQ70" s="348"/>
      <c r="AR70" s="348"/>
      <c r="AS70" s="348"/>
      <c r="AT70" s="348"/>
      <c r="AU70" s="348"/>
      <c r="AV70" s="348"/>
      <c r="AW70" s="348"/>
      <c r="AX70" s="348"/>
      <c r="AY70" s="348"/>
      <c r="AZ70" s="348"/>
      <c r="BA70" s="348"/>
      <c r="BB70" s="348"/>
      <c r="BC70" s="348"/>
      <c r="BD70" s="348"/>
      <c r="BE70" s="348"/>
      <c r="BF70" s="348"/>
      <c r="BG70" s="348"/>
      <c r="BH70" s="348"/>
      <c r="BI70" s="348"/>
      <c r="BJ70" s="348"/>
      <c r="BK70" s="348"/>
      <c r="BL70" s="348"/>
      <c r="BM70" s="348"/>
      <c r="BN70" s="348"/>
      <c r="BO70" s="348"/>
      <c r="BP70" s="349"/>
      <c r="BQ70" s="353"/>
      <c r="BR70" s="353"/>
      <c r="BS70" s="353"/>
      <c r="BT70" s="353"/>
      <c r="BU70" s="353"/>
      <c r="BV70" s="353"/>
      <c r="BW70" s="353"/>
      <c r="BX70" s="354"/>
      <c r="BY70" s="137"/>
      <c r="BZ70" s="137"/>
      <c r="CA70" s="137"/>
      <c r="CB70" s="137"/>
      <c r="CC70" s="137"/>
    </row>
    <row r="71" spans="1:81" ht="12" hidden="1" customHeight="1" outlineLevel="2">
      <c r="A71" s="361" t="s">
        <v>89</v>
      </c>
      <c r="B71" s="362"/>
      <c r="C71" s="362"/>
      <c r="D71" s="362"/>
      <c r="E71" s="362"/>
      <c r="F71" s="362"/>
      <c r="G71" s="362"/>
      <c r="H71" s="362"/>
      <c r="I71" s="362"/>
      <c r="J71" s="362"/>
      <c r="K71" s="362"/>
      <c r="L71" s="362"/>
      <c r="M71" s="362"/>
      <c r="N71" s="362"/>
      <c r="O71" s="362"/>
      <c r="P71" s="362"/>
      <c r="Q71" s="362"/>
      <c r="R71" s="362"/>
      <c r="S71" s="362"/>
      <c r="T71" s="362"/>
      <c r="U71" s="362"/>
      <c r="V71" s="362"/>
      <c r="W71" s="362"/>
      <c r="X71" s="362"/>
      <c r="Y71" s="362"/>
      <c r="Z71" s="362"/>
      <c r="AA71" s="362"/>
      <c r="AB71" s="362"/>
      <c r="AC71" s="362"/>
      <c r="AD71" s="362"/>
      <c r="AE71" s="362"/>
      <c r="AF71" s="362"/>
      <c r="AG71" s="362"/>
      <c r="AH71" s="362"/>
      <c r="AI71" s="362"/>
      <c r="AJ71" s="362"/>
      <c r="AK71" s="362"/>
      <c r="AL71" s="362"/>
      <c r="AM71" s="362"/>
      <c r="AN71" s="362"/>
      <c r="AO71" s="362"/>
      <c r="AP71" s="362"/>
      <c r="AQ71" s="362"/>
      <c r="AR71" s="362"/>
      <c r="AS71" s="362"/>
      <c r="AT71" s="362"/>
      <c r="AU71" s="362"/>
      <c r="AV71" s="362"/>
      <c r="AW71" s="362"/>
      <c r="AX71" s="362"/>
      <c r="AY71" s="362"/>
      <c r="AZ71" s="362"/>
      <c r="BA71" s="362"/>
      <c r="BB71" s="362"/>
      <c r="BC71" s="362"/>
      <c r="BD71" s="362"/>
      <c r="BE71" s="362"/>
      <c r="BF71" s="362"/>
      <c r="BG71" s="362"/>
      <c r="BH71" s="362"/>
      <c r="BI71" s="362"/>
      <c r="BJ71" s="362"/>
      <c r="BK71" s="362"/>
      <c r="BL71" s="362"/>
      <c r="BM71" s="362"/>
      <c r="BN71" s="362"/>
      <c r="BO71" s="362"/>
      <c r="BP71" s="362"/>
      <c r="BQ71" s="362"/>
      <c r="BR71" s="362"/>
      <c r="BS71" s="362"/>
      <c r="BT71" s="362"/>
      <c r="BU71" s="362"/>
      <c r="BV71" s="362"/>
      <c r="BW71" s="362"/>
      <c r="BX71" s="363"/>
      <c r="BY71" s="137"/>
      <c r="BZ71" s="137"/>
      <c r="CA71" s="137"/>
      <c r="CB71" s="137"/>
      <c r="CC71" s="137"/>
    </row>
    <row r="72" spans="1:81" ht="12" hidden="1" customHeight="1" outlineLevel="3">
      <c r="A72" s="364" t="s">
        <v>88</v>
      </c>
      <c r="B72" s="365"/>
      <c r="C72" s="365"/>
      <c r="D72" s="365"/>
      <c r="E72" s="365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  <c r="X72" s="365"/>
      <c r="Y72" s="365"/>
      <c r="Z72" s="365"/>
      <c r="AA72" s="365"/>
      <c r="AB72" s="365"/>
      <c r="AC72" s="366"/>
      <c r="AD72" s="366"/>
      <c r="AE72" s="367"/>
      <c r="AF72" s="316"/>
      <c r="AG72" s="317"/>
      <c r="AH72" s="317"/>
      <c r="AI72" s="317"/>
      <c r="AJ72" s="317"/>
      <c r="AK72" s="317"/>
      <c r="AL72" s="317"/>
      <c r="AM72" s="317"/>
      <c r="AN72" s="317"/>
      <c r="AO72" s="317"/>
      <c r="AP72" s="317"/>
      <c r="AQ72" s="317"/>
      <c r="AR72" s="317"/>
      <c r="AS72" s="317"/>
      <c r="AT72" s="317"/>
      <c r="AU72" s="317"/>
      <c r="AV72" s="317"/>
      <c r="AW72" s="317"/>
      <c r="AX72" s="317"/>
      <c r="AY72" s="317"/>
      <c r="AZ72" s="317"/>
      <c r="BA72" s="317"/>
      <c r="BB72" s="317"/>
      <c r="BC72" s="317"/>
      <c r="BD72" s="317"/>
      <c r="BE72" s="317"/>
      <c r="BF72" s="317"/>
      <c r="BG72" s="317"/>
      <c r="BH72" s="317"/>
      <c r="BI72" s="317"/>
      <c r="BJ72" s="317"/>
      <c r="BK72" s="317"/>
      <c r="BL72" s="317"/>
      <c r="BM72" s="317"/>
      <c r="BN72" s="317"/>
      <c r="BO72" s="317"/>
      <c r="BP72" s="317"/>
      <c r="BQ72" s="317"/>
      <c r="BR72" s="317"/>
      <c r="BS72" s="317"/>
      <c r="BT72" s="317"/>
      <c r="BU72" s="317"/>
      <c r="BV72" s="317"/>
      <c r="BW72" s="317"/>
      <c r="BX72" s="318"/>
      <c r="BY72" s="137"/>
      <c r="BZ72" s="137"/>
      <c r="CA72" s="137"/>
      <c r="CB72" s="137"/>
      <c r="CC72" s="137"/>
    </row>
    <row r="73" spans="1:81" ht="12" hidden="1" customHeight="1" outlineLevel="3">
      <c r="A73" s="319" t="s">
        <v>87</v>
      </c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20"/>
      <c r="M73" s="320"/>
      <c r="N73" s="320"/>
      <c r="O73" s="320"/>
      <c r="P73" s="320"/>
      <c r="Q73" s="320"/>
      <c r="R73" s="320"/>
      <c r="S73" s="320"/>
      <c r="T73" s="320"/>
      <c r="U73" s="320"/>
      <c r="V73" s="320"/>
      <c r="W73" s="320"/>
      <c r="X73" s="320"/>
      <c r="Y73" s="320"/>
      <c r="Z73" s="320"/>
      <c r="AA73" s="320"/>
      <c r="AB73" s="320"/>
      <c r="AC73" s="321"/>
      <c r="AD73" s="321"/>
      <c r="AE73" s="321"/>
      <c r="AF73" s="322"/>
      <c r="AG73" s="323"/>
      <c r="AH73" s="323"/>
      <c r="AI73" s="323"/>
      <c r="AJ73" s="323"/>
      <c r="AK73" s="323"/>
      <c r="AL73" s="323"/>
      <c r="AM73" s="323"/>
      <c r="AN73" s="323"/>
      <c r="AO73" s="323"/>
      <c r="AP73" s="323"/>
      <c r="AQ73" s="323"/>
      <c r="AR73" s="323"/>
      <c r="AS73" s="323"/>
      <c r="AT73" s="323"/>
      <c r="AU73" s="323"/>
      <c r="AV73" s="323"/>
      <c r="AW73" s="323"/>
      <c r="AX73" s="323"/>
      <c r="AY73" s="323"/>
      <c r="AZ73" s="323"/>
      <c r="BA73" s="323"/>
      <c r="BB73" s="323"/>
      <c r="BC73" s="323"/>
      <c r="BD73" s="323"/>
      <c r="BE73" s="323"/>
      <c r="BF73" s="323"/>
      <c r="BG73" s="323"/>
      <c r="BH73" s="323"/>
      <c r="BI73" s="323"/>
      <c r="BJ73" s="323"/>
      <c r="BK73" s="323"/>
      <c r="BL73" s="323"/>
      <c r="BM73" s="323"/>
      <c r="BN73" s="323"/>
      <c r="BO73" s="323"/>
      <c r="BP73" s="323"/>
      <c r="BQ73" s="323"/>
      <c r="BR73" s="323"/>
      <c r="BS73" s="323"/>
      <c r="BT73" s="323"/>
      <c r="BU73" s="323"/>
      <c r="BV73" s="323"/>
      <c r="BW73" s="323"/>
      <c r="BX73" s="324"/>
      <c r="BY73" s="137"/>
      <c r="BZ73" s="137"/>
      <c r="CA73" s="137"/>
      <c r="CB73" s="137"/>
      <c r="CC73" s="137"/>
    </row>
    <row r="74" spans="1:81" ht="12" hidden="1" customHeight="1" outlineLevel="3">
      <c r="A74" s="325" t="s">
        <v>86</v>
      </c>
      <c r="B74" s="326"/>
      <c r="C74" s="326"/>
      <c r="D74" s="326"/>
      <c r="E74" s="326"/>
      <c r="F74" s="326"/>
      <c r="G74" s="326"/>
      <c r="H74" s="326"/>
      <c r="I74" s="326"/>
      <c r="J74" s="326"/>
      <c r="K74" s="326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6"/>
      <c r="W74" s="326"/>
      <c r="X74" s="326"/>
      <c r="Y74" s="326"/>
      <c r="Z74" s="326"/>
      <c r="AA74" s="326"/>
      <c r="AB74" s="326"/>
      <c r="AC74" s="327"/>
      <c r="AD74" s="327"/>
      <c r="AE74" s="328"/>
      <c r="AF74" s="332"/>
      <c r="AG74" s="333"/>
      <c r="AH74" s="333"/>
      <c r="AI74" s="333"/>
      <c r="AJ74" s="333"/>
      <c r="AK74" s="333"/>
      <c r="AL74" s="333"/>
      <c r="AM74" s="333"/>
      <c r="AN74" s="333"/>
      <c r="AO74" s="333"/>
      <c r="AP74" s="333"/>
      <c r="AQ74" s="333"/>
      <c r="AR74" s="333"/>
      <c r="AS74" s="333"/>
      <c r="AT74" s="333"/>
      <c r="AU74" s="333"/>
      <c r="AV74" s="333"/>
      <c r="AW74" s="333"/>
      <c r="AX74" s="333"/>
      <c r="AY74" s="333"/>
      <c r="AZ74" s="333"/>
      <c r="BA74" s="333"/>
      <c r="BB74" s="333"/>
      <c r="BC74" s="333"/>
      <c r="BD74" s="333"/>
      <c r="BE74" s="333"/>
      <c r="BF74" s="333"/>
      <c r="BG74" s="333"/>
      <c r="BH74" s="333"/>
      <c r="BI74" s="333"/>
      <c r="BJ74" s="333"/>
      <c r="BK74" s="333"/>
      <c r="BL74" s="333"/>
      <c r="BM74" s="333"/>
      <c r="BN74" s="333"/>
      <c r="BO74" s="333"/>
      <c r="BP74" s="333"/>
      <c r="BQ74" s="333"/>
      <c r="BR74" s="333"/>
      <c r="BS74" s="333"/>
      <c r="BT74" s="333"/>
      <c r="BU74" s="333"/>
      <c r="BV74" s="333"/>
      <c r="BW74" s="333"/>
      <c r="BX74" s="334"/>
      <c r="BY74" s="137"/>
      <c r="BZ74" s="137"/>
      <c r="CA74" s="137"/>
      <c r="CB74" s="137"/>
      <c r="CC74" s="137"/>
    </row>
    <row r="75" spans="1:81" ht="12" hidden="1" customHeight="1" outlineLevel="3">
      <c r="A75" s="329"/>
      <c r="B75" s="330"/>
      <c r="C75" s="330"/>
      <c r="D75" s="330"/>
      <c r="E75" s="330"/>
      <c r="F75" s="330"/>
      <c r="G75" s="330"/>
      <c r="H75" s="330"/>
      <c r="I75" s="330"/>
      <c r="J75" s="330"/>
      <c r="K75" s="330"/>
      <c r="L75" s="330"/>
      <c r="M75" s="330"/>
      <c r="N75" s="330"/>
      <c r="O75" s="330"/>
      <c r="P75" s="330"/>
      <c r="Q75" s="330"/>
      <c r="R75" s="330"/>
      <c r="S75" s="330"/>
      <c r="T75" s="330"/>
      <c r="U75" s="330"/>
      <c r="V75" s="330"/>
      <c r="W75" s="330"/>
      <c r="X75" s="330"/>
      <c r="Y75" s="330"/>
      <c r="Z75" s="330"/>
      <c r="AA75" s="330"/>
      <c r="AB75" s="330"/>
      <c r="AC75" s="330"/>
      <c r="AD75" s="330"/>
      <c r="AE75" s="331"/>
      <c r="AF75" s="335"/>
      <c r="AG75" s="336"/>
      <c r="AH75" s="336"/>
      <c r="AI75" s="336"/>
      <c r="AJ75" s="336"/>
      <c r="AK75" s="336"/>
      <c r="AL75" s="336"/>
      <c r="AM75" s="336"/>
      <c r="AN75" s="336"/>
      <c r="AO75" s="336"/>
      <c r="AP75" s="336"/>
      <c r="AQ75" s="336"/>
      <c r="AR75" s="336"/>
      <c r="AS75" s="336"/>
      <c r="AT75" s="336"/>
      <c r="AU75" s="336"/>
      <c r="AV75" s="336"/>
      <c r="AW75" s="336"/>
      <c r="AX75" s="336"/>
      <c r="AY75" s="336"/>
      <c r="AZ75" s="336"/>
      <c r="BA75" s="336"/>
      <c r="BB75" s="336"/>
      <c r="BC75" s="336"/>
      <c r="BD75" s="336"/>
      <c r="BE75" s="336"/>
      <c r="BF75" s="336"/>
      <c r="BG75" s="336"/>
      <c r="BH75" s="336"/>
      <c r="BI75" s="336"/>
      <c r="BJ75" s="336"/>
      <c r="BK75" s="336"/>
      <c r="BL75" s="336"/>
      <c r="BM75" s="336"/>
      <c r="BN75" s="336"/>
      <c r="BO75" s="336"/>
      <c r="BP75" s="336"/>
      <c r="BQ75" s="336"/>
      <c r="BR75" s="336"/>
      <c r="BS75" s="336"/>
      <c r="BT75" s="336"/>
      <c r="BU75" s="336"/>
      <c r="BV75" s="336"/>
      <c r="BW75" s="336"/>
      <c r="BX75" s="337"/>
      <c r="BY75" s="137"/>
      <c r="BZ75" s="137"/>
      <c r="CA75" s="137"/>
      <c r="CB75" s="137"/>
      <c r="CC75" s="137"/>
    </row>
    <row r="76" spans="1:81" ht="12" hidden="1" customHeight="1" outlineLevel="3">
      <c r="A76" s="338" t="s">
        <v>85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39"/>
      <c r="O76" s="339"/>
      <c r="P76" s="339"/>
      <c r="Q76" s="339"/>
      <c r="R76" s="339"/>
      <c r="S76" s="339"/>
      <c r="T76" s="339"/>
      <c r="U76" s="339"/>
      <c r="V76" s="339"/>
      <c r="W76" s="339"/>
      <c r="X76" s="339"/>
      <c r="Y76" s="339"/>
      <c r="Z76" s="339"/>
      <c r="AA76" s="339"/>
      <c r="AB76" s="339"/>
      <c r="AC76" s="340"/>
      <c r="AD76" s="340"/>
      <c r="AE76" s="340"/>
      <c r="AF76" s="344"/>
      <c r="AG76" s="345"/>
      <c r="AH76" s="345"/>
      <c r="AI76" s="345"/>
      <c r="AJ76" s="345"/>
      <c r="AK76" s="345"/>
      <c r="AL76" s="345"/>
      <c r="AM76" s="345"/>
      <c r="AN76" s="345"/>
      <c r="AO76" s="345"/>
      <c r="AP76" s="345"/>
      <c r="AQ76" s="345"/>
      <c r="AR76" s="345"/>
      <c r="AS76" s="345"/>
      <c r="AT76" s="345"/>
      <c r="AU76" s="345"/>
      <c r="AV76" s="345"/>
      <c r="AW76" s="345"/>
      <c r="AX76" s="345"/>
      <c r="AY76" s="345"/>
      <c r="AZ76" s="345"/>
      <c r="BA76" s="345"/>
      <c r="BB76" s="345"/>
      <c r="BC76" s="345"/>
      <c r="BD76" s="345"/>
      <c r="BE76" s="345"/>
      <c r="BF76" s="345"/>
      <c r="BG76" s="345"/>
      <c r="BH76" s="345"/>
      <c r="BI76" s="345"/>
      <c r="BJ76" s="345"/>
      <c r="BK76" s="345"/>
      <c r="BL76" s="345"/>
      <c r="BM76" s="345"/>
      <c r="BN76" s="345"/>
      <c r="BO76" s="345"/>
      <c r="BP76" s="346"/>
      <c r="BQ76" s="350" t="s">
        <v>84</v>
      </c>
      <c r="BR76" s="351"/>
      <c r="BS76" s="351"/>
      <c r="BT76" s="351"/>
      <c r="BU76" s="351"/>
      <c r="BV76" s="351"/>
      <c r="BW76" s="351"/>
      <c r="BX76" s="352"/>
      <c r="BY76" s="137"/>
      <c r="BZ76" s="137"/>
      <c r="CA76" s="137"/>
      <c r="CB76" s="137"/>
      <c r="CC76" s="137"/>
    </row>
    <row r="77" spans="1:81" ht="12" hidden="1" customHeight="1" outlineLevel="3">
      <c r="A77" s="341"/>
      <c r="B77" s="342"/>
      <c r="C77" s="342"/>
      <c r="D77" s="342"/>
      <c r="E77" s="342"/>
      <c r="F77" s="342"/>
      <c r="G77" s="342"/>
      <c r="H77" s="342"/>
      <c r="I77" s="342"/>
      <c r="J77" s="342"/>
      <c r="K77" s="342"/>
      <c r="L77" s="342"/>
      <c r="M77" s="342"/>
      <c r="N77" s="342"/>
      <c r="O77" s="342"/>
      <c r="P77" s="342"/>
      <c r="Q77" s="342"/>
      <c r="R77" s="342"/>
      <c r="S77" s="342"/>
      <c r="T77" s="342"/>
      <c r="U77" s="342"/>
      <c r="V77" s="342"/>
      <c r="W77" s="342"/>
      <c r="X77" s="342"/>
      <c r="Y77" s="342"/>
      <c r="Z77" s="342"/>
      <c r="AA77" s="342"/>
      <c r="AB77" s="342"/>
      <c r="AC77" s="343"/>
      <c r="AD77" s="343"/>
      <c r="AE77" s="343"/>
      <c r="AF77" s="347"/>
      <c r="AG77" s="348"/>
      <c r="AH77" s="348"/>
      <c r="AI77" s="348"/>
      <c r="AJ77" s="348"/>
      <c r="AK77" s="348"/>
      <c r="AL77" s="348"/>
      <c r="AM77" s="348"/>
      <c r="AN77" s="348"/>
      <c r="AO77" s="348"/>
      <c r="AP77" s="348"/>
      <c r="AQ77" s="348"/>
      <c r="AR77" s="348"/>
      <c r="AS77" s="348"/>
      <c r="AT77" s="348"/>
      <c r="AU77" s="348"/>
      <c r="AV77" s="348"/>
      <c r="AW77" s="348"/>
      <c r="AX77" s="348"/>
      <c r="AY77" s="348"/>
      <c r="AZ77" s="348"/>
      <c r="BA77" s="348"/>
      <c r="BB77" s="348"/>
      <c r="BC77" s="348"/>
      <c r="BD77" s="348"/>
      <c r="BE77" s="348"/>
      <c r="BF77" s="348"/>
      <c r="BG77" s="348"/>
      <c r="BH77" s="348"/>
      <c r="BI77" s="348"/>
      <c r="BJ77" s="348"/>
      <c r="BK77" s="348"/>
      <c r="BL77" s="348"/>
      <c r="BM77" s="348"/>
      <c r="BN77" s="348"/>
      <c r="BO77" s="348"/>
      <c r="BP77" s="349"/>
      <c r="BQ77" s="353"/>
      <c r="BR77" s="353"/>
      <c r="BS77" s="353"/>
      <c r="BT77" s="353"/>
      <c r="BU77" s="353"/>
      <c r="BV77" s="353"/>
      <c r="BW77" s="353"/>
      <c r="BX77" s="354"/>
      <c r="BY77" s="137"/>
      <c r="BZ77" s="137"/>
      <c r="CA77" s="137"/>
      <c r="CB77" s="137"/>
      <c r="CC77" s="137"/>
    </row>
    <row r="78" spans="1:81" ht="12" hidden="1" customHeight="1" outlineLevel="2">
      <c r="A78" s="361" t="s">
        <v>89</v>
      </c>
      <c r="B78" s="362"/>
      <c r="C78" s="362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362"/>
      <c r="AB78" s="362"/>
      <c r="AC78" s="362"/>
      <c r="AD78" s="362"/>
      <c r="AE78" s="362"/>
      <c r="AF78" s="362"/>
      <c r="AG78" s="362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2"/>
      <c r="BG78" s="362"/>
      <c r="BH78" s="362"/>
      <c r="BI78" s="362"/>
      <c r="BJ78" s="362"/>
      <c r="BK78" s="362"/>
      <c r="BL78" s="362"/>
      <c r="BM78" s="362"/>
      <c r="BN78" s="362"/>
      <c r="BO78" s="362"/>
      <c r="BP78" s="362"/>
      <c r="BQ78" s="362"/>
      <c r="BR78" s="362"/>
      <c r="BS78" s="362"/>
      <c r="BT78" s="362"/>
      <c r="BU78" s="362"/>
      <c r="BV78" s="362"/>
      <c r="BW78" s="362"/>
      <c r="BX78" s="363"/>
      <c r="BY78" s="137"/>
      <c r="BZ78" s="137"/>
      <c r="CA78" s="137"/>
      <c r="CB78" s="137"/>
      <c r="CC78" s="137"/>
    </row>
    <row r="79" spans="1:81" ht="12" hidden="1" customHeight="1" outlineLevel="3">
      <c r="A79" s="364" t="s">
        <v>88</v>
      </c>
      <c r="B79" s="365"/>
      <c r="C79" s="365"/>
      <c r="D79" s="365"/>
      <c r="E79" s="365"/>
      <c r="F79" s="365"/>
      <c r="G79" s="365"/>
      <c r="H79" s="365"/>
      <c r="I79" s="365"/>
      <c r="J79" s="365"/>
      <c r="K79" s="365"/>
      <c r="L79" s="365"/>
      <c r="M79" s="365"/>
      <c r="N79" s="365"/>
      <c r="O79" s="365"/>
      <c r="P79" s="365"/>
      <c r="Q79" s="365"/>
      <c r="R79" s="365"/>
      <c r="S79" s="365"/>
      <c r="T79" s="365"/>
      <c r="U79" s="365"/>
      <c r="V79" s="365"/>
      <c r="W79" s="365"/>
      <c r="X79" s="365"/>
      <c r="Y79" s="365"/>
      <c r="Z79" s="365"/>
      <c r="AA79" s="365"/>
      <c r="AB79" s="365"/>
      <c r="AC79" s="366"/>
      <c r="AD79" s="366"/>
      <c r="AE79" s="367"/>
      <c r="AF79" s="316"/>
      <c r="AG79" s="317"/>
      <c r="AH79" s="317"/>
      <c r="AI79" s="317"/>
      <c r="AJ79" s="317"/>
      <c r="AK79" s="317"/>
      <c r="AL79" s="317"/>
      <c r="AM79" s="317"/>
      <c r="AN79" s="317"/>
      <c r="AO79" s="317"/>
      <c r="AP79" s="317"/>
      <c r="AQ79" s="317"/>
      <c r="AR79" s="317"/>
      <c r="AS79" s="317"/>
      <c r="AT79" s="317"/>
      <c r="AU79" s="317"/>
      <c r="AV79" s="317"/>
      <c r="AW79" s="317"/>
      <c r="AX79" s="317"/>
      <c r="AY79" s="317"/>
      <c r="AZ79" s="317"/>
      <c r="BA79" s="317"/>
      <c r="BB79" s="317"/>
      <c r="BC79" s="317"/>
      <c r="BD79" s="317"/>
      <c r="BE79" s="317"/>
      <c r="BF79" s="317"/>
      <c r="BG79" s="317"/>
      <c r="BH79" s="317"/>
      <c r="BI79" s="317"/>
      <c r="BJ79" s="317"/>
      <c r="BK79" s="317"/>
      <c r="BL79" s="317"/>
      <c r="BM79" s="317"/>
      <c r="BN79" s="317"/>
      <c r="BO79" s="317"/>
      <c r="BP79" s="317"/>
      <c r="BQ79" s="317"/>
      <c r="BR79" s="317"/>
      <c r="BS79" s="317"/>
      <c r="BT79" s="317"/>
      <c r="BU79" s="317"/>
      <c r="BV79" s="317"/>
      <c r="BW79" s="317"/>
      <c r="BX79" s="318"/>
      <c r="BY79" s="137"/>
      <c r="BZ79" s="137"/>
      <c r="CA79" s="137"/>
      <c r="CB79" s="137"/>
      <c r="CC79" s="137"/>
    </row>
    <row r="80" spans="1:81" ht="12" hidden="1" customHeight="1" outlineLevel="3">
      <c r="A80" s="319" t="s">
        <v>87</v>
      </c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20"/>
      <c r="Y80" s="320"/>
      <c r="Z80" s="320"/>
      <c r="AA80" s="320"/>
      <c r="AB80" s="320"/>
      <c r="AC80" s="321"/>
      <c r="AD80" s="321"/>
      <c r="AE80" s="321"/>
      <c r="AF80" s="322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3"/>
      <c r="BG80" s="323"/>
      <c r="BH80" s="323"/>
      <c r="BI80" s="323"/>
      <c r="BJ80" s="323"/>
      <c r="BK80" s="323"/>
      <c r="BL80" s="323"/>
      <c r="BM80" s="323"/>
      <c r="BN80" s="323"/>
      <c r="BO80" s="323"/>
      <c r="BP80" s="323"/>
      <c r="BQ80" s="323"/>
      <c r="BR80" s="323"/>
      <c r="BS80" s="323"/>
      <c r="BT80" s="323"/>
      <c r="BU80" s="323"/>
      <c r="BV80" s="323"/>
      <c r="BW80" s="323"/>
      <c r="BX80" s="324"/>
      <c r="BY80" s="137"/>
      <c r="BZ80" s="137"/>
      <c r="CA80" s="137"/>
      <c r="CB80" s="137"/>
      <c r="CC80" s="137"/>
    </row>
    <row r="81" spans="1:81" ht="12" hidden="1" customHeight="1" outlineLevel="3">
      <c r="A81" s="325" t="s">
        <v>86</v>
      </c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6"/>
      <c r="N81" s="326"/>
      <c r="O81" s="326"/>
      <c r="P81" s="326"/>
      <c r="Q81" s="326"/>
      <c r="R81" s="326"/>
      <c r="S81" s="326"/>
      <c r="T81" s="326"/>
      <c r="U81" s="326"/>
      <c r="V81" s="326"/>
      <c r="W81" s="326"/>
      <c r="X81" s="326"/>
      <c r="Y81" s="326"/>
      <c r="Z81" s="326"/>
      <c r="AA81" s="326"/>
      <c r="AB81" s="326"/>
      <c r="AC81" s="327"/>
      <c r="AD81" s="327"/>
      <c r="AE81" s="328"/>
      <c r="AF81" s="332"/>
      <c r="AG81" s="333"/>
      <c r="AH81" s="333"/>
      <c r="AI81" s="333"/>
      <c r="AJ81" s="333"/>
      <c r="AK81" s="333"/>
      <c r="AL81" s="333"/>
      <c r="AM81" s="333"/>
      <c r="AN81" s="333"/>
      <c r="AO81" s="333"/>
      <c r="AP81" s="333"/>
      <c r="AQ81" s="333"/>
      <c r="AR81" s="333"/>
      <c r="AS81" s="333"/>
      <c r="AT81" s="333"/>
      <c r="AU81" s="333"/>
      <c r="AV81" s="333"/>
      <c r="AW81" s="333"/>
      <c r="AX81" s="333"/>
      <c r="AY81" s="333"/>
      <c r="AZ81" s="333"/>
      <c r="BA81" s="333"/>
      <c r="BB81" s="333"/>
      <c r="BC81" s="333"/>
      <c r="BD81" s="333"/>
      <c r="BE81" s="333"/>
      <c r="BF81" s="333"/>
      <c r="BG81" s="333"/>
      <c r="BH81" s="333"/>
      <c r="BI81" s="333"/>
      <c r="BJ81" s="333"/>
      <c r="BK81" s="333"/>
      <c r="BL81" s="333"/>
      <c r="BM81" s="333"/>
      <c r="BN81" s="333"/>
      <c r="BO81" s="333"/>
      <c r="BP81" s="333"/>
      <c r="BQ81" s="333"/>
      <c r="BR81" s="333"/>
      <c r="BS81" s="333"/>
      <c r="BT81" s="333"/>
      <c r="BU81" s="333"/>
      <c r="BV81" s="333"/>
      <c r="BW81" s="333"/>
      <c r="BX81" s="334"/>
      <c r="BY81" s="137"/>
      <c r="BZ81" s="137"/>
      <c r="CA81" s="137"/>
      <c r="CB81" s="137"/>
      <c r="CC81" s="137"/>
    </row>
    <row r="82" spans="1:81" ht="12" hidden="1" customHeight="1" outlineLevel="3">
      <c r="A82" s="329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30"/>
      <c r="P82" s="330"/>
      <c r="Q82" s="330"/>
      <c r="R82" s="330"/>
      <c r="S82" s="330"/>
      <c r="T82" s="330"/>
      <c r="U82" s="330"/>
      <c r="V82" s="330"/>
      <c r="W82" s="330"/>
      <c r="X82" s="330"/>
      <c r="Y82" s="330"/>
      <c r="Z82" s="330"/>
      <c r="AA82" s="330"/>
      <c r="AB82" s="330"/>
      <c r="AC82" s="330"/>
      <c r="AD82" s="330"/>
      <c r="AE82" s="331"/>
      <c r="AF82" s="335"/>
      <c r="AG82" s="336"/>
      <c r="AH82" s="336"/>
      <c r="AI82" s="336"/>
      <c r="AJ82" s="336"/>
      <c r="AK82" s="336"/>
      <c r="AL82" s="336"/>
      <c r="AM82" s="336"/>
      <c r="AN82" s="336"/>
      <c r="AO82" s="336"/>
      <c r="AP82" s="336"/>
      <c r="AQ82" s="336"/>
      <c r="AR82" s="336"/>
      <c r="AS82" s="336"/>
      <c r="AT82" s="336"/>
      <c r="AU82" s="336"/>
      <c r="AV82" s="336"/>
      <c r="AW82" s="336"/>
      <c r="AX82" s="336"/>
      <c r="AY82" s="336"/>
      <c r="AZ82" s="336"/>
      <c r="BA82" s="336"/>
      <c r="BB82" s="336"/>
      <c r="BC82" s="336"/>
      <c r="BD82" s="336"/>
      <c r="BE82" s="336"/>
      <c r="BF82" s="336"/>
      <c r="BG82" s="336"/>
      <c r="BH82" s="336"/>
      <c r="BI82" s="336"/>
      <c r="BJ82" s="336"/>
      <c r="BK82" s="336"/>
      <c r="BL82" s="336"/>
      <c r="BM82" s="336"/>
      <c r="BN82" s="336"/>
      <c r="BO82" s="336"/>
      <c r="BP82" s="336"/>
      <c r="BQ82" s="336"/>
      <c r="BR82" s="336"/>
      <c r="BS82" s="336"/>
      <c r="BT82" s="336"/>
      <c r="BU82" s="336"/>
      <c r="BV82" s="336"/>
      <c r="BW82" s="336"/>
      <c r="BX82" s="337"/>
      <c r="BY82" s="137"/>
      <c r="BZ82" s="137"/>
      <c r="CA82" s="137"/>
      <c r="CB82" s="137"/>
      <c r="CC82" s="137"/>
    </row>
    <row r="83" spans="1:81" ht="12" hidden="1" customHeight="1" outlineLevel="3">
      <c r="A83" s="338" t="s">
        <v>85</v>
      </c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39"/>
      <c r="N83" s="339"/>
      <c r="O83" s="339"/>
      <c r="P83" s="339"/>
      <c r="Q83" s="339"/>
      <c r="R83" s="339"/>
      <c r="S83" s="339"/>
      <c r="T83" s="339"/>
      <c r="U83" s="339"/>
      <c r="V83" s="339"/>
      <c r="W83" s="339"/>
      <c r="X83" s="339"/>
      <c r="Y83" s="339"/>
      <c r="Z83" s="339"/>
      <c r="AA83" s="339"/>
      <c r="AB83" s="339"/>
      <c r="AC83" s="340"/>
      <c r="AD83" s="340"/>
      <c r="AE83" s="340"/>
      <c r="AF83" s="344"/>
      <c r="AG83" s="345"/>
      <c r="AH83" s="345"/>
      <c r="AI83" s="345"/>
      <c r="AJ83" s="345"/>
      <c r="AK83" s="345"/>
      <c r="AL83" s="345"/>
      <c r="AM83" s="345"/>
      <c r="AN83" s="345"/>
      <c r="AO83" s="345"/>
      <c r="AP83" s="345"/>
      <c r="AQ83" s="345"/>
      <c r="AR83" s="345"/>
      <c r="AS83" s="345"/>
      <c r="AT83" s="345"/>
      <c r="AU83" s="345"/>
      <c r="AV83" s="345"/>
      <c r="AW83" s="345"/>
      <c r="AX83" s="345"/>
      <c r="AY83" s="345"/>
      <c r="AZ83" s="345"/>
      <c r="BA83" s="345"/>
      <c r="BB83" s="345"/>
      <c r="BC83" s="345"/>
      <c r="BD83" s="345"/>
      <c r="BE83" s="345"/>
      <c r="BF83" s="345"/>
      <c r="BG83" s="345"/>
      <c r="BH83" s="345"/>
      <c r="BI83" s="345"/>
      <c r="BJ83" s="345"/>
      <c r="BK83" s="345"/>
      <c r="BL83" s="345"/>
      <c r="BM83" s="345"/>
      <c r="BN83" s="345"/>
      <c r="BO83" s="345"/>
      <c r="BP83" s="346"/>
      <c r="BQ83" s="350" t="s">
        <v>84</v>
      </c>
      <c r="BR83" s="351"/>
      <c r="BS83" s="351"/>
      <c r="BT83" s="351"/>
      <c r="BU83" s="351"/>
      <c r="BV83" s="351"/>
      <c r="BW83" s="351"/>
      <c r="BX83" s="352"/>
      <c r="BY83" s="137"/>
      <c r="BZ83" s="137"/>
      <c r="CA83" s="137"/>
      <c r="CB83" s="137"/>
      <c r="CC83" s="137"/>
    </row>
    <row r="84" spans="1:81" ht="12" hidden="1" customHeight="1" outlineLevel="3" collapsed="1">
      <c r="A84" s="341"/>
      <c r="B84" s="342"/>
      <c r="C84" s="342"/>
      <c r="D84" s="342"/>
      <c r="E84" s="342"/>
      <c r="F84" s="342"/>
      <c r="G84" s="342"/>
      <c r="H84" s="342"/>
      <c r="I84" s="342"/>
      <c r="J84" s="342"/>
      <c r="K84" s="342"/>
      <c r="L84" s="342"/>
      <c r="M84" s="342"/>
      <c r="N84" s="342"/>
      <c r="O84" s="342"/>
      <c r="P84" s="342"/>
      <c r="Q84" s="342"/>
      <c r="R84" s="342"/>
      <c r="S84" s="342"/>
      <c r="T84" s="342"/>
      <c r="U84" s="342"/>
      <c r="V84" s="342"/>
      <c r="W84" s="342"/>
      <c r="X84" s="342"/>
      <c r="Y84" s="342"/>
      <c r="Z84" s="342"/>
      <c r="AA84" s="342"/>
      <c r="AB84" s="342"/>
      <c r="AC84" s="343"/>
      <c r="AD84" s="343"/>
      <c r="AE84" s="343"/>
      <c r="AF84" s="347"/>
      <c r="AG84" s="348"/>
      <c r="AH84" s="348"/>
      <c r="AI84" s="348"/>
      <c r="AJ84" s="348"/>
      <c r="AK84" s="348"/>
      <c r="AL84" s="348"/>
      <c r="AM84" s="348"/>
      <c r="AN84" s="348"/>
      <c r="AO84" s="348"/>
      <c r="AP84" s="348"/>
      <c r="AQ84" s="348"/>
      <c r="AR84" s="348"/>
      <c r="AS84" s="348"/>
      <c r="AT84" s="348"/>
      <c r="AU84" s="348"/>
      <c r="AV84" s="348"/>
      <c r="AW84" s="348"/>
      <c r="AX84" s="348"/>
      <c r="AY84" s="348"/>
      <c r="AZ84" s="348"/>
      <c r="BA84" s="348"/>
      <c r="BB84" s="348"/>
      <c r="BC84" s="348"/>
      <c r="BD84" s="348"/>
      <c r="BE84" s="348"/>
      <c r="BF84" s="348"/>
      <c r="BG84" s="348"/>
      <c r="BH84" s="348"/>
      <c r="BI84" s="348"/>
      <c r="BJ84" s="348"/>
      <c r="BK84" s="348"/>
      <c r="BL84" s="348"/>
      <c r="BM84" s="348"/>
      <c r="BN84" s="348"/>
      <c r="BO84" s="348"/>
      <c r="BP84" s="349"/>
      <c r="BQ84" s="353"/>
      <c r="BR84" s="353"/>
      <c r="BS84" s="353"/>
      <c r="BT84" s="353"/>
      <c r="BU84" s="353"/>
      <c r="BV84" s="353"/>
      <c r="BW84" s="353"/>
      <c r="BX84" s="354"/>
      <c r="BY84" s="137"/>
      <c r="BZ84" s="137"/>
      <c r="CA84" s="137"/>
      <c r="CB84" s="137"/>
      <c r="CC84" s="137"/>
    </row>
    <row r="85" spans="1:81" ht="12" hidden="1" customHeight="1" outlineLevel="2">
      <c r="A85" s="358"/>
      <c r="B85" s="371"/>
      <c r="C85" s="371"/>
      <c r="D85" s="371"/>
      <c r="E85" s="371"/>
      <c r="F85" s="371"/>
      <c r="G85" s="371"/>
      <c r="H85" s="371"/>
      <c r="I85" s="371"/>
      <c r="J85" s="371"/>
      <c r="K85" s="371"/>
      <c r="L85" s="371"/>
      <c r="M85" s="371"/>
      <c r="N85" s="371"/>
      <c r="O85" s="371"/>
      <c r="P85" s="371"/>
      <c r="Q85" s="371"/>
      <c r="R85" s="371"/>
      <c r="S85" s="371"/>
      <c r="T85" s="371"/>
      <c r="U85" s="371"/>
      <c r="V85" s="371"/>
      <c r="W85" s="371"/>
      <c r="X85" s="371"/>
      <c r="Y85" s="371"/>
      <c r="Z85" s="371"/>
      <c r="AA85" s="371"/>
      <c r="AB85" s="371"/>
      <c r="AC85" s="371"/>
      <c r="AD85" s="371"/>
      <c r="AE85" s="371"/>
      <c r="AF85" s="371"/>
      <c r="AG85" s="371"/>
      <c r="AH85" s="371"/>
      <c r="AI85" s="371"/>
      <c r="AJ85" s="371"/>
      <c r="AK85" s="371"/>
      <c r="AL85" s="371"/>
      <c r="AM85" s="371"/>
      <c r="AN85" s="371"/>
      <c r="AO85" s="371"/>
      <c r="AP85" s="371"/>
      <c r="AQ85" s="371"/>
      <c r="AR85" s="371"/>
      <c r="AS85" s="371"/>
      <c r="AT85" s="371"/>
      <c r="AU85" s="371"/>
      <c r="AV85" s="371"/>
      <c r="AW85" s="371"/>
      <c r="AX85" s="371"/>
      <c r="AY85" s="371"/>
      <c r="AZ85" s="371"/>
      <c r="BA85" s="371"/>
      <c r="BB85" s="371"/>
      <c r="BC85" s="371"/>
      <c r="BD85" s="371"/>
      <c r="BE85" s="371"/>
      <c r="BF85" s="371"/>
      <c r="BG85" s="371"/>
      <c r="BH85" s="371"/>
      <c r="BI85" s="371"/>
      <c r="BJ85" s="371"/>
      <c r="BK85" s="371"/>
      <c r="BL85" s="371"/>
      <c r="BM85" s="371"/>
      <c r="BN85" s="371"/>
      <c r="BO85" s="371"/>
      <c r="BP85" s="371"/>
      <c r="BQ85" s="371"/>
      <c r="BR85" s="371"/>
      <c r="BS85" s="371"/>
      <c r="BT85" s="371"/>
      <c r="BU85" s="371"/>
      <c r="BV85" s="371"/>
      <c r="BW85" s="371"/>
      <c r="BX85" s="372"/>
      <c r="BY85" s="137"/>
      <c r="BZ85" s="137"/>
      <c r="CA85" s="137"/>
      <c r="CB85" s="137"/>
      <c r="CC85" s="137"/>
    </row>
    <row r="86" spans="1:81" ht="12" hidden="1" customHeight="1" outlineLevel="1">
      <c r="A86" s="368"/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69"/>
      <c r="N86" s="369"/>
      <c r="O86" s="369"/>
      <c r="P86" s="369"/>
      <c r="Q86" s="369"/>
      <c r="R86" s="369"/>
      <c r="S86" s="369"/>
      <c r="T86" s="369"/>
      <c r="U86" s="369"/>
      <c r="V86" s="369"/>
      <c r="W86" s="369"/>
      <c r="X86" s="369"/>
      <c r="Y86" s="369"/>
      <c r="Z86" s="369"/>
      <c r="AA86" s="369"/>
      <c r="AB86" s="369"/>
      <c r="AC86" s="369"/>
      <c r="AD86" s="369"/>
      <c r="AE86" s="369"/>
      <c r="AF86" s="369"/>
      <c r="AG86" s="369"/>
      <c r="AH86" s="369"/>
      <c r="AI86" s="369"/>
      <c r="AJ86" s="369"/>
      <c r="AK86" s="369"/>
      <c r="AL86" s="369"/>
      <c r="AM86" s="369"/>
      <c r="AN86" s="369"/>
      <c r="AO86" s="369"/>
      <c r="AP86" s="369"/>
      <c r="AQ86" s="369"/>
      <c r="AR86" s="369"/>
      <c r="AS86" s="369"/>
      <c r="AT86" s="369"/>
      <c r="AU86" s="369"/>
      <c r="AV86" s="369"/>
      <c r="AW86" s="369"/>
      <c r="AX86" s="369"/>
      <c r="AY86" s="369"/>
      <c r="AZ86" s="369"/>
      <c r="BA86" s="369"/>
      <c r="BB86" s="369"/>
      <c r="BC86" s="369"/>
      <c r="BD86" s="369"/>
      <c r="BE86" s="369"/>
      <c r="BF86" s="369"/>
      <c r="BG86" s="369"/>
      <c r="BH86" s="369"/>
      <c r="BI86" s="369"/>
      <c r="BJ86" s="369"/>
      <c r="BK86" s="369"/>
      <c r="BL86" s="369"/>
      <c r="BM86" s="369"/>
      <c r="BN86" s="369"/>
      <c r="BO86" s="369"/>
      <c r="BP86" s="369"/>
      <c r="BQ86" s="369"/>
      <c r="BR86" s="369"/>
      <c r="BS86" s="369"/>
      <c r="BT86" s="369"/>
      <c r="BU86" s="369"/>
      <c r="BV86" s="369"/>
      <c r="BW86" s="369"/>
      <c r="BX86" s="370"/>
      <c r="BY86" s="137"/>
      <c r="BZ86" s="137"/>
      <c r="CA86" s="137"/>
      <c r="CB86" s="137"/>
      <c r="CC86" s="137"/>
    </row>
    <row r="87" spans="1:81" ht="12" hidden="1" customHeight="1" outlineLevel="3">
      <c r="A87" s="361" t="s">
        <v>89</v>
      </c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62"/>
      <c r="Z87" s="362"/>
      <c r="AA87" s="362"/>
      <c r="AB87" s="362"/>
      <c r="AC87" s="362"/>
      <c r="AD87" s="362"/>
      <c r="AE87" s="362"/>
      <c r="AF87" s="362"/>
      <c r="AG87" s="362"/>
      <c r="AH87" s="362"/>
      <c r="AI87" s="362"/>
      <c r="AJ87" s="362"/>
      <c r="AK87" s="362"/>
      <c r="AL87" s="362"/>
      <c r="AM87" s="362"/>
      <c r="AN87" s="362"/>
      <c r="AO87" s="362"/>
      <c r="AP87" s="362"/>
      <c r="AQ87" s="362"/>
      <c r="AR87" s="362"/>
      <c r="AS87" s="362"/>
      <c r="AT87" s="362"/>
      <c r="AU87" s="362"/>
      <c r="AV87" s="362"/>
      <c r="AW87" s="362"/>
      <c r="AX87" s="362"/>
      <c r="AY87" s="362"/>
      <c r="AZ87" s="362"/>
      <c r="BA87" s="362"/>
      <c r="BB87" s="362"/>
      <c r="BC87" s="362"/>
      <c r="BD87" s="362"/>
      <c r="BE87" s="362"/>
      <c r="BF87" s="362"/>
      <c r="BG87" s="362"/>
      <c r="BH87" s="362"/>
      <c r="BI87" s="362"/>
      <c r="BJ87" s="362"/>
      <c r="BK87" s="362"/>
      <c r="BL87" s="362"/>
      <c r="BM87" s="362"/>
      <c r="BN87" s="362"/>
      <c r="BO87" s="362"/>
      <c r="BP87" s="362"/>
      <c r="BQ87" s="362"/>
      <c r="BR87" s="362"/>
      <c r="BS87" s="362"/>
      <c r="BT87" s="362"/>
      <c r="BU87" s="362"/>
      <c r="BV87" s="362"/>
      <c r="BW87" s="362"/>
      <c r="BX87" s="363"/>
      <c r="BY87" s="137"/>
      <c r="BZ87" s="137"/>
      <c r="CA87" s="137"/>
      <c r="CB87" s="137"/>
      <c r="CC87" s="137"/>
    </row>
    <row r="88" spans="1:81" ht="12" hidden="1" customHeight="1" outlineLevel="3">
      <c r="A88" s="364" t="s">
        <v>88</v>
      </c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65"/>
      <c r="Z88" s="365"/>
      <c r="AA88" s="365"/>
      <c r="AB88" s="365"/>
      <c r="AC88" s="366"/>
      <c r="AD88" s="366"/>
      <c r="AE88" s="367"/>
      <c r="AF88" s="316"/>
      <c r="AG88" s="317"/>
      <c r="AH88" s="317"/>
      <c r="AI88" s="317"/>
      <c r="AJ88" s="317"/>
      <c r="AK88" s="317"/>
      <c r="AL88" s="317"/>
      <c r="AM88" s="317"/>
      <c r="AN88" s="317"/>
      <c r="AO88" s="317"/>
      <c r="AP88" s="317"/>
      <c r="AQ88" s="317"/>
      <c r="AR88" s="317"/>
      <c r="AS88" s="317"/>
      <c r="AT88" s="317"/>
      <c r="AU88" s="317"/>
      <c r="AV88" s="317"/>
      <c r="AW88" s="317"/>
      <c r="AX88" s="317"/>
      <c r="AY88" s="317"/>
      <c r="AZ88" s="317"/>
      <c r="BA88" s="317"/>
      <c r="BB88" s="317"/>
      <c r="BC88" s="317"/>
      <c r="BD88" s="317"/>
      <c r="BE88" s="317"/>
      <c r="BF88" s="317"/>
      <c r="BG88" s="317"/>
      <c r="BH88" s="317"/>
      <c r="BI88" s="317"/>
      <c r="BJ88" s="317"/>
      <c r="BK88" s="317"/>
      <c r="BL88" s="317"/>
      <c r="BM88" s="317"/>
      <c r="BN88" s="317"/>
      <c r="BO88" s="317"/>
      <c r="BP88" s="317"/>
      <c r="BQ88" s="317"/>
      <c r="BR88" s="317"/>
      <c r="BS88" s="317"/>
      <c r="BT88" s="317"/>
      <c r="BU88" s="317"/>
      <c r="BV88" s="317"/>
      <c r="BW88" s="317"/>
      <c r="BX88" s="318"/>
      <c r="BY88" s="137"/>
      <c r="BZ88" s="137"/>
      <c r="CA88" s="137"/>
      <c r="CB88" s="137"/>
      <c r="CC88" s="137"/>
    </row>
    <row r="89" spans="1:81" ht="12" hidden="1" customHeight="1" outlineLevel="3">
      <c r="A89" s="319" t="s">
        <v>87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20"/>
      <c r="Y89" s="320"/>
      <c r="Z89" s="320"/>
      <c r="AA89" s="320"/>
      <c r="AB89" s="320"/>
      <c r="AC89" s="321"/>
      <c r="AD89" s="321"/>
      <c r="AE89" s="321"/>
      <c r="AF89" s="322"/>
      <c r="AG89" s="323"/>
      <c r="AH89" s="323"/>
      <c r="AI89" s="323"/>
      <c r="AJ89" s="323"/>
      <c r="AK89" s="323"/>
      <c r="AL89" s="323"/>
      <c r="AM89" s="323"/>
      <c r="AN89" s="323"/>
      <c r="AO89" s="323"/>
      <c r="AP89" s="323"/>
      <c r="AQ89" s="323"/>
      <c r="AR89" s="323"/>
      <c r="AS89" s="323"/>
      <c r="AT89" s="323"/>
      <c r="AU89" s="323"/>
      <c r="AV89" s="323"/>
      <c r="AW89" s="323"/>
      <c r="AX89" s="323"/>
      <c r="AY89" s="323"/>
      <c r="AZ89" s="323"/>
      <c r="BA89" s="323"/>
      <c r="BB89" s="323"/>
      <c r="BC89" s="323"/>
      <c r="BD89" s="323"/>
      <c r="BE89" s="323"/>
      <c r="BF89" s="323"/>
      <c r="BG89" s="323"/>
      <c r="BH89" s="323"/>
      <c r="BI89" s="323"/>
      <c r="BJ89" s="323"/>
      <c r="BK89" s="323"/>
      <c r="BL89" s="323"/>
      <c r="BM89" s="323"/>
      <c r="BN89" s="323"/>
      <c r="BO89" s="323"/>
      <c r="BP89" s="323"/>
      <c r="BQ89" s="323"/>
      <c r="BR89" s="323"/>
      <c r="BS89" s="323"/>
      <c r="BT89" s="323"/>
      <c r="BU89" s="323"/>
      <c r="BV89" s="323"/>
      <c r="BW89" s="323"/>
      <c r="BX89" s="324"/>
      <c r="BY89" s="137"/>
      <c r="BZ89" s="137"/>
      <c r="CA89" s="137"/>
      <c r="CB89" s="137"/>
      <c r="CC89" s="137"/>
    </row>
    <row r="90" spans="1:81" ht="12" hidden="1" customHeight="1" outlineLevel="3">
      <c r="A90" s="325" t="s">
        <v>86</v>
      </c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326"/>
      <c r="X90" s="326"/>
      <c r="Y90" s="326"/>
      <c r="Z90" s="326"/>
      <c r="AA90" s="326"/>
      <c r="AB90" s="326"/>
      <c r="AC90" s="327"/>
      <c r="AD90" s="327"/>
      <c r="AE90" s="328"/>
      <c r="AF90" s="332"/>
      <c r="AG90" s="333"/>
      <c r="AH90" s="333"/>
      <c r="AI90" s="333"/>
      <c r="AJ90" s="333"/>
      <c r="AK90" s="333"/>
      <c r="AL90" s="333"/>
      <c r="AM90" s="333"/>
      <c r="AN90" s="333"/>
      <c r="AO90" s="333"/>
      <c r="AP90" s="333"/>
      <c r="AQ90" s="333"/>
      <c r="AR90" s="333"/>
      <c r="AS90" s="333"/>
      <c r="AT90" s="333"/>
      <c r="AU90" s="333"/>
      <c r="AV90" s="333"/>
      <c r="AW90" s="333"/>
      <c r="AX90" s="333"/>
      <c r="AY90" s="333"/>
      <c r="AZ90" s="333"/>
      <c r="BA90" s="333"/>
      <c r="BB90" s="333"/>
      <c r="BC90" s="333"/>
      <c r="BD90" s="333"/>
      <c r="BE90" s="333"/>
      <c r="BF90" s="333"/>
      <c r="BG90" s="333"/>
      <c r="BH90" s="333"/>
      <c r="BI90" s="333"/>
      <c r="BJ90" s="333"/>
      <c r="BK90" s="333"/>
      <c r="BL90" s="333"/>
      <c r="BM90" s="333"/>
      <c r="BN90" s="333"/>
      <c r="BO90" s="333"/>
      <c r="BP90" s="333"/>
      <c r="BQ90" s="333"/>
      <c r="BR90" s="333"/>
      <c r="BS90" s="333"/>
      <c r="BT90" s="333"/>
      <c r="BU90" s="333"/>
      <c r="BV90" s="333"/>
      <c r="BW90" s="333"/>
      <c r="BX90" s="334"/>
      <c r="BY90" s="137"/>
      <c r="BZ90" s="137"/>
      <c r="CA90" s="137"/>
      <c r="CB90" s="137"/>
      <c r="CC90" s="137"/>
    </row>
    <row r="91" spans="1:81" ht="12" hidden="1" customHeight="1" outlineLevel="3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0"/>
      <c r="N91" s="330"/>
      <c r="O91" s="330"/>
      <c r="P91" s="330"/>
      <c r="Q91" s="330"/>
      <c r="R91" s="330"/>
      <c r="S91" s="330"/>
      <c r="T91" s="330"/>
      <c r="U91" s="330"/>
      <c r="V91" s="330"/>
      <c r="W91" s="330"/>
      <c r="X91" s="330"/>
      <c r="Y91" s="330"/>
      <c r="Z91" s="330"/>
      <c r="AA91" s="330"/>
      <c r="AB91" s="330"/>
      <c r="AC91" s="330"/>
      <c r="AD91" s="330"/>
      <c r="AE91" s="331"/>
      <c r="AF91" s="335"/>
      <c r="AG91" s="336"/>
      <c r="AH91" s="336"/>
      <c r="AI91" s="336"/>
      <c r="AJ91" s="336"/>
      <c r="AK91" s="336"/>
      <c r="AL91" s="336"/>
      <c r="AM91" s="336"/>
      <c r="AN91" s="336"/>
      <c r="AO91" s="336"/>
      <c r="AP91" s="336"/>
      <c r="AQ91" s="336"/>
      <c r="AR91" s="336"/>
      <c r="AS91" s="336"/>
      <c r="AT91" s="336"/>
      <c r="AU91" s="336"/>
      <c r="AV91" s="336"/>
      <c r="AW91" s="336"/>
      <c r="AX91" s="336"/>
      <c r="AY91" s="336"/>
      <c r="AZ91" s="336"/>
      <c r="BA91" s="336"/>
      <c r="BB91" s="336"/>
      <c r="BC91" s="336"/>
      <c r="BD91" s="336"/>
      <c r="BE91" s="336"/>
      <c r="BF91" s="336"/>
      <c r="BG91" s="336"/>
      <c r="BH91" s="336"/>
      <c r="BI91" s="336"/>
      <c r="BJ91" s="336"/>
      <c r="BK91" s="336"/>
      <c r="BL91" s="336"/>
      <c r="BM91" s="336"/>
      <c r="BN91" s="336"/>
      <c r="BO91" s="336"/>
      <c r="BP91" s="336"/>
      <c r="BQ91" s="336"/>
      <c r="BR91" s="336"/>
      <c r="BS91" s="336"/>
      <c r="BT91" s="336"/>
      <c r="BU91" s="336"/>
      <c r="BV91" s="336"/>
      <c r="BW91" s="336"/>
      <c r="BX91" s="337"/>
      <c r="BY91" s="137"/>
      <c r="BZ91" s="137"/>
      <c r="CA91" s="137"/>
      <c r="CB91" s="137"/>
      <c r="CC91" s="137"/>
    </row>
    <row r="92" spans="1:81" ht="12" hidden="1" customHeight="1" outlineLevel="3">
      <c r="A92" s="338" t="s">
        <v>85</v>
      </c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39"/>
      <c r="P92" s="339"/>
      <c r="Q92" s="339"/>
      <c r="R92" s="339"/>
      <c r="S92" s="339"/>
      <c r="T92" s="339"/>
      <c r="U92" s="339"/>
      <c r="V92" s="339"/>
      <c r="W92" s="339"/>
      <c r="X92" s="339"/>
      <c r="Y92" s="339"/>
      <c r="Z92" s="339"/>
      <c r="AA92" s="339"/>
      <c r="AB92" s="339"/>
      <c r="AC92" s="340"/>
      <c r="AD92" s="340"/>
      <c r="AE92" s="340"/>
      <c r="AF92" s="344"/>
      <c r="AG92" s="345"/>
      <c r="AH92" s="345"/>
      <c r="AI92" s="345"/>
      <c r="AJ92" s="345"/>
      <c r="AK92" s="345"/>
      <c r="AL92" s="345"/>
      <c r="AM92" s="345"/>
      <c r="AN92" s="345"/>
      <c r="AO92" s="345"/>
      <c r="AP92" s="345"/>
      <c r="AQ92" s="345"/>
      <c r="AR92" s="345"/>
      <c r="AS92" s="345"/>
      <c r="AT92" s="345"/>
      <c r="AU92" s="345"/>
      <c r="AV92" s="345"/>
      <c r="AW92" s="345"/>
      <c r="AX92" s="345"/>
      <c r="AY92" s="345"/>
      <c r="AZ92" s="345"/>
      <c r="BA92" s="345"/>
      <c r="BB92" s="345"/>
      <c r="BC92" s="345"/>
      <c r="BD92" s="345"/>
      <c r="BE92" s="345"/>
      <c r="BF92" s="345"/>
      <c r="BG92" s="345"/>
      <c r="BH92" s="345"/>
      <c r="BI92" s="345"/>
      <c r="BJ92" s="345"/>
      <c r="BK92" s="345"/>
      <c r="BL92" s="345"/>
      <c r="BM92" s="345"/>
      <c r="BN92" s="345"/>
      <c r="BO92" s="345"/>
      <c r="BP92" s="346"/>
      <c r="BQ92" s="350" t="s">
        <v>84</v>
      </c>
      <c r="BR92" s="351"/>
      <c r="BS92" s="351"/>
      <c r="BT92" s="351"/>
      <c r="BU92" s="351"/>
      <c r="BV92" s="351"/>
      <c r="BW92" s="351"/>
      <c r="BX92" s="352"/>
      <c r="BY92" s="137"/>
      <c r="BZ92" s="137"/>
      <c r="CA92" s="137"/>
      <c r="CB92" s="137"/>
      <c r="CC92" s="137"/>
    </row>
    <row r="93" spans="1:81" ht="12" hidden="1" customHeight="1" outlineLevel="3">
      <c r="A93" s="341"/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42"/>
      <c r="AB93" s="342"/>
      <c r="AC93" s="343"/>
      <c r="AD93" s="343"/>
      <c r="AE93" s="343"/>
      <c r="AF93" s="347"/>
      <c r="AG93" s="348"/>
      <c r="AH93" s="348"/>
      <c r="AI93" s="348"/>
      <c r="AJ93" s="348"/>
      <c r="AK93" s="348"/>
      <c r="AL93" s="348"/>
      <c r="AM93" s="348"/>
      <c r="AN93" s="348"/>
      <c r="AO93" s="348"/>
      <c r="AP93" s="348"/>
      <c r="AQ93" s="348"/>
      <c r="AR93" s="348"/>
      <c r="AS93" s="348"/>
      <c r="AT93" s="348"/>
      <c r="AU93" s="348"/>
      <c r="AV93" s="348"/>
      <c r="AW93" s="348"/>
      <c r="AX93" s="348"/>
      <c r="AY93" s="348"/>
      <c r="AZ93" s="348"/>
      <c r="BA93" s="348"/>
      <c r="BB93" s="348"/>
      <c r="BC93" s="348"/>
      <c r="BD93" s="348"/>
      <c r="BE93" s="348"/>
      <c r="BF93" s="348"/>
      <c r="BG93" s="348"/>
      <c r="BH93" s="348"/>
      <c r="BI93" s="348"/>
      <c r="BJ93" s="348"/>
      <c r="BK93" s="348"/>
      <c r="BL93" s="348"/>
      <c r="BM93" s="348"/>
      <c r="BN93" s="348"/>
      <c r="BO93" s="348"/>
      <c r="BP93" s="349"/>
      <c r="BQ93" s="353"/>
      <c r="BR93" s="353"/>
      <c r="BS93" s="353"/>
      <c r="BT93" s="353"/>
      <c r="BU93" s="353"/>
      <c r="BV93" s="353"/>
      <c r="BW93" s="353"/>
      <c r="BX93" s="354"/>
      <c r="BY93" s="137"/>
      <c r="BZ93" s="137"/>
      <c r="CA93" s="137"/>
      <c r="CB93" s="137"/>
      <c r="CC93" s="137"/>
    </row>
    <row r="94" spans="1:81" ht="12" hidden="1" customHeight="1" outlineLevel="2">
      <c r="A94" s="361" t="s">
        <v>89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  <c r="Z94" s="362"/>
      <c r="AA94" s="362"/>
      <c r="AB94" s="362"/>
      <c r="AC94" s="362"/>
      <c r="AD94" s="362"/>
      <c r="AE94" s="362"/>
      <c r="AF94" s="362"/>
      <c r="AG94" s="362"/>
      <c r="AH94" s="362"/>
      <c r="AI94" s="362"/>
      <c r="AJ94" s="362"/>
      <c r="AK94" s="362"/>
      <c r="AL94" s="362"/>
      <c r="AM94" s="362"/>
      <c r="AN94" s="362"/>
      <c r="AO94" s="362"/>
      <c r="AP94" s="362"/>
      <c r="AQ94" s="362"/>
      <c r="AR94" s="362"/>
      <c r="AS94" s="362"/>
      <c r="AT94" s="362"/>
      <c r="AU94" s="362"/>
      <c r="AV94" s="362"/>
      <c r="AW94" s="362"/>
      <c r="AX94" s="362"/>
      <c r="AY94" s="362"/>
      <c r="AZ94" s="362"/>
      <c r="BA94" s="362"/>
      <c r="BB94" s="362"/>
      <c r="BC94" s="362"/>
      <c r="BD94" s="362"/>
      <c r="BE94" s="362"/>
      <c r="BF94" s="362"/>
      <c r="BG94" s="362"/>
      <c r="BH94" s="362"/>
      <c r="BI94" s="362"/>
      <c r="BJ94" s="362"/>
      <c r="BK94" s="362"/>
      <c r="BL94" s="362"/>
      <c r="BM94" s="362"/>
      <c r="BN94" s="362"/>
      <c r="BO94" s="362"/>
      <c r="BP94" s="362"/>
      <c r="BQ94" s="362"/>
      <c r="BR94" s="362"/>
      <c r="BS94" s="362"/>
      <c r="BT94" s="362"/>
      <c r="BU94" s="362"/>
      <c r="BV94" s="362"/>
      <c r="BW94" s="362"/>
      <c r="BX94" s="363"/>
      <c r="BY94" s="137"/>
      <c r="BZ94" s="137"/>
      <c r="CA94" s="137"/>
      <c r="CB94" s="137"/>
      <c r="CC94" s="137"/>
    </row>
    <row r="95" spans="1:81" ht="12" hidden="1" customHeight="1" outlineLevel="3">
      <c r="A95" s="364" t="s">
        <v>88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65"/>
      <c r="Z95" s="365"/>
      <c r="AA95" s="365"/>
      <c r="AB95" s="365"/>
      <c r="AC95" s="366"/>
      <c r="AD95" s="366"/>
      <c r="AE95" s="367"/>
      <c r="AF95" s="316"/>
      <c r="AG95" s="317"/>
      <c r="AH95" s="317"/>
      <c r="AI95" s="317"/>
      <c r="AJ95" s="317"/>
      <c r="AK95" s="317"/>
      <c r="AL95" s="317"/>
      <c r="AM95" s="317"/>
      <c r="AN95" s="317"/>
      <c r="AO95" s="317"/>
      <c r="AP95" s="317"/>
      <c r="AQ95" s="317"/>
      <c r="AR95" s="317"/>
      <c r="AS95" s="317"/>
      <c r="AT95" s="317"/>
      <c r="AU95" s="317"/>
      <c r="AV95" s="317"/>
      <c r="AW95" s="317"/>
      <c r="AX95" s="317"/>
      <c r="AY95" s="317"/>
      <c r="AZ95" s="317"/>
      <c r="BA95" s="317"/>
      <c r="BB95" s="317"/>
      <c r="BC95" s="317"/>
      <c r="BD95" s="317"/>
      <c r="BE95" s="317"/>
      <c r="BF95" s="317"/>
      <c r="BG95" s="317"/>
      <c r="BH95" s="317"/>
      <c r="BI95" s="317"/>
      <c r="BJ95" s="317"/>
      <c r="BK95" s="317"/>
      <c r="BL95" s="317"/>
      <c r="BM95" s="317"/>
      <c r="BN95" s="317"/>
      <c r="BO95" s="317"/>
      <c r="BP95" s="317"/>
      <c r="BQ95" s="317"/>
      <c r="BR95" s="317"/>
      <c r="BS95" s="317"/>
      <c r="BT95" s="317"/>
      <c r="BU95" s="317"/>
      <c r="BV95" s="317"/>
      <c r="BW95" s="317"/>
      <c r="BX95" s="318"/>
      <c r="BY95" s="137"/>
      <c r="BZ95" s="137"/>
      <c r="CA95" s="137"/>
      <c r="CB95" s="137"/>
      <c r="CC95" s="137"/>
    </row>
    <row r="96" spans="1:81" ht="12" hidden="1" customHeight="1" outlineLevel="3">
      <c r="A96" s="319" t="s">
        <v>87</v>
      </c>
      <c r="B96" s="320"/>
      <c r="C96" s="320"/>
      <c r="D96" s="320"/>
      <c r="E96" s="320"/>
      <c r="F96" s="320"/>
      <c r="G96" s="320"/>
      <c r="H96" s="320"/>
      <c r="I96" s="320"/>
      <c r="J96" s="320"/>
      <c r="K96" s="320"/>
      <c r="L96" s="320"/>
      <c r="M96" s="320"/>
      <c r="N96" s="320"/>
      <c r="O96" s="320"/>
      <c r="P96" s="320"/>
      <c r="Q96" s="320"/>
      <c r="R96" s="320"/>
      <c r="S96" s="320"/>
      <c r="T96" s="320"/>
      <c r="U96" s="320"/>
      <c r="V96" s="320"/>
      <c r="W96" s="320"/>
      <c r="X96" s="320"/>
      <c r="Y96" s="320"/>
      <c r="Z96" s="320"/>
      <c r="AA96" s="320"/>
      <c r="AB96" s="320"/>
      <c r="AC96" s="321"/>
      <c r="AD96" s="321"/>
      <c r="AE96" s="321"/>
      <c r="AF96" s="322"/>
      <c r="AG96" s="323"/>
      <c r="AH96" s="323"/>
      <c r="AI96" s="323"/>
      <c r="AJ96" s="323"/>
      <c r="AK96" s="323"/>
      <c r="AL96" s="323"/>
      <c r="AM96" s="323"/>
      <c r="AN96" s="323"/>
      <c r="AO96" s="323"/>
      <c r="AP96" s="323"/>
      <c r="AQ96" s="323"/>
      <c r="AR96" s="323"/>
      <c r="AS96" s="323"/>
      <c r="AT96" s="323"/>
      <c r="AU96" s="323"/>
      <c r="AV96" s="323"/>
      <c r="AW96" s="323"/>
      <c r="AX96" s="323"/>
      <c r="AY96" s="323"/>
      <c r="AZ96" s="323"/>
      <c r="BA96" s="323"/>
      <c r="BB96" s="323"/>
      <c r="BC96" s="323"/>
      <c r="BD96" s="323"/>
      <c r="BE96" s="323"/>
      <c r="BF96" s="323"/>
      <c r="BG96" s="323"/>
      <c r="BH96" s="323"/>
      <c r="BI96" s="323"/>
      <c r="BJ96" s="323"/>
      <c r="BK96" s="323"/>
      <c r="BL96" s="323"/>
      <c r="BM96" s="323"/>
      <c r="BN96" s="323"/>
      <c r="BO96" s="323"/>
      <c r="BP96" s="323"/>
      <c r="BQ96" s="323"/>
      <c r="BR96" s="323"/>
      <c r="BS96" s="323"/>
      <c r="BT96" s="323"/>
      <c r="BU96" s="323"/>
      <c r="BV96" s="323"/>
      <c r="BW96" s="323"/>
      <c r="BX96" s="324"/>
      <c r="BY96" s="137"/>
      <c r="BZ96" s="137"/>
      <c r="CA96" s="137"/>
      <c r="CB96" s="137"/>
      <c r="CC96" s="137"/>
    </row>
    <row r="97" spans="1:81" ht="12" hidden="1" customHeight="1" outlineLevel="3">
      <c r="A97" s="325" t="s">
        <v>86</v>
      </c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6"/>
      <c r="V97" s="326"/>
      <c r="W97" s="326"/>
      <c r="X97" s="326"/>
      <c r="Y97" s="326"/>
      <c r="Z97" s="326"/>
      <c r="AA97" s="326"/>
      <c r="AB97" s="326"/>
      <c r="AC97" s="327"/>
      <c r="AD97" s="327"/>
      <c r="AE97" s="328"/>
      <c r="AF97" s="332"/>
      <c r="AG97" s="333"/>
      <c r="AH97" s="333"/>
      <c r="AI97" s="333"/>
      <c r="AJ97" s="333"/>
      <c r="AK97" s="333"/>
      <c r="AL97" s="333"/>
      <c r="AM97" s="333"/>
      <c r="AN97" s="333"/>
      <c r="AO97" s="333"/>
      <c r="AP97" s="333"/>
      <c r="AQ97" s="333"/>
      <c r="AR97" s="333"/>
      <c r="AS97" s="333"/>
      <c r="AT97" s="333"/>
      <c r="AU97" s="333"/>
      <c r="AV97" s="333"/>
      <c r="AW97" s="333"/>
      <c r="AX97" s="333"/>
      <c r="AY97" s="333"/>
      <c r="AZ97" s="333"/>
      <c r="BA97" s="333"/>
      <c r="BB97" s="333"/>
      <c r="BC97" s="333"/>
      <c r="BD97" s="333"/>
      <c r="BE97" s="333"/>
      <c r="BF97" s="333"/>
      <c r="BG97" s="333"/>
      <c r="BH97" s="333"/>
      <c r="BI97" s="333"/>
      <c r="BJ97" s="333"/>
      <c r="BK97" s="333"/>
      <c r="BL97" s="333"/>
      <c r="BM97" s="333"/>
      <c r="BN97" s="333"/>
      <c r="BO97" s="333"/>
      <c r="BP97" s="333"/>
      <c r="BQ97" s="333"/>
      <c r="BR97" s="333"/>
      <c r="BS97" s="333"/>
      <c r="BT97" s="333"/>
      <c r="BU97" s="333"/>
      <c r="BV97" s="333"/>
      <c r="BW97" s="333"/>
      <c r="BX97" s="334"/>
      <c r="BY97" s="137"/>
      <c r="BZ97" s="137"/>
      <c r="CA97" s="137"/>
      <c r="CB97" s="137"/>
      <c r="CC97" s="137"/>
    </row>
    <row r="98" spans="1:81" ht="12" hidden="1" customHeight="1" outlineLevel="3">
      <c r="A98" s="329"/>
      <c r="B98" s="330"/>
      <c r="C98" s="330"/>
      <c r="D98" s="330"/>
      <c r="E98" s="330"/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0"/>
      <c r="V98" s="330"/>
      <c r="W98" s="330"/>
      <c r="X98" s="330"/>
      <c r="Y98" s="330"/>
      <c r="Z98" s="330"/>
      <c r="AA98" s="330"/>
      <c r="AB98" s="330"/>
      <c r="AC98" s="330"/>
      <c r="AD98" s="330"/>
      <c r="AE98" s="331"/>
      <c r="AF98" s="335"/>
      <c r="AG98" s="336"/>
      <c r="AH98" s="336"/>
      <c r="AI98" s="336"/>
      <c r="AJ98" s="336"/>
      <c r="AK98" s="336"/>
      <c r="AL98" s="336"/>
      <c r="AM98" s="336"/>
      <c r="AN98" s="336"/>
      <c r="AO98" s="336"/>
      <c r="AP98" s="336"/>
      <c r="AQ98" s="336"/>
      <c r="AR98" s="336"/>
      <c r="AS98" s="336"/>
      <c r="AT98" s="336"/>
      <c r="AU98" s="336"/>
      <c r="AV98" s="336"/>
      <c r="AW98" s="336"/>
      <c r="AX98" s="336"/>
      <c r="AY98" s="336"/>
      <c r="AZ98" s="336"/>
      <c r="BA98" s="336"/>
      <c r="BB98" s="336"/>
      <c r="BC98" s="336"/>
      <c r="BD98" s="336"/>
      <c r="BE98" s="336"/>
      <c r="BF98" s="336"/>
      <c r="BG98" s="336"/>
      <c r="BH98" s="336"/>
      <c r="BI98" s="336"/>
      <c r="BJ98" s="336"/>
      <c r="BK98" s="336"/>
      <c r="BL98" s="336"/>
      <c r="BM98" s="336"/>
      <c r="BN98" s="336"/>
      <c r="BO98" s="336"/>
      <c r="BP98" s="336"/>
      <c r="BQ98" s="336"/>
      <c r="BR98" s="336"/>
      <c r="BS98" s="336"/>
      <c r="BT98" s="336"/>
      <c r="BU98" s="336"/>
      <c r="BV98" s="336"/>
      <c r="BW98" s="336"/>
      <c r="BX98" s="337"/>
      <c r="BY98" s="137"/>
      <c r="BZ98" s="137"/>
      <c r="CA98" s="137"/>
      <c r="CB98" s="137"/>
      <c r="CC98" s="137"/>
    </row>
    <row r="99" spans="1:81" ht="12" hidden="1" customHeight="1" outlineLevel="3">
      <c r="A99" s="338" t="s">
        <v>85</v>
      </c>
      <c r="B99" s="339"/>
      <c r="C99" s="339"/>
      <c r="D99" s="339"/>
      <c r="E99" s="339"/>
      <c r="F99" s="339"/>
      <c r="G99" s="339"/>
      <c r="H99" s="339"/>
      <c r="I99" s="339"/>
      <c r="J99" s="339"/>
      <c r="K99" s="339"/>
      <c r="L99" s="339"/>
      <c r="M99" s="339"/>
      <c r="N99" s="339"/>
      <c r="O99" s="339"/>
      <c r="P99" s="339"/>
      <c r="Q99" s="339"/>
      <c r="R99" s="339"/>
      <c r="S99" s="339"/>
      <c r="T99" s="339"/>
      <c r="U99" s="339"/>
      <c r="V99" s="339"/>
      <c r="W99" s="339"/>
      <c r="X99" s="339"/>
      <c r="Y99" s="339"/>
      <c r="Z99" s="339"/>
      <c r="AA99" s="339"/>
      <c r="AB99" s="339"/>
      <c r="AC99" s="340"/>
      <c r="AD99" s="340"/>
      <c r="AE99" s="340"/>
      <c r="AF99" s="344"/>
      <c r="AG99" s="345"/>
      <c r="AH99" s="345"/>
      <c r="AI99" s="345"/>
      <c r="AJ99" s="345"/>
      <c r="AK99" s="345"/>
      <c r="AL99" s="345"/>
      <c r="AM99" s="345"/>
      <c r="AN99" s="345"/>
      <c r="AO99" s="345"/>
      <c r="AP99" s="345"/>
      <c r="AQ99" s="345"/>
      <c r="AR99" s="345"/>
      <c r="AS99" s="345"/>
      <c r="AT99" s="345"/>
      <c r="AU99" s="345"/>
      <c r="AV99" s="345"/>
      <c r="AW99" s="345"/>
      <c r="AX99" s="345"/>
      <c r="AY99" s="345"/>
      <c r="AZ99" s="345"/>
      <c r="BA99" s="345"/>
      <c r="BB99" s="345"/>
      <c r="BC99" s="345"/>
      <c r="BD99" s="345"/>
      <c r="BE99" s="345"/>
      <c r="BF99" s="345"/>
      <c r="BG99" s="345"/>
      <c r="BH99" s="345"/>
      <c r="BI99" s="345"/>
      <c r="BJ99" s="345"/>
      <c r="BK99" s="345"/>
      <c r="BL99" s="345"/>
      <c r="BM99" s="345"/>
      <c r="BN99" s="345"/>
      <c r="BO99" s="345"/>
      <c r="BP99" s="346"/>
      <c r="BQ99" s="350" t="s">
        <v>84</v>
      </c>
      <c r="BR99" s="351"/>
      <c r="BS99" s="351"/>
      <c r="BT99" s="351"/>
      <c r="BU99" s="351"/>
      <c r="BV99" s="351"/>
      <c r="BW99" s="351"/>
      <c r="BX99" s="352"/>
      <c r="BY99" s="137"/>
      <c r="BZ99" s="137"/>
      <c r="CA99" s="137"/>
      <c r="CB99" s="137"/>
      <c r="CC99" s="137"/>
    </row>
    <row r="100" spans="1:81" ht="12" hidden="1" customHeight="1" outlineLevel="3">
      <c r="A100" s="341"/>
      <c r="B100" s="342"/>
      <c r="C100" s="342"/>
      <c r="D100" s="342"/>
      <c r="E100" s="342"/>
      <c r="F100" s="342"/>
      <c r="G100" s="342"/>
      <c r="H100" s="342"/>
      <c r="I100" s="342"/>
      <c r="J100" s="342"/>
      <c r="K100" s="342"/>
      <c r="L100" s="342"/>
      <c r="M100" s="342"/>
      <c r="N100" s="342"/>
      <c r="O100" s="342"/>
      <c r="P100" s="342"/>
      <c r="Q100" s="342"/>
      <c r="R100" s="342"/>
      <c r="S100" s="342"/>
      <c r="T100" s="342"/>
      <c r="U100" s="342"/>
      <c r="V100" s="342"/>
      <c r="W100" s="342"/>
      <c r="X100" s="342"/>
      <c r="Y100" s="342"/>
      <c r="Z100" s="342"/>
      <c r="AA100" s="342"/>
      <c r="AB100" s="342"/>
      <c r="AC100" s="343"/>
      <c r="AD100" s="343"/>
      <c r="AE100" s="343"/>
      <c r="AF100" s="347"/>
      <c r="AG100" s="348"/>
      <c r="AH100" s="348"/>
      <c r="AI100" s="348"/>
      <c r="AJ100" s="348"/>
      <c r="AK100" s="348"/>
      <c r="AL100" s="348"/>
      <c r="AM100" s="348"/>
      <c r="AN100" s="348"/>
      <c r="AO100" s="348"/>
      <c r="AP100" s="348"/>
      <c r="AQ100" s="348"/>
      <c r="AR100" s="348"/>
      <c r="AS100" s="348"/>
      <c r="AT100" s="348"/>
      <c r="AU100" s="348"/>
      <c r="AV100" s="348"/>
      <c r="AW100" s="348"/>
      <c r="AX100" s="348"/>
      <c r="AY100" s="348"/>
      <c r="AZ100" s="348"/>
      <c r="BA100" s="348"/>
      <c r="BB100" s="348"/>
      <c r="BC100" s="348"/>
      <c r="BD100" s="348"/>
      <c r="BE100" s="348"/>
      <c r="BF100" s="348"/>
      <c r="BG100" s="348"/>
      <c r="BH100" s="348"/>
      <c r="BI100" s="348"/>
      <c r="BJ100" s="348"/>
      <c r="BK100" s="348"/>
      <c r="BL100" s="348"/>
      <c r="BM100" s="348"/>
      <c r="BN100" s="348"/>
      <c r="BO100" s="348"/>
      <c r="BP100" s="349"/>
      <c r="BQ100" s="353"/>
      <c r="BR100" s="353"/>
      <c r="BS100" s="353"/>
      <c r="BT100" s="353"/>
      <c r="BU100" s="353"/>
      <c r="BV100" s="353"/>
      <c r="BW100" s="353"/>
      <c r="BX100" s="354"/>
      <c r="BY100" s="137"/>
      <c r="BZ100" s="137"/>
      <c r="CA100" s="137"/>
      <c r="CB100" s="137"/>
      <c r="CC100" s="137"/>
    </row>
    <row r="101" spans="1:81" ht="12" hidden="1" customHeight="1" outlineLevel="2">
      <c r="A101" s="361" t="s">
        <v>89</v>
      </c>
      <c r="B101" s="362"/>
      <c r="C101" s="362"/>
      <c r="D101" s="362"/>
      <c r="E101" s="362"/>
      <c r="F101" s="362"/>
      <c r="G101" s="362"/>
      <c r="H101" s="362"/>
      <c r="I101" s="362"/>
      <c r="J101" s="362"/>
      <c r="K101" s="362"/>
      <c r="L101" s="362"/>
      <c r="M101" s="362"/>
      <c r="N101" s="362"/>
      <c r="O101" s="362"/>
      <c r="P101" s="362"/>
      <c r="Q101" s="362"/>
      <c r="R101" s="362"/>
      <c r="S101" s="362"/>
      <c r="T101" s="362"/>
      <c r="U101" s="362"/>
      <c r="V101" s="362"/>
      <c r="W101" s="362"/>
      <c r="X101" s="362"/>
      <c r="Y101" s="362"/>
      <c r="Z101" s="362"/>
      <c r="AA101" s="362"/>
      <c r="AB101" s="362"/>
      <c r="AC101" s="362"/>
      <c r="AD101" s="362"/>
      <c r="AE101" s="362"/>
      <c r="AF101" s="362"/>
      <c r="AG101" s="362"/>
      <c r="AH101" s="362"/>
      <c r="AI101" s="362"/>
      <c r="AJ101" s="362"/>
      <c r="AK101" s="362"/>
      <c r="AL101" s="362"/>
      <c r="AM101" s="362"/>
      <c r="AN101" s="362"/>
      <c r="AO101" s="362"/>
      <c r="AP101" s="362"/>
      <c r="AQ101" s="362"/>
      <c r="AR101" s="362"/>
      <c r="AS101" s="362"/>
      <c r="AT101" s="362"/>
      <c r="AU101" s="362"/>
      <c r="AV101" s="362"/>
      <c r="AW101" s="362"/>
      <c r="AX101" s="362"/>
      <c r="AY101" s="362"/>
      <c r="AZ101" s="362"/>
      <c r="BA101" s="362"/>
      <c r="BB101" s="362"/>
      <c r="BC101" s="362"/>
      <c r="BD101" s="362"/>
      <c r="BE101" s="362"/>
      <c r="BF101" s="362"/>
      <c r="BG101" s="362"/>
      <c r="BH101" s="362"/>
      <c r="BI101" s="362"/>
      <c r="BJ101" s="362"/>
      <c r="BK101" s="362"/>
      <c r="BL101" s="362"/>
      <c r="BM101" s="362"/>
      <c r="BN101" s="362"/>
      <c r="BO101" s="362"/>
      <c r="BP101" s="362"/>
      <c r="BQ101" s="362"/>
      <c r="BR101" s="362"/>
      <c r="BS101" s="362"/>
      <c r="BT101" s="362"/>
      <c r="BU101" s="362"/>
      <c r="BV101" s="362"/>
      <c r="BW101" s="362"/>
      <c r="BX101" s="363"/>
      <c r="BY101" s="137"/>
      <c r="BZ101" s="137"/>
      <c r="CA101" s="137"/>
      <c r="CB101" s="137"/>
      <c r="CC101" s="137"/>
    </row>
    <row r="102" spans="1:81" ht="12" hidden="1" customHeight="1" outlineLevel="3">
      <c r="A102" s="364" t="s">
        <v>88</v>
      </c>
      <c r="B102" s="365"/>
      <c r="C102" s="365"/>
      <c r="D102" s="365"/>
      <c r="E102" s="365"/>
      <c r="F102" s="365"/>
      <c r="G102" s="365"/>
      <c r="H102" s="365"/>
      <c r="I102" s="365"/>
      <c r="J102" s="365"/>
      <c r="K102" s="365"/>
      <c r="L102" s="365"/>
      <c r="M102" s="365"/>
      <c r="N102" s="365"/>
      <c r="O102" s="365"/>
      <c r="P102" s="365"/>
      <c r="Q102" s="365"/>
      <c r="R102" s="365"/>
      <c r="S102" s="365"/>
      <c r="T102" s="365"/>
      <c r="U102" s="365"/>
      <c r="V102" s="365"/>
      <c r="W102" s="365"/>
      <c r="X102" s="365"/>
      <c r="Y102" s="365"/>
      <c r="Z102" s="365"/>
      <c r="AA102" s="365"/>
      <c r="AB102" s="365"/>
      <c r="AC102" s="366"/>
      <c r="AD102" s="366"/>
      <c r="AE102" s="367"/>
      <c r="AF102" s="316"/>
      <c r="AG102" s="317"/>
      <c r="AH102" s="317"/>
      <c r="AI102" s="317"/>
      <c r="AJ102" s="317"/>
      <c r="AK102" s="317"/>
      <c r="AL102" s="317"/>
      <c r="AM102" s="317"/>
      <c r="AN102" s="317"/>
      <c r="AO102" s="317"/>
      <c r="AP102" s="317"/>
      <c r="AQ102" s="317"/>
      <c r="AR102" s="317"/>
      <c r="AS102" s="317"/>
      <c r="AT102" s="317"/>
      <c r="AU102" s="317"/>
      <c r="AV102" s="317"/>
      <c r="AW102" s="317"/>
      <c r="AX102" s="317"/>
      <c r="AY102" s="317"/>
      <c r="AZ102" s="317"/>
      <c r="BA102" s="317"/>
      <c r="BB102" s="317"/>
      <c r="BC102" s="317"/>
      <c r="BD102" s="317"/>
      <c r="BE102" s="317"/>
      <c r="BF102" s="317"/>
      <c r="BG102" s="317"/>
      <c r="BH102" s="317"/>
      <c r="BI102" s="317"/>
      <c r="BJ102" s="317"/>
      <c r="BK102" s="317"/>
      <c r="BL102" s="317"/>
      <c r="BM102" s="317"/>
      <c r="BN102" s="317"/>
      <c r="BO102" s="317"/>
      <c r="BP102" s="317"/>
      <c r="BQ102" s="317"/>
      <c r="BR102" s="317"/>
      <c r="BS102" s="317"/>
      <c r="BT102" s="317"/>
      <c r="BU102" s="317"/>
      <c r="BV102" s="317"/>
      <c r="BW102" s="317"/>
      <c r="BX102" s="318"/>
      <c r="BY102" s="137"/>
      <c r="BZ102" s="137"/>
      <c r="CA102" s="137"/>
      <c r="CB102" s="137"/>
      <c r="CC102" s="137"/>
    </row>
    <row r="103" spans="1:81" ht="12" hidden="1" customHeight="1" outlineLevel="3">
      <c r="A103" s="319" t="s">
        <v>87</v>
      </c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20"/>
      <c r="Y103" s="320"/>
      <c r="Z103" s="320"/>
      <c r="AA103" s="320"/>
      <c r="AB103" s="320"/>
      <c r="AC103" s="321"/>
      <c r="AD103" s="321"/>
      <c r="AE103" s="321"/>
      <c r="AF103" s="322"/>
      <c r="AG103" s="323"/>
      <c r="AH103" s="323"/>
      <c r="AI103" s="323"/>
      <c r="AJ103" s="323"/>
      <c r="AK103" s="323"/>
      <c r="AL103" s="323"/>
      <c r="AM103" s="323"/>
      <c r="AN103" s="323"/>
      <c r="AO103" s="323"/>
      <c r="AP103" s="323"/>
      <c r="AQ103" s="323"/>
      <c r="AR103" s="323"/>
      <c r="AS103" s="323"/>
      <c r="AT103" s="323"/>
      <c r="AU103" s="323"/>
      <c r="AV103" s="323"/>
      <c r="AW103" s="323"/>
      <c r="AX103" s="323"/>
      <c r="AY103" s="323"/>
      <c r="AZ103" s="323"/>
      <c r="BA103" s="323"/>
      <c r="BB103" s="323"/>
      <c r="BC103" s="323"/>
      <c r="BD103" s="323"/>
      <c r="BE103" s="323"/>
      <c r="BF103" s="323"/>
      <c r="BG103" s="323"/>
      <c r="BH103" s="323"/>
      <c r="BI103" s="323"/>
      <c r="BJ103" s="323"/>
      <c r="BK103" s="323"/>
      <c r="BL103" s="323"/>
      <c r="BM103" s="323"/>
      <c r="BN103" s="323"/>
      <c r="BO103" s="323"/>
      <c r="BP103" s="323"/>
      <c r="BQ103" s="323"/>
      <c r="BR103" s="323"/>
      <c r="BS103" s="323"/>
      <c r="BT103" s="323"/>
      <c r="BU103" s="323"/>
      <c r="BV103" s="323"/>
      <c r="BW103" s="323"/>
      <c r="BX103" s="324"/>
      <c r="BY103" s="137"/>
      <c r="BZ103" s="137"/>
      <c r="CA103" s="137"/>
      <c r="CB103" s="137"/>
      <c r="CC103" s="137"/>
    </row>
    <row r="104" spans="1:81" ht="12" hidden="1" customHeight="1" outlineLevel="3">
      <c r="A104" s="325" t="s">
        <v>86</v>
      </c>
      <c r="B104" s="326"/>
      <c r="C104" s="326"/>
      <c r="D104" s="326"/>
      <c r="E104" s="326"/>
      <c r="F104" s="326"/>
      <c r="G104" s="326"/>
      <c r="H104" s="326"/>
      <c r="I104" s="326"/>
      <c r="J104" s="326"/>
      <c r="K104" s="326"/>
      <c r="L104" s="326"/>
      <c r="M104" s="326"/>
      <c r="N104" s="326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  <c r="Y104" s="326"/>
      <c r="Z104" s="326"/>
      <c r="AA104" s="326"/>
      <c r="AB104" s="326"/>
      <c r="AC104" s="327"/>
      <c r="AD104" s="327"/>
      <c r="AE104" s="328"/>
      <c r="AF104" s="332"/>
      <c r="AG104" s="333"/>
      <c r="AH104" s="333"/>
      <c r="AI104" s="333"/>
      <c r="AJ104" s="333"/>
      <c r="AK104" s="333"/>
      <c r="AL104" s="333"/>
      <c r="AM104" s="333"/>
      <c r="AN104" s="333"/>
      <c r="AO104" s="333"/>
      <c r="AP104" s="333"/>
      <c r="AQ104" s="333"/>
      <c r="AR104" s="333"/>
      <c r="AS104" s="333"/>
      <c r="AT104" s="333"/>
      <c r="AU104" s="333"/>
      <c r="AV104" s="333"/>
      <c r="AW104" s="333"/>
      <c r="AX104" s="333"/>
      <c r="AY104" s="333"/>
      <c r="AZ104" s="333"/>
      <c r="BA104" s="333"/>
      <c r="BB104" s="333"/>
      <c r="BC104" s="333"/>
      <c r="BD104" s="333"/>
      <c r="BE104" s="333"/>
      <c r="BF104" s="333"/>
      <c r="BG104" s="333"/>
      <c r="BH104" s="333"/>
      <c r="BI104" s="333"/>
      <c r="BJ104" s="333"/>
      <c r="BK104" s="333"/>
      <c r="BL104" s="333"/>
      <c r="BM104" s="333"/>
      <c r="BN104" s="333"/>
      <c r="BO104" s="333"/>
      <c r="BP104" s="333"/>
      <c r="BQ104" s="333"/>
      <c r="BR104" s="333"/>
      <c r="BS104" s="333"/>
      <c r="BT104" s="333"/>
      <c r="BU104" s="333"/>
      <c r="BV104" s="333"/>
      <c r="BW104" s="333"/>
      <c r="BX104" s="334"/>
      <c r="BY104" s="137"/>
      <c r="BZ104" s="137"/>
      <c r="CA104" s="137"/>
      <c r="CB104" s="137"/>
      <c r="CC104" s="137"/>
    </row>
    <row r="105" spans="1:81" ht="12" hidden="1" customHeight="1" outlineLevel="3">
      <c r="A105" s="329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30"/>
      <c r="Z105" s="330"/>
      <c r="AA105" s="330"/>
      <c r="AB105" s="330"/>
      <c r="AC105" s="330"/>
      <c r="AD105" s="330"/>
      <c r="AE105" s="331"/>
      <c r="AF105" s="335"/>
      <c r="AG105" s="336"/>
      <c r="AH105" s="336"/>
      <c r="AI105" s="336"/>
      <c r="AJ105" s="336"/>
      <c r="AK105" s="336"/>
      <c r="AL105" s="336"/>
      <c r="AM105" s="336"/>
      <c r="AN105" s="336"/>
      <c r="AO105" s="336"/>
      <c r="AP105" s="336"/>
      <c r="AQ105" s="336"/>
      <c r="AR105" s="336"/>
      <c r="AS105" s="336"/>
      <c r="AT105" s="336"/>
      <c r="AU105" s="336"/>
      <c r="AV105" s="336"/>
      <c r="AW105" s="336"/>
      <c r="AX105" s="336"/>
      <c r="AY105" s="336"/>
      <c r="AZ105" s="336"/>
      <c r="BA105" s="336"/>
      <c r="BB105" s="336"/>
      <c r="BC105" s="336"/>
      <c r="BD105" s="336"/>
      <c r="BE105" s="336"/>
      <c r="BF105" s="336"/>
      <c r="BG105" s="336"/>
      <c r="BH105" s="336"/>
      <c r="BI105" s="336"/>
      <c r="BJ105" s="336"/>
      <c r="BK105" s="336"/>
      <c r="BL105" s="336"/>
      <c r="BM105" s="336"/>
      <c r="BN105" s="336"/>
      <c r="BO105" s="336"/>
      <c r="BP105" s="336"/>
      <c r="BQ105" s="336"/>
      <c r="BR105" s="336"/>
      <c r="BS105" s="336"/>
      <c r="BT105" s="336"/>
      <c r="BU105" s="336"/>
      <c r="BV105" s="336"/>
      <c r="BW105" s="336"/>
      <c r="BX105" s="337"/>
      <c r="BY105" s="137"/>
      <c r="BZ105" s="137"/>
      <c r="CA105" s="137"/>
      <c r="CB105" s="137"/>
      <c r="CC105" s="137"/>
    </row>
    <row r="106" spans="1:81" ht="12" hidden="1" customHeight="1" outlineLevel="3">
      <c r="A106" s="338" t="s">
        <v>85</v>
      </c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39"/>
      <c r="N106" s="339"/>
      <c r="O106" s="339"/>
      <c r="P106" s="339"/>
      <c r="Q106" s="339"/>
      <c r="R106" s="339"/>
      <c r="S106" s="339"/>
      <c r="T106" s="339"/>
      <c r="U106" s="339"/>
      <c r="V106" s="339"/>
      <c r="W106" s="339"/>
      <c r="X106" s="339"/>
      <c r="Y106" s="339"/>
      <c r="Z106" s="339"/>
      <c r="AA106" s="339"/>
      <c r="AB106" s="339"/>
      <c r="AC106" s="340"/>
      <c r="AD106" s="340"/>
      <c r="AE106" s="340"/>
      <c r="AF106" s="344"/>
      <c r="AG106" s="345"/>
      <c r="AH106" s="345"/>
      <c r="AI106" s="345"/>
      <c r="AJ106" s="345"/>
      <c r="AK106" s="345"/>
      <c r="AL106" s="345"/>
      <c r="AM106" s="345"/>
      <c r="AN106" s="345"/>
      <c r="AO106" s="345"/>
      <c r="AP106" s="345"/>
      <c r="AQ106" s="345"/>
      <c r="AR106" s="345"/>
      <c r="AS106" s="345"/>
      <c r="AT106" s="345"/>
      <c r="AU106" s="345"/>
      <c r="AV106" s="345"/>
      <c r="AW106" s="345"/>
      <c r="AX106" s="345"/>
      <c r="AY106" s="345"/>
      <c r="AZ106" s="345"/>
      <c r="BA106" s="345"/>
      <c r="BB106" s="345"/>
      <c r="BC106" s="345"/>
      <c r="BD106" s="345"/>
      <c r="BE106" s="345"/>
      <c r="BF106" s="345"/>
      <c r="BG106" s="345"/>
      <c r="BH106" s="345"/>
      <c r="BI106" s="345"/>
      <c r="BJ106" s="345"/>
      <c r="BK106" s="345"/>
      <c r="BL106" s="345"/>
      <c r="BM106" s="345"/>
      <c r="BN106" s="345"/>
      <c r="BO106" s="345"/>
      <c r="BP106" s="346"/>
      <c r="BQ106" s="350" t="s">
        <v>84</v>
      </c>
      <c r="BR106" s="351"/>
      <c r="BS106" s="351"/>
      <c r="BT106" s="351"/>
      <c r="BU106" s="351"/>
      <c r="BV106" s="351"/>
      <c r="BW106" s="351"/>
      <c r="BX106" s="352"/>
      <c r="BY106" s="137"/>
      <c r="BZ106" s="137"/>
      <c r="CA106" s="137"/>
      <c r="CB106" s="137"/>
      <c r="CC106" s="137"/>
    </row>
    <row r="107" spans="1:81" ht="12" hidden="1" customHeight="1" outlineLevel="3">
      <c r="A107" s="341"/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42"/>
      <c r="Z107" s="342"/>
      <c r="AA107" s="342"/>
      <c r="AB107" s="342"/>
      <c r="AC107" s="343"/>
      <c r="AD107" s="343"/>
      <c r="AE107" s="343"/>
      <c r="AF107" s="347"/>
      <c r="AG107" s="348"/>
      <c r="AH107" s="348"/>
      <c r="AI107" s="348"/>
      <c r="AJ107" s="348"/>
      <c r="AK107" s="348"/>
      <c r="AL107" s="348"/>
      <c r="AM107" s="348"/>
      <c r="AN107" s="348"/>
      <c r="AO107" s="348"/>
      <c r="AP107" s="348"/>
      <c r="AQ107" s="348"/>
      <c r="AR107" s="348"/>
      <c r="AS107" s="348"/>
      <c r="AT107" s="348"/>
      <c r="AU107" s="348"/>
      <c r="AV107" s="348"/>
      <c r="AW107" s="348"/>
      <c r="AX107" s="348"/>
      <c r="AY107" s="348"/>
      <c r="AZ107" s="348"/>
      <c r="BA107" s="348"/>
      <c r="BB107" s="348"/>
      <c r="BC107" s="348"/>
      <c r="BD107" s="348"/>
      <c r="BE107" s="348"/>
      <c r="BF107" s="348"/>
      <c r="BG107" s="348"/>
      <c r="BH107" s="348"/>
      <c r="BI107" s="348"/>
      <c r="BJ107" s="348"/>
      <c r="BK107" s="348"/>
      <c r="BL107" s="348"/>
      <c r="BM107" s="348"/>
      <c r="BN107" s="348"/>
      <c r="BO107" s="348"/>
      <c r="BP107" s="349"/>
      <c r="BQ107" s="353"/>
      <c r="BR107" s="353"/>
      <c r="BS107" s="353"/>
      <c r="BT107" s="353"/>
      <c r="BU107" s="353"/>
      <c r="BV107" s="353"/>
      <c r="BW107" s="353"/>
      <c r="BX107" s="354"/>
      <c r="BY107" s="137"/>
      <c r="BZ107" s="137"/>
      <c r="CA107" s="137"/>
      <c r="CB107" s="137"/>
      <c r="CC107" s="137"/>
    </row>
    <row r="108" spans="1:81" ht="12" hidden="1" customHeight="1" outlineLevel="2">
      <c r="A108" s="361" t="s">
        <v>89</v>
      </c>
      <c r="B108" s="362"/>
      <c r="C108" s="362"/>
      <c r="D108" s="362"/>
      <c r="E108" s="362"/>
      <c r="F108" s="362"/>
      <c r="G108" s="362"/>
      <c r="H108" s="362"/>
      <c r="I108" s="362"/>
      <c r="J108" s="362"/>
      <c r="K108" s="362"/>
      <c r="L108" s="362"/>
      <c r="M108" s="362"/>
      <c r="N108" s="362"/>
      <c r="O108" s="362"/>
      <c r="P108" s="362"/>
      <c r="Q108" s="362"/>
      <c r="R108" s="362"/>
      <c r="S108" s="362"/>
      <c r="T108" s="362"/>
      <c r="U108" s="362"/>
      <c r="V108" s="362"/>
      <c r="W108" s="362"/>
      <c r="X108" s="362"/>
      <c r="Y108" s="362"/>
      <c r="Z108" s="362"/>
      <c r="AA108" s="362"/>
      <c r="AB108" s="362"/>
      <c r="AC108" s="362"/>
      <c r="AD108" s="362"/>
      <c r="AE108" s="362"/>
      <c r="AF108" s="362"/>
      <c r="AG108" s="362"/>
      <c r="AH108" s="362"/>
      <c r="AI108" s="362"/>
      <c r="AJ108" s="362"/>
      <c r="AK108" s="362"/>
      <c r="AL108" s="362"/>
      <c r="AM108" s="362"/>
      <c r="AN108" s="362"/>
      <c r="AO108" s="362"/>
      <c r="AP108" s="362"/>
      <c r="AQ108" s="362"/>
      <c r="AR108" s="362"/>
      <c r="AS108" s="362"/>
      <c r="AT108" s="362"/>
      <c r="AU108" s="362"/>
      <c r="AV108" s="362"/>
      <c r="AW108" s="362"/>
      <c r="AX108" s="362"/>
      <c r="AY108" s="362"/>
      <c r="AZ108" s="362"/>
      <c r="BA108" s="362"/>
      <c r="BB108" s="362"/>
      <c r="BC108" s="362"/>
      <c r="BD108" s="362"/>
      <c r="BE108" s="362"/>
      <c r="BF108" s="362"/>
      <c r="BG108" s="362"/>
      <c r="BH108" s="362"/>
      <c r="BI108" s="362"/>
      <c r="BJ108" s="362"/>
      <c r="BK108" s="362"/>
      <c r="BL108" s="362"/>
      <c r="BM108" s="362"/>
      <c r="BN108" s="362"/>
      <c r="BO108" s="362"/>
      <c r="BP108" s="362"/>
      <c r="BQ108" s="362"/>
      <c r="BR108" s="362"/>
      <c r="BS108" s="362"/>
      <c r="BT108" s="362"/>
      <c r="BU108" s="362"/>
      <c r="BV108" s="362"/>
      <c r="BW108" s="362"/>
      <c r="BX108" s="363"/>
      <c r="BY108" s="137"/>
      <c r="BZ108" s="137"/>
      <c r="CA108" s="137"/>
      <c r="CB108" s="137"/>
      <c r="CC108" s="137"/>
    </row>
    <row r="109" spans="1:81" ht="12" hidden="1" customHeight="1" outlineLevel="3">
      <c r="A109" s="364" t="s">
        <v>88</v>
      </c>
      <c r="B109" s="365"/>
      <c r="C109" s="365"/>
      <c r="D109" s="365"/>
      <c r="E109" s="365"/>
      <c r="F109" s="365"/>
      <c r="G109" s="365"/>
      <c r="H109" s="365"/>
      <c r="I109" s="365"/>
      <c r="J109" s="365"/>
      <c r="K109" s="365"/>
      <c r="L109" s="365"/>
      <c r="M109" s="365"/>
      <c r="N109" s="365"/>
      <c r="O109" s="365"/>
      <c r="P109" s="365"/>
      <c r="Q109" s="365"/>
      <c r="R109" s="365"/>
      <c r="S109" s="365"/>
      <c r="T109" s="365"/>
      <c r="U109" s="365"/>
      <c r="V109" s="365"/>
      <c r="W109" s="365"/>
      <c r="X109" s="365"/>
      <c r="Y109" s="365"/>
      <c r="Z109" s="365"/>
      <c r="AA109" s="365"/>
      <c r="AB109" s="365"/>
      <c r="AC109" s="366"/>
      <c r="AD109" s="366"/>
      <c r="AE109" s="367"/>
      <c r="AF109" s="316"/>
      <c r="AG109" s="317"/>
      <c r="AH109" s="317"/>
      <c r="AI109" s="317"/>
      <c r="AJ109" s="317"/>
      <c r="AK109" s="317"/>
      <c r="AL109" s="317"/>
      <c r="AM109" s="317"/>
      <c r="AN109" s="317"/>
      <c r="AO109" s="317"/>
      <c r="AP109" s="317"/>
      <c r="AQ109" s="317"/>
      <c r="AR109" s="317"/>
      <c r="AS109" s="317"/>
      <c r="AT109" s="317"/>
      <c r="AU109" s="317"/>
      <c r="AV109" s="317"/>
      <c r="AW109" s="317"/>
      <c r="AX109" s="317"/>
      <c r="AY109" s="317"/>
      <c r="AZ109" s="317"/>
      <c r="BA109" s="317"/>
      <c r="BB109" s="317"/>
      <c r="BC109" s="317"/>
      <c r="BD109" s="317"/>
      <c r="BE109" s="317"/>
      <c r="BF109" s="317"/>
      <c r="BG109" s="317"/>
      <c r="BH109" s="317"/>
      <c r="BI109" s="317"/>
      <c r="BJ109" s="317"/>
      <c r="BK109" s="317"/>
      <c r="BL109" s="317"/>
      <c r="BM109" s="317"/>
      <c r="BN109" s="317"/>
      <c r="BO109" s="317"/>
      <c r="BP109" s="317"/>
      <c r="BQ109" s="317"/>
      <c r="BR109" s="317"/>
      <c r="BS109" s="317"/>
      <c r="BT109" s="317"/>
      <c r="BU109" s="317"/>
      <c r="BV109" s="317"/>
      <c r="BW109" s="317"/>
      <c r="BX109" s="318"/>
      <c r="BY109" s="137"/>
      <c r="BZ109" s="137"/>
      <c r="CA109" s="137"/>
      <c r="CB109" s="137"/>
      <c r="CC109" s="137"/>
    </row>
    <row r="110" spans="1:81" ht="12" hidden="1" customHeight="1" outlineLevel="3">
      <c r="A110" s="319" t="s">
        <v>87</v>
      </c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0"/>
      <c r="N110" s="320"/>
      <c r="O110" s="320"/>
      <c r="P110" s="320"/>
      <c r="Q110" s="320"/>
      <c r="R110" s="320"/>
      <c r="S110" s="320"/>
      <c r="T110" s="320"/>
      <c r="U110" s="320"/>
      <c r="V110" s="320"/>
      <c r="W110" s="320"/>
      <c r="X110" s="320"/>
      <c r="Y110" s="320"/>
      <c r="Z110" s="320"/>
      <c r="AA110" s="320"/>
      <c r="AB110" s="320"/>
      <c r="AC110" s="321"/>
      <c r="AD110" s="321"/>
      <c r="AE110" s="321"/>
      <c r="AF110" s="322"/>
      <c r="AG110" s="323"/>
      <c r="AH110" s="323"/>
      <c r="AI110" s="323"/>
      <c r="AJ110" s="323"/>
      <c r="AK110" s="323"/>
      <c r="AL110" s="323"/>
      <c r="AM110" s="323"/>
      <c r="AN110" s="323"/>
      <c r="AO110" s="323"/>
      <c r="AP110" s="323"/>
      <c r="AQ110" s="323"/>
      <c r="AR110" s="323"/>
      <c r="AS110" s="323"/>
      <c r="AT110" s="323"/>
      <c r="AU110" s="323"/>
      <c r="AV110" s="323"/>
      <c r="AW110" s="323"/>
      <c r="AX110" s="323"/>
      <c r="AY110" s="323"/>
      <c r="AZ110" s="323"/>
      <c r="BA110" s="323"/>
      <c r="BB110" s="323"/>
      <c r="BC110" s="323"/>
      <c r="BD110" s="323"/>
      <c r="BE110" s="323"/>
      <c r="BF110" s="323"/>
      <c r="BG110" s="323"/>
      <c r="BH110" s="323"/>
      <c r="BI110" s="323"/>
      <c r="BJ110" s="323"/>
      <c r="BK110" s="323"/>
      <c r="BL110" s="323"/>
      <c r="BM110" s="323"/>
      <c r="BN110" s="323"/>
      <c r="BO110" s="323"/>
      <c r="BP110" s="323"/>
      <c r="BQ110" s="323"/>
      <c r="BR110" s="323"/>
      <c r="BS110" s="323"/>
      <c r="BT110" s="323"/>
      <c r="BU110" s="323"/>
      <c r="BV110" s="323"/>
      <c r="BW110" s="323"/>
      <c r="BX110" s="324"/>
      <c r="BY110" s="137"/>
      <c r="BZ110" s="137"/>
      <c r="CA110" s="137"/>
      <c r="CB110" s="137"/>
      <c r="CC110" s="137"/>
    </row>
    <row r="111" spans="1:81" ht="12" hidden="1" customHeight="1" outlineLevel="3">
      <c r="A111" s="325" t="s">
        <v>86</v>
      </c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6"/>
      <c r="M111" s="326"/>
      <c r="N111" s="326"/>
      <c r="O111" s="326"/>
      <c r="P111" s="326"/>
      <c r="Q111" s="326"/>
      <c r="R111" s="326"/>
      <c r="S111" s="326"/>
      <c r="T111" s="326"/>
      <c r="U111" s="326"/>
      <c r="V111" s="326"/>
      <c r="W111" s="326"/>
      <c r="X111" s="326"/>
      <c r="Y111" s="326"/>
      <c r="Z111" s="326"/>
      <c r="AA111" s="326"/>
      <c r="AB111" s="326"/>
      <c r="AC111" s="327"/>
      <c r="AD111" s="327"/>
      <c r="AE111" s="328"/>
      <c r="AF111" s="332"/>
      <c r="AG111" s="333"/>
      <c r="AH111" s="333"/>
      <c r="AI111" s="333"/>
      <c r="AJ111" s="333"/>
      <c r="AK111" s="333"/>
      <c r="AL111" s="333"/>
      <c r="AM111" s="333"/>
      <c r="AN111" s="333"/>
      <c r="AO111" s="333"/>
      <c r="AP111" s="333"/>
      <c r="AQ111" s="333"/>
      <c r="AR111" s="333"/>
      <c r="AS111" s="333"/>
      <c r="AT111" s="333"/>
      <c r="AU111" s="333"/>
      <c r="AV111" s="333"/>
      <c r="AW111" s="333"/>
      <c r="AX111" s="333"/>
      <c r="AY111" s="333"/>
      <c r="AZ111" s="333"/>
      <c r="BA111" s="333"/>
      <c r="BB111" s="333"/>
      <c r="BC111" s="333"/>
      <c r="BD111" s="333"/>
      <c r="BE111" s="333"/>
      <c r="BF111" s="333"/>
      <c r="BG111" s="333"/>
      <c r="BH111" s="333"/>
      <c r="BI111" s="333"/>
      <c r="BJ111" s="333"/>
      <c r="BK111" s="333"/>
      <c r="BL111" s="333"/>
      <c r="BM111" s="333"/>
      <c r="BN111" s="333"/>
      <c r="BO111" s="333"/>
      <c r="BP111" s="333"/>
      <c r="BQ111" s="333"/>
      <c r="BR111" s="333"/>
      <c r="BS111" s="333"/>
      <c r="BT111" s="333"/>
      <c r="BU111" s="333"/>
      <c r="BV111" s="333"/>
      <c r="BW111" s="333"/>
      <c r="BX111" s="334"/>
      <c r="BY111" s="137"/>
      <c r="BZ111" s="137"/>
      <c r="CA111" s="137"/>
      <c r="CB111" s="137"/>
      <c r="CC111" s="137"/>
    </row>
    <row r="112" spans="1:81" ht="12" hidden="1" customHeight="1" outlineLevel="3">
      <c r="A112" s="329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0"/>
      <c r="W112" s="330"/>
      <c r="X112" s="330"/>
      <c r="Y112" s="330"/>
      <c r="Z112" s="330"/>
      <c r="AA112" s="330"/>
      <c r="AB112" s="330"/>
      <c r="AC112" s="330"/>
      <c r="AD112" s="330"/>
      <c r="AE112" s="331"/>
      <c r="AF112" s="335"/>
      <c r="AG112" s="336"/>
      <c r="AH112" s="336"/>
      <c r="AI112" s="336"/>
      <c r="AJ112" s="336"/>
      <c r="AK112" s="336"/>
      <c r="AL112" s="336"/>
      <c r="AM112" s="336"/>
      <c r="AN112" s="336"/>
      <c r="AO112" s="336"/>
      <c r="AP112" s="336"/>
      <c r="AQ112" s="336"/>
      <c r="AR112" s="336"/>
      <c r="AS112" s="336"/>
      <c r="AT112" s="336"/>
      <c r="AU112" s="336"/>
      <c r="AV112" s="336"/>
      <c r="AW112" s="336"/>
      <c r="AX112" s="336"/>
      <c r="AY112" s="336"/>
      <c r="AZ112" s="336"/>
      <c r="BA112" s="336"/>
      <c r="BB112" s="336"/>
      <c r="BC112" s="336"/>
      <c r="BD112" s="336"/>
      <c r="BE112" s="336"/>
      <c r="BF112" s="336"/>
      <c r="BG112" s="336"/>
      <c r="BH112" s="336"/>
      <c r="BI112" s="336"/>
      <c r="BJ112" s="336"/>
      <c r="BK112" s="336"/>
      <c r="BL112" s="336"/>
      <c r="BM112" s="336"/>
      <c r="BN112" s="336"/>
      <c r="BO112" s="336"/>
      <c r="BP112" s="336"/>
      <c r="BQ112" s="336"/>
      <c r="BR112" s="336"/>
      <c r="BS112" s="336"/>
      <c r="BT112" s="336"/>
      <c r="BU112" s="336"/>
      <c r="BV112" s="336"/>
      <c r="BW112" s="336"/>
      <c r="BX112" s="337"/>
      <c r="BY112" s="137"/>
      <c r="BZ112" s="137"/>
      <c r="CA112" s="137"/>
      <c r="CB112" s="137"/>
      <c r="CC112" s="137"/>
    </row>
    <row r="113" spans="1:81" ht="12" hidden="1" customHeight="1" outlineLevel="3">
      <c r="A113" s="338" t="s">
        <v>85</v>
      </c>
      <c r="B113" s="339"/>
      <c r="C113" s="339"/>
      <c r="D113" s="339"/>
      <c r="E113" s="339"/>
      <c r="F113" s="339"/>
      <c r="G113" s="339"/>
      <c r="H113" s="339"/>
      <c r="I113" s="339"/>
      <c r="J113" s="339"/>
      <c r="K113" s="339"/>
      <c r="L113" s="339"/>
      <c r="M113" s="339"/>
      <c r="N113" s="339"/>
      <c r="O113" s="339"/>
      <c r="P113" s="339"/>
      <c r="Q113" s="339"/>
      <c r="R113" s="339"/>
      <c r="S113" s="339"/>
      <c r="T113" s="339"/>
      <c r="U113" s="339"/>
      <c r="V113" s="339"/>
      <c r="W113" s="339"/>
      <c r="X113" s="339"/>
      <c r="Y113" s="339"/>
      <c r="Z113" s="339"/>
      <c r="AA113" s="339"/>
      <c r="AB113" s="339"/>
      <c r="AC113" s="340"/>
      <c r="AD113" s="340"/>
      <c r="AE113" s="340"/>
      <c r="AF113" s="344"/>
      <c r="AG113" s="345"/>
      <c r="AH113" s="345"/>
      <c r="AI113" s="345"/>
      <c r="AJ113" s="345"/>
      <c r="AK113" s="345"/>
      <c r="AL113" s="345"/>
      <c r="AM113" s="345"/>
      <c r="AN113" s="345"/>
      <c r="AO113" s="345"/>
      <c r="AP113" s="345"/>
      <c r="AQ113" s="345"/>
      <c r="AR113" s="345"/>
      <c r="AS113" s="345"/>
      <c r="AT113" s="345"/>
      <c r="AU113" s="345"/>
      <c r="AV113" s="345"/>
      <c r="AW113" s="345"/>
      <c r="AX113" s="345"/>
      <c r="AY113" s="345"/>
      <c r="AZ113" s="345"/>
      <c r="BA113" s="345"/>
      <c r="BB113" s="345"/>
      <c r="BC113" s="345"/>
      <c r="BD113" s="345"/>
      <c r="BE113" s="345"/>
      <c r="BF113" s="345"/>
      <c r="BG113" s="345"/>
      <c r="BH113" s="345"/>
      <c r="BI113" s="345"/>
      <c r="BJ113" s="345"/>
      <c r="BK113" s="345"/>
      <c r="BL113" s="345"/>
      <c r="BM113" s="345"/>
      <c r="BN113" s="345"/>
      <c r="BO113" s="345"/>
      <c r="BP113" s="346"/>
      <c r="BQ113" s="350" t="s">
        <v>84</v>
      </c>
      <c r="BR113" s="351"/>
      <c r="BS113" s="351"/>
      <c r="BT113" s="351"/>
      <c r="BU113" s="351"/>
      <c r="BV113" s="351"/>
      <c r="BW113" s="351"/>
      <c r="BX113" s="352"/>
      <c r="BY113" s="137"/>
      <c r="BZ113" s="137"/>
      <c r="CA113" s="137"/>
      <c r="CB113" s="137"/>
      <c r="CC113" s="137"/>
    </row>
    <row r="114" spans="1:81" ht="12" hidden="1" customHeight="1" outlineLevel="3">
      <c r="A114" s="341"/>
      <c r="B114" s="342"/>
      <c r="C114" s="342"/>
      <c r="D114" s="342"/>
      <c r="E114" s="342"/>
      <c r="F114" s="342"/>
      <c r="G114" s="342"/>
      <c r="H114" s="342"/>
      <c r="I114" s="342"/>
      <c r="J114" s="342"/>
      <c r="K114" s="342"/>
      <c r="L114" s="342"/>
      <c r="M114" s="342"/>
      <c r="N114" s="342"/>
      <c r="O114" s="342"/>
      <c r="P114" s="342"/>
      <c r="Q114" s="342"/>
      <c r="R114" s="342"/>
      <c r="S114" s="342"/>
      <c r="T114" s="342"/>
      <c r="U114" s="342"/>
      <c r="V114" s="342"/>
      <c r="W114" s="342"/>
      <c r="X114" s="342"/>
      <c r="Y114" s="342"/>
      <c r="Z114" s="342"/>
      <c r="AA114" s="342"/>
      <c r="AB114" s="342"/>
      <c r="AC114" s="343"/>
      <c r="AD114" s="343"/>
      <c r="AE114" s="343"/>
      <c r="AF114" s="347"/>
      <c r="AG114" s="348"/>
      <c r="AH114" s="348"/>
      <c r="AI114" s="348"/>
      <c r="AJ114" s="348"/>
      <c r="AK114" s="348"/>
      <c r="AL114" s="348"/>
      <c r="AM114" s="348"/>
      <c r="AN114" s="348"/>
      <c r="AO114" s="348"/>
      <c r="AP114" s="348"/>
      <c r="AQ114" s="348"/>
      <c r="AR114" s="348"/>
      <c r="AS114" s="348"/>
      <c r="AT114" s="348"/>
      <c r="AU114" s="348"/>
      <c r="AV114" s="348"/>
      <c r="AW114" s="348"/>
      <c r="AX114" s="348"/>
      <c r="AY114" s="348"/>
      <c r="AZ114" s="348"/>
      <c r="BA114" s="348"/>
      <c r="BB114" s="348"/>
      <c r="BC114" s="348"/>
      <c r="BD114" s="348"/>
      <c r="BE114" s="348"/>
      <c r="BF114" s="348"/>
      <c r="BG114" s="348"/>
      <c r="BH114" s="348"/>
      <c r="BI114" s="348"/>
      <c r="BJ114" s="348"/>
      <c r="BK114" s="348"/>
      <c r="BL114" s="348"/>
      <c r="BM114" s="348"/>
      <c r="BN114" s="348"/>
      <c r="BO114" s="348"/>
      <c r="BP114" s="349"/>
      <c r="BQ114" s="353"/>
      <c r="BR114" s="353"/>
      <c r="BS114" s="353"/>
      <c r="BT114" s="353"/>
      <c r="BU114" s="353"/>
      <c r="BV114" s="353"/>
      <c r="BW114" s="353"/>
      <c r="BX114" s="354"/>
      <c r="BY114" s="137"/>
      <c r="BZ114" s="137"/>
      <c r="CA114" s="137"/>
      <c r="CB114" s="137"/>
      <c r="CC114" s="137"/>
    </row>
    <row r="115" spans="1:81" ht="12" hidden="1" customHeight="1" outlineLevel="2">
      <c r="A115" s="361" t="s">
        <v>89</v>
      </c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  <c r="Z115" s="362"/>
      <c r="AA115" s="362"/>
      <c r="AB115" s="362"/>
      <c r="AC115" s="362"/>
      <c r="AD115" s="362"/>
      <c r="AE115" s="362"/>
      <c r="AF115" s="362"/>
      <c r="AG115" s="362"/>
      <c r="AH115" s="362"/>
      <c r="AI115" s="362"/>
      <c r="AJ115" s="362"/>
      <c r="AK115" s="362"/>
      <c r="AL115" s="362"/>
      <c r="AM115" s="362"/>
      <c r="AN115" s="362"/>
      <c r="AO115" s="362"/>
      <c r="AP115" s="362"/>
      <c r="AQ115" s="362"/>
      <c r="AR115" s="362"/>
      <c r="AS115" s="362"/>
      <c r="AT115" s="362"/>
      <c r="AU115" s="362"/>
      <c r="AV115" s="362"/>
      <c r="AW115" s="362"/>
      <c r="AX115" s="362"/>
      <c r="AY115" s="362"/>
      <c r="AZ115" s="362"/>
      <c r="BA115" s="362"/>
      <c r="BB115" s="362"/>
      <c r="BC115" s="362"/>
      <c r="BD115" s="362"/>
      <c r="BE115" s="362"/>
      <c r="BF115" s="362"/>
      <c r="BG115" s="362"/>
      <c r="BH115" s="362"/>
      <c r="BI115" s="362"/>
      <c r="BJ115" s="362"/>
      <c r="BK115" s="362"/>
      <c r="BL115" s="362"/>
      <c r="BM115" s="362"/>
      <c r="BN115" s="362"/>
      <c r="BO115" s="362"/>
      <c r="BP115" s="362"/>
      <c r="BQ115" s="362"/>
      <c r="BR115" s="362"/>
      <c r="BS115" s="362"/>
      <c r="BT115" s="362"/>
      <c r="BU115" s="362"/>
      <c r="BV115" s="362"/>
      <c r="BW115" s="362"/>
      <c r="BX115" s="363"/>
      <c r="BY115" s="137"/>
      <c r="BZ115" s="137"/>
      <c r="CA115" s="137"/>
      <c r="CB115" s="137"/>
      <c r="CC115" s="137"/>
    </row>
    <row r="116" spans="1:81" ht="12" hidden="1" customHeight="1" outlineLevel="4">
      <c r="A116" s="364" t="s">
        <v>88</v>
      </c>
      <c r="B116" s="365"/>
      <c r="C116" s="365"/>
      <c r="D116" s="365"/>
      <c r="E116" s="365"/>
      <c r="F116" s="365"/>
      <c r="G116" s="365"/>
      <c r="H116" s="365"/>
      <c r="I116" s="365"/>
      <c r="J116" s="365"/>
      <c r="K116" s="365"/>
      <c r="L116" s="365"/>
      <c r="M116" s="365"/>
      <c r="N116" s="365"/>
      <c r="O116" s="365"/>
      <c r="P116" s="365"/>
      <c r="Q116" s="365"/>
      <c r="R116" s="365"/>
      <c r="S116" s="365"/>
      <c r="T116" s="365"/>
      <c r="U116" s="365"/>
      <c r="V116" s="365"/>
      <c r="W116" s="365"/>
      <c r="X116" s="365"/>
      <c r="Y116" s="365"/>
      <c r="Z116" s="365"/>
      <c r="AA116" s="365"/>
      <c r="AB116" s="365"/>
      <c r="AC116" s="366"/>
      <c r="AD116" s="366"/>
      <c r="AE116" s="367"/>
      <c r="AF116" s="316"/>
      <c r="AG116" s="317"/>
      <c r="AH116" s="317"/>
      <c r="AI116" s="317"/>
      <c r="AJ116" s="317"/>
      <c r="AK116" s="317"/>
      <c r="AL116" s="317"/>
      <c r="AM116" s="317"/>
      <c r="AN116" s="317"/>
      <c r="AO116" s="317"/>
      <c r="AP116" s="317"/>
      <c r="AQ116" s="317"/>
      <c r="AR116" s="317"/>
      <c r="AS116" s="317"/>
      <c r="AT116" s="317"/>
      <c r="AU116" s="317"/>
      <c r="AV116" s="317"/>
      <c r="AW116" s="317"/>
      <c r="AX116" s="317"/>
      <c r="AY116" s="317"/>
      <c r="AZ116" s="317"/>
      <c r="BA116" s="317"/>
      <c r="BB116" s="317"/>
      <c r="BC116" s="317"/>
      <c r="BD116" s="317"/>
      <c r="BE116" s="317"/>
      <c r="BF116" s="317"/>
      <c r="BG116" s="317"/>
      <c r="BH116" s="317"/>
      <c r="BI116" s="317"/>
      <c r="BJ116" s="317"/>
      <c r="BK116" s="317"/>
      <c r="BL116" s="317"/>
      <c r="BM116" s="317"/>
      <c r="BN116" s="317"/>
      <c r="BO116" s="317"/>
      <c r="BP116" s="317"/>
      <c r="BQ116" s="317"/>
      <c r="BR116" s="317"/>
      <c r="BS116" s="317"/>
      <c r="BT116" s="317"/>
      <c r="BU116" s="317"/>
      <c r="BV116" s="317"/>
      <c r="BW116" s="317"/>
      <c r="BX116" s="318"/>
      <c r="BY116" s="137"/>
      <c r="BZ116" s="137"/>
      <c r="CA116" s="137"/>
      <c r="CB116" s="137"/>
      <c r="CC116" s="137"/>
    </row>
    <row r="117" spans="1:81" ht="12" hidden="1" customHeight="1" outlineLevel="4">
      <c r="A117" s="319" t="s">
        <v>87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20"/>
      <c r="Y117" s="320"/>
      <c r="Z117" s="320"/>
      <c r="AA117" s="320"/>
      <c r="AB117" s="320"/>
      <c r="AC117" s="321"/>
      <c r="AD117" s="321"/>
      <c r="AE117" s="321"/>
      <c r="AF117" s="322"/>
      <c r="AG117" s="323"/>
      <c r="AH117" s="323"/>
      <c r="AI117" s="323"/>
      <c r="AJ117" s="323"/>
      <c r="AK117" s="323"/>
      <c r="AL117" s="323"/>
      <c r="AM117" s="323"/>
      <c r="AN117" s="323"/>
      <c r="AO117" s="323"/>
      <c r="AP117" s="323"/>
      <c r="AQ117" s="323"/>
      <c r="AR117" s="323"/>
      <c r="AS117" s="323"/>
      <c r="AT117" s="323"/>
      <c r="AU117" s="323"/>
      <c r="AV117" s="323"/>
      <c r="AW117" s="323"/>
      <c r="AX117" s="323"/>
      <c r="AY117" s="323"/>
      <c r="AZ117" s="323"/>
      <c r="BA117" s="323"/>
      <c r="BB117" s="323"/>
      <c r="BC117" s="323"/>
      <c r="BD117" s="323"/>
      <c r="BE117" s="323"/>
      <c r="BF117" s="323"/>
      <c r="BG117" s="323"/>
      <c r="BH117" s="323"/>
      <c r="BI117" s="323"/>
      <c r="BJ117" s="323"/>
      <c r="BK117" s="323"/>
      <c r="BL117" s="323"/>
      <c r="BM117" s="323"/>
      <c r="BN117" s="323"/>
      <c r="BO117" s="323"/>
      <c r="BP117" s="323"/>
      <c r="BQ117" s="323"/>
      <c r="BR117" s="323"/>
      <c r="BS117" s="323"/>
      <c r="BT117" s="323"/>
      <c r="BU117" s="323"/>
      <c r="BV117" s="323"/>
      <c r="BW117" s="323"/>
      <c r="BX117" s="324"/>
      <c r="BY117" s="137"/>
      <c r="BZ117" s="137"/>
      <c r="CA117" s="137"/>
      <c r="CB117" s="137"/>
      <c r="CC117" s="137"/>
    </row>
    <row r="118" spans="1:81" ht="12" hidden="1" customHeight="1" outlineLevel="4">
      <c r="A118" s="325" t="s">
        <v>86</v>
      </c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6"/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  <c r="Y118" s="326"/>
      <c r="Z118" s="326"/>
      <c r="AA118" s="326"/>
      <c r="AB118" s="326"/>
      <c r="AC118" s="327"/>
      <c r="AD118" s="327"/>
      <c r="AE118" s="328"/>
      <c r="AF118" s="332"/>
      <c r="AG118" s="333"/>
      <c r="AH118" s="333"/>
      <c r="AI118" s="333"/>
      <c r="AJ118" s="333"/>
      <c r="AK118" s="333"/>
      <c r="AL118" s="333"/>
      <c r="AM118" s="333"/>
      <c r="AN118" s="333"/>
      <c r="AO118" s="333"/>
      <c r="AP118" s="333"/>
      <c r="AQ118" s="333"/>
      <c r="AR118" s="333"/>
      <c r="AS118" s="333"/>
      <c r="AT118" s="333"/>
      <c r="AU118" s="333"/>
      <c r="AV118" s="333"/>
      <c r="AW118" s="333"/>
      <c r="AX118" s="333"/>
      <c r="AY118" s="333"/>
      <c r="AZ118" s="333"/>
      <c r="BA118" s="333"/>
      <c r="BB118" s="333"/>
      <c r="BC118" s="333"/>
      <c r="BD118" s="333"/>
      <c r="BE118" s="333"/>
      <c r="BF118" s="333"/>
      <c r="BG118" s="333"/>
      <c r="BH118" s="333"/>
      <c r="BI118" s="333"/>
      <c r="BJ118" s="333"/>
      <c r="BK118" s="333"/>
      <c r="BL118" s="333"/>
      <c r="BM118" s="333"/>
      <c r="BN118" s="333"/>
      <c r="BO118" s="333"/>
      <c r="BP118" s="333"/>
      <c r="BQ118" s="333"/>
      <c r="BR118" s="333"/>
      <c r="BS118" s="333"/>
      <c r="BT118" s="333"/>
      <c r="BU118" s="333"/>
      <c r="BV118" s="333"/>
      <c r="BW118" s="333"/>
      <c r="BX118" s="334"/>
      <c r="BY118" s="137"/>
      <c r="BZ118" s="137"/>
      <c r="CA118" s="137"/>
      <c r="CB118" s="137"/>
      <c r="CC118" s="137"/>
    </row>
    <row r="119" spans="1:81" ht="12" hidden="1" customHeight="1" outlineLevel="4">
      <c r="A119" s="329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0"/>
      <c r="P119" s="330"/>
      <c r="Q119" s="330"/>
      <c r="R119" s="330"/>
      <c r="S119" s="330"/>
      <c r="T119" s="330"/>
      <c r="U119" s="330"/>
      <c r="V119" s="330"/>
      <c r="W119" s="330"/>
      <c r="X119" s="330"/>
      <c r="Y119" s="330"/>
      <c r="Z119" s="330"/>
      <c r="AA119" s="330"/>
      <c r="AB119" s="330"/>
      <c r="AC119" s="330"/>
      <c r="AD119" s="330"/>
      <c r="AE119" s="331"/>
      <c r="AF119" s="335"/>
      <c r="AG119" s="336"/>
      <c r="AH119" s="336"/>
      <c r="AI119" s="336"/>
      <c r="AJ119" s="336"/>
      <c r="AK119" s="336"/>
      <c r="AL119" s="336"/>
      <c r="AM119" s="336"/>
      <c r="AN119" s="336"/>
      <c r="AO119" s="336"/>
      <c r="AP119" s="336"/>
      <c r="AQ119" s="336"/>
      <c r="AR119" s="336"/>
      <c r="AS119" s="336"/>
      <c r="AT119" s="336"/>
      <c r="AU119" s="336"/>
      <c r="AV119" s="336"/>
      <c r="AW119" s="336"/>
      <c r="AX119" s="336"/>
      <c r="AY119" s="336"/>
      <c r="AZ119" s="336"/>
      <c r="BA119" s="336"/>
      <c r="BB119" s="336"/>
      <c r="BC119" s="336"/>
      <c r="BD119" s="336"/>
      <c r="BE119" s="336"/>
      <c r="BF119" s="336"/>
      <c r="BG119" s="336"/>
      <c r="BH119" s="336"/>
      <c r="BI119" s="336"/>
      <c r="BJ119" s="336"/>
      <c r="BK119" s="336"/>
      <c r="BL119" s="336"/>
      <c r="BM119" s="336"/>
      <c r="BN119" s="336"/>
      <c r="BO119" s="336"/>
      <c r="BP119" s="336"/>
      <c r="BQ119" s="336"/>
      <c r="BR119" s="336"/>
      <c r="BS119" s="336"/>
      <c r="BT119" s="336"/>
      <c r="BU119" s="336"/>
      <c r="BV119" s="336"/>
      <c r="BW119" s="336"/>
      <c r="BX119" s="337"/>
      <c r="BY119" s="137"/>
      <c r="BZ119" s="137"/>
      <c r="CA119" s="137"/>
      <c r="CB119" s="137"/>
      <c r="CC119" s="137"/>
    </row>
    <row r="120" spans="1:81" ht="12" hidden="1" customHeight="1" outlineLevel="4">
      <c r="A120" s="338" t="s">
        <v>85</v>
      </c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39"/>
      <c r="N120" s="339"/>
      <c r="O120" s="339"/>
      <c r="P120" s="339"/>
      <c r="Q120" s="339"/>
      <c r="R120" s="339"/>
      <c r="S120" s="339"/>
      <c r="T120" s="339"/>
      <c r="U120" s="339"/>
      <c r="V120" s="339"/>
      <c r="W120" s="339"/>
      <c r="X120" s="339"/>
      <c r="Y120" s="339"/>
      <c r="Z120" s="339"/>
      <c r="AA120" s="339"/>
      <c r="AB120" s="339"/>
      <c r="AC120" s="340"/>
      <c r="AD120" s="340"/>
      <c r="AE120" s="340"/>
      <c r="AF120" s="344"/>
      <c r="AG120" s="345"/>
      <c r="AH120" s="345"/>
      <c r="AI120" s="345"/>
      <c r="AJ120" s="345"/>
      <c r="AK120" s="345"/>
      <c r="AL120" s="345"/>
      <c r="AM120" s="345"/>
      <c r="AN120" s="345"/>
      <c r="AO120" s="345"/>
      <c r="AP120" s="345"/>
      <c r="AQ120" s="345"/>
      <c r="AR120" s="345"/>
      <c r="AS120" s="345"/>
      <c r="AT120" s="345"/>
      <c r="AU120" s="345"/>
      <c r="AV120" s="345"/>
      <c r="AW120" s="345"/>
      <c r="AX120" s="345"/>
      <c r="AY120" s="345"/>
      <c r="AZ120" s="345"/>
      <c r="BA120" s="345"/>
      <c r="BB120" s="345"/>
      <c r="BC120" s="345"/>
      <c r="BD120" s="345"/>
      <c r="BE120" s="345"/>
      <c r="BF120" s="345"/>
      <c r="BG120" s="345"/>
      <c r="BH120" s="345"/>
      <c r="BI120" s="345"/>
      <c r="BJ120" s="345"/>
      <c r="BK120" s="345"/>
      <c r="BL120" s="345"/>
      <c r="BM120" s="345"/>
      <c r="BN120" s="345"/>
      <c r="BO120" s="345"/>
      <c r="BP120" s="346"/>
      <c r="BQ120" s="350" t="s">
        <v>84</v>
      </c>
      <c r="BR120" s="351"/>
      <c r="BS120" s="351"/>
      <c r="BT120" s="351"/>
      <c r="BU120" s="351"/>
      <c r="BV120" s="351"/>
      <c r="BW120" s="351"/>
      <c r="BX120" s="352"/>
      <c r="BY120" s="137"/>
      <c r="BZ120" s="137"/>
      <c r="CA120" s="137"/>
      <c r="CB120" s="137"/>
      <c r="CC120" s="137"/>
    </row>
    <row r="121" spans="1:81" ht="12" hidden="1" customHeight="1" outlineLevel="4">
      <c r="A121" s="341"/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2"/>
      <c r="P121" s="342"/>
      <c r="Q121" s="342"/>
      <c r="R121" s="342"/>
      <c r="S121" s="342"/>
      <c r="T121" s="342"/>
      <c r="U121" s="342"/>
      <c r="V121" s="342"/>
      <c r="W121" s="342"/>
      <c r="X121" s="342"/>
      <c r="Y121" s="342"/>
      <c r="Z121" s="342"/>
      <c r="AA121" s="342"/>
      <c r="AB121" s="342"/>
      <c r="AC121" s="343"/>
      <c r="AD121" s="343"/>
      <c r="AE121" s="343"/>
      <c r="AF121" s="347"/>
      <c r="AG121" s="348"/>
      <c r="AH121" s="348"/>
      <c r="AI121" s="348"/>
      <c r="AJ121" s="348"/>
      <c r="AK121" s="348"/>
      <c r="AL121" s="348"/>
      <c r="AM121" s="348"/>
      <c r="AN121" s="348"/>
      <c r="AO121" s="348"/>
      <c r="AP121" s="348"/>
      <c r="AQ121" s="348"/>
      <c r="AR121" s="348"/>
      <c r="AS121" s="348"/>
      <c r="AT121" s="348"/>
      <c r="AU121" s="348"/>
      <c r="AV121" s="348"/>
      <c r="AW121" s="348"/>
      <c r="AX121" s="348"/>
      <c r="AY121" s="348"/>
      <c r="AZ121" s="348"/>
      <c r="BA121" s="348"/>
      <c r="BB121" s="348"/>
      <c r="BC121" s="348"/>
      <c r="BD121" s="348"/>
      <c r="BE121" s="348"/>
      <c r="BF121" s="348"/>
      <c r="BG121" s="348"/>
      <c r="BH121" s="348"/>
      <c r="BI121" s="348"/>
      <c r="BJ121" s="348"/>
      <c r="BK121" s="348"/>
      <c r="BL121" s="348"/>
      <c r="BM121" s="348"/>
      <c r="BN121" s="348"/>
      <c r="BO121" s="348"/>
      <c r="BP121" s="349"/>
      <c r="BQ121" s="353"/>
      <c r="BR121" s="353"/>
      <c r="BS121" s="353"/>
      <c r="BT121" s="353"/>
      <c r="BU121" s="353"/>
      <c r="BV121" s="353"/>
      <c r="BW121" s="353"/>
      <c r="BX121" s="354"/>
      <c r="BY121" s="137"/>
      <c r="BZ121" s="137"/>
      <c r="CA121" s="137"/>
      <c r="CB121" s="137"/>
      <c r="CC121" s="137"/>
    </row>
    <row r="122" spans="1:81" ht="12" hidden="1" customHeight="1" outlineLevel="2">
      <c r="A122" s="368"/>
      <c r="B122" s="369"/>
      <c r="C122" s="369"/>
      <c r="D122" s="369"/>
      <c r="E122" s="369"/>
      <c r="F122" s="369"/>
      <c r="G122" s="369"/>
      <c r="H122" s="369"/>
      <c r="I122" s="369"/>
      <c r="J122" s="369"/>
      <c r="K122" s="369"/>
      <c r="L122" s="369"/>
      <c r="M122" s="369"/>
      <c r="N122" s="369"/>
      <c r="O122" s="369"/>
      <c r="P122" s="369"/>
      <c r="Q122" s="369"/>
      <c r="R122" s="369"/>
      <c r="S122" s="369"/>
      <c r="T122" s="369"/>
      <c r="U122" s="369"/>
      <c r="V122" s="369"/>
      <c r="W122" s="369"/>
      <c r="X122" s="369"/>
      <c r="Y122" s="369"/>
      <c r="Z122" s="369"/>
      <c r="AA122" s="369"/>
      <c r="AB122" s="369"/>
      <c r="AC122" s="369"/>
      <c r="AD122" s="369"/>
      <c r="AE122" s="369"/>
      <c r="AF122" s="369"/>
      <c r="AG122" s="369"/>
      <c r="AH122" s="369"/>
      <c r="AI122" s="369"/>
      <c r="AJ122" s="369"/>
      <c r="AK122" s="369"/>
      <c r="AL122" s="369"/>
      <c r="AM122" s="369"/>
      <c r="AN122" s="369"/>
      <c r="AO122" s="369"/>
      <c r="AP122" s="369"/>
      <c r="AQ122" s="369"/>
      <c r="AR122" s="369"/>
      <c r="AS122" s="369"/>
      <c r="AT122" s="369"/>
      <c r="AU122" s="369"/>
      <c r="AV122" s="369"/>
      <c r="AW122" s="369"/>
      <c r="AX122" s="369"/>
      <c r="AY122" s="369"/>
      <c r="AZ122" s="369"/>
      <c r="BA122" s="369"/>
      <c r="BB122" s="369"/>
      <c r="BC122" s="369"/>
      <c r="BD122" s="369"/>
      <c r="BE122" s="369"/>
      <c r="BF122" s="369"/>
      <c r="BG122" s="369"/>
      <c r="BH122" s="369"/>
      <c r="BI122" s="369"/>
      <c r="BJ122" s="369"/>
      <c r="BK122" s="369"/>
      <c r="BL122" s="369"/>
      <c r="BM122" s="369"/>
      <c r="BN122" s="369"/>
      <c r="BO122" s="369"/>
      <c r="BP122" s="369"/>
      <c r="BQ122" s="369"/>
      <c r="BR122" s="369"/>
      <c r="BS122" s="369"/>
      <c r="BT122" s="369"/>
      <c r="BU122" s="369"/>
      <c r="BV122" s="369"/>
      <c r="BW122" s="369"/>
      <c r="BX122" s="370"/>
      <c r="BY122" s="137"/>
      <c r="BZ122" s="137"/>
      <c r="CA122" s="137"/>
      <c r="CB122" s="137"/>
      <c r="CC122" s="137"/>
    </row>
    <row r="123" spans="1:81" ht="12" hidden="1" customHeight="1" outlineLevel="1">
      <c r="A123" s="368"/>
      <c r="B123" s="369"/>
      <c r="C123" s="369"/>
      <c r="D123" s="369"/>
      <c r="E123" s="369"/>
      <c r="F123" s="369"/>
      <c r="G123" s="369"/>
      <c r="H123" s="369"/>
      <c r="I123" s="369"/>
      <c r="J123" s="369"/>
      <c r="K123" s="369"/>
      <c r="L123" s="369"/>
      <c r="M123" s="369"/>
      <c r="N123" s="369"/>
      <c r="O123" s="369"/>
      <c r="P123" s="369"/>
      <c r="Q123" s="369"/>
      <c r="R123" s="369"/>
      <c r="S123" s="369"/>
      <c r="T123" s="369"/>
      <c r="U123" s="369"/>
      <c r="V123" s="369"/>
      <c r="W123" s="369"/>
      <c r="X123" s="369"/>
      <c r="Y123" s="369"/>
      <c r="Z123" s="369"/>
      <c r="AA123" s="369"/>
      <c r="AB123" s="369"/>
      <c r="AC123" s="369"/>
      <c r="AD123" s="369"/>
      <c r="AE123" s="369"/>
      <c r="AF123" s="369"/>
      <c r="AG123" s="369"/>
      <c r="AH123" s="369"/>
      <c r="AI123" s="369"/>
      <c r="AJ123" s="369"/>
      <c r="AK123" s="369"/>
      <c r="AL123" s="369"/>
      <c r="AM123" s="369"/>
      <c r="AN123" s="369"/>
      <c r="AO123" s="369"/>
      <c r="AP123" s="369"/>
      <c r="AQ123" s="369"/>
      <c r="AR123" s="369"/>
      <c r="AS123" s="369"/>
      <c r="AT123" s="369"/>
      <c r="AU123" s="369"/>
      <c r="AV123" s="369"/>
      <c r="AW123" s="369"/>
      <c r="AX123" s="369"/>
      <c r="AY123" s="369"/>
      <c r="AZ123" s="369"/>
      <c r="BA123" s="369"/>
      <c r="BB123" s="369"/>
      <c r="BC123" s="369"/>
      <c r="BD123" s="369"/>
      <c r="BE123" s="369"/>
      <c r="BF123" s="369"/>
      <c r="BG123" s="369"/>
      <c r="BH123" s="369"/>
      <c r="BI123" s="369"/>
      <c r="BJ123" s="369"/>
      <c r="BK123" s="369"/>
      <c r="BL123" s="369"/>
      <c r="BM123" s="369"/>
      <c r="BN123" s="369"/>
      <c r="BO123" s="369"/>
      <c r="BP123" s="369"/>
      <c r="BQ123" s="369"/>
      <c r="BR123" s="369"/>
      <c r="BS123" s="369"/>
      <c r="BT123" s="369"/>
      <c r="BU123" s="369"/>
      <c r="BV123" s="369"/>
      <c r="BW123" s="369"/>
      <c r="BX123" s="370"/>
      <c r="BY123" s="137"/>
      <c r="BZ123" s="137"/>
      <c r="CA123" s="137"/>
      <c r="CB123" s="137"/>
      <c r="CC123" s="137"/>
    </row>
    <row r="124" spans="1:81" ht="12" hidden="1" customHeight="1" outlineLevel="3">
      <c r="A124" s="361" t="s">
        <v>89</v>
      </c>
      <c r="B124" s="362"/>
      <c r="C124" s="362"/>
      <c r="D124" s="362"/>
      <c r="E124" s="362"/>
      <c r="F124" s="362"/>
      <c r="G124" s="362"/>
      <c r="H124" s="362"/>
      <c r="I124" s="362"/>
      <c r="J124" s="362"/>
      <c r="K124" s="362"/>
      <c r="L124" s="362"/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  <c r="W124" s="362"/>
      <c r="X124" s="362"/>
      <c r="Y124" s="362"/>
      <c r="Z124" s="362"/>
      <c r="AA124" s="362"/>
      <c r="AB124" s="362"/>
      <c r="AC124" s="362"/>
      <c r="AD124" s="362"/>
      <c r="AE124" s="362"/>
      <c r="AF124" s="362"/>
      <c r="AG124" s="362"/>
      <c r="AH124" s="362"/>
      <c r="AI124" s="362"/>
      <c r="AJ124" s="362"/>
      <c r="AK124" s="362"/>
      <c r="AL124" s="362"/>
      <c r="AM124" s="362"/>
      <c r="AN124" s="362"/>
      <c r="AO124" s="362"/>
      <c r="AP124" s="362"/>
      <c r="AQ124" s="362"/>
      <c r="AR124" s="362"/>
      <c r="AS124" s="362"/>
      <c r="AT124" s="362"/>
      <c r="AU124" s="362"/>
      <c r="AV124" s="362"/>
      <c r="AW124" s="362"/>
      <c r="AX124" s="362"/>
      <c r="AY124" s="362"/>
      <c r="AZ124" s="362"/>
      <c r="BA124" s="362"/>
      <c r="BB124" s="362"/>
      <c r="BC124" s="362"/>
      <c r="BD124" s="362"/>
      <c r="BE124" s="362"/>
      <c r="BF124" s="362"/>
      <c r="BG124" s="362"/>
      <c r="BH124" s="362"/>
      <c r="BI124" s="362"/>
      <c r="BJ124" s="362"/>
      <c r="BK124" s="362"/>
      <c r="BL124" s="362"/>
      <c r="BM124" s="362"/>
      <c r="BN124" s="362"/>
      <c r="BO124" s="362"/>
      <c r="BP124" s="362"/>
      <c r="BQ124" s="362"/>
      <c r="BR124" s="362"/>
      <c r="BS124" s="362"/>
      <c r="BT124" s="362"/>
      <c r="BU124" s="362"/>
      <c r="BV124" s="362"/>
      <c r="BW124" s="362"/>
      <c r="BX124" s="363"/>
      <c r="BY124" s="137"/>
      <c r="BZ124" s="137"/>
      <c r="CA124" s="137"/>
      <c r="CB124" s="137"/>
      <c r="CC124" s="137"/>
    </row>
    <row r="125" spans="1:81" ht="12" hidden="1" customHeight="1" outlineLevel="3">
      <c r="A125" s="364" t="s">
        <v>88</v>
      </c>
      <c r="B125" s="365"/>
      <c r="C125" s="365"/>
      <c r="D125" s="365"/>
      <c r="E125" s="365"/>
      <c r="F125" s="365"/>
      <c r="G125" s="365"/>
      <c r="H125" s="365"/>
      <c r="I125" s="365"/>
      <c r="J125" s="365"/>
      <c r="K125" s="365"/>
      <c r="L125" s="365"/>
      <c r="M125" s="365"/>
      <c r="N125" s="365"/>
      <c r="O125" s="365"/>
      <c r="P125" s="365"/>
      <c r="Q125" s="365"/>
      <c r="R125" s="365"/>
      <c r="S125" s="365"/>
      <c r="T125" s="365"/>
      <c r="U125" s="365"/>
      <c r="V125" s="365"/>
      <c r="W125" s="365"/>
      <c r="X125" s="365"/>
      <c r="Y125" s="365"/>
      <c r="Z125" s="365"/>
      <c r="AA125" s="365"/>
      <c r="AB125" s="365"/>
      <c r="AC125" s="366"/>
      <c r="AD125" s="366"/>
      <c r="AE125" s="367"/>
      <c r="AF125" s="316"/>
      <c r="AG125" s="317"/>
      <c r="AH125" s="317"/>
      <c r="AI125" s="317"/>
      <c r="AJ125" s="317"/>
      <c r="AK125" s="317"/>
      <c r="AL125" s="317"/>
      <c r="AM125" s="317"/>
      <c r="AN125" s="317"/>
      <c r="AO125" s="317"/>
      <c r="AP125" s="317"/>
      <c r="AQ125" s="317"/>
      <c r="AR125" s="317"/>
      <c r="AS125" s="317"/>
      <c r="AT125" s="317"/>
      <c r="AU125" s="317"/>
      <c r="AV125" s="317"/>
      <c r="AW125" s="317"/>
      <c r="AX125" s="317"/>
      <c r="AY125" s="317"/>
      <c r="AZ125" s="317"/>
      <c r="BA125" s="317"/>
      <c r="BB125" s="317"/>
      <c r="BC125" s="317"/>
      <c r="BD125" s="317"/>
      <c r="BE125" s="317"/>
      <c r="BF125" s="317"/>
      <c r="BG125" s="317"/>
      <c r="BH125" s="317"/>
      <c r="BI125" s="317"/>
      <c r="BJ125" s="317"/>
      <c r="BK125" s="317"/>
      <c r="BL125" s="317"/>
      <c r="BM125" s="317"/>
      <c r="BN125" s="317"/>
      <c r="BO125" s="317"/>
      <c r="BP125" s="317"/>
      <c r="BQ125" s="317"/>
      <c r="BR125" s="317"/>
      <c r="BS125" s="317"/>
      <c r="BT125" s="317"/>
      <c r="BU125" s="317"/>
      <c r="BV125" s="317"/>
      <c r="BW125" s="317"/>
      <c r="BX125" s="318"/>
      <c r="BY125" s="137"/>
      <c r="BZ125" s="137"/>
      <c r="CA125" s="137"/>
      <c r="CB125" s="137"/>
      <c r="CC125" s="137"/>
    </row>
    <row r="126" spans="1:81" ht="12" hidden="1" customHeight="1" outlineLevel="3">
      <c r="A126" s="319" t="s">
        <v>87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20"/>
      <c r="Y126" s="320"/>
      <c r="Z126" s="320"/>
      <c r="AA126" s="320"/>
      <c r="AB126" s="320"/>
      <c r="AC126" s="321"/>
      <c r="AD126" s="321"/>
      <c r="AE126" s="321"/>
      <c r="AF126" s="322"/>
      <c r="AG126" s="323"/>
      <c r="AH126" s="323"/>
      <c r="AI126" s="323"/>
      <c r="AJ126" s="323"/>
      <c r="AK126" s="323"/>
      <c r="AL126" s="323"/>
      <c r="AM126" s="323"/>
      <c r="AN126" s="323"/>
      <c r="AO126" s="323"/>
      <c r="AP126" s="323"/>
      <c r="AQ126" s="323"/>
      <c r="AR126" s="323"/>
      <c r="AS126" s="323"/>
      <c r="AT126" s="323"/>
      <c r="AU126" s="323"/>
      <c r="AV126" s="323"/>
      <c r="AW126" s="323"/>
      <c r="AX126" s="323"/>
      <c r="AY126" s="323"/>
      <c r="AZ126" s="323"/>
      <c r="BA126" s="323"/>
      <c r="BB126" s="323"/>
      <c r="BC126" s="323"/>
      <c r="BD126" s="323"/>
      <c r="BE126" s="323"/>
      <c r="BF126" s="323"/>
      <c r="BG126" s="323"/>
      <c r="BH126" s="323"/>
      <c r="BI126" s="323"/>
      <c r="BJ126" s="323"/>
      <c r="BK126" s="323"/>
      <c r="BL126" s="323"/>
      <c r="BM126" s="323"/>
      <c r="BN126" s="323"/>
      <c r="BO126" s="323"/>
      <c r="BP126" s="323"/>
      <c r="BQ126" s="323"/>
      <c r="BR126" s="323"/>
      <c r="BS126" s="323"/>
      <c r="BT126" s="323"/>
      <c r="BU126" s="323"/>
      <c r="BV126" s="323"/>
      <c r="BW126" s="323"/>
      <c r="BX126" s="324"/>
      <c r="BY126" s="137"/>
      <c r="BZ126" s="137"/>
      <c r="CA126" s="137"/>
      <c r="CB126" s="137"/>
      <c r="CC126" s="137"/>
    </row>
    <row r="127" spans="1:81" ht="12" hidden="1" customHeight="1" outlineLevel="3">
      <c r="A127" s="325" t="s">
        <v>86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  <c r="Y127" s="326"/>
      <c r="Z127" s="326"/>
      <c r="AA127" s="326"/>
      <c r="AB127" s="326"/>
      <c r="AC127" s="327"/>
      <c r="AD127" s="327"/>
      <c r="AE127" s="328"/>
      <c r="AF127" s="332"/>
      <c r="AG127" s="333"/>
      <c r="AH127" s="333"/>
      <c r="AI127" s="333"/>
      <c r="AJ127" s="333"/>
      <c r="AK127" s="333"/>
      <c r="AL127" s="333"/>
      <c r="AM127" s="333"/>
      <c r="AN127" s="333"/>
      <c r="AO127" s="333"/>
      <c r="AP127" s="333"/>
      <c r="AQ127" s="333"/>
      <c r="AR127" s="333"/>
      <c r="AS127" s="333"/>
      <c r="AT127" s="333"/>
      <c r="AU127" s="333"/>
      <c r="AV127" s="333"/>
      <c r="AW127" s="333"/>
      <c r="AX127" s="333"/>
      <c r="AY127" s="333"/>
      <c r="AZ127" s="333"/>
      <c r="BA127" s="333"/>
      <c r="BB127" s="333"/>
      <c r="BC127" s="333"/>
      <c r="BD127" s="333"/>
      <c r="BE127" s="333"/>
      <c r="BF127" s="333"/>
      <c r="BG127" s="333"/>
      <c r="BH127" s="333"/>
      <c r="BI127" s="333"/>
      <c r="BJ127" s="333"/>
      <c r="BK127" s="333"/>
      <c r="BL127" s="333"/>
      <c r="BM127" s="333"/>
      <c r="BN127" s="333"/>
      <c r="BO127" s="333"/>
      <c r="BP127" s="333"/>
      <c r="BQ127" s="333"/>
      <c r="BR127" s="333"/>
      <c r="BS127" s="333"/>
      <c r="BT127" s="333"/>
      <c r="BU127" s="333"/>
      <c r="BV127" s="333"/>
      <c r="BW127" s="333"/>
      <c r="BX127" s="334"/>
      <c r="BY127" s="137"/>
      <c r="BZ127" s="137"/>
      <c r="CA127" s="137"/>
      <c r="CB127" s="137"/>
      <c r="CC127" s="137"/>
    </row>
    <row r="128" spans="1:81" ht="12" hidden="1" customHeight="1" outlineLevel="3">
      <c r="A128" s="329"/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30"/>
      <c r="AB128" s="330"/>
      <c r="AC128" s="330"/>
      <c r="AD128" s="330"/>
      <c r="AE128" s="331"/>
      <c r="AF128" s="335"/>
      <c r="AG128" s="336"/>
      <c r="AH128" s="336"/>
      <c r="AI128" s="336"/>
      <c r="AJ128" s="336"/>
      <c r="AK128" s="336"/>
      <c r="AL128" s="336"/>
      <c r="AM128" s="336"/>
      <c r="AN128" s="336"/>
      <c r="AO128" s="336"/>
      <c r="AP128" s="336"/>
      <c r="AQ128" s="336"/>
      <c r="AR128" s="336"/>
      <c r="AS128" s="336"/>
      <c r="AT128" s="336"/>
      <c r="AU128" s="336"/>
      <c r="AV128" s="336"/>
      <c r="AW128" s="336"/>
      <c r="AX128" s="336"/>
      <c r="AY128" s="336"/>
      <c r="AZ128" s="336"/>
      <c r="BA128" s="336"/>
      <c r="BB128" s="336"/>
      <c r="BC128" s="336"/>
      <c r="BD128" s="336"/>
      <c r="BE128" s="336"/>
      <c r="BF128" s="336"/>
      <c r="BG128" s="336"/>
      <c r="BH128" s="336"/>
      <c r="BI128" s="336"/>
      <c r="BJ128" s="336"/>
      <c r="BK128" s="336"/>
      <c r="BL128" s="336"/>
      <c r="BM128" s="336"/>
      <c r="BN128" s="336"/>
      <c r="BO128" s="336"/>
      <c r="BP128" s="336"/>
      <c r="BQ128" s="336"/>
      <c r="BR128" s="336"/>
      <c r="BS128" s="336"/>
      <c r="BT128" s="336"/>
      <c r="BU128" s="336"/>
      <c r="BV128" s="336"/>
      <c r="BW128" s="336"/>
      <c r="BX128" s="337"/>
      <c r="BY128" s="137"/>
      <c r="BZ128" s="137"/>
      <c r="CA128" s="137"/>
      <c r="CB128" s="137"/>
      <c r="CC128" s="137"/>
    </row>
    <row r="129" spans="1:81" ht="12" hidden="1" customHeight="1" outlineLevel="3">
      <c r="A129" s="338" t="s">
        <v>85</v>
      </c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339"/>
      <c r="Z129" s="339"/>
      <c r="AA129" s="339"/>
      <c r="AB129" s="339"/>
      <c r="AC129" s="340"/>
      <c r="AD129" s="340"/>
      <c r="AE129" s="340"/>
      <c r="AF129" s="344"/>
      <c r="AG129" s="345"/>
      <c r="AH129" s="345"/>
      <c r="AI129" s="345"/>
      <c r="AJ129" s="345"/>
      <c r="AK129" s="345"/>
      <c r="AL129" s="345"/>
      <c r="AM129" s="345"/>
      <c r="AN129" s="345"/>
      <c r="AO129" s="345"/>
      <c r="AP129" s="345"/>
      <c r="AQ129" s="345"/>
      <c r="AR129" s="345"/>
      <c r="AS129" s="345"/>
      <c r="AT129" s="345"/>
      <c r="AU129" s="345"/>
      <c r="AV129" s="345"/>
      <c r="AW129" s="345"/>
      <c r="AX129" s="345"/>
      <c r="AY129" s="345"/>
      <c r="AZ129" s="345"/>
      <c r="BA129" s="345"/>
      <c r="BB129" s="345"/>
      <c r="BC129" s="345"/>
      <c r="BD129" s="345"/>
      <c r="BE129" s="345"/>
      <c r="BF129" s="345"/>
      <c r="BG129" s="345"/>
      <c r="BH129" s="345"/>
      <c r="BI129" s="345"/>
      <c r="BJ129" s="345"/>
      <c r="BK129" s="345"/>
      <c r="BL129" s="345"/>
      <c r="BM129" s="345"/>
      <c r="BN129" s="345"/>
      <c r="BO129" s="345"/>
      <c r="BP129" s="346"/>
      <c r="BQ129" s="350" t="s">
        <v>84</v>
      </c>
      <c r="BR129" s="351"/>
      <c r="BS129" s="351"/>
      <c r="BT129" s="351"/>
      <c r="BU129" s="351"/>
      <c r="BV129" s="351"/>
      <c r="BW129" s="351"/>
      <c r="BX129" s="352"/>
      <c r="BY129" s="137"/>
      <c r="BZ129" s="137"/>
      <c r="CA129" s="137"/>
      <c r="CB129" s="137"/>
      <c r="CC129" s="137"/>
    </row>
    <row r="130" spans="1:81" ht="12" hidden="1" customHeight="1" outlineLevel="3">
      <c r="A130" s="341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42"/>
      <c r="Z130" s="342"/>
      <c r="AA130" s="342"/>
      <c r="AB130" s="342"/>
      <c r="AC130" s="343"/>
      <c r="AD130" s="343"/>
      <c r="AE130" s="343"/>
      <c r="AF130" s="347"/>
      <c r="AG130" s="348"/>
      <c r="AH130" s="348"/>
      <c r="AI130" s="348"/>
      <c r="AJ130" s="348"/>
      <c r="AK130" s="348"/>
      <c r="AL130" s="348"/>
      <c r="AM130" s="348"/>
      <c r="AN130" s="348"/>
      <c r="AO130" s="348"/>
      <c r="AP130" s="348"/>
      <c r="AQ130" s="348"/>
      <c r="AR130" s="348"/>
      <c r="AS130" s="348"/>
      <c r="AT130" s="348"/>
      <c r="AU130" s="348"/>
      <c r="AV130" s="348"/>
      <c r="AW130" s="348"/>
      <c r="AX130" s="348"/>
      <c r="AY130" s="348"/>
      <c r="AZ130" s="348"/>
      <c r="BA130" s="348"/>
      <c r="BB130" s="348"/>
      <c r="BC130" s="348"/>
      <c r="BD130" s="348"/>
      <c r="BE130" s="348"/>
      <c r="BF130" s="348"/>
      <c r="BG130" s="348"/>
      <c r="BH130" s="348"/>
      <c r="BI130" s="348"/>
      <c r="BJ130" s="348"/>
      <c r="BK130" s="348"/>
      <c r="BL130" s="348"/>
      <c r="BM130" s="348"/>
      <c r="BN130" s="348"/>
      <c r="BO130" s="348"/>
      <c r="BP130" s="349"/>
      <c r="BQ130" s="353"/>
      <c r="BR130" s="353"/>
      <c r="BS130" s="353"/>
      <c r="BT130" s="353"/>
      <c r="BU130" s="353"/>
      <c r="BV130" s="353"/>
      <c r="BW130" s="353"/>
      <c r="BX130" s="354"/>
      <c r="BY130" s="137"/>
      <c r="BZ130" s="137"/>
      <c r="CA130" s="137"/>
      <c r="CB130" s="137"/>
      <c r="CC130" s="137"/>
    </row>
    <row r="131" spans="1:81" ht="12" hidden="1" customHeight="1" outlineLevel="2">
      <c r="A131" s="361" t="s">
        <v>89</v>
      </c>
      <c r="B131" s="362"/>
      <c r="C131" s="362"/>
      <c r="D131" s="362"/>
      <c r="E131" s="362"/>
      <c r="F131" s="362"/>
      <c r="G131" s="362"/>
      <c r="H131" s="362"/>
      <c r="I131" s="362"/>
      <c r="J131" s="362"/>
      <c r="K131" s="362"/>
      <c r="L131" s="362"/>
      <c r="M131" s="362"/>
      <c r="N131" s="362"/>
      <c r="O131" s="362"/>
      <c r="P131" s="362"/>
      <c r="Q131" s="362"/>
      <c r="R131" s="362"/>
      <c r="S131" s="362"/>
      <c r="T131" s="362"/>
      <c r="U131" s="362"/>
      <c r="V131" s="362"/>
      <c r="W131" s="362"/>
      <c r="X131" s="362"/>
      <c r="Y131" s="362"/>
      <c r="Z131" s="362"/>
      <c r="AA131" s="362"/>
      <c r="AB131" s="362"/>
      <c r="AC131" s="362"/>
      <c r="AD131" s="362"/>
      <c r="AE131" s="362"/>
      <c r="AF131" s="362"/>
      <c r="AG131" s="362"/>
      <c r="AH131" s="362"/>
      <c r="AI131" s="362"/>
      <c r="AJ131" s="362"/>
      <c r="AK131" s="362"/>
      <c r="AL131" s="362"/>
      <c r="AM131" s="362"/>
      <c r="AN131" s="362"/>
      <c r="AO131" s="362"/>
      <c r="AP131" s="362"/>
      <c r="AQ131" s="362"/>
      <c r="AR131" s="362"/>
      <c r="AS131" s="362"/>
      <c r="AT131" s="362"/>
      <c r="AU131" s="362"/>
      <c r="AV131" s="362"/>
      <c r="AW131" s="362"/>
      <c r="AX131" s="362"/>
      <c r="AY131" s="362"/>
      <c r="AZ131" s="362"/>
      <c r="BA131" s="362"/>
      <c r="BB131" s="362"/>
      <c r="BC131" s="362"/>
      <c r="BD131" s="362"/>
      <c r="BE131" s="362"/>
      <c r="BF131" s="362"/>
      <c r="BG131" s="362"/>
      <c r="BH131" s="362"/>
      <c r="BI131" s="362"/>
      <c r="BJ131" s="362"/>
      <c r="BK131" s="362"/>
      <c r="BL131" s="362"/>
      <c r="BM131" s="362"/>
      <c r="BN131" s="362"/>
      <c r="BO131" s="362"/>
      <c r="BP131" s="362"/>
      <c r="BQ131" s="362"/>
      <c r="BR131" s="362"/>
      <c r="BS131" s="362"/>
      <c r="BT131" s="362"/>
      <c r="BU131" s="362"/>
      <c r="BV131" s="362"/>
      <c r="BW131" s="362"/>
      <c r="BX131" s="363"/>
      <c r="BY131" s="137"/>
      <c r="BZ131" s="137"/>
      <c r="CA131" s="137"/>
      <c r="CB131" s="137"/>
      <c r="CC131" s="137"/>
    </row>
    <row r="132" spans="1:81" ht="12" hidden="1" customHeight="1" outlineLevel="3">
      <c r="A132" s="364" t="s">
        <v>88</v>
      </c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65"/>
      <c r="Z132" s="365"/>
      <c r="AA132" s="365"/>
      <c r="AB132" s="365"/>
      <c r="AC132" s="366"/>
      <c r="AD132" s="366"/>
      <c r="AE132" s="367"/>
      <c r="AF132" s="316"/>
      <c r="AG132" s="317"/>
      <c r="AH132" s="317"/>
      <c r="AI132" s="317"/>
      <c r="AJ132" s="317"/>
      <c r="AK132" s="317"/>
      <c r="AL132" s="317"/>
      <c r="AM132" s="317"/>
      <c r="AN132" s="317"/>
      <c r="AO132" s="317"/>
      <c r="AP132" s="317"/>
      <c r="AQ132" s="317"/>
      <c r="AR132" s="317"/>
      <c r="AS132" s="317"/>
      <c r="AT132" s="317"/>
      <c r="AU132" s="317"/>
      <c r="AV132" s="317"/>
      <c r="AW132" s="317"/>
      <c r="AX132" s="317"/>
      <c r="AY132" s="317"/>
      <c r="AZ132" s="317"/>
      <c r="BA132" s="317"/>
      <c r="BB132" s="317"/>
      <c r="BC132" s="317"/>
      <c r="BD132" s="317"/>
      <c r="BE132" s="317"/>
      <c r="BF132" s="317"/>
      <c r="BG132" s="317"/>
      <c r="BH132" s="317"/>
      <c r="BI132" s="317"/>
      <c r="BJ132" s="317"/>
      <c r="BK132" s="317"/>
      <c r="BL132" s="317"/>
      <c r="BM132" s="317"/>
      <c r="BN132" s="317"/>
      <c r="BO132" s="317"/>
      <c r="BP132" s="317"/>
      <c r="BQ132" s="317"/>
      <c r="BR132" s="317"/>
      <c r="BS132" s="317"/>
      <c r="BT132" s="317"/>
      <c r="BU132" s="317"/>
      <c r="BV132" s="317"/>
      <c r="BW132" s="317"/>
      <c r="BX132" s="318"/>
      <c r="BY132" s="137"/>
      <c r="BZ132" s="137"/>
      <c r="CA132" s="137"/>
      <c r="CB132" s="137"/>
      <c r="CC132" s="137"/>
    </row>
    <row r="133" spans="1:81" ht="12" hidden="1" customHeight="1" outlineLevel="3">
      <c r="A133" s="319" t="s">
        <v>87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20"/>
      <c r="Z133" s="320"/>
      <c r="AA133" s="320"/>
      <c r="AB133" s="320"/>
      <c r="AC133" s="321"/>
      <c r="AD133" s="321"/>
      <c r="AE133" s="321"/>
      <c r="AF133" s="322"/>
      <c r="AG133" s="323"/>
      <c r="AH133" s="323"/>
      <c r="AI133" s="323"/>
      <c r="AJ133" s="323"/>
      <c r="AK133" s="323"/>
      <c r="AL133" s="323"/>
      <c r="AM133" s="323"/>
      <c r="AN133" s="323"/>
      <c r="AO133" s="323"/>
      <c r="AP133" s="323"/>
      <c r="AQ133" s="323"/>
      <c r="AR133" s="323"/>
      <c r="AS133" s="323"/>
      <c r="AT133" s="323"/>
      <c r="AU133" s="323"/>
      <c r="AV133" s="323"/>
      <c r="AW133" s="323"/>
      <c r="AX133" s="323"/>
      <c r="AY133" s="323"/>
      <c r="AZ133" s="323"/>
      <c r="BA133" s="323"/>
      <c r="BB133" s="323"/>
      <c r="BC133" s="323"/>
      <c r="BD133" s="323"/>
      <c r="BE133" s="323"/>
      <c r="BF133" s="323"/>
      <c r="BG133" s="323"/>
      <c r="BH133" s="323"/>
      <c r="BI133" s="323"/>
      <c r="BJ133" s="323"/>
      <c r="BK133" s="323"/>
      <c r="BL133" s="323"/>
      <c r="BM133" s="323"/>
      <c r="BN133" s="323"/>
      <c r="BO133" s="323"/>
      <c r="BP133" s="323"/>
      <c r="BQ133" s="323"/>
      <c r="BR133" s="323"/>
      <c r="BS133" s="323"/>
      <c r="BT133" s="323"/>
      <c r="BU133" s="323"/>
      <c r="BV133" s="323"/>
      <c r="BW133" s="323"/>
      <c r="BX133" s="324"/>
      <c r="BY133" s="137"/>
      <c r="BZ133" s="137"/>
      <c r="CA133" s="137"/>
      <c r="CB133" s="137"/>
      <c r="CC133" s="137"/>
    </row>
    <row r="134" spans="1:81" ht="12" hidden="1" customHeight="1" outlineLevel="3">
      <c r="A134" s="325" t="s">
        <v>86</v>
      </c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  <c r="Y134" s="326"/>
      <c r="Z134" s="326"/>
      <c r="AA134" s="326"/>
      <c r="AB134" s="326"/>
      <c r="AC134" s="327"/>
      <c r="AD134" s="327"/>
      <c r="AE134" s="328"/>
      <c r="AF134" s="332"/>
      <c r="AG134" s="333"/>
      <c r="AH134" s="333"/>
      <c r="AI134" s="333"/>
      <c r="AJ134" s="333"/>
      <c r="AK134" s="333"/>
      <c r="AL134" s="333"/>
      <c r="AM134" s="333"/>
      <c r="AN134" s="333"/>
      <c r="AO134" s="333"/>
      <c r="AP134" s="333"/>
      <c r="AQ134" s="333"/>
      <c r="AR134" s="333"/>
      <c r="AS134" s="333"/>
      <c r="AT134" s="333"/>
      <c r="AU134" s="333"/>
      <c r="AV134" s="333"/>
      <c r="AW134" s="333"/>
      <c r="AX134" s="333"/>
      <c r="AY134" s="333"/>
      <c r="AZ134" s="333"/>
      <c r="BA134" s="333"/>
      <c r="BB134" s="333"/>
      <c r="BC134" s="333"/>
      <c r="BD134" s="333"/>
      <c r="BE134" s="333"/>
      <c r="BF134" s="333"/>
      <c r="BG134" s="333"/>
      <c r="BH134" s="333"/>
      <c r="BI134" s="333"/>
      <c r="BJ134" s="333"/>
      <c r="BK134" s="333"/>
      <c r="BL134" s="333"/>
      <c r="BM134" s="333"/>
      <c r="BN134" s="333"/>
      <c r="BO134" s="333"/>
      <c r="BP134" s="333"/>
      <c r="BQ134" s="333"/>
      <c r="BR134" s="333"/>
      <c r="BS134" s="333"/>
      <c r="BT134" s="333"/>
      <c r="BU134" s="333"/>
      <c r="BV134" s="333"/>
      <c r="BW134" s="333"/>
      <c r="BX134" s="334"/>
      <c r="BY134" s="137"/>
      <c r="BZ134" s="137"/>
      <c r="CA134" s="137"/>
      <c r="CB134" s="137"/>
      <c r="CC134" s="137"/>
    </row>
    <row r="135" spans="1:81" ht="12" hidden="1" customHeight="1" outlineLevel="3">
      <c r="A135" s="329"/>
      <c r="B135" s="330"/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/>
      <c r="W135" s="330"/>
      <c r="X135" s="330"/>
      <c r="Y135" s="330"/>
      <c r="Z135" s="330"/>
      <c r="AA135" s="330"/>
      <c r="AB135" s="330"/>
      <c r="AC135" s="330"/>
      <c r="AD135" s="330"/>
      <c r="AE135" s="331"/>
      <c r="AF135" s="335"/>
      <c r="AG135" s="336"/>
      <c r="AH135" s="336"/>
      <c r="AI135" s="336"/>
      <c r="AJ135" s="336"/>
      <c r="AK135" s="336"/>
      <c r="AL135" s="336"/>
      <c r="AM135" s="336"/>
      <c r="AN135" s="336"/>
      <c r="AO135" s="336"/>
      <c r="AP135" s="336"/>
      <c r="AQ135" s="336"/>
      <c r="AR135" s="336"/>
      <c r="AS135" s="336"/>
      <c r="AT135" s="336"/>
      <c r="AU135" s="336"/>
      <c r="AV135" s="336"/>
      <c r="AW135" s="336"/>
      <c r="AX135" s="336"/>
      <c r="AY135" s="336"/>
      <c r="AZ135" s="336"/>
      <c r="BA135" s="336"/>
      <c r="BB135" s="336"/>
      <c r="BC135" s="336"/>
      <c r="BD135" s="336"/>
      <c r="BE135" s="336"/>
      <c r="BF135" s="336"/>
      <c r="BG135" s="336"/>
      <c r="BH135" s="336"/>
      <c r="BI135" s="336"/>
      <c r="BJ135" s="336"/>
      <c r="BK135" s="336"/>
      <c r="BL135" s="336"/>
      <c r="BM135" s="336"/>
      <c r="BN135" s="336"/>
      <c r="BO135" s="336"/>
      <c r="BP135" s="336"/>
      <c r="BQ135" s="336"/>
      <c r="BR135" s="336"/>
      <c r="BS135" s="336"/>
      <c r="BT135" s="336"/>
      <c r="BU135" s="336"/>
      <c r="BV135" s="336"/>
      <c r="BW135" s="336"/>
      <c r="BX135" s="337"/>
      <c r="BY135" s="137"/>
      <c r="BZ135" s="137"/>
      <c r="CA135" s="137"/>
      <c r="CB135" s="137"/>
      <c r="CC135" s="137"/>
    </row>
    <row r="136" spans="1:81" ht="12" hidden="1" customHeight="1" outlineLevel="3">
      <c r="A136" s="338" t="s">
        <v>85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339"/>
      <c r="Z136" s="339"/>
      <c r="AA136" s="339"/>
      <c r="AB136" s="339"/>
      <c r="AC136" s="340"/>
      <c r="AD136" s="340"/>
      <c r="AE136" s="340"/>
      <c r="AF136" s="344"/>
      <c r="AG136" s="345"/>
      <c r="AH136" s="345"/>
      <c r="AI136" s="345"/>
      <c r="AJ136" s="345"/>
      <c r="AK136" s="345"/>
      <c r="AL136" s="345"/>
      <c r="AM136" s="345"/>
      <c r="AN136" s="345"/>
      <c r="AO136" s="345"/>
      <c r="AP136" s="345"/>
      <c r="AQ136" s="345"/>
      <c r="AR136" s="345"/>
      <c r="AS136" s="345"/>
      <c r="AT136" s="345"/>
      <c r="AU136" s="345"/>
      <c r="AV136" s="345"/>
      <c r="AW136" s="345"/>
      <c r="AX136" s="345"/>
      <c r="AY136" s="345"/>
      <c r="AZ136" s="345"/>
      <c r="BA136" s="345"/>
      <c r="BB136" s="345"/>
      <c r="BC136" s="345"/>
      <c r="BD136" s="345"/>
      <c r="BE136" s="345"/>
      <c r="BF136" s="345"/>
      <c r="BG136" s="345"/>
      <c r="BH136" s="345"/>
      <c r="BI136" s="345"/>
      <c r="BJ136" s="345"/>
      <c r="BK136" s="345"/>
      <c r="BL136" s="345"/>
      <c r="BM136" s="345"/>
      <c r="BN136" s="345"/>
      <c r="BO136" s="345"/>
      <c r="BP136" s="346"/>
      <c r="BQ136" s="350" t="s">
        <v>84</v>
      </c>
      <c r="BR136" s="351"/>
      <c r="BS136" s="351"/>
      <c r="BT136" s="351"/>
      <c r="BU136" s="351"/>
      <c r="BV136" s="351"/>
      <c r="BW136" s="351"/>
      <c r="BX136" s="352"/>
      <c r="BY136" s="137"/>
      <c r="BZ136" s="137"/>
      <c r="CA136" s="137"/>
      <c r="CB136" s="137"/>
      <c r="CC136" s="137"/>
    </row>
    <row r="137" spans="1:81" ht="12" hidden="1" customHeight="1" outlineLevel="3">
      <c r="A137" s="341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2"/>
      <c r="P137" s="342"/>
      <c r="Q137" s="342"/>
      <c r="R137" s="342"/>
      <c r="S137" s="342"/>
      <c r="T137" s="342"/>
      <c r="U137" s="342"/>
      <c r="V137" s="342"/>
      <c r="W137" s="342"/>
      <c r="X137" s="342"/>
      <c r="Y137" s="342"/>
      <c r="Z137" s="342"/>
      <c r="AA137" s="342"/>
      <c r="AB137" s="342"/>
      <c r="AC137" s="343"/>
      <c r="AD137" s="343"/>
      <c r="AE137" s="343"/>
      <c r="AF137" s="347"/>
      <c r="AG137" s="348"/>
      <c r="AH137" s="348"/>
      <c r="AI137" s="348"/>
      <c r="AJ137" s="348"/>
      <c r="AK137" s="348"/>
      <c r="AL137" s="348"/>
      <c r="AM137" s="348"/>
      <c r="AN137" s="348"/>
      <c r="AO137" s="348"/>
      <c r="AP137" s="348"/>
      <c r="AQ137" s="348"/>
      <c r="AR137" s="348"/>
      <c r="AS137" s="348"/>
      <c r="AT137" s="348"/>
      <c r="AU137" s="348"/>
      <c r="AV137" s="348"/>
      <c r="AW137" s="348"/>
      <c r="AX137" s="348"/>
      <c r="AY137" s="348"/>
      <c r="AZ137" s="348"/>
      <c r="BA137" s="348"/>
      <c r="BB137" s="348"/>
      <c r="BC137" s="348"/>
      <c r="BD137" s="348"/>
      <c r="BE137" s="348"/>
      <c r="BF137" s="348"/>
      <c r="BG137" s="348"/>
      <c r="BH137" s="348"/>
      <c r="BI137" s="348"/>
      <c r="BJ137" s="348"/>
      <c r="BK137" s="348"/>
      <c r="BL137" s="348"/>
      <c r="BM137" s="348"/>
      <c r="BN137" s="348"/>
      <c r="BO137" s="348"/>
      <c r="BP137" s="349"/>
      <c r="BQ137" s="353"/>
      <c r="BR137" s="353"/>
      <c r="BS137" s="353"/>
      <c r="BT137" s="353"/>
      <c r="BU137" s="353"/>
      <c r="BV137" s="353"/>
      <c r="BW137" s="353"/>
      <c r="BX137" s="354"/>
      <c r="BY137" s="137"/>
      <c r="BZ137" s="137"/>
      <c r="CA137" s="137"/>
      <c r="CB137" s="137"/>
      <c r="CC137" s="137"/>
    </row>
    <row r="138" spans="1:81" ht="12" hidden="1" customHeight="1" outlineLevel="2">
      <c r="A138" s="361" t="s">
        <v>89</v>
      </c>
      <c r="B138" s="362"/>
      <c r="C138" s="362"/>
      <c r="D138" s="362"/>
      <c r="E138" s="362"/>
      <c r="F138" s="362"/>
      <c r="G138" s="362"/>
      <c r="H138" s="362"/>
      <c r="I138" s="362"/>
      <c r="J138" s="362"/>
      <c r="K138" s="362"/>
      <c r="L138" s="362"/>
      <c r="M138" s="362"/>
      <c r="N138" s="362"/>
      <c r="O138" s="362"/>
      <c r="P138" s="362"/>
      <c r="Q138" s="362"/>
      <c r="R138" s="362"/>
      <c r="S138" s="362"/>
      <c r="T138" s="362"/>
      <c r="U138" s="362"/>
      <c r="V138" s="362"/>
      <c r="W138" s="362"/>
      <c r="X138" s="362"/>
      <c r="Y138" s="362"/>
      <c r="Z138" s="362"/>
      <c r="AA138" s="362"/>
      <c r="AB138" s="362"/>
      <c r="AC138" s="362"/>
      <c r="AD138" s="362"/>
      <c r="AE138" s="362"/>
      <c r="AF138" s="362"/>
      <c r="AG138" s="362"/>
      <c r="AH138" s="362"/>
      <c r="AI138" s="362"/>
      <c r="AJ138" s="362"/>
      <c r="AK138" s="362"/>
      <c r="AL138" s="362"/>
      <c r="AM138" s="362"/>
      <c r="AN138" s="362"/>
      <c r="AO138" s="362"/>
      <c r="AP138" s="362"/>
      <c r="AQ138" s="362"/>
      <c r="AR138" s="362"/>
      <c r="AS138" s="362"/>
      <c r="AT138" s="362"/>
      <c r="AU138" s="362"/>
      <c r="AV138" s="362"/>
      <c r="AW138" s="362"/>
      <c r="AX138" s="362"/>
      <c r="AY138" s="362"/>
      <c r="AZ138" s="362"/>
      <c r="BA138" s="362"/>
      <c r="BB138" s="362"/>
      <c r="BC138" s="362"/>
      <c r="BD138" s="362"/>
      <c r="BE138" s="362"/>
      <c r="BF138" s="362"/>
      <c r="BG138" s="362"/>
      <c r="BH138" s="362"/>
      <c r="BI138" s="362"/>
      <c r="BJ138" s="362"/>
      <c r="BK138" s="362"/>
      <c r="BL138" s="362"/>
      <c r="BM138" s="362"/>
      <c r="BN138" s="362"/>
      <c r="BO138" s="362"/>
      <c r="BP138" s="362"/>
      <c r="BQ138" s="362"/>
      <c r="BR138" s="362"/>
      <c r="BS138" s="362"/>
      <c r="BT138" s="362"/>
      <c r="BU138" s="362"/>
      <c r="BV138" s="362"/>
      <c r="BW138" s="362"/>
      <c r="BX138" s="363"/>
      <c r="BY138" s="137"/>
      <c r="BZ138" s="137"/>
      <c r="CA138" s="137"/>
      <c r="CB138" s="137"/>
      <c r="CC138" s="137"/>
    </row>
    <row r="139" spans="1:81" ht="12" hidden="1" customHeight="1" outlineLevel="3">
      <c r="A139" s="364" t="s">
        <v>88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65"/>
      <c r="Z139" s="365"/>
      <c r="AA139" s="365"/>
      <c r="AB139" s="365"/>
      <c r="AC139" s="366"/>
      <c r="AD139" s="366"/>
      <c r="AE139" s="367"/>
      <c r="AF139" s="316"/>
      <c r="AG139" s="317"/>
      <c r="AH139" s="317"/>
      <c r="AI139" s="317"/>
      <c r="AJ139" s="317"/>
      <c r="AK139" s="317"/>
      <c r="AL139" s="317"/>
      <c r="AM139" s="317"/>
      <c r="AN139" s="317"/>
      <c r="AO139" s="317"/>
      <c r="AP139" s="317"/>
      <c r="AQ139" s="317"/>
      <c r="AR139" s="317"/>
      <c r="AS139" s="317"/>
      <c r="AT139" s="317"/>
      <c r="AU139" s="317"/>
      <c r="AV139" s="317"/>
      <c r="AW139" s="317"/>
      <c r="AX139" s="317"/>
      <c r="AY139" s="317"/>
      <c r="AZ139" s="317"/>
      <c r="BA139" s="317"/>
      <c r="BB139" s="317"/>
      <c r="BC139" s="317"/>
      <c r="BD139" s="317"/>
      <c r="BE139" s="317"/>
      <c r="BF139" s="317"/>
      <c r="BG139" s="317"/>
      <c r="BH139" s="317"/>
      <c r="BI139" s="317"/>
      <c r="BJ139" s="317"/>
      <c r="BK139" s="317"/>
      <c r="BL139" s="317"/>
      <c r="BM139" s="317"/>
      <c r="BN139" s="317"/>
      <c r="BO139" s="317"/>
      <c r="BP139" s="317"/>
      <c r="BQ139" s="317"/>
      <c r="BR139" s="317"/>
      <c r="BS139" s="317"/>
      <c r="BT139" s="317"/>
      <c r="BU139" s="317"/>
      <c r="BV139" s="317"/>
      <c r="BW139" s="317"/>
      <c r="BX139" s="318"/>
      <c r="BY139" s="137"/>
      <c r="BZ139" s="137"/>
      <c r="CA139" s="137"/>
      <c r="CB139" s="137"/>
      <c r="CC139" s="137"/>
    </row>
    <row r="140" spans="1:81" ht="12" hidden="1" customHeight="1" outlineLevel="3">
      <c r="A140" s="319" t="s">
        <v>87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20"/>
      <c r="Z140" s="320"/>
      <c r="AA140" s="320"/>
      <c r="AB140" s="320"/>
      <c r="AC140" s="321"/>
      <c r="AD140" s="321"/>
      <c r="AE140" s="321"/>
      <c r="AF140" s="322"/>
      <c r="AG140" s="323"/>
      <c r="AH140" s="323"/>
      <c r="AI140" s="323"/>
      <c r="AJ140" s="323"/>
      <c r="AK140" s="323"/>
      <c r="AL140" s="323"/>
      <c r="AM140" s="323"/>
      <c r="AN140" s="323"/>
      <c r="AO140" s="323"/>
      <c r="AP140" s="323"/>
      <c r="AQ140" s="323"/>
      <c r="AR140" s="323"/>
      <c r="AS140" s="323"/>
      <c r="AT140" s="323"/>
      <c r="AU140" s="323"/>
      <c r="AV140" s="323"/>
      <c r="AW140" s="323"/>
      <c r="AX140" s="323"/>
      <c r="AY140" s="323"/>
      <c r="AZ140" s="323"/>
      <c r="BA140" s="323"/>
      <c r="BB140" s="323"/>
      <c r="BC140" s="323"/>
      <c r="BD140" s="323"/>
      <c r="BE140" s="323"/>
      <c r="BF140" s="323"/>
      <c r="BG140" s="323"/>
      <c r="BH140" s="323"/>
      <c r="BI140" s="323"/>
      <c r="BJ140" s="323"/>
      <c r="BK140" s="323"/>
      <c r="BL140" s="323"/>
      <c r="BM140" s="323"/>
      <c r="BN140" s="323"/>
      <c r="BO140" s="323"/>
      <c r="BP140" s="323"/>
      <c r="BQ140" s="323"/>
      <c r="BR140" s="323"/>
      <c r="BS140" s="323"/>
      <c r="BT140" s="323"/>
      <c r="BU140" s="323"/>
      <c r="BV140" s="323"/>
      <c r="BW140" s="323"/>
      <c r="BX140" s="324"/>
      <c r="BY140" s="137"/>
      <c r="BZ140" s="137"/>
      <c r="CA140" s="137"/>
      <c r="CB140" s="137"/>
      <c r="CC140" s="137"/>
    </row>
    <row r="141" spans="1:81" ht="12" hidden="1" customHeight="1" outlineLevel="3">
      <c r="A141" s="325" t="s">
        <v>86</v>
      </c>
      <c r="B141" s="326"/>
      <c r="C141" s="326"/>
      <c r="D141" s="326"/>
      <c r="E141" s="326"/>
      <c r="F141" s="326"/>
      <c r="G141" s="326"/>
      <c r="H141" s="326"/>
      <c r="I141" s="326"/>
      <c r="J141" s="326"/>
      <c r="K141" s="326"/>
      <c r="L141" s="326"/>
      <c r="M141" s="326"/>
      <c r="N141" s="326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  <c r="Y141" s="326"/>
      <c r="Z141" s="326"/>
      <c r="AA141" s="326"/>
      <c r="AB141" s="326"/>
      <c r="AC141" s="327"/>
      <c r="AD141" s="327"/>
      <c r="AE141" s="328"/>
      <c r="AF141" s="332"/>
      <c r="AG141" s="333"/>
      <c r="AH141" s="333"/>
      <c r="AI141" s="333"/>
      <c r="AJ141" s="333"/>
      <c r="AK141" s="333"/>
      <c r="AL141" s="333"/>
      <c r="AM141" s="333"/>
      <c r="AN141" s="333"/>
      <c r="AO141" s="333"/>
      <c r="AP141" s="333"/>
      <c r="AQ141" s="333"/>
      <c r="AR141" s="333"/>
      <c r="AS141" s="333"/>
      <c r="AT141" s="333"/>
      <c r="AU141" s="333"/>
      <c r="AV141" s="333"/>
      <c r="AW141" s="333"/>
      <c r="AX141" s="333"/>
      <c r="AY141" s="333"/>
      <c r="AZ141" s="333"/>
      <c r="BA141" s="333"/>
      <c r="BB141" s="333"/>
      <c r="BC141" s="333"/>
      <c r="BD141" s="333"/>
      <c r="BE141" s="333"/>
      <c r="BF141" s="333"/>
      <c r="BG141" s="333"/>
      <c r="BH141" s="333"/>
      <c r="BI141" s="333"/>
      <c r="BJ141" s="333"/>
      <c r="BK141" s="333"/>
      <c r="BL141" s="333"/>
      <c r="BM141" s="333"/>
      <c r="BN141" s="333"/>
      <c r="BO141" s="333"/>
      <c r="BP141" s="333"/>
      <c r="BQ141" s="333"/>
      <c r="BR141" s="333"/>
      <c r="BS141" s="333"/>
      <c r="BT141" s="333"/>
      <c r="BU141" s="333"/>
      <c r="BV141" s="333"/>
      <c r="BW141" s="333"/>
      <c r="BX141" s="334"/>
      <c r="BY141" s="137"/>
      <c r="BZ141" s="137"/>
      <c r="CA141" s="137"/>
      <c r="CB141" s="137"/>
      <c r="CC141" s="137"/>
    </row>
    <row r="142" spans="1:81" ht="12" hidden="1" customHeight="1" outlineLevel="3">
      <c r="A142" s="329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0"/>
      <c r="P142" s="330"/>
      <c r="Q142" s="330"/>
      <c r="R142" s="330"/>
      <c r="S142" s="330"/>
      <c r="T142" s="330"/>
      <c r="U142" s="330"/>
      <c r="V142" s="330"/>
      <c r="W142" s="330"/>
      <c r="X142" s="330"/>
      <c r="Y142" s="330"/>
      <c r="Z142" s="330"/>
      <c r="AA142" s="330"/>
      <c r="AB142" s="330"/>
      <c r="AC142" s="330"/>
      <c r="AD142" s="330"/>
      <c r="AE142" s="331"/>
      <c r="AF142" s="335"/>
      <c r="AG142" s="336"/>
      <c r="AH142" s="336"/>
      <c r="AI142" s="336"/>
      <c r="AJ142" s="336"/>
      <c r="AK142" s="336"/>
      <c r="AL142" s="336"/>
      <c r="AM142" s="336"/>
      <c r="AN142" s="336"/>
      <c r="AO142" s="336"/>
      <c r="AP142" s="336"/>
      <c r="AQ142" s="336"/>
      <c r="AR142" s="336"/>
      <c r="AS142" s="336"/>
      <c r="AT142" s="336"/>
      <c r="AU142" s="336"/>
      <c r="AV142" s="336"/>
      <c r="AW142" s="336"/>
      <c r="AX142" s="336"/>
      <c r="AY142" s="336"/>
      <c r="AZ142" s="336"/>
      <c r="BA142" s="336"/>
      <c r="BB142" s="336"/>
      <c r="BC142" s="336"/>
      <c r="BD142" s="336"/>
      <c r="BE142" s="336"/>
      <c r="BF142" s="336"/>
      <c r="BG142" s="336"/>
      <c r="BH142" s="336"/>
      <c r="BI142" s="336"/>
      <c r="BJ142" s="336"/>
      <c r="BK142" s="336"/>
      <c r="BL142" s="336"/>
      <c r="BM142" s="336"/>
      <c r="BN142" s="336"/>
      <c r="BO142" s="336"/>
      <c r="BP142" s="336"/>
      <c r="BQ142" s="336"/>
      <c r="BR142" s="336"/>
      <c r="BS142" s="336"/>
      <c r="BT142" s="336"/>
      <c r="BU142" s="336"/>
      <c r="BV142" s="336"/>
      <c r="BW142" s="336"/>
      <c r="BX142" s="337"/>
      <c r="BY142" s="137"/>
      <c r="BZ142" s="137"/>
      <c r="CA142" s="137"/>
      <c r="CB142" s="137"/>
      <c r="CC142" s="137"/>
    </row>
    <row r="143" spans="1:81" ht="12" hidden="1" customHeight="1" outlineLevel="3">
      <c r="A143" s="338" t="s">
        <v>85</v>
      </c>
      <c r="B143" s="339"/>
      <c r="C143" s="339"/>
      <c r="D143" s="339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39"/>
      <c r="P143" s="339"/>
      <c r="Q143" s="339"/>
      <c r="R143" s="339"/>
      <c r="S143" s="339"/>
      <c r="T143" s="339"/>
      <c r="U143" s="339"/>
      <c r="V143" s="339"/>
      <c r="W143" s="339"/>
      <c r="X143" s="339"/>
      <c r="Y143" s="339"/>
      <c r="Z143" s="339"/>
      <c r="AA143" s="339"/>
      <c r="AB143" s="339"/>
      <c r="AC143" s="340"/>
      <c r="AD143" s="340"/>
      <c r="AE143" s="340"/>
      <c r="AF143" s="344"/>
      <c r="AG143" s="345"/>
      <c r="AH143" s="345"/>
      <c r="AI143" s="345"/>
      <c r="AJ143" s="345"/>
      <c r="AK143" s="345"/>
      <c r="AL143" s="345"/>
      <c r="AM143" s="345"/>
      <c r="AN143" s="345"/>
      <c r="AO143" s="345"/>
      <c r="AP143" s="345"/>
      <c r="AQ143" s="345"/>
      <c r="AR143" s="345"/>
      <c r="AS143" s="345"/>
      <c r="AT143" s="345"/>
      <c r="AU143" s="345"/>
      <c r="AV143" s="345"/>
      <c r="AW143" s="345"/>
      <c r="AX143" s="345"/>
      <c r="AY143" s="345"/>
      <c r="AZ143" s="345"/>
      <c r="BA143" s="345"/>
      <c r="BB143" s="345"/>
      <c r="BC143" s="345"/>
      <c r="BD143" s="345"/>
      <c r="BE143" s="345"/>
      <c r="BF143" s="345"/>
      <c r="BG143" s="345"/>
      <c r="BH143" s="345"/>
      <c r="BI143" s="345"/>
      <c r="BJ143" s="345"/>
      <c r="BK143" s="345"/>
      <c r="BL143" s="345"/>
      <c r="BM143" s="345"/>
      <c r="BN143" s="345"/>
      <c r="BO143" s="345"/>
      <c r="BP143" s="346"/>
      <c r="BQ143" s="350" t="s">
        <v>84</v>
      </c>
      <c r="BR143" s="351"/>
      <c r="BS143" s="351"/>
      <c r="BT143" s="351"/>
      <c r="BU143" s="351"/>
      <c r="BV143" s="351"/>
      <c r="BW143" s="351"/>
      <c r="BX143" s="352"/>
      <c r="BY143" s="137"/>
      <c r="BZ143" s="137"/>
      <c r="CA143" s="137"/>
      <c r="CB143" s="137"/>
      <c r="CC143" s="137"/>
    </row>
    <row r="144" spans="1:81" ht="12" hidden="1" customHeight="1" outlineLevel="3">
      <c r="A144" s="341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2"/>
      <c r="P144" s="342"/>
      <c r="Q144" s="342"/>
      <c r="R144" s="342"/>
      <c r="S144" s="342"/>
      <c r="T144" s="342"/>
      <c r="U144" s="342"/>
      <c r="V144" s="342"/>
      <c r="W144" s="342"/>
      <c r="X144" s="342"/>
      <c r="Y144" s="342"/>
      <c r="Z144" s="342"/>
      <c r="AA144" s="342"/>
      <c r="AB144" s="342"/>
      <c r="AC144" s="343"/>
      <c r="AD144" s="343"/>
      <c r="AE144" s="343"/>
      <c r="AF144" s="347"/>
      <c r="AG144" s="348"/>
      <c r="AH144" s="348"/>
      <c r="AI144" s="348"/>
      <c r="AJ144" s="348"/>
      <c r="AK144" s="348"/>
      <c r="AL144" s="348"/>
      <c r="AM144" s="348"/>
      <c r="AN144" s="348"/>
      <c r="AO144" s="348"/>
      <c r="AP144" s="348"/>
      <c r="AQ144" s="348"/>
      <c r="AR144" s="348"/>
      <c r="AS144" s="348"/>
      <c r="AT144" s="348"/>
      <c r="AU144" s="348"/>
      <c r="AV144" s="348"/>
      <c r="AW144" s="348"/>
      <c r="AX144" s="348"/>
      <c r="AY144" s="348"/>
      <c r="AZ144" s="348"/>
      <c r="BA144" s="348"/>
      <c r="BB144" s="348"/>
      <c r="BC144" s="348"/>
      <c r="BD144" s="348"/>
      <c r="BE144" s="348"/>
      <c r="BF144" s="348"/>
      <c r="BG144" s="348"/>
      <c r="BH144" s="348"/>
      <c r="BI144" s="348"/>
      <c r="BJ144" s="348"/>
      <c r="BK144" s="348"/>
      <c r="BL144" s="348"/>
      <c r="BM144" s="348"/>
      <c r="BN144" s="348"/>
      <c r="BO144" s="348"/>
      <c r="BP144" s="349"/>
      <c r="BQ144" s="353"/>
      <c r="BR144" s="353"/>
      <c r="BS144" s="353"/>
      <c r="BT144" s="353"/>
      <c r="BU144" s="353"/>
      <c r="BV144" s="353"/>
      <c r="BW144" s="353"/>
      <c r="BX144" s="354"/>
      <c r="BY144" s="137"/>
      <c r="BZ144" s="137"/>
      <c r="CA144" s="137"/>
      <c r="CB144" s="137"/>
      <c r="CC144" s="137"/>
    </row>
    <row r="145" spans="1:81" ht="12" hidden="1" customHeight="1" outlineLevel="2">
      <c r="A145" s="361" t="s">
        <v>89</v>
      </c>
      <c r="B145" s="362"/>
      <c r="C145" s="362"/>
      <c r="D145" s="362"/>
      <c r="E145" s="362"/>
      <c r="F145" s="362"/>
      <c r="G145" s="362"/>
      <c r="H145" s="362"/>
      <c r="I145" s="362"/>
      <c r="J145" s="362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  <c r="AA145" s="362"/>
      <c r="AB145" s="362"/>
      <c r="AC145" s="362"/>
      <c r="AD145" s="362"/>
      <c r="AE145" s="362"/>
      <c r="AF145" s="362"/>
      <c r="AG145" s="362"/>
      <c r="AH145" s="362"/>
      <c r="AI145" s="362"/>
      <c r="AJ145" s="362"/>
      <c r="AK145" s="362"/>
      <c r="AL145" s="362"/>
      <c r="AM145" s="362"/>
      <c r="AN145" s="362"/>
      <c r="AO145" s="362"/>
      <c r="AP145" s="362"/>
      <c r="AQ145" s="362"/>
      <c r="AR145" s="362"/>
      <c r="AS145" s="362"/>
      <c r="AT145" s="362"/>
      <c r="AU145" s="362"/>
      <c r="AV145" s="362"/>
      <c r="AW145" s="362"/>
      <c r="AX145" s="362"/>
      <c r="AY145" s="362"/>
      <c r="AZ145" s="362"/>
      <c r="BA145" s="362"/>
      <c r="BB145" s="362"/>
      <c r="BC145" s="362"/>
      <c r="BD145" s="362"/>
      <c r="BE145" s="362"/>
      <c r="BF145" s="362"/>
      <c r="BG145" s="362"/>
      <c r="BH145" s="362"/>
      <c r="BI145" s="362"/>
      <c r="BJ145" s="362"/>
      <c r="BK145" s="362"/>
      <c r="BL145" s="362"/>
      <c r="BM145" s="362"/>
      <c r="BN145" s="362"/>
      <c r="BO145" s="362"/>
      <c r="BP145" s="362"/>
      <c r="BQ145" s="362"/>
      <c r="BR145" s="362"/>
      <c r="BS145" s="362"/>
      <c r="BT145" s="362"/>
      <c r="BU145" s="362"/>
      <c r="BV145" s="362"/>
      <c r="BW145" s="362"/>
      <c r="BX145" s="363"/>
      <c r="BY145" s="137"/>
      <c r="BZ145" s="137"/>
      <c r="CA145" s="137"/>
      <c r="CB145" s="137"/>
      <c r="CC145" s="137"/>
    </row>
    <row r="146" spans="1:81" ht="12" hidden="1" customHeight="1" outlineLevel="3">
      <c r="A146" s="364" t="s">
        <v>88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65"/>
      <c r="Z146" s="365"/>
      <c r="AA146" s="365"/>
      <c r="AB146" s="365"/>
      <c r="AC146" s="366"/>
      <c r="AD146" s="366"/>
      <c r="AE146" s="367"/>
      <c r="AF146" s="316"/>
      <c r="AG146" s="317"/>
      <c r="AH146" s="317"/>
      <c r="AI146" s="317"/>
      <c r="AJ146" s="317"/>
      <c r="AK146" s="317"/>
      <c r="AL146" s="317"/>
      <c r="AM146" s="317"/>
      <c r="AN146" s="317"/>
      <c r="AO146" s="317"/>
      <c r="AP146" s="317"/>
      <c r="AQ146" s="317"/>
      <c r="AR146" s="317"/>
      <c r="AS146" s="317"/>
      <c r="AT146" s="317"/>
      <c r="AU146" s="317"/>
      <c r="AV146" s="317"/>
      <c r="AW146" s="317"/>
      <c r="AX146" s="317"/>
      <c r="AY146" s="317"/>
      <c r="AZ146" s="317"/>
      <c r="BA146" s="317"/>
      <c r="BB146" s="317"/>
      <c r="BC146" s="317"/>
      <c r="BD146" s="317"/>
      <c r="BE146" s="317"/>
      <c r="BF146" s="317"/>
      <c r="BG146" s="317"/>
      <c r="BH146" s="317"/>
      <c r="BI146" s="317"/>
      <c r="BJ146" s="317"/>
      <c r="BK146" s="317"/>
      <c r="BL146" s="317"/>
      <c r="BM146" s="317"/>
      <c r="BN146" s="317"/>
      <c r="BO146" s="317"/>
      <c r="BP146" s="317"/>
      <c r="BQ146" s="317"/>
      <c r="BR146" s="317"/>
      <c r="BS146" s="317"/>
      <c r="BT146" s="317"/>
      <c r="BU146" s="317"/>
      <c r="BV146" s="317"/>
      <c r="BW146" s="317"/>
      <c r="BX146" s="318"/>
      <c r="BY146" s="137"/>
      <c r="BZ146" s="137"/>
      <c r="CA146" s="137"/>
      <c r="CB146" s="137"/>
      <c r="CC146" s="137"/>
    </row>
    <row r="147" spans="1:81" ht="12" hidden="1" customHeight="1" outlineLevel="3">
      <c r="A147" s="319" t="s">
        <v>87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20"/>
      <c r="Z147" s="320"/>
      <c r="AA147" s="320"/>
      <c r="AB147" s="320"/>
      <c r="AC147" s="321"/>
      <c r="AD147" s="321"/>
      <c r="AE147" s="321"/>
      <c r="AF147" s="322"/>
      <c r="AG147" s="323"/>
      <c r="AH147" s="323"/>
      <c r="AI147" s="323"/>
      <c r="AJ147" s="323"/>
      <c r="AK147" s="323"/>
      <c r="AL147" s="323"/>
      <c r="AM147" s="323"/>
      <c r="AN147" s="323"/>
      <c r="AO147" s="323"/>
      <c r="AP147" s="323"/>
      <c r="AQ147" s="323"/>
      <c r="AR147" s="323"/>
      <c r="AS147" s="323"/>
      <c r="AT147" s="323"/>
      <c r="AU147" s="323"/>
      <c r="AV147" s="323"/>
      <c r="AW147" s="323"/>
      <c r="AX147" s="323"/>
      <c r="AY147" s="323"/>
      <c r="AZ147" s="323"/>
      <c r="BA147" s="323"/>
      <c r="BB147" s="323"/>
      <c r="BC147" s="323"/>
      <c r="BD147" s="323"/>
      <c r="BE147" s="323"/>
      <c r="BF147" s="323"/>
      <c r="BG147" s="323"/>
      <c r="BH147" s="323"/>
      <c r="BI147" s="323"/>
      <c r="BJ147" s="323"/>
      <c r="BK147" s="323"/>
      <c r="BL147" s="323"/>
      <c r="BM147" s="323"/>
      <c r="BN147" s="323"/>
      <c r="BO147" s="323"/>
      <c r="BP147" s="323"/>
      <c r="BQ147" s="323"/>
      <c r="BR147" s="323"/>
      <c r="BS147" s="323"/>
      <c r="BT147" s="323"/>
      <c r="BU147" s="323"/>
      <c r="BV147" s="323"/>
      <c r="BW147" s="323"/>
      <c r="BX147" s="324"/>
      <c r="BY147" s="137"/>
      <c r="BZ147" s="137"/>
      <c r="CA147" s="137"/>
      <c r="CB147" s="137"/>
      <c r="CC147" s="137"/>
    </row>
    <row r="148" spans="1:81" ht="12" hidden="1" customHeight="1" outlineLevel="3">
      <c r="A148" s="325" t="s">
        <v>86</v>
      </c>
      <c r="B148" s="326"/>
      <c r="C148" s="326"/>
      <c r="D148" s="326"/>
      <c r="E148" s="326"/>
      <c r="F148" s="326"/>
      <c r="G148" s="326"/>
      <c r="H148" s="326"/>
      <c r="I148" s="326"/>
      <c r="J148" s="326"/>
      <c r="K148" s="326"/>
      <c r="L148" s="326"/>
      <c r="M148" s="326"/>
      <c r="N148" s="326"/>
      <c r="O148" s="326"/>
      <c r="P148" s="326"/>
      <c r="Q148" s="326"/>
      <c r="R148" s="326"/>
      <c r="S148" s="326"/>
      <c r="T148" s="326"/>
      <c r="U148" s="326"/>
      <c r="V148" s="326"/>
      <c r="W148" s="326"/>
      <c r="X148" s="326"/>
      <c r="Y148" s="326"/>
      <c r="Z148" s="326"/>
      <c r="AA148" s="326"/>
      <c r="AB148" s="326"/>
      <c r="AC148" s="327"/>
      <c r="AD148" s="327"/>
      <c r="AE148" s="328"/>
      <c r="AF148" s="332"/>
      <c r="AG148" s="333"/>
      <c r="AH148" s="333"/>
      <c r="AI148" s="333"/>
      <c r="AJ148" s="333"/>
      <c r="AK148" s="333"/>
      <c r="AL148" s="333"/>
      <c r="AM148" s="333"/>
      <c r="AN148" s="333"/>
      <c r="AO148" s="333"/>
      <c r="AP148" s="333"/>
      <c r="AQ148" s="333"/>
      <c r="AR148" s="333"/>
      <c r="AS148" s="333"/>
      <c r="AT148" s="333"/>
      <c r="AU148" s="333"/>
      <c r="AV148" s="333"/>
      <c r="AW148" s="333"/>
      <c r="AX148" s="333"/>
      <c r="AY148" s="333"/>
      <c r="AZ148" s="333"/>
      <c r="BA148" s="333"/>
      <c r="BB148" s="333"/>
      <c r="BC148" s="333"/>
      <c r="BD148" s="333"/>
      <c r="BE148" s="333"/>
      <c r="BF148" s="333"/>
      <c r="BG148" s="333"/>
      <c r="BH148" s="333"/>
      <c r="BI148" s="333"/>
      <c r="BJ148" s="333"/>
      <c r="BK148" s="333"/>
      <c r="BL148" s="333"/>
      <c r="BM148" s="333"/>
      <c r="BN148" s="333"/>
      <c r="BO148" s="333"/>
      <c r="BP148" s="333"/>
      <c r="BQ148" s="333"/>
      <c r="BR148" s="333"/>
      <c r="BS148" s="333"/>
      <c r="BT148" s="333"/>
      <c r="BU148" s="333"/>
      <c r="BV148" s="333"/>
      <c r="BW148" s="333"/>
      <c r="BX148" s="334"/>
      <c r="BY148" s="137"/>
      <c r="BZ148" s="137"/>
      <c r="CA148" s="137"/>
      <c r="CB148" s="137"/>
      <c r="CC148" s="137"/>
    </row>
    <row r="149" spans="1:81" ht="12" hidden="1" customHeight="1" outlineLevel="3">
      <c r="A149" s="329"/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30"/>
      <c r="AB149" s="330"/>
      <c r="AC149" s="330"/>
      <c r="AD149" s="330"/>
      <c r="AE149" s="331"/>
      <c r="AF149" s="335"/>
      <c r="AG149" s="336"/>
      <c r="AH149" s="336"/>
      <c r="AI149" s="336"/>
      <c r="AJ149" s="336"/>
      <c r="AK149" s="336"/>
      <c r="AL149" s="336"/>
      <c r="AM149" s="336"/>
      <c r="AN149" s="336"/>
      <c r="AO149" s="336"/>
      <c r="AP149" s="336"/>
      <c r="AQ149" s="336"/>
      <c r="AR149" s="336"/>
      <c r="AS149" s="336"/>
      <c r="AT149" s="336"/>
      <c r="AU149" s="336"/>
      <c r="AV149" s="336"/>
      <c r="AW149" s="336"/>
      <c r="AX149" s="336"/>
      <c r="AY149" s="336"/>
      <c r="AZ149" s="336"/>
      <c r="BA149" s="336"/>
      <c r="BB149" s="336"/>
      <c r="BC149" s="336"/>
      <c r="BD149" s="336"/>
      <c r="BE149" s="336"/>
      <c r="BF149" s="336"/>
      <c r="BG149" s="336"/>
      <c r="BH149" s="336"/>
      <c r="BI149" s="336"/>
      <c r="BJ149" s="336"/>
      <c r="BK149" s="336"/>
      <c r="BL149" s="336"/>
      <c r="BM149" s="336"/>
      <c r="BN149" s="336"/>
      <c r="BO149" s="336"/>
      <c r="BP149" s="336"/>
      <c r="BQ149" s="336"/>
      <c r="BR149" s="336"/>
      <c r="BS149" s="336"/>
      <c r="BT149" s="336"/>
      <c r="BU149" s="336"/>
      <c r="BV149" s="336"/>
      <c r="BW149" s="336"/>
      <c r="BX149" s="337"/>
      <c r="BY149" s="137"/>
      <c r="BZ149" s="137"/>
      <c r="CA149" s="137"/>
      <c r="CB149" s="137"/>
      <c r="CC149" s="137"/>
    </row>
    <row r="150" spans="1:81" ht="12" hidden="1" customHeight="1" outlineLevel="3">
      <c r="A150" s="338" t="s">
        <v>85</v>
      </c>
      <c r="B150" s="339"/>
      <c r="C150" s="339"/>
      <c r="D150" s="339"/>
      <c r="E150" s="339"/>
      <c r="F150" s="339"/>
      <c r="G150" s="339"/>
      <c r="H150" s="339"/>
      <c r="I150" s="339"/>
      <c r="J150" s="339"/>
      <c r="K150" s="339"/>
      <c r="L150" s="339"/>
      <c r="M150" s="339"/>
      <c r="N150" s="339"/>
      <c r="O150" s="339"/>
      <c r="P150" s="339"/>
      <c r="Q150" s="339"/>
      <c r="R150" s="339"/>
      <c r="S150" s="339"/>
      <c r="T150" s="339"/>
      <c r="U150" s="339"/>
      <c r="V150" s="339"/>
      <c r="W150" s="339"/>
      <c r="X150" s="339"/>
      <c r="Y150" s="339"/>
      <c r="Z150" s="339"/>
      <c r="AA150" s="339"/>
      <c r="AB150" s="339"/>
      <c r="AC150" s="340"/>
      <c r="AD150" s="340"/>
      <c r="AE150" s="340"/>
      <c r="AF150" s="344"/>
      <c r="AG150" s="345"/>
      <c r="AH150" s="345"/>
      <c r="AI150" s="345"/>
      <c r="AJ150" s="345"/>
      <c r="AK150" s="345"/>
      <c r="AL150" s="345"/>
      <c r="AM150" s="345"/>
      <c r="AN150" s="345"/>
      <c r="AO150" s="345"/>
      <c r="AP150" s="345"/>
      <c r="AQ150" s="345"/>
      <c r="AR150" s="345"/>
      <c r="AS150" s="345"/>
      <c r="AT150" s="345"/>
      <c r="AU150" s="345"/>
      <c r="AV150" s="345"/>
      <c r="AW150" s="345"/>
      <c r="AX150" s="345"/>
      <c r="AY150" s="345"/>
      <c r="AZ150" s="345"/>
      <c r="BA150" s="345"/>
      <c r="BB150" s="345"/>
      <c r="BC150" s="345"/>
      <c r="BD150" s="345"/>
      <c r="BE150" s="345"/>
      <c r="BF150" s="345"/>
      <c r="BG150" s="345"/>
      <c r="BH150" s="345"/>
      <c r="BI150" s="345"/>
      <c r="BJ150" s="345"/>
      <c r="BK150" s="345"/>
      <c r="BL150" s="345"/>
      <c r="BM150" s="345"/>
      <c r="BN150" s="345"/>
      <c r="BO150" s="345"/>
      <c r="BP150" s="346"/>
      <c r="BQ150" s="350" t="s">
        <v>84</v>
      </c>
      <c r="BR150" s="351"/>
      <c r="BS150" s="351"/>
      <c r="BT150" s="351"/>
      <c r="BU150" s="351"/>
      <c r="BV150" s="351"/>
      <c r="BW150" s="351"/>
      <c r="BX150" s="352"/>
      <c r="BY150" s="137"/>
      <c r="BZ150" s="137"/>
      <c r="CA150" s="137"/>
      <c r="CB150" s="137"/>
      <c r="CC150" s="137"/>
    </row>
    <row r="151" spans="1:81" ht="12" hidden="1" customHeight="1" outlineLevel="3">
      <c r="A151" s="341"/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42"/>
      <c r="AB151" s="342"/>
      <c r="AC151" s="343"/>
      <c r="AD151" s="343"/>
      <c r="AE151" s="343"/>
      <c r="AF151" s="347"/>
      <c r="AG151" s="348"/>
      <c r="AH151" s="348"/>
      <c r="AI151" s="348"/>
      <c r="AJ151" s="348"/>
      <c r="AK151" s="348"/>
      <c r="AL151" s="348"/>
      <c r="AM151" s="348"/>
      <c r="AN151" s="348"/>
      <c r="AO151" s="348"/>
      <c r="AP151" s="348"/>
      <c r="AQ151" s="348"/>
      <c r="AR151" s="348"/>
      <c r="AS151" s="348"/>
      <c r="AT151" s="348"/>
      <c r="AU151" s="348"/>
      <c r="AV151" s="348"/>
      <c r="AW151" s="348"/>
      <c r="AX151" s="348"/>
      <c r="AY151" s="348"/>
      <c r="AZ151" s="348"/>
      <c r="BA151" s="348"/>
      <c r="BB151" s="348"/>
      <c r="BC151" s="348"/>
      <c r="BD151" s="348"/>
      <c r="BE151" s="348"/>
      <c r="BF151" s="348"/>
      <c r="BG151" s="348"/>
      <c r="BH151" s="348"/>
      <c r="BI151" s="348"/>
      <c r="BJ151" s="348"/>
      <c r="BK151" s="348"/>
      <c r="BL151" s="348"/>
      <c r="BM151" s="348"/>
      <c r="BN151" s="348"/>
      <c r="BO151" s="348"/>
      <c r="BP151" s="349"/>
      <c r="BQ151" s="353"/>
      <c r="BR151" s="353"/>
      <c r="BS151" s="353"/>
      <c r="BT151" s="353"/>
      <c r="BU151" s="353"/>
      <c r="BV151" s="353"/>
      <c r="BW151" s="353"/>
      <c r="BX151" s="354"/>
      <c r="BY151" s="137"/>
      <c r="BZ151" s="137"/>
      <c r="CA151" s="137"/>
      <c r="CB151" s="137"/>
      <c r="CC151" s="137"/>
    </row>
    <row r="152" spans="1:81" ht="12" hidden="1" customHeight="1" outlineLevel="2">
      <c r="A152" s="361" t="s">
        <v>89</v>
      </c>
      <c r="B152" s="362"/>
      <c r="C152" s="362"/>
      <c r="D152" s="362"/>
      <c r="E152" s="362"/>
      <c r="F152" s="362"/>
      <c r="G152" s="362"/>
      <c r="H152" s="362"/>
      <c r="I152" s="362"/>
      <c r="J152" s="362"/>
      <c r="K152" s="362"/>
      <c r="L152" s="362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  <c r="W152" s="362"/>
      <c r="X152" s="362"/>
      <c r="Y152" s="362"/>
      <c r="Z152" s="362"/>
      <c r="AA152" s="362"/>
      <c r="AB152" s="362"/>
      <c r="AC152" s="362"/>
      <c r="AD152" s="362"/>
      <c r="AE152" s="362"/>
      <c r="AF152" s="362"/>
      <c r="AG152" s="362"/>
      <c r="AH152" s="362"/>
      <c r="AI152" s="362"/>
      <c r="AJ152" s="362"/>
      <c r="AK152" s="362"/>
      <c r="AL152" s="362"/>
      <c r="AM152" s="362"/>
      <c r="AN152" s="362"/>
      <c r="AO152" s="362"/>
      <c r="AP152" s="362"/>
      <c r="AQ152" s="362"/>
      <c r="AR152" s="362"/>
      <c r="AS152" s="362"/>
      <c r="AT152" s="362"/>
      <c r="AU152" s="362"/>
      <c r="AV152" s="362"/>
      <c r="AW152" s="362"/>
      <c r="AX152" s="362"/>
      <c r="AY152" s="362"/>
      <c r="AZ152" s="362"/>
      <c r="BA152" s="362"/>
      <c r="BB152" s="362"/>
      <c r="BC152" s="362"/>
      <c r="BD152" s="362"/>
      <c r="BE152" s="362"/>
      <c r="BF152" s="362"/>
      <c r="BG152" s="362"/>
      <c r="BH152" s="362"/>
      <c r="BI152" s="362"/>
      <c r="BJ152" s="362"/>
      <c r="BK152" s="362"/>
      <c r="BL152" s="362"/>
      <c r="BM152" s="362"/>
      <c r="BN152" s="362"/>
      <c r="BO152" s="362"/>
      <c r="BP152" s="362"/>
      <c r="BQ152" s="362"/>
      <c r="BR152" s="362"/>
      <c r="BS152" s="362"/>
      <c r="BT152" s="362"/>
      <c r="BU152" s="362"/>
      <c r="BV152" s="362"/>
      <c r="BW152" s="362"/>
      <c r="BX152" s="363"/>
      <c r="BY152" s="137"/>
      <c r="BZ152" s="137"/>
      <c r="CA152" s="137"/>
      <c r="CB152" s="137"/>
      <c r="CC152" s="137"/>
    </row>
    <row r="153" spans="1:81" ht="12" hidden="1" customHeight="1" outlineLevel="3">
      <c r="A153" s="364" t="s">
        <v>88</v>
      </c>
      <c r="B153" s="365"/>
      <c r="C153" s="365"/>
      <c r="D153" s="365"/>
      <c r="E153" s="365"/>
      <c r="F153" s="365"/>
      <c r="G153" s="365"/>
      <c r="H153" s="365"/>
      <c r="I153" s="365"/>
      <c r="J153" s="365"/>
      <c r="K153" s="365"/>
      <c r="L153" s="365"/>
      <c r="M153" s="365"/>
      <c r="N153" s="365"/>
      <c r="O153" s="365"/>
      <c r="P153" s="365"/>
      <c r="Q153" s="365"/>
      <c r="R153" s="365"/>
      <c r="S153" s="365"/>
      <c r="T153" s="365"/>
      <c r="U153" s="365"/>
      <c r="V153" s="365"/>
      <c r="W153" s="365"/>
      <c r="X153" s="365"/>
      <c r="Y153" s="365"/>
      <c r="Z153" s="365"/>
      <c r="AA153" s="365"/>
      <c r="AB153" s="365"/>
      <c r="AC153" s="366"/>
      <c r="AD153" s="366"/>
      <c r="AE153" s="367"/>
      <c r="AF153" s="316"/>
      <c r="AG153" s="317"/>
      <c r="AH153" s="317"/>
      <c r="AI153" s="317"/>
      <c r="AJ153" s="317"/>
      <c r="AK153" s="317"/>
      <c r="AL153" s="317"/>
      <c r="AM153" s="317"/>
      <c r="AN153" s="317"/>
      <c r="AO153" s="317"/>
      <c r="AP153" s="317"/>
      <c r="AQ153" s="317"/>
      <c r="AR153" s="317"/>
      <c r="AS153" s="317"/>
      <c r="AT153" s="317"/>
      <c r="AU153" s="317"/>
      <c r="AV153" s="317"/>
      <c r="AW153" s="317"/>
      <c r="AX153" s="317"/>
      <c r="AY153" s="317"/>
      <c r="AZ153" s="317"/>
      <c r="BA153" s="317"/>
      <c r="BB153" s="317"/>
      <c r="BC153" s="317"/>
      <c r="BD153" s="317"/>
      <c r="BE153" s="317"/>
      <c r="BF153" s="317"/>
      <c r="BG153" s="317"/>
      <c r="BH153" s="317"/>
      <c r="BI153" s="317"/>
      <c r="BJ153" s="317"/>
      <c r="BK153" s="317"/>
      <c r="BL153" s="317"/>
      <c r="BM153" s="317"/>
      <c r="BN153" s="317"/>
      <c r="BO153" s="317"/>
      <c r="BP153" s="317"/>
      <c r="BQ153" s="317"/>
      <c r="BR153" s="317"/>
      <c r="BS153" s="317"/>
      <c r="BT153" s="317"/>
      <c r="BU153" s="317"/>
      <c r="BV153" s="317"/>
      <c r="BW153" s="317"/>
      <c r="BX153" s="318"/>
      <c r="BY153" s="137"/>
      <c r="BZ153" s="137"/>
      <c r="CA153" s="137"/>
      <c r="CB153" s="137"/>
      <c r="CC153" s="137"/>
    </row>
    <row r="154" spans="1:81" ht="12" hidden="1" customHeight="1" outlineLevel="3">
      <c r="A154" s="319" t="s">
        <v>87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20"/>
      <c r="Y154" s="320"/>
      <c r="Z154" s="320"/>
      <c r="AA154" s="320"/>
      <c r="AB154" s="320"/>
      <c r="AC154" s="321"/>
      <c r="AD154" s="321"/>
      <c r="AE154" s="321"/>
      <c r="AF154" s="322"/>
      <c r="AG154" s="323"/>
      <c r="AH154" s="323"/>
      <c r="AI154" s="323"/>
      <c r="AJ154" s="323"/>
      <c r="AK154" s="323"/>
      <c r="AL154" s="323"/>
      <c r="AM154" s="323"/>
      <c r="AN154" s="323"/>
      <c r="AO154" s="323"/>
      <c r="AP154" s="323"/>
      <c r="AQ154" s="323"/>
      <c r="AR154" s="323"/>
      <c r="AS154" s="323"/>
      <c r="AT154" s="323"/>
      <c r="AU154" s="323"/>
      <c r="AV154" s="323"/>
      <c r="AW154" s="323"/>
      <c r="AX154" s="323"/>
      <c r="AY154" s="323"/>
      <c r="AZ154" s="323"/>
      <c r="BA154" s="323"/>
      <c r="BB154" s="323"/>
      <c r="BC154" s="323"/>
      <c r="BD154" s="323"/>
      <c r="BE154" s="323"/>
      <c r="BF154" s="323"/>
      <c r="BG154" s="323"/>
      <c r="BH154" s="323"/>
      <c r="BI154" s="323"/>
      <c r="BJ154" s="323"/>
      <c r="BK154" s="323"/>
      <c r="BL154" s="323"/>
      <c r="BM154" s="323"/>
      <c r="BN154" s="323"/>
      <c r="BO154" s="323"/>
      <c r="BP154" s="323"/>
      <c r="BQ154" s="323"/>
      <c r="BR154" s="323"/>
      <c r="BS154" s="323"/>
      <c r="BT154" s="323"/>
      <c r="BU154" s="323"/>
      <c r="BV154" s="323"/>
      <c r="BW154" s="323"/>
      <c r="BX154" s="324"/>
      <c r="BY154" s="137"/>
      <c r="BZ154" s="137"/>
      <c r="CA154" s="137"/>
      <c r="CB154" s="137"/>
      <c r="CC154" s="137"/>
    </row>
    <row r="155" spans="1:81" ht="12" hidden="1" customHeight="1" outlineLevel="3">
      <c r="A155" s="325" t="s">
        <v>86</v>
      </c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26"/>
      <c r="N155" s="326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  <c r="Y155" s="326"/>
      <c r="Z155" s="326"/>
      <c r="AA155" s="326"/>
      <c r="AB155" s="326"/>
      <c r="AC155" s="327"/>
      <c r="AD155" s="327"/>
      <c r="AE155" s="328"/>
      <c r="AF155" s="332"/>
      <c r="AG155" s="333"/>
      <c r="AH155" s="333"/>
      <c r="AI155" s="333"/>
      <c r="AJ155" s="333"/>
      <c r="AK155" s="333"/>
      <c r="AL155" s="333"/>
      <c r="AM155" s="333"/>
      <c r="AN155" s="333"/>
      <c r="AO155" s="333"/>
      <c r="AP155" s="333"/>
      <c r="AQ155" s="333"/>
      <c r="AR155" s="333"/>
      <c r="AS155" s="333"/>
      <c r="AT155" s="333"/>
      <c r="AU155" s="333"/>
      <c r="AV155" s="333"/>
      <c r="AW155" s="333"/>
      <c r="AX155" s="333"/>
      <c r="AY155" s="333"/>
      <c r="AZ155" s="333"/>
      <c r="BA155" s="333"/>
      <c r="BB155" s="333"/>
      <c r="BC155" s="333"/>
      <c r="BD155" s="333"/>
      <c r="BE155" s="333"/>
      <c r="BF155" s="333"/>
      <c r="BG155" s="333"/>
      <c r="BH155" s="333"/>
      <c r="BI155" s="333"/>
      <c r="BJ155" s="333"/>
      <c r="BK155" s="333"/>
      <c r="BL155" s="333"/>
      <c r="BM155" s="333"/>
      <c r="BN155" s="333"/>
      <c r="BO155" s="333"/>
      <c r="BP155" s="333"/>
      <c r="BQ155" s="333"/>
      <c r="BR155" s="333"/>
      <c r="BS155" s="333"/>
      <c r="BT155" s="333"/>
      <c r="BU155" s="333"/>
      <c r="BV155" s="333"/>
      <c r="BW155" s="333"/>
      <c r="BX155" s="334"/>
      <c r="BY155" s="137"/>
      <c r="BZ155" s="137"/>
      <c r="CA155" s="137"/>
      <c r="CB155" s="137"/>
      <c r="CC155" s="137"/>
    </row>
    <row r="156" spans="1:81" ht="12" hidden="1" customHeight="1" outlineLevel="3">
      <c r="A156" s="329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30"/>
      <c r="Z156" s="330"/>
      <c r="AA156" s="330"/>
      <c r="AB156" s="330"/>
      <c r="AC156" s="330"/>
      <c r="AD156" s="330"/>
      <c r="AE156" s="331"/>
      <c r="AF156" s="335"/>
      <c r="AG156" s="336"/>
      <c r="AH156" s="336"/>
      <c r="AI156" s="336"/>
      <c r="AJ156" s="336"/>
      <c r="AK156" s="336"/>
      <c r="AL156" s="336"/>
      <c r="AM156" s="336"/>
      <c r="AN156" s="336"/>
      <c r="AO156" s="336"/>
      <c r="AP156" s="336"/>
      <c r="AQ156" s="336"/>
      <c r="AR156" s="336"/>
      <c r="AS156" s="336"/>
      <c r="AT156" s="336"/>
      <c r="AU156" s="336"/>
      <c r="AV156" s="336"/>
      <c r="AW156" s="336"/>
      <c r="AX156" s="336"/>
      <c r="AY156" s="336"/>
      <c r="AZ156" s="336"/>
      <c r="BA156" s="336"/>
      <c r="BB156" s="336"/>
      <c r="BC156" s="336"/>
      <c r="BD156" s="336"/>
      <c r="BE156" s="336"/>
      <c r="BF156" s="336"/>
      <c r="BG156" s="336"/>
      <c r="BH156" s="336"/>
      <c r="BI156" s="336"/>
      <c r="BJ156" s="336"/>
      <c r="BK156" s="336"/>
      <c r="BL156" s="336"/>
      <c r="BM156" s="336"/>
      <c r="BN156" s="336"/>
      <c r="BO156" s="336"/>
      <c r="BP156" s="336"/>
      <c r="BQ156" s="336"/>
      <c r="BR156" s="336"/>
      <c r="BS156" s="336"/>
      <c r="BT156" s="336"/>
      <c r="BU156" s="336"/>
      <c r="BV156" s="336"/>
      <c r="BW156" s="336"/>
      <c r="BX156" s="337"/>
      <c r="BY156" s="137"/>
      <c r="BZ156" s="137"/>
      <c r="CA156" s="137"/>
      <c r="CB156" s="137"/>
      <c r="CC156" s="137"/>
    </row>
    <row r="157" spans="1:81" ht="12" hidden="1" customHeight="1" outlineLevel="3">
      <c r="A157" s="338" t="s">
        <v>85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339"/>
      <c r="Z157" s="339"/>
      <c r="AA157" s="339"/>
      <c r="AB157" s="339"/>
      <c r="AC157" s="340"/>
      <c r="AD157" s="340"/>
      <c r="AE157" s="340"/>
      <c r="AF157" s="344"/>
      <c r="AG157" s="345"/>
      <c r="AH157" s="345"/>
      <c r="AI157" s="345"/>
      <c r="AJ157" s="345"/>
      <c r="AK157" s="345"/>
      <c r="AL157" s="345"/>
      <c r="AM157" s="345"/>
      <c r="AN157" s="345"/>
      <c r="AO157" s="345"/>
      <c r="AP157" s="345"/>
      <c r="AQ157" s="345"/>
      <c r="AR157" s="345"/>
      <c r="AS157" s="345"/>
      <c r="AT157" s="345"/>
      <c r="AU157" s="345"/>
      <c r="AV157" s="345"/>
      <c r="AW157" s="345"/>
      <c r="AX157" s="345"/>
      <c r="AY157" s="345"/>
      <c r="AZ157" s="345"/>
      <c r="BA157" s="345"/>
      <c r="BB157" s="345"/>
      <c r="BC157" s="345"/>
      <c r="BD157" s="345"/>
      <c r="BE157" s="345"/>
      <c r="BF157" s="345"/>
      <c r="BG157" s="345"/>
      <c r="BH157" s="345"/>
      <c r="BI157" s="345"/>
      <c r="BJ157" s="345"/>
      <c r="BK157" s="345"/>
      <c r="BL157" s="345"/>
      <c r="BM157" s="345"/>
      <c r="BN157" s="345"/>
      <c r="BO157" s="345"/>
      <c r="BP157" s="346"/>
      <c r="BQ157" s="350" t="s">
        <v>84</v>
      </c>
      <c r="BR157" s="351"/>
      <c r="BS157" s="351"/>
      <c r="BT157" s="351"/>
      <c r="BU157" s="351"/>
      <c r="BV157" s="351"/>
      <c r="BW157" s="351"/>
      <c r="BX157" s="352"/>
      <c r="BY157" s="137"/>
      <c r="BZ157" s="137"/>
      <c r="CA157" s="137"/>
      <c r="CB157" s="137"/>
      <c r="CC157" s="137"/>
    </row>
    <row r="158" spans="1:81" ht="12" hidden="1" customHeight="1" outlineLevel="3">
      <c r="A158" s="341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42"/>
      <c r="Z158" s="342"/>
      <c r="AA158" s="342"/>
      <c r="AB158" s="342"/>
      <c r="AC158" s="343"/>
      <c r="AD158" s="343"/>
      <c r="AE158" s="343"/>
      <c r="AF158" s="347"/>
      <c r="AG158" s="348"/>
      <c r="AH158" s="348"/>
      <c r="AI158" s="348"/>
      <c r="AJ158" s="348"/>
      <c r="AK158" s="348"/>
      <c r="AL158" s="348"/>
      <c r="AM158" s="348"/>
      <c r="AN158" s="348"/>
      <c r="AO158" s="348"/>
      <c r="AP158" s="348"/>
      <c r="AQ158" s="348"/>
      <c r="AR158" s="348"/>
      <c r="AS158" s="348"/>
      <c r="AT158" s="348"/>
      <c r="AU158" s="348"/>
      <c r="AV158" s="348"/>
      <c r="AW158" s="348"/>
      <c r="AX158" s="348"/>
      <c r="AY158" s="348"/>
      <c r="AZ158" s="348"/>
      <c r="BA158" s="348"/>
      <c r="BB158" s="348"/>
      <c r="BC158" s="348"/>
      <c r="BD158" s="348"/>
      <c r="BE158" s="348"/>
      <c r="BF158" s="348"/>
      <c r="BG158" s="348"/>
      <c r="BH158" s="348"/>
      <c r="BI158" s="348"/>
      <c r="BJ158" s="348"/>
      <c r="BK158" s="348"/>
      <c r="BL158" s="348"/>
      <c r="BM158" s="348"/>
      <c r="BN158" s="348"/>
      <c r="BO158" s="348"/>
      <c r="BP158" s="349"/>
      <c r="BQ158" s="353"/>
      <c r="BR158" s="353"/>
      <c r="BS158" s="353"/>
      <c r="BT158" s="353"/>
      <c r="BU158" s="353"/>
      <c r="BV158" s="353"/>
      <c r="BW158" s="353"/>
      <c r="BX158" s="354"/>
      <c r="BY158" s="137"/>
      <c r="BZ158" s="137"/>
      <c r="CA158" s="137"/>
      <c r="CB158" s="137"/>
      <c r="CC158" s="137"/>
    </row>
    <row r="159" spans="1:81" ht="12" hidden="1" customHeight="1" outlineLevel="2">
      <c r="A159" s="358"/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  <c r="AA159" s="359"/>
      <c r="AB159" s="359"/>
      <c r="AC159" s="359"/>
      <c r="AD159" s="359"/>
      <c r="AE159" s="359"/>
      <c r="AF159" s="359"/>
      <c r="AG159" s="359"/>
      <c r="AH159" s="359"/>
      <c r="AI159" s="359"/>
      <c r="AJ159" s="359"/>
      <c r="AK159" s="359"/>
      <c r="AL159" s="359"/>
      <c r="AM159" s="359"/>
      <c r="AN159" s="359"/>
      <c r="AO159" s="359"/>
      <c r="AP159" s="359"/>
      <c r="AQ159" s="359"/>
      <c r="AR159" s="359"/>
      <c r="AS159" s="359"/>
      <c r="AT159" s="359"/>
      <c r="AU159" s="359"/>
      <c r="AV159" s="359"/>
      <c r="AW159" s="359"/>
      <c r="AX159" s="359"/>
      <c r="AY159" s="359"/>
      <c r="AZ159" s="359"/>
      <c r="BA159" s="359"/>
      <c r="BB159" s="359"/>
      <c r="BC159" s="359"/>
      <c r="BD159" s="359"/>
      <c r="BE159" s="359"/>
      <c r="BF159" s="359"/>
      <c r="BG159" s="359"/>
      <c r="BH159" s="359"/>
      <c r="BI159" s="359"/>
      <c r="BJ159" s="359"/>
      <c r="BK159" s="359"/>
      <c r="BL159" s="359"/>
      <c r="BM159" s="359"/>
      <c r="BN159" s="359"/>
      <c r="BO159" s="359"/>
      <c r="BP159" s="359"/>
      <c r="BQ159" s="359"/>
      <c r="BR159" s="359"/>
      <c r="BS159" s="359"/>
      <c r="BT159" s="359"/>
      <c r="BU159" s="359"/>
      <c r="BV159" s="359"/>
      <c r="BW159" s="359"/>
      <c r="BX159" s="360"/>
      <c r="BY159" s="137"/>
      <c r="BZ159" s="137"/>
      <c r="CA159" s="137"/>
      <c r="CB159" s="137"/>
      <c r="CC159" s="137"/>
    </row>
    <row r="160" spans="1:81" ht="12" hidden="1" customHeight="1" outlineLevel="1">
      <c r="A160" s="358"/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59"/>
      <c r="AB160" s="359"/>
      <c r="AC160" s="359"/>
      <c r="AD160" s="359"/>
      <c r="AE160" s="359"/>
      <c r="AF160" s="359"/>
      <c r="AG160" s="359"/>
      <c r="AH160" s="359"/>
      <c r="AI160" s="359"/>
      <c r="AJ160" s="359"/>
      <c r="AK160" s="359"/>
      <c r="AL160" s="359"/>
      <c r="AM160" s="359"/>
      <c r="AN160" s="359"/>
      <c r="AO160" s="359"/>
      <c r="AP160" s="359"/>
      <c r="AQ160" s="359"/>
      <c r="AR160" s="359"/>
      <c r="AS160" s="359"/>
      <c r="AT160" s="359"/>
      <c r="AU160" s="359"/>
      <c r="AV160" s="359"/>
      <c r="AW160" s="359"/>
      <c r="AX160" s="359"/>
      <c r="AY160" s="359"/>
      <c r="AZ160" s="359"/>
      <c r="BA160" s="359"/>
      <c r="BB160" s="359"/>
      <c r="BC160" s="359"/>
      <c r="BD160" s="359"/>
      <c r="BE160" s="359"/>
      <c r="BF160" s="359"/>
      <c r="BG160" s="359"/>
      <c r="BH160" s="359"/>
      <c r="BI160" s="359"/>
      <c r="BJ160" s="359"/>
      <c r="BK160" s="359"/>
      <c r="BL160" s="359"/>
      <c r="BM160" s="359"/>
      <c r="BN160" s="359"/>
      <c r="BO160" s="359"/>
      <c r="BP160" s="359"/>
      <c r="BQ160" s="359"/>
      <c r="BR160" s="359"/>
      <c r="BS160" s="359"/>
      <c r="BT160" s="359"/>
      <c r="BU160" s="359"/>
      <c r="BV160" s="359"/>
      <c r="BW160" s="359"/>
      <c r="BX160" s="360"/>
      <c r="BY160" s="137"/>
      <c r="BZ160" s="137"/>
      <c r="CA160" s="137"/>
      <c r="CB160" s="137"/>
      <c r="CC160" s="137"/>
    </row>
    <row r="161" spans="1:81" ht="14.25" customHeight="1" collapsed="1">
      <c r="A161" s="319" t="s">
        <v>83</v>
      </c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20"/>
      <c r="T161" s="320"/>
      <c r="U161" s="320"/>
      <c r="V161" s="320"/>
      <c r="W161" s="320"/>
      <c r="X161" s="320"/>
      <c r="Y161" s="320"/>
      <c r="Z161" s="320"/>
      <c r="AA161" s="320"/>
      <c r="AB161" s="320"/>
      <c r="AC161" s="321"/>
      <c r="AD161" s="321"/>
      <c r="AE161" s="321"/>
      <c r="AF161" s="413" t="s">
        <v>410</v>
      </c>
      <c r="AG161" s="414"/>
      <c r="AH161" s="414"/>
      <c r="AI161" s="414"/>
      <c r="AJ161" s="414"/>
      <c r="AK161" s="414"/>
      <c r="AL161" s="414"/>
      <c r="AM161" s="414"/>
      <c r="AN161" s="414"/>
      <c r="AO161" s="414"/>
      <c r="AP161" s="414"/>
      <c r="AQ161" s="414"/>
      <c r="AR161" s="414"/>
      <c r="AS161" s="414"/>
      <c r="AT161" s="414"/>
      <c r="AU161" s="414"/>
      <c r="AV161" s="414"/>
      <c r="AW161" s="414"/>
      <c r="AX161" s="414"/>
      <c r="AY161" s="414"/>
      <c r="AZ161" s="414"/>
      <c r="BA161" s="414"/>
      <c r="BB161" s="414"/>
      <c r="BC161" s="414"/>
      <c r="BD161" s="414"/>
      <c r="BE161" s="414"/>
      <c r="BF161" s="414"/>
      <c r="BG161" s="414"/>
      <c r="BH161" s="414"/>
      <c r="BI161" s="414"/>
      <c r="BJ161" s="414"/>
      <c r="BK161" s="414"/>
      <c r="BL161" s="414"/>
      <c r="BM161" s="414"/>
      <c r="BN161" s="414"/>
      <c r="BO161" s="414"/>
      <c r="BP161" s="414"/>
      <c r="BQ161" s="414"/>
      <c r="BR161" s="414"/>
      <c r="BS161" s="414"/>
      <c r="BT161" s="414"/>
      <c r="BU161" s="414"/>
      <c r="BV161" s="414"/>
      <c r="BW161" s="414"/>
      <c r="BX161" s="415"/>
      <c r="BY161" s="137"/>
      <c r="BZ161" s="137"/>
      <c r="CA161" s="137"/>
      <c r="CB161" s="137"/>
      <c r="CC161" s="137"/>
    </row>
    <row r="162" spans="1:81" ht="27.75" customHeight="1">
      <c r="A162" s="409" t="s">
        <v>374</v>
      </c>
      <c r="B162" s="410"/>
      <c r="C162" s="410"/>
      <c r="D162" s="410"/>
      <c r="E162" s="410"/>
      <c r="F162" s="410"/>
      <c r="G162" s="410"/>
      <c r="H162" s="410"/>
      <c r="I162" s="410"/>
      <c r="J162" s="410"/>
      <c r="K162" s="410"/>
      <c r="L162" s="410"/>
      <c r="M162" s="410"/>
      <c r="N162" s="410"/>
      <c r="O162" s="410"/>
      <c r="P162" s="410"/>
      <c r="Q162" s="410"/>
      <c r="R162" s="410"/>
      <c r="S162" s="410"/>
      <c r="T162" s="410"/>
      <c r="U162" s="410"/>
      <c r="V162" s="410"/>
      <c r="W162" s="410"/>
      <c r="X162" s="410"/>
      <c r="Y162" s="410"/>
      <c r="Z162" s="410"/>
      <c r="AA162" s="410"/>
      <c r="AB162" s="410"/>
      <c r="AC162" s="410"/>
      <c r="AD162" s="410"/>
      <c r="AE162" s="410"/>
      <c r="AF162" s="410"/>
      <c r="AG162" s="410"/>
      <c r="AH162" s="410"/>
      <c r="AI162" s="410"/>
      <c r="AJ162" s="410"/>
      <c r="AK162" s="410"/>
      <c r="AL162" s="410"/>
      <c r="AM162" s="410"/>
      <c r="AN162" s="410"/>
      <c r="AO162" s="410"/>
      <c r="AP162" s="410"/>
      <c r="AQ162" s="410"/>
      <c r="AR162" s="410"/>
      <c r="AS162" s="410"/>
      <c r="AT162" s="410"/>
      <c r="AU162" s="410"/>
      <c r="AV162" s="410"/>
      <c r="AW162" s="410"/>
      <c r="AX162" s="410"/>
      <c r="AY162" s="410"/>
      <c r="AZ162" s="410"/>
      <c r="BA162" s="410"/>
      <c r="BB162" s="410"/>
      <c r="BC162" s="410"/>
      <c r="BD162" s="410"/>
      <c r="BE162" s="410"/>
      <c r="BF162" s="410"/>
      <c r="BG162" s="410"/>
      <c r="BH162" s="410"/>
      <c r="BI162" s="410"/>
      <c r="BJ162" s="410"/>
      <c r="BK162" s="410"/>
      <c r="BL162" s="410"/>
      <c r="BM162" s="410"/>
      <c r="BN162" s="410"/>
      <c r="BO162" s="410"/>
      <c r="BP162" s="410"/>
      <c r="BQ162" s="410"/>
      <c r="BR162" s="410"/>
      <c r="BS162" s="410"/>
      <c r="BT162" s="410"/>
      <c r="BU162" s="410"/>
      <c r="BV162" s="410"/>
      <c r="BW162" s="410"/>
      <c r="BX162" s="411"/>
      <c r="BY162" s="137"/>
      <c r="BZ162" s="137"/>
      <c r="CA162" s="137"/>
      <c r="CB162" s="137"/>
      <c r="CC162" s="137"/>
    </row>
    <row r="163" spans="1:81" ht="12.95" customHeight="1">
      <c r="A163" s="319" t="s">
        <v>82</v>
      </c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1"/>
      <c r="N163" s="321"/>
      <c r="O163" s="321"/>
      <c r="P163" s="321"/>
      <c r="Q163" s="321"/>
      <c r="R163" s="321"/>
      <c r="S163" s="321"/>
      <c r="T163" s="321"/>
      <c r="U163" s="321"/>
      <c r="V163" s="321"/>
      <c r="W163" s="321"/>
      <c r="X163" s="321"/>
      <c r="Y163" s="321"/>
      <c r="Z163" s="321"/>
      <c r="AA163" s="321"/>
      <c r="AB163" s="321"/>
      <c r="AC163" s="321"/>
      <c r="AD163" s="321"/>
      <c r="AE163" s="321"/>
      <c r="AF163" s="321"/>
      <c r="AG163" s="321"/>
      <c r="AH163" s="321"/>
      <c r="AI163" s="321"/>
      <c r="AJ163" s="321"/>
      <c r="AK163" s="321"/>
      <c r="AL163" s="321"/>
      <c r="AM163" s="321"/>
      <c r="AN163" s="321"/>
      <c r="AO163" s="321"/>
      <c r="AP163" s="321"/>
      <c r="AQ163" s="321"/>
      <c r="AR163" s="321"/>
      <c r="AS163" s="321"/>
      <c r="AT163" s="321"/>
      <c r="AU163" s="321"/>
      <c r="AV163" s="321"/>
      <c r="AW163" s="321"/>
      <c r="AX163" s="321"/>
      <c r="AY163" s="321"/>
      <c r="AZ163" s="321"/>
      <c r="BA163" s="321"/>
      <c r="BB163" s="321"/>
      <c r="BC163" s="412"/>
      <c r="BD163" s="319" t="s">
        <v>81</v>
      </c>
      <c r="BE163" s="321"/>
      <c r="BF163" s="321"/>
      <c r="BG163" s="321"/>
      <c r="BH163" s="321"/>
      <c r="BI163" s="321"/>
      <c r="BJ163" s="321"/>
      <c r="BK163" s="321"/>
      <c r="BL163" s="321"/>
      <c r="BM163" s="321"/>
      <c r="BN163" s="321"/>
      <c r="BO163" s="321"/>
      <c r="BP163" s="321"/>
      <c r="BQ163" s="321"/>
      <c r="BR163" s="321"/>
      <c r="BS163" s="321"/>
      <c r="BT163" s="321"/>
      <c r="BU163" s="321"/>
      <c r="BV163" s="321"/>
      <c r="BW163" s="321"/>
      <c r="BX163" s="412"/>
      <c r="BY163" s="137"/>
      <c r="BZ163" s="137"/>
      <c r="CA163" s="137"/>
      <c r="CB163" s="137"/>
      <c r="CC163" s="137"/>
    </row>
    <row r="164" spans="1:81" ht="12.95" customHeight="1">
      <c r="A164" s="322">
        <f>Лист1!A24</f>
        <v>0</v>
      </c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79"/>
      <c r="O164" s="379"/>
      <c r="P164" s="379"/>
      <c r="Q164" s="379"/>
      <c r="R164" s="379"/>
      <c r="S164" s="379"/>
      <c r="T164" s="379"/>
      <c r="U164" s="379"/>
      <c r="V164" s="379"/>
      <c r="W164" s="379"/>
      <c r="X164" s="379"/>
      <c r="Y164" s="379"/>
      <c r="Z164" s="379"/>
      <c r="AA164" s="379"/>
      <c r="AB164" s="379"/>
      <c r="AC164" s="379"/>
      <c r="AD164" s="379"/>
      <c r="AE164" s="379"/>
      <c r="AF164" s="379"/>
      <c r="AG164" s="379"/>
      <c r="AH164" s="379"/>
      <c r="AI164" s="379"/>
      <c r="AJ164" s="379"/>
      <c r="AK164" s="379"/>
      <c r="AL164" s="379"/>
      <c r="AM164" s="379"/>
      <c r="AN164" s="379"/>
      <c r="AO164" s="379"/>
      <c r="AP164" s="379"/>
      <c r="AQ164" s="379"/>
      <c r="AR164" s="379"/>
      <c r="AS164" s="379"/>
      <c r="AT164" s="379"/>
      <c r="AU164" s="379"/>
      <c r="AV164" s="379"/>
      <c r="AW164" s="379"/>
      <c r="AX164" s="379"/>
      <c r="AY164" s="379"/>
      <c r="AZ164" s="379"/>
      <c r="BA164" s="379"/>
      <c r="BB164" s="379"/>
      <c r="BC164" s="380"/>
      <c r="BD164" s="381">
        <f>Лист1!A25</f>
        <v>0</v>
      </c>
      <c r="BE164" s="382"/>
      <c r="BF164" s="382"/>
      <c r="BG164" s="382"/>
      <c r="BH164" s="382"/>
      <c r="BI164" s="382"/>
      <c r="BJ164" s="382"/>
      <c r="BK164" s="382"/>
      <c r="BL164" s="382"/>
      <c r="BM164" s="382"/>
      <c r="BN164" s="382"/>
      <c r="BO164" s="382"/>
      <c r="BP164" s="382"/>
      <c r="BQ164" s="382"/>
      <c r="BR164" s="382"/>
      <c r="BS164" s="382"/>
      <c r="BT164" s="382"/>
      <c r="BU164" s="382"/>
      <c r="BV164" s="382"/>
      <c r="BW164" s="382"/>
      <c r="BX164" s="383"/>
      <c r="BY164" s="137"/>
      <c r="BZ164" s="137"/>
      <c r="CA164" s="137"/>
      <c r="CB164" s="137"/>
      <c r="CC164" s="137"/>
    </row>
    <row r="165" spans="1:81" ht="12.95" customHeight="1" outlineLevel="1">
      <c r="A165" s="322">
        <f>Лист1!A26</f>
        <v>0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79"/>
      <c r="AA165" s="379"/>
      <c r="AB165" s="379"/>
      <c r="AC165" s="379"/>
      <c r="AD165" s="379"/>
      <c r="AE165" s="379"/>
      <c r="AF165" s="379"/>
      <c r="AG165" s="379"/>
      <c r="AH165" s="379"/>
      <c r="AI165" s="379"/>
      <c r="AJ165" s="379"/>
      <c r="AK165" s="379"/>
      <c r="AL165" s="379"/>
      <c r="AM165" s="379"/>
      <c r="AN165" s="379"/>
      <c r="AO165" s="379"/>
      <c r="AP165" s="379"/>
      <c r="AQ165" s="379"/>
      <c r="AR165" s="379"/>
      <c r="AS165" s="379"/>
      <c r="AT165" s="379"/>
      <c r="AU165" s="379"/>
      <c r="AV165" s="379"/>
      <c r="AW165" s="379"/>
      <c r="AX165" s="379"/>
      <c r="AY165" s="379"/>
      <c r="AZ165" s="379"/>
      <c r="BA165" s="379"/>
      <c r="BB165" s="379"/>
      <c r="BC165" s="380"/>
      <c r="BD165" s="381">
        <f>Лист1!A27</f>
        <v>0</v>
      </c>
      <c r="BE165" s="382"/>
      <c r="BF165" s="382"/>
      <c r="BG165" s="382"/>
      <c r="BH165" s="382"/>
      <c r="BI165" s="382"/>
      <c r="BJ165" s="382"/>
      <c r="BK165" s="382"/>
      <c r="BL165" s="382"/>
      <c r="BM165" s="382"/>
      <c r="BN165" s="382"/>
      <c r="BO165" s="382"/>
      <c r="BP165" s="382"/>
      <c r="BQ165" s="382"/>
      <c r="BR165" s="382"/>
      <c r="BS165" s="382"/>
      <c r="BT165" s="382"/>
      <c r="BU165" s="382"/>
      <c r="BV165" s="382"/>
      <c r="BW165" s="382"/>
      <c r="BX165" s="383"/>
      <c r="BY165" s="137"/>
      <c r="BZ165" s="137"/>
      <c r="CA165" s="137"/>
      <c r="CB165" s="137"/>
      <c r="CC165" s="137"/>
    </row>
    <row r="166" spans="1:81" ht="12.95" customHeight="1" outlineLevel="1">
      <c r="A166" s="322">
        <f>Лист1!A28</f>
        <v>0</v>
      </c>
      <c r="B166" s="379"/>
      <c r="C166" s="379"/>
      <c r="D166" s="379"/>
      <c r="E166" s="379"/>
      <c r="F166" s="379"/>
      <c r="G166" s="379"/>
      <c r="H166" s="379"/>
      <c r="I166" s="379"/>
      <c r="J166" s="379"/>
      <c r="K166" s="379"/>
      <c r="L166" s="379"/>
      <c r="M166" s="379"/>
      <c r="N166" s="379"/>
      <c r="O166" s="379"/>
      <c r="P166" s="379"/>
      <c r="Q166" s="379"/>
      <c r="R166" s="379"/>
      <c r="S166" s="379"/>
      <c r="T166" s="379"/>
      <c r="U166" s="379"/>
      <c r="V166" s="379"/>
      <c r="W166" s="379"/>
      <c r="X166" s="379"/>
      <c r="Y166" s="379"/>
      <c r="Z166" s="379"/>
      <c r="AA166" s="379"/>
      <c r="AB166" s="379"/>
      <c r="AC166" s="379"/>
      <c r="AD166" s="379"/>
      <c r="AE166" s="379"/>
      <c r="AF166" s="379"/>
      <c r="AG166" s="379"/>
      <c r="AH166" s="379"/>
      <c r="AI166" s="379"/>
      <c r="AJ166" s="379"/>
      <c r="AK166" s="379"/>
      <c r="AL166" s="379"/>
      <c r="AM166" s="379"/>
      <c r="AN166" s="379"/>
      <c r="AO166" s="379"/>
      <c r="AP166" s="379"/>
      <c r="AQ166" s="379"/>
      <c r="AR166" s="379"/>
      <c r="AS166" s="379"/>
      <c r="AT166" s="379"/>
      <c r="AU166" s="379"/>
      <c r="AV166" s="379"/>
      <c r="AW166" s="379"/>
      <c r="AX166" s="379"/>
      <c r="AY166" s="379"/>
      <c r="AZ166" s="379"/>
      <c r="BA166" s="379"/>
      <c r="BB166" s="379"/>
      <c r="BC166" s="380"/>
      <c r="BD166" s="381">
        <f>Лист1!A29</f>
        <v>0</v>
      </c>
      <c r="BE166" s="382"/>
      <c r="BF166" s="382"/>
      <c r="BG166" s="382"/>
      <c r="BH166" s="382"/>
      <c r="BI166" s="382"/>
      <c r="BJ166" s="382"/>
      <c r="BK166" s="382"/>
      <c r="BL166" s="382"/>
      <c r="BM166" s="382"/>
      <c r="BN166" s="382"/>
      <c r="BO166" s="382"/>
      <c r="BP166" s="382"/>
      <c r="BQ166" s="382"/>
      <c r="BR166" s="382"/>
      <c r="BS166" s="382"/>
      <c r="BT166" s="382"/>
      <c r="BU166" s="382"/>
      <c r="BV166" s="382"/>
      <c r="BW166" s="382"/>
      <c r="BX166" s="383"/>
      <c r="BY166" s="137"/>
      <c r="BZ166" s="137"/>
      <c r="CA166" s="137"/>
      <c r="CB166" s="137"/>
      <c r="CC166" s="137"/>
    </row>
    <row r="167" spans="1:81" ht="12.95" customHeight="1" outlineLevel="1">
      <c r="A167" s="322">
        <f>Лист1!A30</f>
        <v>0</v>
      </c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79"/>
      <c r="O167" s="379"/>
      <c r="P167" s="379"/>
      <c r="Q167" s="379"/>
      <c r="R167" s="379"/>
      <c r="S167" s="379"/>
      <c r="T167" s="379"/>
      <c r="U167" s="379"/>
      <c r="V167" s="379"/>
      <c r="W167" s="379"/>
      <c r="X167" s="379"/>
      <c r="Y167" s="379"/>
      <c r="Z167" s="379"/>
      <c r="AA167" s="379"/>
      <c r="AB167" s="379"/>
      <c r="AC167" s="379"/>
      <c r="AD167" s="379"/>
      <c r="AE167" s="379"/>
      <c r="AF167" s="379"/>
      <c r="AG167" s="379"/>
      <c r="AH167" s="379"/>
      <c r="AI167" s="379"/>
      <c r="AJ167" s="379"/>
      <c r="AK167" s="379"/>
      <c r="AL167" s="379"/>
      <c r="AM167" s="379"/>
      <c r="AN167" s="379"/>
      <c r="AO167" s="379"/>
      <c r="AP167" s="379"/>
      <c r="AQ167" s="379"/>
      <c r="AR167" s="379"/>
      <c r="AS167" s="379"/>
      <c r="AT167" s="379"/>
      <c r="AU167" s="379"/>
      <c r="AV167" s="379"/>
      <c r="AW167" s="379"/>
      <c r="AX167" s="379"/>
      <c r="AY167" s="379"/>
      <c r="AZ167" s="379"/>
      <c r="BA167" s="379"/>
      <c r="BB167" s="379"/>
      <c r="BC167" s="380"/>
      <c r="BD167" s="381">
        <f>Лист1!A31</f>
        <v>0</v>
      </c>
      <c r="BE167" s="382"/>
      <c r="BF167" s="382"/>
      <c r="BG167" s="382"/>
      <c r="BH167" s="382"/>
      <c r="BI167" s="382"/>
      <c r="BJ167" s="382"/>
      <c r="BK167" s="382"/>
      <c r="BL167" s="382"/>
      <c r="BM167" s="382"/>
      <c r="BN167" s="382"/>
      <c r="BO167" s="382"/>
      <c r="BP167" s="382"/>
      <c r="BQ167" s="382"/>
      <c r="BR167" s="382"/>
      <c r="BS167" s="382"/>
      <c r="BT167" s="382"/>
      <c r="BU167" s="382"/>
      <c r="BV167" s="382"/>
      <c r="BW167" s="382"/>
      <c r="BX167" s="383"/>
      <c r="BY167" s="137"/>
      <c r="BZ167" s="137"/>
      <c r="CA167" s="137"/>
      <c r="CB167" s="137"/>
      <c r="CC167" s="137"/>
    </row>
    <row r="168" spans="1:81" ht="12.95" customHeight="1">
      <c r="A168" s="384" t="s">
        <v>80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85"/>
      <c r="AA168" s="385"/>
      <c r="AB168" s="385"/>
      <c r="AC168" s="385"/>
      <c r="AD168" s="385"/>
      <c r="AE168" s="385"/>
      <c r="AF168" s="385"/>
      <c r="AG168" s="385"/>
      <c r="AH168" s="385"/>
      <c r="AI168" s="385"/>
      <c r="AJ168" s="385"/>
      <c r="AK168" s="385"/>
      <c r="AL168" s="385"/>
      <c r="AM168" s="385"/>
      <c r="AN168" s="385"/>
      <c r="AO168" s="385"/>
      <c r="AP168" s="385"/>
      <c r="AQ168" s="385"/>
      <c r="AR168" s="385"/>
      <c r="AS168" s="385"/>
      <c r="AT168" s="385"/>
      <c r="AU168" s="385"/>
      <c r="AV168" s="385"/>
      <c r="AW168" s="385"/>
      <c r="AX168" s="385"/>
      <c r="AY168" s="385"/>
      <c r="AZ168" s="385"/>
      <c r="BA168" s="385"/>
      <c r="BB168" s="385"/>
      <c r="BC168" s="385"/>
      <c r="BD168" s="385"/>
      <c r="BE168" s="385"/>
      <c r="BF168" s="385"/>
      <c r="BG168" s="385"/>
      <c r="BH168" s="385"/>
      <c r="BI168" s="385"/>
      <c r="BJ168" s="385"/>
      <c r="BK168" s="385"/>
      <c r="BL168" s="385"/>
      <c r="BM168" s="385"/>
      <c r="BN168" s="385"/>
      <c r="BO168" s="385"/>
      <c r="BP168" s="385"/>
      <c r="BQ168" s="385"/>
      <c r="BR168" s="385"/>
      <c r="BS168" s="385"/>
      <c r="BT168" s="385"/>
      <c r="BU168" s="385"/>
      <c r="BV168" s="385"/>
      <c r="BW168" s="385"/>
      <c r="BX168" s="386"/>
      <c r="BY168" s="137"/>
      <c r="BZ168" s="137"/>
      <c r="CA168" s="137"/>
      <c r="CB168" s="137"/>
      <c r="CC168" s="137"/>
    </row>
    <row r="169" spans="1:81" ht="12.95" customHeight="1">
      <c r="A169" s="338" t="s">
        <v>79</v>
      </c>
      <c r="B169" s="434"/>
      <c r="C169" s="434"/>
      <c r="D169" s="434"/>
      <c r="E169" s="434"/>
      <c r="F169" s="434"/>
      <c r="G169" s="434"/>
      <c r="H169" s="434"/>
      <c r="I169" s="434"/>
      <c r="J169" s="434"/>
      <c r="K169" s="434"/>
      <c r="L169" s="434"/>
      <c r="M169" s="434"/>
      <c r="N169" s="434"/>
      <c r="O169" s="434"/>
      <c r="P169" s="434"/>
      <c r="Q169" s="434"/>
      <c r="R169" s="434"/>
      <c r="S169" s="434"/>
      <c r="T169" s="434"/>
      <c r="U169" s="434"/>
      <c r="V169" s="434"/>
      <c r="W169" s="434"/>
      <c r="X169" s="434"/>
      <c r="Y169" s="434"/>
      <c r="Z169" s="434"/>
      <c r="AA169" s="434"/>
      <c r="AB169" s="434"/>
      <c r="AC169" s="434"/>
      <c r="AD169" s="434"/>
      <c r="AE169" s="434"/>
      <c r="AF169" s="434"/>
      <c r="AG169" s="434"/>
      <c r="AH169" s="434"/>
      <c r="AI169" s="434"/>
      <c r="AJ169" s="434"/>
      <c r="AK169" s="434"/>
      <c r="AL169" s="434"/>
      <c r="AM169" s="434"/>
      <c r="AN169" s="434"/>
      <c r="AO169" s="434"/>
      <c r="AP169" s="434"/>
      <c r="AQ169" s="434"/>
      <c r="AR169" s="434"/>
      <c r="AS169" s="434"/>
      <c r="AT169" s="434"/>
      <c r="AU169" s="434"/>
      <c r="AV169" s="434"/>
      <c r="AW169" s="434"/>
      <c r="AX169" s="434"/>
      <c r="AY169" s="434"/>
      <c r="AZ169" s="434"/>
      <c r="BA169" s="434"/>
      <c r="BB169" s="434"/>
      <c r="BC169" s="434"/>
      <c r="BD169" s="434"/>
      <c r="BE169" s="434"/>
      <c r="BF169" s="434"/>
      <c r="BG169" s="434"/>
      <c r="BH169" s="434"/>
      <c r="BI169" s="434"/>
      <c r="BJ169" s="434"/>
      <c r="BK169" s="434"/>
      <c r="BL169" s="434"/>
      <c r="BM169" s="434"/>
      <c r="BN169" s="434"/>
      <c r="BO169" s="434"/>
      <c r="BP169" s="435"/>
      <c r="BQ169" s="428" t="s">
        <v>411</v>
      </c>
      <c r="BR169" s="429"/>
      <c r="BS169" s="429"/>
      <c r="BT169" s="429"/>
      <c r="BU169" s="429"/>
      <c r="BV169" s="429"/>
      <c r="BW169" s="429"/>
      <c r="BX169" s="430"/>
      <c r="BY169" s="137"/>
      <c r="BZ169" s="137"/>
      <c r="CA169" s="137"/>
      <c r="CB169" s="137"/>
      <c r="CC169" s="137"/>
    </row>
    <row r="170" spans="1:81" ht="12.95" customHeight="1">
      <c r="A170" s="341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42"/>
      <c r="Z170" s="342"/>
      <c r="AA170" s="342"/>
      <c r="AB170" s="342"/>
      <c r="AC170" s="342"/>
      <c r="AD170" s="342"/>
      <c r="AE170" s="342"/>
      <c r="AF170" s="342"/>
      <c r="AG170" s="342"/>
      <c r="AH170" s="342"/>
      <c r="AI170" s="342"/>
      <c r="AJ170" s="342"/>
      <c r="AK170" s="342"/>
      <c r="AL170" s="342"/>
      <c r="AM170" s="342"/>
      <c r="AN170" s="342"/>
      <c r="AO170" s="342"/>
      <c r="AP170" s="342"/>
      <c r="AQ170" s="342"/>
      <c r="AR170" s="342"/>
      <c r="AS170" s="342"/>
      <c r="AT170" s="342"/>
      <c r="AU170" s="342"/>
      <c r="AV170" s="342"/>
      <c r="AW170" s="342"/>
      <c r="AX170" s="342"/>
      <c r="AY170" s="342"/>
      <c r="AZ170" s="342"/>
      <c r="BA170" s="342"/>
      <c r="BB170" s="342"/>
      <c r="BC170" s="342"/>
      <c r="BD170" s="342"/>
      <c r="BE170" s="342"/>
      <c r="BF170" s="342"/>
      <c r="BG170" s="342"/>
      <c r="BH170" s="342"/>
      <c r="BI170" s="342"/>
      <c r="BJ170" s="342"/>
      <c r="BK170" s="342"/>
      <c r="BL170" s="342"/>
      <c r="BM170" s="342"/>
      <c r="BN170" s="342"/>
      <c r="BO170" s="342"/>
      <c r="BP170" s="436"/>
      <c r="BQ170" s="431"/>
      <c r="BR170" s="432"/>
      <c r="BS170" s="432"/>
      <c r="BT170" s="432"/>
      <c r="BU170" s="432"/>
      <c r="BV170" s="432"/>
      <c r="BW170" s="432"/>
      <c r="BX170" s="433"/>
      <c r="BY170" s="137"/>
      <c r="BZ170" s="137"/>
      <c r="CA170" s="137"/>
      <c r="CB170" s="137"/>
      <c r="CC170" s="137"/>
    </row>
    <row r="171" spans="1:81" ht="12.95" customHeight="1">
      <c r="A171" s="388" t="s">
        <v>130</v>
      </c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89"/>
      <c r="O171" s="389"/>
      <c r="P171" s="389"/>
      <c r="Q171" s="389"/>
      <c r="R171" s="389"/>
      <c r="S171" s="389"/>
      <c r="T171" s="389"/>
      <c r="U171" s="389"/>
      <c r="V171" s="389"/>
      <c r="W171" s="389"/>
      <c r="X171" s="389"/>
      <c r="Y171" s="389"/>
      <c r="Z171" s="389"/>
      <c r="AA171" s="389"/>
      <c r="AB171" s="389"/>
      <c r="AC171" s="389"/>
      <c r="AD171" s="389"/>
      <c r="AE171" s="389"/>
      <c r="AF171" s="389"/>
      <c r="AG171" s="389"/>
      <c r="AH171" s="389"/>
      <c r="AI171" s="389"/>
      <c r="AJ171" s="389"/>
      <c r="AK171" s="389"/>
      <c r="AL171" s="389"/>
      <c r="AM171" s="389"/>
      <c r="AN171" s="389"/>
      <c r="AO171" s="389"/>
      <c r="AP171" s="389"/>
      <c r="AQ171" s="389"/>
      <c r="AR171" s="389"/>
      <c r="AS171" s="389"/>
      <c r="AT171" s="389"/>
      <c r="AU171" s="389"/>
      <c r="AV171" s="389"/>
      <c r="AW171" s="389"/>
      <c r="AX171" s="389"/>
      <c r="AY171" s="389"/>
      <c r="AZ171" s="389"/>
      <c r="BA171" s="389"/>
      <c r="BB171" s="389"/>
      <c r="BC171" s="389"/>
      <c r="BD171" s="389"/>
      <c r="BE171" s="389"/>
      <c r="BF171" s="389"/>
      <c r="BG171" s="389"/>
      <c r="BH171" s="389"/>
      <c r="BI171" s="389"/>
      <c r="BJ171" s="389"/>
      <c r="BK171" s="389"/>
      <c r="BL171" s="389"/>
      <c r="BM171" s="389"/>
      <c r="BN171" s="389"/>
      <c r="BO171" s="389"/>
      <c r="BP171" s="389"/>
      <c r="BQ171" s="389"/>
      <c r="BR171" s="389"/>
      <c r="BS171" s="389"/>
      <c r="BT171" s="389"/>
      <c r="BU171" s="389"/>
      <c r="BV171" s="389"/>
      <c r="BW171" s="389"/>
      <c r="BX171" s="390"/>
      <c r="BY171" s="137"/>
      <c r="BZ171" s="137"/>
      <c r="CA171" s="137"/>
      <c r="CB171" s="137"/>
      <c r="CC171" s="137"/>
    </row>
    <row r="172" spans="1:81" ht="12.95" customHeight="1">
      <c r="A172" s="314" t="s">
        <v>129</v>
      </c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15"/>
      <c r="Y172" s="315"/>
      <c r="Z172" s="315"/>
      <c r="AA172" s="315"/>
      <c r="AB172" s="315"/>
      <c r="AC172" s="316" t="s">
        <v>403</v>
      </c>
      <c r="AD172" s="317"/>
      <c r="AE172" s="317"/>
      <c r="AF172" s="317"/>
      <c r="AG172" s="317"/>
      <c r="AH172" s="317"/>
      <c r="AI172" s="317"/>
      <c r="AJ172" s="317"/>
      <c r="AK172" s="317"/>
      <c r="AL172" s="317"/>
      <c r="AM172" s="317"/>
      <c r="AN172" s="317"/>
      <c r="AO172" s="317"/>
      <c r="AP172" s="317"/>
      <c r="AQ172" s="317"/>
      <c r="AR172" s="317"/>
      <c r="AS172" s="317"/>
      <c r="AT172" s="317"/>
      <c r="AU172" s="317"/>
      <c r="AV172" s="317"/>
      <c r="AW172" s="317"/>
      <c r="AX172" s="317"/>
      <c r="AY172" s="317"/>
      <c r="AZ172" s="317"/>
      <c r="BA172" s="317"/>
      <c r="BB172" s="317"/>
      <c r="BC172" s="317"/>
      <c r="BD172" s="317"/>
      <c r="BE172" s="317"/>
      <c r="BF172" s="317"/>
      <c r="BG172" s="317"/>
      <c r="BH172" s="317"/>
      <c r="BI172" s="317"/>
      <c r="BJ172" s="317"/>
      <c r="BK172" s="317"/>
      <c r="BL172" s="317"/>
      <c r="BM172" s="317"/>
      <c r="BN172" s="317"/>
      <c r="BO172" s="317"/>
      <c r="BP172" s="317"/>
      <c r="BQ172" s="317"/>
      <c r="BR172" s="317"/>
      <c r="BS172" s="317"/>
      <c r="BT172" s="317"/>
      <c r="BU172" s="317"/>
      <c r="BV172" s="317"/>
      <c r="BW172" s="317"/>
      <c r="BX172" s="318"/>
      <c r="BY172" s="137"/>
      <c r="BZ172" s="137"/>
      <c r="CA172" s="137"/>
      <c r="CB172" s="137"/>
      <c r="CC172" s="137"/>
    </row>
    <row r="173" spans="1:81" ht="12.95" customHeight="1">
      <c r="A173" s="384" t="s">
        <v>78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85"/>
      <c r="AA173" s="385"/>
      <c r="AB173" s="385"/>
      <c r="AC173" s="385"/>
      <c r="AD173" s="385"/>
      <c r="AE173" s="385"/>
      <c r="AF173" s="385"/>
      <c r="AG173" s="385"/>
      <c r="AH173" s="385"/>
      <c r="AI173" s="385"/>
      <c r="AJ173" s="385"/>
      <c r="AK173" s="385"/>
      <c r="AL173" s="385"/>
      <c r="AM173" s="385"/>
      <c r="AN173" s="385"/>
      <c r="AO173" s="385"/>
      <c r="AP173" s="385"/>
      <c r="AQ173" s="385"/>
      <c r="AR173" s="385"/>
      <c r="AS173" s="385"/>
      <c r="AT173" s="385"/>
      <c r="AU173" s="385"/>
      <c r="AV173" s="385"/>
      <c r="AW173" s="385"/>
      <c r="AX173" s="385"/>
      <c r="AY173" s="385"/>
      <c r="AZ173" s="385"/>
      <c r="BA173" s="385"/>
      <c r="BB173" s="385"/>
      <c r="BC173" s="385"/>
      <c r="BD173" s="385"/>
      <c r="BE173" s="385"/>
      <c r="BF173" s="385"/>
      <c r="BG173" s="385"/>
      <c r="BH173" s="385"/>
      <c r="BI173" s="385"/>
      <c r="BJ173" s="385"/>
      <c r="BK173" s="385"/>
      <c r="BL173" s="385"/>
      <c r="BM173" s="385"/>
      <c r="BN173" s="385"/>
      <c r="BO173" s="385"/>
      <c r="BP173" s="385"/>
      <c r="BQ173" s="385"/>
      <c r="BR173" s="385"/>
      <c r="BS173" s="385"/>
      <c r="BT173" s="385"/>
      <c r="BU173" s="385"/>
      <c r="BV173" s="385"/>
      <c r="BW173" s="385"/>
      <c r="BX173" s="386"/>
      <c r="BY173" s="137"/>
      <c r="BZ173" s="137"/>
      <c r="CA173" s="137"/>
      <c r="CB173" s="137"/>
      <c r="CC173" s="137"/>
    </row>
    <row r="174" spans="1:81" ht="12.95" customHeight="1">
      <c r="A174" s="440" t="s">
        <v>77</v>
      </c>
      <c r="B174" s="441"/>
      <c r="C174" s="441"/>
      <c r="D174" s="441"/>
      <c r="E174" s="441"/>
      <c r="F174" s="441"/>
      <c r="G174" s="441"/>
      <c r="H174" s="441"/>
      <c r="I174" s="441"/>
      <c r="J174" s="441"/>
      <c r="K174" s="441"/>
      <c r="L174" s="441"/>
      <c r="M174" s="441"/>
      <c r="N174" s="441"/>
      <c r="O174" s="441"/>
      <c r="P174" s="441"/>
      <c r="Q174" s="441"/>
      <c r="R174" s="441"/>
      <c r="S174" s="441"/>
      <c r="T174" s="441"/>
      <c r="U174" s="441"/>
      <c r="V174" s="441"/>
      <c r="W174" s="441"/>
      <c r="X174" s="441"/>
      <c r="Y174" s="441"/>
      <c r="Z174" s="441"/>
      <c r="AA174" s="441"/>
      <c r="AB174" s="441"/>
      <c r="AC174" s="441"/>
      <c r="AD174" s="441"/>
      <c r="AE174" s="441"/>
      <c r="AF174" s="441"/>
      <c r="AG174" s="441"/>
      <c r="AH174" s="441"/>
      <c r="AI174" s="441"/>
      <c r="AJ174" s="441"/>
      <c r="AK174" s="441"/>
      <c r="AL174" s="441"/>
      <c r="AM174" s="441"/>
      <c r="AN174" s="441"/>
      <c r="AO174" s="441"/>
      <c r="AP174" s="441"/>
      <c r="AQ174" s="441"/>
      <c r="AR174" s="441"/>
      <c r="AS174" s="441"/>
      <c r="AT174" s="441"/>
      <c r="AU174" s="441"/>
      <c r="AV174" s="441"/>
      <c r="AW174" s="441"/>
      <c r="AX174" s="441"/>
      <c r="AY174" s="441"/>
      <c r="AZ174" s="441"/>
      <c r="BA174" s="441"/>
      <c r="BB174" s="441"/>
      <c r="BC174" s="442"/>
      <c r="BD174" s="425" t="s">
        <v>76</v>
      </c>
      <c r="BE174" s="426"/>
      <c r="BF174" s="426"/>
      <c r="BG174" s="426"/>
      <c r="BH174" s="426"/>
      <c r="BI174" s="426"/>
      <c r="BJ174" s="426"/>
      <c r="BK174" s="426"/>
      <c r="BL174" s="426"/>
      <c r="BM174" s="426"/>
      <c r="BN174" s="426"/>
      <c r="BO174" s="426"/>
      <c r="BP174" s="426"/>
      <c r="BQ174" s="426"/>
      <c r="BR174" s="426"/>
      <c r="BS174" s="426"/>
      <c r="BT174" s="426"/>
      <c r="BU174" s="426"/>
      <c r="BV174" s="426"/>
      <c r="BW174" s="426"/>
      <c r="BX174" s="427"/>
      <c r="BY174" s="137"/>
      <c r="BZ174" s="137"/>
      <c r="CA174" s="137"/>
      <c r="CB174" s="137"/>
      <c r="CC174" s="137"/>
    </row>
    <row r="175" spans="1:81" ht="12.95" customHeight="1">
      <c r="A175" s="394" t="s">
        <v>452</v>
      </c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5"/>
      <c r="P175" s="395"/>
      <c r="Q175" s="395"/>
      <c r="R175" s="395"/>
      <c r="S175" s="395"/>
      <c r="T175" s="395"/>
      <c r="U175" s="395"/>
      <c r="V175" s="395"/>
      <c r="W175" s="395"/>
      <c r="X175" s="395"/>
      <c r="Y175" s="395"/>
      <c r="Z175" s="395"/>
      <c r="AA175" s="395"/>
      <c r="AB175" s="395"/>
      <c r="AC175" s="395"/>
      <c r="AD175" s="395"/>
      <c r="AE175" s="395"/>
      <c r="AF175" s="395"/>
      <c r="AG175" s="395"/>
      <c r="AH175" s="395"/>
      <c r="AI175" s="395"/>
      <c r="AJ175" s="395"/>
      <c r="AK175" s="395"/>
      <c r="AL175" s="395"/>
      <c r="AM175" s="395"/>
      <c r="AN175" s="395"/>
      <c r="AO175" s="395"/>
      <c r="AP175" s="395"/>
      <c r="AQ175" s="395"/>
      <c r="AR175" s="395"/>
      <c r="AS175" s="395"/>
      <c r="AT175" s="395"/>
      <c r="AU175" s="395"/>
      <c r="AV175" s="395"/>
      <c r="AW175" s="395"/>
      <c r="AX175" s="395"/>
      <c r="AY175" s="395"/>
      <c r="AZ175" s="395"/>
      <c r="BA175" s="395"/>
      <c r="BB175" s="395"/>
      <c r="BC175" s="396"/>
      <c r="BD175" s="394" t="s">
        <v>453</v>
      </c>
      <c r="BE175" s="395"/>
      <c r="BF175" s="395"/>
      <c r="BG175" s="395"/>
      <c r="BH175" s="395"/>
      <c r="BI175" s="395"/>
      <c r="BJ175" s="395"/>
      <c r="BK175" s="395"/>
      <c r="BL175" s="395"/>
      <c r="BM175" s="395"/>
      <c r="BN175" s="395"/>
      <c r="BO175" s="395"/>
      <c r="BP175" s="395"/>
      <c r="BQ175" s="395"/>
      <c r="BR175" s="395"/>
      <c r="BS175" s="395"/>
      <c r="BT175" s="395"/>
      <c r="BU175" s="395"/>
      <c r="BV175" s="395"/>
      <c r="BW175" s="395"/>
      <c r="BX175" s="396"/>
      <c r="BY175" s="137"/>
      <c r="BZ175" s="137"/>
      <c r="CA175" s="137"/>
      <c r="CB175" s="137"/>
      <c r="CC175" s="137"/>
    </row>
    <row r="176" spans="1:81" ht="12.95" customHeight="1">
      <c r="A176" s="322" t="s">
        <v>454</v>
      </c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79"/>
      <c r="P176" s="379"/>
      <c r="Q176" s="379"/>
      <c r="R176" s="379"/>
      <c r="S176" s="379"/>
      <c r="T176" s="379"/>
      <c r="U176" s="379"/>
      <c r="V176" s="379"/>
      <c r="W176" s="379"/>
      <c r="X176" s="379"/>
      <c r="Y176" s="379"/>
      <c r="Z176" s="379"/>
      <c r="AA176" s="379"/>
      <c r="AB176" s="379"/>
      <c r="AC176" s="379"/>
      <c r="AD176" s="379"/>
      <c r="AE176" s="379"/>
      <c r="AF176" s="379"/>
      <c r="AG176" s="379"/>
      <c r="AH176" s="379"/>
      <c r="AI176" s="379"/>
      <c r="AJ176" s="379"/>
      <c r="AK176" s="379"/>
      <c r="AL176" s="379"/>
      <c r="AM176" s="379"/>
      <c r="AN176" s="379"/>
      <c r="AO176" s="379"/>
      <c r="AP176" s="379"/>
      <c r="AQ176" s="379"/>
      <c r="AR176" s="379"/>
      <c r="AS176" s="379"/>
      <c r="AT176" s="379"/>
      <c r="AU176" s="379"/>
      <c r="AV176" s="379"/>
      <c r="AW176" s="379"/>
      <c r="AX176" s="379"/>
      <c r="AY176" s="379"/>
      <c r="AZ176" s="379"/>
      <c r="BA176" s="379"/>
      <c r="BB176" s="379"/>
      <c r="BC176" s="380"/>
      <c r="BD176" s="397" t="s">
        <v>455</v>
      </c>
      <c r="BE176" s="398"/>
      <c r="BF176" s="398"/>
      <c r="BG176" s="398"/>
      <c r="BH176" s="398"/>
      <c r="BI176" s="398"/>
      <c r="BJ176" s="398"/>
      <c r="BK176" s="398"/>
      <c r="BL176" s="398"/>
      <c r="BM176" s="398"/>
      <c r="BN176" s="398"/>
      <c r="BO176" s="398"/>
      <c r="BP176" s="398"/>
      <c r="BQ176" s="398"/>
      <c r="BR176" s="398"/>
      <c r="BS176" s="398"/>
      <c r="BT176" s="398"/>
      <c r="BU176" s="398"/>
      <c r="BV176" s="398"/>
      <c r="BW176" s="398"/>
      <c r="BX176" s="399"/>
      <c r="BY176" s="137"/>
      <c r="BZ176" s="137"/>
      <c r="CA176" s="137"/>
      <c r="CB176" s="137"/>
      <c r="CC176" s="137"/>
    </row>
    <row r="177" spans="1:81" ht="12.95" customHeight="1">
      <c r="A177" s="400" t="s">
        <v>75</v>
      </c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1"/>
      <c r="P177" s="401"/>
      <c r="Q177" s="401"/>
      <c r="R177" s="401"/>
      <c r="S177" s="401"/>
      <c r="T177" s="401"/>
      <c r="U177" s="401"/>
      <c r="V177" s="401"/>
      <c r="W177" s="401"/>
      <c r="X177" s="401"/>
      <c r="Y177" s="401"/>
      <c r="Z177" s="401"/>
      <c r="AA177" s="401"/>
      <c r="AB177" s="401"/>
      <c r="AC177" s="401"/>
      <c r="AD177" s="401"/>
      <c r="AE177" s="401"/>
      <c r="AF177" s="401"/>
      <c r="AG177" s="401"/>
      <c r="AH177" s="401"/>
      <c r="AI177" s="401"/>
      <c r="AJ177" s="401"/>
      <c r="AK177" s="401"/>
      <c r="AL177" s="401"/>
      <c r="AM177" s="401"/>
      <c r="AN177" s="401"/>
      <c r="AO177" s="401"/>
      <c r="AP177" s="401"/>
      <c r="AQ177" s="401"/>
      <c r="AR177" s="401"/>
      <c r="AS177" s="401"/>
      <c r="AT177" s="401"/>
      <c r="AU177" s="401"/>
      <c r="AV177" s="401"/>
      <c r="AW177" s="401"/>
      <c r="AX177" s="401"/>
      <c r="AY177" s="401"/>
      <c r="AZ177" s="401"/>
      <c r="BA177" s="401"/>
      <c r="BB177" s="401"/>
      <c r="BC177" s="401"/>
      <c r="BD177" s="401"/>
      <c r="BE177" s="401"/>
      <c r="BF177" s="401"/>
      <c r="BG177" s="401"/>
      <c r="BH177" s="401"/>
      <c r="BI177" s="401"/>
      <c r="BJ177" s="401"/>
      <c r="BK177" s="401"/>
      <c r="BL177" s="401"/>
      <c r="BM177" s="401"/>
      <c r="BN177" s="401"/>
      <c r="BO177" s="401"/>
      <c r="BP177" s="401"/>
      <c r="BQ177" s="401"/>
      <c r="BR177" s="401"/>
      <c r="BS177" s="401"/>
      <c r="BT177" s="401"/>
      <c r="BU177" s="401"/>
      <c r="BV177" s="401"/>
      <c r="BW177" s="401"/>
      <c r="BX177" s="402"/>
      <c r="BY177" s="137"/>
      <c r="BZ177" s="137"/>
      <c r="CA177" s="137"/>
      <c r="CB177" s="137"/>
      <c r="CC177" s="137"/>
    </row>
    <row r="178" spans="1:81" ht="12.95" customHeight="1">
      <c r="A178" s="403"/>
      <c r="B178" s="404"/>
      <c r="C178" s="404"/>
      <c r="D178" s="404"/>
      <c r="E178" s="404"/>
      <c r="F178" s="404"/>
      <c r="G178" s="404"/>
      <c r="H178" s="404"/>
      <c r="I178" s="404"/>
      <c r="J178" s="404"/>
      <c r="K178" s="404"/>
      <c r="L178" s="404"/>
      <c r="M178" s="404"/>
      <c r="N178" s="404"/>
      <c r="O178" s="404"/>
      <c r="P178" s="404"/>
      <c r="Q178" s="404"/>
      <c r="R178" s="404"/>
      <c r="S178" s="404"/>
      <c r="T178" s="404"/>
      <c r="U178" s="404"/>
      <c r="V178" s="404"/>
      <c r="W178" s="404"/>
      <c r="X178" s="404"/>
      <c r="Y178" s="404"/>
      <c r="Z178" s="404"/>
      <c r="AA178" s="404"/>
      <c r="AB178" s="404"/>
      <c r="AC178" s="404"/>
      <c r="AD178" s="404"/>
      <c r="AE178" s="404"/>
      <c r="AF178" s="404"/>
      <c r="AG178" s="404"/>
      <c r="AH178" s="404"/>
      <c r="AI178" s="404"/>
      <c r="AJ178" s="404"/>
      <c r="AK178" s="404"/>
      <c r="AL178" s="404"/>
      <c r="AM178" s="404"/>
      <c r="AN178" s="404"/>
      <c r="AO178" s="404"/>
      <c r="AP178" s="404"/>
      <c r="AQ178" s="404"/>
      <c r="AR178" s="404"/>
      <c r="AS178" s="404"/>
      <c r="AT178" s="404"/>
      <c r="AU178" s="404"/>
      <c r="AV178" s="404"/>
      <c r="AW178" s="404"/>
      <c r="AX178" s="404"/>
      <c r="AY178" s="404"/>
      <c r="AZ178" s="404"/>
      <c r="BA178" s="404"/>
      <c r="BB178" s="404"/>
      <c r="BC178" s="404"/>
      <c r="BD178" s="404"/>
      <c r="BE178" s="404"/>
      <c r="BF178" s="404"/>
      <c r="BG178" s="404"/>
      <c r="BH178" s="404"/>
      <c r="BI178" s="404"/>
      <c r="BJ178" s="404"/>
      <c r="BK178" s="404"/>
      <c r="BL178" s="404"/>
      <c r="BM178" s="404"/>
      <c r="BN178" s="404"/>
      <c r="BO178" s="404"/>
      <c r="BP178" s="404"/>
      <c r="BQ178" s="404"/>
      <c r="BR178" s="404"/>
      <c r="BS178" s="404"/>
      <c r="BT178" s="404"/>
      <c r="BU178" s="404"/>
      <c r="BV178" s="404"/>
      <c r="BW178" s="404"/>
      <c r="BX178" s="405"/>
      <c r="BY178" s="137"/>
      <c r="BZ178" s="137"/>
      <c r="CA178" s="137"/>
      <c r="CB178" s="137"/>
      <c r="CC178" s="137"/>
    </row>
    <row r="179" spans="1:81" ht="15" customHeight="1">
      <c r="A179" s="406"/>
      <c r="B179" s="407"/>
      <c r="C179" s="407"/>
      <c r="D179" s="407"/>
      <c r="E179" s="407"/>
      <c r="F179" s="407"/>
      <c r="G179" s="407"/>
      <c r="H179" s="407"/>
      <c r="I179" s="407"/>
      <c r="J179" s="407"/>
      <c r="K179" s="407"/>
      <c r="L179" s="407"/>
      <c r="M179" s="407"/>
      <c r="N179" s="407"/>
      <c r="O179" s="407"/>
      <c r="P179" s="407"/>
      <c r="Q179" s="407"/>
      <c r="R179" s="407"/>
      <c r="S179" s="407"/>
      <c r="T179" s="407"/>
      <c r="U179" s="407"/>
      <c r="V179" s="407"/>
      <c r="W179" s="407"/>
      <c r="X179" s="407"/>
      <c r="Y179" s="407"/>
      <c r="Z179" s="407"/>
      <c r="AA179" s="407"/>
      <c r="AB179" s="407"/>
      <c r="AC179" s="407"/>
      <c r="AD179" s="407"/>
      <c r="AE179" s="407"/>
      <c r="AF179" s="407"/>
      <c r="AG179" s="407"/>
      <c r="AH179" s="407"/>
      <c r="AI179" s="407"/>
      <c r="AJ179" s="407"/>
      <c r="AK179" s="407"/>
      <c r="AL179" s="407"/>
      <c r="AM179" s="407"/>
      <c r="AN179" s="407"/>
      <c r="AO179" s="407"/>
      <c r="AP179" s="407"/>
      <c r="AQ179" s="407"/>
      <c r="AR179" s="407"/>
      <c r="AS179" s="407"/>
      <c r="AT179" s="407"/>
      <c r="AU179" s="407"/>
      <c r="AV179" s="407"/>
      <c r="AW179" s="407"/>
      <c r="AX179" s="407"/>
      <c r="AY179" s="407"/>
      <c r="AZ179" s="407"/>
      <c r="BA179" s="407"/>
      <c r="BB179" s="407"/>
      <c r="BC179" s="407"/>
      <c r="BD179" s="407"/>
      <c r="BE179" s="407"/>
      <c r="BF179" s="407"/>
      <c r="BG179" s="407"/>
      <c r="BH179" s="407"/>
      <c r="BI179" s="407"/>
      <c r="BJ179" s="407"/>
      <c r="BK179" s="407"/>
      <c r="BL179" s="407"/>
      <c r="BM179" s="407"/>
      <c r="BN179" s="407"/>
      <c r="BO179" s="407"/>
      <c r="BP179" s="407"/>
      <c r="BQ179" s="407"/>
      <c r="BR179" s="407"/>
      <c r="BS179" s="407"/>
      <c r="BT179" s="407"/>
      <c r="BU179" s="407"/>
      <c r="BV179" s="407"/>
      <c r="BW179" s="407"/>
      <c r="BX179" s="408"/>
      <c r="BY179" s="137"/>
      <c r="BZ179" s="137"/>
      <c r="CA179" s="137"/>
      <c r="CB179" s="137"/>
      <c r="CC179" s="137"/>
    </row>
    <row r="180" spans="1:81" ht="12.95" customHeight="1">
      <c r="A180" s="319" t="s">
        <v>74</v>
      </c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20"/>
      <c r="M180" s="320"/>
      <c r="N180" s="320"/>
      <c r="O180" s="320"/>
      <c r="P180" s="320"/>
      <c r="Q180" s="320"/>
      <c r="R180" s="320"/>
      <c r="S180" s="320"/>
      <c r="T180" s="320"/>
      <c r="U180" s="320"/>
      <c r="V180" s="320"/>
      <c r="W180" s="320"/>
      <c r="X180" s="320"/>
      <c r="Y180" s="320"/>
      <c r="Z180" s="320"/>
      <c r="AA180" s="320"/>
      <c r="AB180" s="387"/>
      <c r="AC180" s="437" t="s">
        <v>428</v>
      </c>
      <c r="AD180" s="438"/>
      <c r="AE180" s="438"/>
      <c r="AF180" s="438"/>
      <c r="AG180" s="438"/>
      <c r="AH180" s="438"/>
      <c r="AI180" s="438"/>
      <c r="AJ180" s="438"/>
      <c r="AK180" s="438"/>
      <c r="AL180" s="438"/>
      <c r="AM180" s="438"/>
      <c r="AN180" s="438"/>
      <c r="AO180" s="438"/>
      <c r="AP180" s="438"/>
      <c r="AQ180" s="438"/>
      <c r="AR180" s="438"/>
      <c r="AS180" s="438"/>
      <c r="AT180" s="438"/>
      <c r="AU180" s="438"/>
      <c r="AV180" s="438"/>
      <c r="AW180" s="438"/>
      <c r="AX180" s="438"/>
      <c r="AY180" s="438"/>
      <c r="AZ180" s="438"/>
      <c r="BA180" s="438"/>
      <c r="BB180" s="438"/>
      <c r="BC180" s="438"/>
      <c r="BD180" s="438"/>
      <c r="BE180" s="438"/>
      <c r="BF180" s="438"/>
      <c r="BG180" s="438"/>
      <c r="BH180" s="438"/>
      <c r="BI180" s="438"/>
      <c r="BJ180" s="438"/>
      <c r="BK180" s="438"/>
      <c r="BL180" s="438"/>
      <c r="BM180" s="438"/>
      <c r="BN180" s="438"/>
      <c r="BO180" s="438"/>
      <c r="BP180" s="438"/>
      <c r="BQ180" s="438"/>
      <c r="BR180" s="438"/>
      <c r="BS180" s="438"/>
      <c r="BT180" s="438"/>
      <c r="BU180" s="438"/>
      <c r="BV180" s="438"/>
      <c r="BW180" s="438"/>
      <c r="BX180" s="439"/>
      <c r="BY180" s="137"/>
      <c r="BZ180" s="137"/>
      <c r="CA180" s="137"/>
      <c r="CB180" s="137"/>
      <c r="CC180" s="137"/>
    </row>
    <row r="181" spans="1:81" ht="12.95" customHeight="1">
      <c r="A181" s="319" t="s">
        <v>73</v>
      </c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20"/>
      <c r="M181" s="320"/>
      <c r="N181" s="320"/>
      <c r="O181" s="320"/>
      <c r="P181" s="320"/>
      <c r="Q181" s="320"/>
      <c r="R181" s="320"/>
      <c r="S181" s="320"/>
      <c r="T181" s="320"/>
      <c r="U181" s="320"/>
      <c r="V181" s="320"/>
      <c r="W181" s="320"/>
      <c r="X181" s="320"/>
      <c r="Y181" s="320"/>
      <c r="Z181" s="320"/>
      <c r="AA181" s="320"/>
      <c r="AB181" s="387"/>
      <c r="AC181" s="437" t="s">
        <v>429</v>
      </c>
      <c r="AD181" s="438"/>
      <c r="AE181" s="438"/>
      <c r="AF181" s="438"/>
      <c r="AG181" s="438"/>
      <c r="AH181" s="438"/>
      <c r="AI181" s="438"/>
      <c r="AJ181" s="438"/>
      <c r="AK181" s="438"/>
      <c r="AL181" s="438"/>
      <c r="AM181" s="438"/>
      <c r="AN181" s="438"/>
      <c r="AO181" s="438"/>
      <c r="AP181" s="438"/>
      <c r="AQ181" s="438"/>
      <c r="AR181" s="438"/>
      <c r="AS181" s="438"/>
      <c r="AT181" s="438"/>
      <c r="AU181" s="438"/>
      <c r="AV181" s="438"/>
      <c r="AW181" s="438"/>
      <c r="AX181" s="438"/>
      <c r="AY181" s="438"/>
      <c r="AZ181" s="438"/>
      <c r="BA181" s="438"/>
      <c r="BB181" s="438"/>
      <c r="BC181" s="438"/>
      <c r="BD181" s="438"/>
      <c r="BE181" s="438"/>
      <c r="BF181" s="438"/>
      <c r="BG181" s="438"/>
      <c r="BH181" s="438"/>
      <c r="BI181" s="438"/>
      <c r="BJ181" s="438"/>
      <c r="BK181" s="438"/>
      <c r="BL181" s="438"/>
      <c r="BM181" s="438"/>
      <c r="BN181" s="438"/>
      <c r="BO181" s="438"/>
      <c r="BP181" s="438"/>
      <c r="BQ181" s="438"/>
      <c r="BR181" s="438"/>
      <c r="BS181" s="438"/>
      <c r="BT181" s="438"/>
      <c r="BU181" s="438"/>
      <c r="BV181" s="438"/>
      <c r="BW181" s="438"/>
      <c r="BX181" s="439"/>
      <c r="BY181" s="137"/>
      <c r="BZ181" s="137"/>
      <c r="CA181" s="137"/>
      <c r="CB181" s="137"/>
      <c r="CC181" s="137"/>
    </row>
    <row r="182" spans="1:81" ht="12.95" customHeight="1">
      <c r="A182" s="319" t="s">
        <v>72</v>
      </c>
      <c r="B182" s="320"/>
      <c r="C182" s="320"/>
      <c r="D182" s="320"/>
      <c r="E182" s="320"/>
      <c r="F182" s="320"/>
      <c r="G182" s="320"/>
      <c r="H182" s="320"/>
      <c r="I182" s="320"/>
      <c r="J182" s="320"/>
      <c r="K182" s="320"/>
      <c r="L182" s="320"/>
      <c r="M182" s="320"/>
      <c r="N182" s="320"/>
      <c r="O182" s="320"/>
      <c r="P182" s="320"/>
      <c r="Q182" s="320"/>
      <c r="R182" s="320"/>
      <c r="S182" s="320"/>
      <c r="T182" s="320"/>
      <c r="U182" s="320"/>
      <c r="V182" s="320"/>
      <c r="W182" s="320"/>
      <c r="X182" s="320"/>
      <c r="Y182" s="320"/>
      <c r="Z182" s="320"/>
      <c r="AA182" s="320"/>
      <c r="AB182" s="387"/>
      <c r="AC182" s="437" t="s">
        <v>430</v>
      </c>
      <c r="AD182" s="438"/>
      <c r="AE182" s="438"/>
      <c r="AF182" s="438"/>
      <c r="AG182" s="438"/>
      <c r="AH182" s="438"/>
      <c r="AI182" s="438"/>
      <c r="AJ182" s="438"/>
      <c r="AK182" s="438"/>
      <c r="AL182" s="438"/>
      <c r="AM182" s="438"/>
      <c r="AN182" s="438"/>
      <c r="AO182" s="438"/>
      <c r="AP182" s="438"/>
      <c r="AQ182" s="438"/>
      <c r="AR182" s="438"/>
      <c r="AS182" s="438"/>
      <c r="AT182" s="438"/>
      <c r="AU182" s="438"/>
      <c r="AV182" s="438"/>
      <c r="AW182" s="438"/>
      <c r="AX182" s="438"/>
      <c r="AY182" s="438"/>
      <c r="AZ182" s="438"/>
      <c r="BA182" s="438"/>
      <c r="BB182" s="438"/>
      <c r="BC182" s="438"/>
      <c r="BD182" s="438"/>
      <c r="BE182" s="438"/>
      <c r="BF182" s="438"/>
      <c r="BG182" s="438"/>
      <c r="BH182" s="438"/>
      <c r="BI182" s="438"/>
      <c r="BJ182" s="438"/>
      <c r="BK182" s="438"/>
      <c r="BL182" s="438"/>
      <c r="BM182" s="438"/>
      <c r="BN182" s="438"/>
      <c r="BO182" s="438"/>
      <c r="BP182" s="438"/>
      <c r="BQ182" s="438"/>
      <c r="BR182" s="438"/>
      <c r="BS182" s="438"/>
      <c r="BT182" s="438"/>
      <c r="BU182" s="438"/>
      <c r="BV182" s="438"/>
      <c r="BW182" s="438"/>
      <c r="BX182" s="439"/>
      <c r="BY182" s="137"/>
      <c r="BZ182" s="137"/>
      <c r="CA182" s="137"/>
      <c r="CB182" s="137"/>
      <c r="CC182" s="137"/>
    </row>
    <row r="183" spans="1:81" ht="12.95" customHeight="1">
      <c r="A183" s="319" t="s">
        <v>71</v>
      </c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0"/>
      <c r="N183" s="320"/>
      <c r="O183" s="320"/>
      <c r="P183" s="320"/>
      <c r="Q183" s="320"/>
      <c r="R183" s="320"/>
      <c r="S183" s="320"/>
      <c r="T183" s="320"/>
      <c r="U183" s="320"/>
      <c r="V183" s="320"/>
      <c r="W183" s="320"/>
      <c r="X183" s="320"/>
      <c r="Y183" s="320"/>
      <c r="Z183" s="320"/>
      <c r="AA183" s="320"/>
      <c r="AB183" s="387"/>
      <c r="AC183" s="437" t="s">
        <v>431</v>
      </c>
      <c r="AD183" s="438"/>
      <c r="AE183" s="438"/>
      <c r="AF183" s="438"/>
      <c r="AG183" s="438"/>
      <c r="AH183" s="438"/>
      <c r="AI183" s="438"/>
      <c r="AJ183" s="438"/>
      <c r="AK183" s="438"/>
      <c r="AL183" s="438"/>
      <c r="AM183" s="438"/>
      <c r="AN183" s="438"/>
      <c r="AO183" s="438"/>
      <c r="AP183" s="438"/>
      <c r="AQ183" s="438"/>
      <c r="AR183" s="438"/>
      <c r="AS183" s="438"/>
      <c r="AT183" s="438"/>
      <c r="AU183" s="438"/>
      <c r="AV183" s="438"/>
      <c r="AW183" s="438"/>
      <c r="AX183" s="438"/>
      <c r="AY183" s="438"/>
      <c r="AZ183" s="438"/>
      <c r="BA183" s="438"/>
      <c r="BB183" s="438"/>
      <c r="BC183" s="438"/>
      <c r="BD183" s="438"/>
      <c r="BE183" s="438"/>
      <c r="BF183" s="438"/>
      <c r="BG183" s="438"/>
      <c r="BH183" s="438"/>
      <c r="BI183" s="438"/>
      <c r="BJ183" s="438"/>
      <c r="BK183" s="438"/>
      <c r="BL183" s="438"/>
      <c r="BM183" s="438"/>
      <c r="BN183" s="438"/>
      <c r="BO183" s="438"/>
      <c r="BP183" s="438"/>
      <c r="BQ183" s="438"/>
      <c r="BR183" s="438"/>
      <c r="BS183" s="438"/>
      <c r="BT183" s="438"/>
      <c r="BU183" s="438"/>
      <c r="BV183" s="438"/>
      <c r="BW183" s="438"/>
      <c r="BX183" s="439"/>
      <c r="BY183" s="137"/>
      <c r="BZ183" s="137"/>
      <c r="CA183" s="137"/>
      <c r="CB183" s="137"/>
      <c r="CC183" s="137"/>
    </row>
    <row r="184" spans="1:81" ht="12.95" customHeight="1">
      <c r="A184" s="319" t="s">
        <v>167</v>
      </c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0"/>
      <c r="N184" s="320"/>
      <c r="O184" s="320"/>
      <c r="P184" s="320"/>
      <c r="Q184" s="320"/>
      <c r="R184" s="320"/>
      <c r="S184" s="320"/>
      <c r="T184" s="320"/>
      <c r="U184" s="320"/>
      <c r="V184" s="320"/>
      <c r="W184" s="320"/>
      <c r="X184" s="320"/>
      <c r="Y184" s="320"/>
      <c r="Z184" s="320"/>
      <c r="AA184" s="320"/>
      <c r="AB184" s="387"/>
      <c r="AC184" s="437" t="s">
        <v>432</v>
      </c>
      <c r="AD184" s="438"/>
      <c r="AE184" s="438"/>
      <c r="AF184" s="438"/>
      <c r="AG184" s="438"/>
      <c r="AH184" s="438"/>
      <c r="AI184" s="438"/>
      <c r="AJ184" s="438"/>
      <c r="AK184" s="438"/>
      <c r="AL184" s="438"/>
      <c r="AM184" s="438"/>
      <c r="AN184" s="438"/>
      <c r="AO184" s="438"/>
      <c r="AP184" s="438"/>
      <c r="AQ184" s="438"/>
      <c r="AR184" s="438"/>
      <c r="AS184" s="438"/>
      <c r="AT184" s="438"/>
      <c r="AU184" s="438"/>
      <c r="AV184" s="438"/>
      <c r="AW184" s="438"/>
      <c r="AX184" s="438"/>
      <c r="AY184" s="438"/>
      <c r="AZ184" s="438"/>
      <c r="BA184" s="438"/>
      <c r="BB184" s="438"/>
      <c r="BC184" s="438"/>
      <c r="BD184" s="438"/>
      <c r="BE184" s="438"/>
      <c r="BF184" s="438"/>
      <c r="BG184" s="438"/>
      <c r="BH184" s="438"/>
      <c r="BI184" s="438"/>
      <c r="BJ184" s="438"/>
      <c r="BK184" s="438"/>
      <c r="BL184" s="438"/>
      <c r="BM184" s="438"/>
      <c r="BN184" s="438"/>
      <c r="BO184" s="438"/>
      <c r="BP184" s="438"/>
      <c r="BQ184" s="438"/>
      <c r="BR184" s="438"/>
      <c r="BS184" s="438"/>
      <c r="BT184" s="438"/>
      <c r="BU184" s="438"/>
      <c r="BV184" s="438"/>
      <c r="BW184" s="438"/>
      <c r="BX184" s="439"/>
      <c r="BY184" s="137"/>
      <c r="BZ184" s="137"/>
      <c r="CA184" s="137"/>
      <c r="CB184" s="137"/>
      <c r="CC184" s="137"/>
    </row>
    <row r="185" spans="1:81" ht="12.95" customHeight="1">
      <c r="A185" s="338" t="s">
        <v>69</v>
      </c>
      <c r="B185" s="339"/>
      <c r="C185" s="339"/>
      <c r="D185" s="339"/>
      <c r="E185" s="339"/>
      <c r="F185" s="339"/>
      <c r="G185" s="339"/>
      <c r="H185" s="339"/>
      <c r="I185" s="339"/>
      <c r="J185" s="339"/>
      <c r="K185" s="339"/>
      <c r="L185" s="339"/>
      <c r="M185" s="339"/>
      <c r="N185" s="339"/>
      <c r="O185" s="339"/>
      <c r="P185" s="339"/>
      <c r="Q185" s="339"/>
      <c r="R185" s="339"/>
      <c r="S185" s="339"/>
      <c r="T185" s="339"/>
      <c r="U185" s="339"/>
      <c r="V185" s="339"/>
      <c r="W185" s="339"/>
      <c r="X185" s="339"/>
      <c r="Y185" s="339"/>
      <c r="Z185" s="339"/>
      <c r="AA185" s="339"/>
      <c r="AB185" s="443"/>
      <c r="AC185" s="559" t="s">
        <v>433</v>
      </c>
      <c r="AD185" s="560"/>
      <c r="AE185" s="560"/>
      <c r="AF185" s="560"/>
      <c r="AG185" s="560"/>
      <c r="AH185" s="560"/>
      <c r="AI185" s="560"/>
      <c r="AJ185" s="560"/>
      <c r="AK185" s="560"/>
      <c r="AL185" s="560"/>
      <c r="AM185" s="560"/>
      <c r="AN185" s="560"/>
      <c r="AO185" s="560"/>
      <c r="AP185" s="560"/>
      <c r="AQ185" s="560"/>
      <c r="AR185" s="560"/>
      <c r="AS185" s="560"/>
      <c r="AT185" s="560"/>
      <c r="AU185" s="560"/>
      <c r="AV185" s="560"/>
      <c r="AW185" s="560"/>
      <c r="AX185" s="560"/>
      <c r="AY185" s="560"/>
      <c r="AZ185" s="560"/>
      <c r="BA185" s="560"/>
      <c r="BB185" s="560"/>
      <c r="BC185" s="560"/>
      <c r="BD185" s="560"/>
      <c r="BE185" s="560"/>
      <c r="BF185" s="560"/>
      <c r="BG185" s="560"/>
      <c r="BH185" s="560"/>
      <c r="BI185" s="560"/>
      <c r="BJ185" s="560"/>
      <c r="BK185" s="560"/>
      <c r="BL185" s="560"/>
      <c r="BM185" s="560"/>
      <c r="BN185" s="560"/>
      <c r="BO185" s="560"/>
      <c r="BP185" s="560"/>
      <c r="BQ185" s="560"/>
      <c r="BR185" s="560"/>
      <c r="BS185" s="560"/>
      <c r="BT185" s="560"/>
      <c r="BU185" s="560"/>
      <c r="BV185" s="560"/>
      <c r="BW185" s="560"/>
      <c r="BX185" s="561"/>
      <c r="BY185" s="137"/>
      <c r="BZ185" s="137"/>
      <c r="CA185" s="137"/>
      <c r="CB185" s="137"/>
      <c r="CC185" s="137"/>
    </row>
    <row r="186" spans="1:81" ht="12" customHeight="1">
      <c r="A186" s="341"/>
      <c r="B186" s="342"/>
      <c r="C186" s="342"/>
      <c r="D186" s="342"/>
      <c r="E186" s="342"/>
      <c r="F186" s="342"/>
      <c r="G186" s="342"/>
      <c r="H186" s="342"/>
      <c r="I186" s="342"/>
      <c r="J186" s="342"/>
      <c r="K186" s="342"/>
      <c r="L186" s="342"/>
      <c r="M186" s="342"/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42"/>
      <c r="AB186" s="436"/>
      <c r="AC186" s="562"/>
      <c r="AD186" s="563"/>
      <c r="AE186" s="563"/>
      <c r="AF186" s="563"/>
      <c r="AG186" s="563"/>
      <c r="AH186" s="563"/>
      <c r="AI186" s="563"/>
      <c r="AJ186" s="563"/>
      <c r="AK186" s="563"/>
      <c r="AL186" s="563"/>
      <c r="AM186" s="563"/>
      <c r="AN186" s="563"/>
      <c r="AO186" s="563"/>
      <c r="AP186" s="563"/>
      <c r="AQ186" s="563"/>
      <c r="AR186" s="563"/>
      <c r="AS186" s="563"/>
      <c r="AT186" s="563"/>
      <c r="AU186" s="563"/>
      <c r="AV186" s="563"/>
      <c r="AW186" s="563"/>
      <c r="AX186" s="563"/>
      <c r="AY186" s="563"/>
      <c r="AZ186" s="563"/>
      <c r="BA186" s="563"/>
      <c r="BB186" s="563"/>
      <c r="BC186" s="563"/>
      <c r="BD186" s="563"/>
      <c r="BE186" s="563"/>
      <c r="BF186" s="563"/>
      <c r="BG186" s="563"/>
      <c r="BH186" s="563"/>
      <c r="BI186" s="563"/>
      <c r="BJ186" s="563"/>
      <c r="BK186" s="563"/>
      <c r="BL186" s="563"/>
      <c r="BM186" s="563"/>
      <c r="BN186" s="563"/>
      <c r="BO186" s="563"/>
      <c r="BP186" s="563"/>
      <c r="BQ186" s="563"/>
      <c r="BR186" s="563"/>
      <c r="BS186" s="563"/>
      <c r="BT186" s="563"/>
      <c r="BU186" s="563"/>
      <c r="BV186" s="563"/>
      <c r="BW186" s="563"/>
      <c r="BX186" s="564"/>
      <c r="BY186" s="137"/>
      <c r="BZ186" s="137"/>
      <c r="CA186" s="137"/>
      <c r="CB186" s="137"/>
      <c r="CC186" s="137"/>
    </row>
    <row r="187" spans="1:81" ht="12.75" customHeight="1">
      <c r="A187" s="355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56"/>
      <c r="P187" s="356"/>
      <c r="Q187" s="356"/>
      <c r="R187" s="356"/>
      <c r="S187" s="356"/>
      <c r="T187" s="356"/>
      <c r="U187" s="356"/>
      <c r="V187" s="356"/>
      <c r="W187" s="356"/>
      <c r="X187" s="356"/>
      <c r="Y187" s="356"/>
      <c r="Z187" s="356"/>
      <c r="AA187" s="356"/>
      <c r="AB187" s="356"/>
      <c r="AC187" s="356"/>
      <c r="AD187" s="356"/>
      <c r="AE187" s="356"/>
      <c r="AF187" s="356"/>
      <c r="AG187" s="356"/>
      <c r="AH187" s="356"/>
      <c r="AI187" s="356"/>
      <c r="AJ187" s="356"/>
      <c r="AK187" s="356"/>
      <c r="AL187" s="356"/>
      <c r="AM187" s="356"/>
      <c r="AN187" s="356"/>
      <c r="AO187" s="356"/>
      <c r="AP187" s="356"/>
      <c r="AQ187" s="356"/>
      <c r="AR187" s="356"/>
      <c r="AS187" s="356"/>
      <c r="AT187" s="356"/>
      <c r="AU187" s="356"/>
      <c r="AV187" s="356"/>
      <c r="AW187" s="356"/>
      <c r="AX187" s="356"/>
      <c r="AY187" s="356"/>
      <c r="AZ187" s="356"/>
      <c r="BA187" s="356"/>
      <c r="BB187" s="356"/>
      <c r="BC187" s="356"/>
      <c r="BD187" s="356"/>
      <c r="BE187" s="356"/>
      <c r="BF187" s="356"/>
      <c r="BG187" s="356"/>
      <c r="BH187" s="356"/>
      <c r="BI187" s="356"/>
      <c r="BJ187" s="356"/>
      <c r="BK187" s="356"/>
      <c r="BL187" s="356"/>
      <c r="BM187" s="356"/>
      <c r="BN187" s="356"/>
      <c r="BO187" s="356"/>
      <c r="BP187" s="356"/>
      <c r="BQ187" s="356"/>
      <c r="BR187" s="356"/>
      <c r="BS187" s="356"/>
      <c r="BT187" s="356"/>
      <c r="BU187" s="356"/>
      <c r="BV187" s="356"/>
      <c r="BW187" s="356"/>
      <c r="BX187" s="357"/>
      <c r="BY187" s="137"/>
      <c r="BZ187" s="137"/>
      <c r="CA187" s="137"/>
      <c r="CB187" s="137"/>
      <c r="CC187" s="137"/>
    </row>
    <row r="188" spans="1:81" ht="12.95" hidden="1" customHeight="1" outlineLevel="1">
      <c r="A188" s="319" t="s">
        <v>74</v>
      </c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0"/>
      <c r="N188" s="320"/>
      <c r="O188" s="320"/>
      <c r="P188" s="320"/>
      <c r="Q188" s="320"/>
      <c r="R188" s="320"/>
      <c r="S188" s="320"/>
      <c r="T188" s="320"/>
      <c r="U188" s="320"/>
      <c r="V188" s="320"/>
      <c r="W188" s="320"/>
      <c r="X188" s="320"/>
      <c r="Y188" s="320"/>
      <c r="Z188" s="320"/>
      <c r="AA188" s="320"/>
      <c r="AB188" s="387"/>
      <c r="AC188" s="437" t="s">
        <v>434</v>
      </c>
      <c r="AD188" s="438"/>
      <c r="AE188" s="438"/>
      <c r="AF188" s="438"/>
      <c r="AG188" s="438"/>
      <c r="AH188" s="438"/>
      <c r="AI188" s="438"/>
      <c r="AJ188" s="438"/>
      <c r="AK188" s="438"/>
      <c r="AL188" s="438"/>
      <c r="AM188" s="438"/>
      <c r="AN188" s="438"/>
      <c r="AO188" s="438"/>
      <c r="AP188" s="438"/>
      <c r="AQ188" s="438"/>
      <c r="AR188" s="438"/>
      <c r="AS188" s="438"/>
      <c r="AT188" s="438"/>
      <c r="AU188" s="438"/>
      <c r="AV188" s="438"/>
      <c r="AW188" s="438"/>
      <c r="AX188" s="438"/>
      <c r="AY188" s="438"/>
      <c r="AZ188" s="438"/>
      <c r="BA188" s="438"/>
      <c r="BB188" s="438"/>
      <c r="BC188" s="438"/>
      <c r="BD188" s="438"/>
      <c r="BE188" s="438"/>
      <c r="BF188" s="438"/>
      <c r="BG188" s="438"/>
      <c r="BH188" s="438"/>
      <c r="BI188" s="438"/>
      <c r="BJ188" s="438"/>
      <c r="BK188" s="438"/>
      <c r="BL188" s="438"/>
      <c r="BM188" s="438"/>
      <c r="BN188" s="438"/>
      <c r="BO188" s="438"/>
      <c r="BP188" s="438"/>
      <c r="BQ188" s="438"/>
      <c r="BR188" s="438"/>
      <c r="BS188" s="438"/>
      <c r="BT188" s="438"/>
      <c r="BU188" s="438"/>
      <c r="BV188" s="438"/>
      <c r="BW188" s="438"/>
      <c r="BX188" s="439"/>
      <c r="BY188" s="137"/>
      <c r="BZ188" s="137"/>
      <c r="CA188" s="137"/>
      <c r="CB188" s="137"/>
      <c r="CC188" s="137"/>
    </row>
    <row r="189" spans="1:81" ht="12.95" hidden="1" customHeight="1" outlineLevel="1">
      <c r="A189" s="319" t="s">
        <v>73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20"/>
      <c r="Z189" s="320"/>
      <c r="AA189" s="320"/>
      <c r="AB189" s="387"/>
      <c r="AC189" s="437" t="s">
        <v>435</v>
      </c>
      <c r="AD189" s="438"/>
      <c r="AE189" s="438"/>
      <c r="AF189" s="438"/>
      <c r="AG189" s="438"/>
      <c r="AH189" s="438"/>
      <c r="AI189" s="438"/>
      <c r="AJ189" s="438"/>
      <c r="AK189" s="438"/>
      <c r="AL189" s="438"/>
      <c r="AM189" s="438"/>
      <c r="AN189" s="438"/>
      <c r="AO189" s="438"/>
      <c r="AP189" s="438"/>
      <c r="AQ189" s="438"/>
      <c r="AR189" s="438"/>
      <c r="AS189" s="438"/>
      <c r="AT189" s="438"/>
      <c r="AU189" s="438"/>
      <c r="AV189" s="438"/>
      <c r="AW189" s="438"/>
      <c r="AX189" s="438"/>
      <c r="AY189" s="438"/>
      <c r="AZ189" s="438"/>
      <c r="BA189" s="438"/>
      <c r="BB189" s="438"/>
      <c r="BC189" s="438"/>
      <c r="BD189" s="438"/>
      <c r="BE189" s="438"/>
      <c r="BF189" s="438"/>
      <c r="BG189" s="438"/>
      <c r="BH189" s="438"/>
      <c r="BI189" s="438"/>
      <c r="BJ189" s="438"/>
      <c r="BK189" s="438"/>
      <c r="BL189" s="438"/>
      <c r="BM189" s="438"/>
      <c r="BN189" s="438"/>
      <c r="BO189" s="438"/>
      <c r="BP189" s="438"/>
      <c r="BQ189" s="438"/>
      <c r="BR189" s="438"/>
      <c r="BS189" s="438"/>
      <c r="BT189" s="438"/>
      <c r="BU189" s="438"/>
      <c r="BV189" s="438"/>
      <c r="BW189" s="438"/>
      <c r="BX189" s="439"/>
      <c r="BY189" s="137"/>
      <c r="BZ189" s="137"/>
      <c r="CA189" s="137"/>
      <c r="CB189" s="137"/>
      <c r="CC189" s="137"/>
    </row>
    <row r="190" spans="1:81" ht="12.95" hidden="1" customHeight="1" outlineLevel="1">
      <c r="A190" s="319" t="s">
        <v>72</v>
      </c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320"/>
      <c r="Y190" s="320"/>
      <c r="Z190" s="320"/>
      <c r="AA190" s="320"/>
      <c r="AB190" s="387"/>
      <c r="AC190" s="437" t="s">
        <v>436</v>
      </c>
      <c r="AD190" s="438"/>
      <c r="AE190" s="438"/>
      <c r="AF190" s="438"/>
      <c r="AG190" s="438"/>
      <c r="AH190" s="438"/>
      <c r="AI190" s="438"/>
      <c r="AJ190" s="438"/>
      <c r="AK190" s="438"/>
      <c r="AL190" s="438"/>
      <c r="AM190" s="438"/>
      <c r="AN190" s="438"/>
      <c r="AO190" s="438"/>
      <c r="AP190" s="438"/>
      <c r="AQ190" s="438"/>
      <c r="AR190" s="438"/>
      <c r="AS190" s="438"/>
      <c r="AT190" s="438"/>
      <c r="AU190" s="438"/>
      <c r="AV190" s="438"/>
      <c r="AW190" s="438"/>
      <c r="AX190" s="438"/>
      <c r="AY190" s="438"/>
      <c r="AZ190" s="438"/>
      <c r="BA190" s="438"/>
      <c r="BB190" s="438"/>
      <c r="BC190" s="438"/>
      <c r="BD190" s="438"/>
      <c r="BE190" s="438"/>
      <c r="BF190" s="438"/>
      <c r="BG190" s="438"/>
      <c r="BH190" s="438"/>
      <c r="BI190" s="438"/>
      <c r="BJ190" s="438"/>
      <c r="BK190" s="438"/>
      <c r="BL190" s="438"/>
      <c r="BM190" s="438"/>
      <c r="BN190" s="438"/>
      <c r="BO190" s="438"/>
      <c r="BP190" s="438"/>
      <c r="BQ190" s="438"/>
      <c r="BR190" s="438"/>
      <c r="BS190" s="438"/>
      <c r="BT190" s="438"/>
      <c r="BU190" s="438"/>
      <c r="BV190" s="438"/>
      <c r="BW190" s="438"/>
      <c r="BX190" s="439"/>
      <c r="BY190" s="137"/>
      <c r="BZ190" s="137"/>
      <c r="CA190" s="137"/>
      <c r="CB190" s="137"/>
      <c r="CC190" s="137"/>
    </row>
    <row r="191" spans="1:81" ht="12.95" hidden="1" customHeight="1" outlineLevel="1">
      <c r="A191" s="319" t="s">
        <v>71</v>
      </c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0"/>
      <c r="N191" s="320"/>
      <c r="O191" s="320"/>
      <c r="P191" s="320"/>
      <c r="Q191" s="320"/>
      <c r="R191" s="320"/>
      <c r="S191" s="320"/>
      <c r="T191" s="320"/>
      <c r="U191" s="320"/>
      <c r="V191" s="320"/>
      <c r="W191" s="320"/>
      <c r="X191" s="320"/>
      <c r="Y191" s="320"/>
      <c r="Z191" s="320"/>
      <c r="AA191" s="320"/>
      <c r="AB191" s="387"/>
      <c r="AC191" s="437" t="s">
        <v>437</v>
      </c>
      <c r="AD191" s="438"/>
      <c r="AE191" s="438"/>
      <c r="AF191" s="438"/>
      <c r="AG191" s="438"/>
      <c r="AH191" s="438"/>
      <c r="AI191" s="438"/>
      <c r="AJ191" s="438"/>
      <c r="AK191" s="438"/>
      <c r="AL191" s="438"/>
      <c r="AM191" s="438"/>
      <c r="AN191" s="438"/>
      <c r="AO191" s="438"/>
      <c r="AP191" s="438"/>
      <c r="AQ191" s="438"/>
      <c r="AR191" s="438"/>
      <c r="AS191" s="438"/>
      <c r="AT191" s="438"/>
      <c r="AU191" s="438"/>
      <c r="AV191" s="438"/>
      <c r="AW191" s="438"/>
      <c r="AX191" s="438"/>
      <c r="AY191" s="438"/>
      <c r="AZ191" s="438"/>
      <c r="BA191" s="438"/>
      <c r="BB191" s="438"/>
      <c r="BC191" s="438"/>
      <c r="BD191" s="438"/>
      <c r="BE191" s="438"/>
      <c r="BF191" s="438"/>
      <c r="BG191" s="438"/>
      <c r="BH191" s="438"/>
      <c r="BI191" s="438"/>
      <c r="BJ191" s="438"/>
      <c r="BK191" s="438"/>
      <c r="BL191" s="438"/>
      <c r="BM191" s="438"/>
      <c r="BN191" s="438"/>
      <c r="BO191" s="438"/>
      <c r="BP191" s="438"/>
      <c r="BQ191" s="438"/>
      <c r="BR191" s="438"/>
      <c r="BS191" s="438"/>
      <c r="BT191" s="438"/>
      <c r="BU191" s="438"/>
      <c r="BV191" s="438"/>
      <c r="BW191" s="438"/>
      <c r="BX191" s="439"/>
      <c r="BY191" s="137"/>
      <c r="BZ191" s="137"/>
      <c r="CA191" s="137"/>
      <c r="CB191" s="137"/>
      <c r="CC191" s="137"/>
    </row>
    <row r="192" spans="1:81" ht="12.95" hidden="1" customHeight="1" outlineLevel="1">
      <c r="A192" s="319" t="s">
        <v>70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20"/>
      <c r="Z192" s="320"/>
      <c r="AA192" s="320"/>
      <c r="AB192" s="387"/>
      <c r="AC192" s="437" t="s">
        <v>438</v>
      </c>
      <c r="AD192" s="438"/>
      <c r="AE192" s="438"/>
      <c r="AF192" s="438"/>
      <c r="AG192" s="438"/>
      <c r="AH192" s="438"/>
      <c r="AI192" s="438"/>
      <c r="AJ192" s="438"/>
      <c r="AK192" s="438"/>
      <c r="AL192" s="438"/>
      <c r="AM192" s="438"/>
      <c r="AN192" s="438"/>
      <c r="AO192" s="438"/>
      <c r="AP192" s="438"/>
      <c r="AQ192" s="438"/>
      <c r="AR192" s="438"/>
      <c r="AS192" s="438"/>
      <c r="AT192" s="438"/>
      <c r="AU192" s="438"/>
      <c r="AV192" s="438"/>
      <c r="AW192" s="438"/>
      <c r="AX192" s="438"/>
      <c r="AY192" s="438"/>
      <c r="AZ192" s="438"/>
      <c r="BA192" s="438"/>
      <c r="BB192" s="438"/>
      <c r="BC192" s="438"/>
      <c r="BD192" s="438"/>
      <c r="BE192" s="438"/>
      <c r="BF192" s="438"/>
      <c r="BG192" s="438"/>
      <c r="BH192" s="438"/>
      <c r="BI192" s="438"/>
      <c r="BJ192" s="438"/>
      <c r="BK192" s="438"/>
      <c r="BL192" s="438"/>
      <c r="BM192" s="438"/>
      <c r="BN192" s="438"/>
      <c r="BO192" s="438"/>
      <c r="BP192" s="438"/>
      <c r="BQ192" s="438"/>
      <c r="BR192" s="438"/>
      <c r="BS192" s="438"/>
      <c r="BT192" s="438"/>
      <c r="BU192" s="438"/>
      <c r="BV192" s="438"/>
      <c r="BW192" s="438"/>
      <c r="BX192" s="439"/>
      <c r="BY192" s="137"/>
      <c r="BZ192" s="137"/>
      <c r="CA192" s="137"/>
      <c r="CB192" s="137"/>
      <c r="CC192" s="137"/>
    </row>
    <row r="193" spans="1:81" ht="12.95" hidden="1" customHeight="1" outlineLevel="1">
      <c r="A193" s="338" t="s">
        <v>69</v>
      </c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  <c r="V193" s="339"/>
      <c r="W193" s="339"/>
      <c r="X193" s="339"/>
      <c r="Y193" s="339"/>
      <c r="Z193" s="339"/>
      <c r="AA193" s="339"/>
      <c r="AB193" s="443"/>
      <c r="AC193" s="559" t="s">
        <v>439</v>
      </c>
      <c r="AD193" s="560"/>
      <c r="AE193" s="560"/>
      <c r="AF193" s="560"/>
      <c r="AG193" s="560"/>
      <c r="AH193" s="560"/>
      <c r="AI193" s="560"/>
      <c r="AJ193" s="560"/>
      <c r="AK193" s="560"/>
      <c r="AL193" s="560"/>
      <c r="AM193" s="560"/>
      <c r="AN193" s="560"/>
      <c r="AO193" s="560"/>
      <c r="AP193" s="560"/>
      <c r="AQ193" s="560"/>
      <c r="AR193" s="560"/>
      <c r="AS193" s="560"/>
      <c r="AT193" s="560"/>
      <c r="AU193" s="560"/>
      <c r="AV193" s="560"/>
      <c r="AW193" s="560"/>
      <c r="AX193" s="560"/>
      <c r="AY193" s="560"/>
      <c r="AZ193" s="560"/>
      <c r="BA193" s="560"/>
      <c r="BB193" s="560"/>
      <c r="BC193" s="560"/>
      <c r="BD193" s="560"/>
      <c r="BE193" s="560"/>
      <c r="BF193" s="560"/>
      <c r="BG193" s="560"/>
      <c r="BH193" s="560"/>
      <c r="BI193" s="560"/>
      <c r="BJ193" s="560"/>
      <c r="BK193" s="560"/>
      <c r="BL193" s="560"/>
      <c r="BM193" s="560"/>
      <c r="BN193" s="560"/>
      <c r="BO193" s="560"/>
      <c r="BP193" s="560"/>
      <c r="BQ193" s="560"/>
      <c r="BR193" s="560"/>
      <c r="BS193" s="560"/>
      <c r="BT193" s="560"/>
      <c r="BU193" s="560"/>
      <c r="BV193" s="560"/>
      <c r="BW193" s="560"/>
      <c r="BX193" s="561"/>
      <c r="BY193" s="137"/>
      <c r="BZ193" s="137"/>
      <c r="CA193" s="137"/>
      <c r="CB193" s="137"/>
      <c r="CC193" s="137"/>
    </row>
    <row r="194" spans="1:81" ht="11.25" hidden="1" customHeight="1" outlineLevel="1">
      <c r="A194" s="341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42"/>
      <c r="P194" s="342"/>
      <c r="Q194" s="342"/>
      <c r="R194" s="342"/>
      <c r="S194" s="342"/>
      <c r="T194" s="342"/>
      <c r="U194" s="342"/>
      <c r="V194" s="342"/>
      <c r="W194" s="342"/>
      <c r="X194" s="342"/>
      <c r="Y194" s="342"/>
      <c r="Z194" s="342"/>
      <c r="AA194" s="342"/>
      <c r="AB194" s="436"/>
      <c r="AC194" s="562"/>
      <c r="AD194" s="563"/>
      <c r="AE194" s="563"/>
      <c r="AF194" s="563"/>
      <c r="AG194" s="563"/>
      <c r="AH194" s="563"/>
      <c r="AI194" s="563"/>
      <c r="AJ194" s="563"/>
      <c r="AK194" s="563"/>
      <c r="AL194" s="563"/>
      <c r="AM194" s="563"/>
      <c r="AN194" s="563"/>
      <c r="AO194" s="563"/>
      <c r="AP194" s="563"/>
      <c r="AQ194" s="563"/>
      <c r="AR194" s="563"/>
      <c r="AS194" s="563"/>
      <c r="AT194" s="563"/>
      <c r="AU194" s="563"/>
      <c r="AV194" s="563"/>
      <c r="AW194" s="563"/>
      <c r="AX194" s="563"/>
      <c r="AY194" s="563"/>
      <c r="AZ194" s="563"/>
      <c r="BA194" s="563"/>
      <c r="BB194" s="563"/>
      <c r="BC194" s="563"/>
      <c r="BD194" s="563"/>
      <c r="BE194" s="563"/>
      <c r="BF194" s="563"/>
      <c r="BG194" s="563"/>
      <c r="BH194" s="563"/>
      <c r="BI194" s="563"/>
      <c r="BJ194" s="563"/>
      <c r="BK194" s="563"/>
      <c r="BL194" s="563"/>
      <c r="BM194" s="563"/>
      <c r="BN194" s="563"/>
      <c r="BO194" s="563"/>
      <c r="BP194" s="563"/>
      <c r="BQ194" s="563"/>
      <c r="BR194" s="563"/>
      <c r="BS194" s="563"/>
      <c r="BT194" s="563"/>
      <c r="BU194" s="563"/>
      <c r="BV194" s="563"/>
      <c r="BW194" s="563"/>
      <c r="BX194" s="564"/>
      <c r="BY194" s="137"/>
      <c r="BZ194" s="137"/>
      <c r="CA194" s="137"/>
      <c r="CB194" s="137"/>
      <c r="CC194" s="137"/>
    </row>
    <row r="195" spans="1:81" ht="9" customHeight="1" collapsed="1">
      <c r="A195" s="144"/>
      <c r="B195" s="144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  <c r="AA195" s="144"/>
      <c r="AB195" s="144"/>
      <c r="AC195" s="137"/>
      <c r="AD195" s="137"/>
      <c r="AE195" s="137"/>
      <c r="AF195" s="137"/>
      <c r="AG195" s="137"/>
      <c r="AH195" s="137"/>
      <c r="AI195" s="137"/>
      <c r="AJ195" s="137"/>
      <c r="AK195" s="137"/>
      <c r="AL195" s="137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37"/>
      <c r="BD195" s="137"/>
      <c r="BE195" s="137"/>
      <c r="BF195" s="137"/>
      <c r="BG195" s="137"/>
      <c r="BH195" s="137"/>
      <c r="BI195" s="137"/>
      <c r="BJ195" s="137"/>
      <c r="BK195" s="137"/>
      <c r="BL195" s="137"/>
      <c r="BM195" s="137"/>
      <c r="BN195" s="137"/>
      <c r="BO195" s="137"/>
      <c r="BP195" s="137"/>
      <c r="BQ195" s="137"/>
      <c r="BR195" s="137"/>
      <c r="BS195" s="137"/>
      <c r="BT195" s="137"/>
      <c r="BU195" s="137"/>
      <c r="BV195" s="137"/>
      <c r="BW195" s="137"/>
      <c r="BX195" s="137"/>
      <c r="BY195" s="137"/>
      <c r="BZ195" s="137"/>
      <c r="CA195" s="137"/>
      <c r="CB195" s="137"/>
      <c r="CC195" s="137"/>
    </row>
    <row r="196" spans="1:81" ht="12.95" hidden="1" customHeight="1" outlineLevel="1">
      <c r="A196" s="319" t="s">
        <v>74</v>
      </c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320"/>
      <c r="Y196" s="320"/>
      <c r="Z196" s="320"/>
      <c r="AA196" s="320"/>
      <c r="AB196" s="387"/>
      <c r="AC196" s="437" t="s">
        <v>440</v>
      </c>
      <c r="AD196" s="438"/>
      <c r="AE196" s="438"/>
      <c r="AF196" s="438"/>
      <c r="AG196" s="438"/>
      <c r="AH196" s="438"/>
      <c r="AI196" s="438"/>
      <c r="AJ196" s="438"/>
      <c r="AK196" s="438"/>
      <c r="AL196" s="438"/>
      <c r="AM196" s="438"/>
      <c r="AN196" s="438"/>
      <c r="AO196" s="438"/>
      <c r="AP196" s="438"/>
      <c r="AQ196" s="438"/>
      <c r="AR196" s="438"/>
      <c r="AS196" s="438"/>
      <c r="AT196" s="438"/>
      <c r="AU196" s="438"/>
      <c r="AV196" s="438"/>
      <c r="AW196" s="438"/>
      <c r="AX196" s="438"/>
      <c r="AY196" s="438"/>
      <c r="AZ196" s="438"/>
      <c r="BA196" s="438"/>
      <c r="BB196" s="438"/>
      <c r="BC196" s="438"/>
      <c r="BD196" s="438"/>
      <c r="BE196" s="438"/>
      <c r="BF196" s="438"/>
      <c r="BG196" s="438"/>
      <c r="BH196" s="438"/>
      <c r="BI196" s="438"/>
      <c r="BJ196" s="438"/>
      <c r="BK196" s="438"/>
      <c r="BL196" s="438"/>
      <c r="BM196" s="438"/>
      <c r="BN196" s="438"/>
      <c r="BO196" s="438"/>
      <c r="BP196" s="438"/>
      <c r="BQ196" s="438"/>
      <c r="BR196" s="438"/>
      <c r="BS196" s="438"/>
      <c r="BT196" s="438"/>
      <c r="BU196" s="438"/>
      <c r="BV196" s="438"/>
      <c r="BW196" s="438"/>
      <c r="BX196" s="439"/>
      <c r="BY196" s="137"/>
      <c r="BZ196" s="137"/>
      <c r="CA196" s="137"/>
      <c r="CB196" s="137"/>
      <c r="CC196" s="137"/>
    </row>
    <row r="197" spans="1:81" ht="12.95" hidden="1" customHeight="1" outlineLevel="1">
      <c r="A197" s="319" t="s">
        <v>73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20"/>
      <c r="Z197" s="320"/>
      <c r="AA197" s="320"/>
      <c r="AB197" s="387"/>
      <c r="AC197" s="437" t="s">
        <v>441</v>
      </c>
      <c r="AD197" s="438"/>
      <c r="AE197" s="438"/>
      <c r="AF197" s="438"/>
      <c r="AG197" s="438"/>
      <c r="AH197" s="438"/>
      <c r="AI197" s="438"/>
      <c r="AJ197" s="438"/>
      <c r="AK197" s="438"/>
      <c r="AL197" s="438"/>
      <c r="AM197" s="438"/>
      <c r="AN197" s="438"/>
      <c r="AO197" s="438"/>
      <c r="AP197" s="438"/>
      <c r="AQ197" s="438"/>
      <c r="AR197" s="438"/>
      <c r="AS197" s="438"/>
      <c r="AT197" s="438"/>
      <c r="AU197" s="438"/>
      <c r="AV197" s="438"/>
      <c r="AW197" s="438"/>
      <c r="AX197" s="438"/>
      <c r="AY197" s="438"/>
      <c r="AZ197" s="438"/>
      <c r="BA197" s="438"/>
      <c r="BB197" s="438"/>
      <c r="BC197" s="438"/>
      <c r="BD197" s="438"/>
      <c r="BE197" s="438"/>
      <c r="BF197" s="438"/>
      <c r="BG197" s="438"/>
      <c r="BH197" s="438"/>
      <c r="BI197" s="438"/>
      <c r="BJ197" s="438"/>
      <c r="BK197" s="438"/>
      <c r="BL197" s="438"/>
      <c r="BM197" s="438"/>
      <c r="BN197" s="438"/>
      <c r="BO197" s="438"/>
      <c r="BP197" s="438"/>
      <c r="BQ197" s="438"/>
      <c r="BR197" s="438"/>
      <c r="BS197" s="438"/>
      <c r="BT197" s="438"/>
      <c r="BU197" s="438"/>
      <c r="BV197" s="438"/>
      <c r="BW197" s="438"/>
      <c r="BX197" s="439"/>
      <c r="BY197" s="137"/>
      <c r="BZ197" s="137"/>
      <c r="CA197" s="137"/>
      <c r="CB197" s="137"/>
      <c r="CC197" s="137"/>
    </row>
    <row r="198" spans="1:81" ht="12.95" hidden="1" customHeight="1" outlineLevel="1">
      <c r="A198" s="319" t="s">
        <v>72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20"/>
      <c r="Z198" s="320"/>
      <c r="AA198" s="320"/>
      <c r="AB198" s="387"/>
      <c r="AC198" s="437" t="s">
        <v>442</v>
      </c>
      <c r="AD198" s="438"/>
      <c r="AE198" s="438"/>
      <c r="AF198" s="438"/>
      <c r="AG198" s="438"/>
      <c r="AH198" s="438"/>
      <c r="AI198" s="438"/>
      <c r="AJ198" s="438"/>
      <c r="AK198" s="438"/>
      <c r="AL198" s="438"/>
      <c r="AM198" s="438"/>
      <c r="AN198" s="438"/>
      <c r="AO198" s="438"/>
      <c r="AP198" s="438"/>
      <c r="AQ198" s="438"/>
      <c r="AR198" s="438"/>
      <c r="AS198" s="438"/>
      <c r="AT198" s="438"/>
      <c r="AU198" s="438"/>
      <c r="AV198" s="438"/>
      <c r="AW198" s="438"/>
      <c r="AX198" s="438"/>
      <c r="AY198" s="438"/>
      <c r="AZ198" s="438"/>
      <c r="BA198" s="438"/>
      <c r="BB198" s="438"/>
      <c r="BC198" s="438"/>
      <c r="BD198" s="438"/>
      <c r="BE198" s="438"/>
      <c r="BF198" s="438"/>
      <c r="BG198" s="438"/>
      <c r="BH198" s="438"/>
      <c r="BI198" s="438"/>
      <c r="BJ198" s="438"/>
      <c r="BK198" s="438"/>
      <c r="BL198" s="438"/>
      <c r="BM198" s="438"/>
      <c r="BN198" s="438"/>
      <c r="BO198" s="438"/>
      <c r="BP198" s="438"/>
      <c r="BQ198" s="438"/>
      <c r="BR198" s="438"/>
      <c r="BS198" s="438"/>
      <c r="BT198" s="438"/>
      <c r="BU198" s="438"/>
      <c r="BV198" s="438"/>
      <c r="BW198" s="438"/>
      <c r="BX198" s="439"/>
      <c r="BY198" s="137"/>
      <c r="BZ198" s="137"/>
      <c r="CA198" s="137"/>
      <c r="CB198" s="137"/>
      <c r="CC198" s="137"/>
    </row>
    <row r="199" spans="1:81" ht="12.95" hidden="1" customHeight="1" outlineLevel="1">
      <c r="A199" s="319" t="s">
        <v>71</v>
      </c>
      <c r="B199" s="320"/>
      <c r="C199" s="320"/>
      <c r="D199" s="320"/>
      <c r="E199" s="320"/>
      <c r="F199" s="320"/>
      <c r="G199" s="320"/>
      <c r="H199" s="320"/>
      <c r="I199" s="320"/>
      <c r="J199" s="320"/>
      <c r="K199" s="320"/>
      <c r="L199" s="320"/>
      <c r="M199" s="320"/>
      <c r="N199" s="320"/>
      <c r="O199" s="320"/>
      <c r="P199" s="320"/>
      <c r="Q199" s="320"/>
      <c r="R199" s="320"/>
      <c r="S199" s="320"/>
      <c r="T199" s="320"/>
      <c r="U199" s="320"/>
      <c r="V199" s="320"/>
      <c r="W199" s="320"/>
      <c r="X199" s="320"/>
      <c r="Y199" s="320"/>
      <c r="Z199" s="320"/>
      <c r="AA199" s="320"/>
      <c r="AB199" s="387"/>
      <c r="AC199" s="437" t="s">
        <v>443</v>
      </c>
      <c r="AD199" s="438"/>
      <c r="AE199" s="438"/>
      <c r="AF199" s="438"/>
      <c r="AG199" s="438"/>
      <c r="AH199" s="438"/>
      <c r="AI199" s="438"/>
      <c r="AJ199" s="438"/>
      <c r="AK199" s="438"/>
      <c r="AL199" s="438"/>
      <c r="AM199" s="438"/>
      <c r="AN199" s="438"/>
      <c r="AO199" s="438"/>
      <c r="AP199" s="438"/>
      <c r="AQ199" s="438"/>
      <c r="AR199" s="438"/>
      <c r="AS199" s="438"/>
      <c r="AT199" s="438"/>
      <c r="AU199" s="438"/>
      <c r="AV199" s="438"/>
      <c r="AW199" s="438"/>
      <c r="AX199" s="438"/>
      <c r="AY199" s="438"/>
      <c r="AZ199" s="438"/>
      <c r="BA199" s="438"/>
      <c r="BB199" s="438"/>
      <c r="BC199" s="438"/>
      <c r="BD199" s="438"/>
      <c r="BE199" s="438"/>
      <c r="BF199" s="438"/>
      <c r="BG199" s="438"/>
      <c r="BH199" s="438"/>
      <c r="BI199" s="438"/>
      <c r="BJ199" s="438"/>
      <c r="BK199" s="438"/>
      <c r="BL199" s="438"/>
      <c r="BM199" s="438"/>
      <c r="BN199" s="438"/>
      <c r="BO199" s="438"/>
      <c r="BP199" s="438"/>
      <c r="BQ199" s="438"/>
      <c r="BR199" s="438"/>
      <c r="BS199" s="438"/>
      <c r="BT199" s="438"/>
      <c r="BU199" s="438"/>
      <c r="BV199" s="438"/>
      <c r="BW199" s="438"/>
      <c r="BX199" s="439"/>
      <c r="BY199" s="137"/>
      <c r="BZ199" s="137"/>
      <c r="CA199" s="137"/>
      <c r="CB199" s="137"/>
      <c r="CC199" s="137"/>
    </row>
    <row r="200" spans="1:81" ht="12.95" hidden="1" customHeight="1" outlineLevel="1">
      <c r="A200" s="319" t="s">
        <v>70</v>
      </c>
      <c r="B200" s="320"/>
      <c r="C200" s="320"/>
      <c r="D200" s="320"/>
      <c r="E200" s="320"/>
      <c r="F200" s="320"/>
      <c r="G200" s="320"/>
      <c r="H200" s="320"/>
      <c r="I200" s="320"/>
      <c r="J200" s="320"/>
      <c r="K200" s="320"/>
      <c r="L200" s="320"/>
      <c r="M200" s="320"/>
      <c r="N200" s="320"/>
      <c r="O200" s="320"/>
      <c r="P200" s="320"/>
      <c r="Q200" s="320"/>
      <c r="R200" s="320"/>
      <c r="S200" s="320"/>
      <c r="T200" s="320"/>
      <c r="U200" s="320"/>
      <c r="V200" s="320"/>
      <c r="W200" s="320"/>
      <c r="X200" s="320"/>
      <c r="Y200" s="320"/>
      <c r="Z200" s="320"/>
      <c r="AA200" s="320"/>
      <c r="AB200" s="387"/>
      <c r="AC200" s="437" t="s">
        <v>444</v>
      </c>
      <c r="AD200" s="438"/>
      <c r="AE200" s="438"/>
      <c r="AF200" s="438"/>
      <c r="AG200" s="438"/>
      <c r="AH200" s="438"/>
      <c r="AI200" s="438"/>
      <c r="AJ200" s="438"/>
      <c r="AK200" s="438"/>
      <c r="AL200" s="438"/>
      <c r="AM200" s="438"/>
      <c r="AN200" s="438"/>
      <c r="AO200" s="438"/>
      <c r="AP200" s="438"/>
      <c r="AQ200" s="438"/>
      <c r="AR200" s="438"/>
      <c r="AS200" s="438"/>
      <c r="AT200" s="438"/>
      <c r="AU200" s="438"/>
      <c r="AV200" s="438"/>
      <c r="AW200" s="438"/>
      <c r="AX200" s="438"/>
      <c r="AY200" s="438"/>
      <c r="AZ200" s="438"/>
      <c r="BA200" s="438"/>
      <c r="BB200" s="438"/>
      <c r="BC200" s="438"/>
      <c r="BD200" s="438"/>
      <c r="BE200" s="438"/>
      <c r="BF200" s="438"/>
      <c r="BG200" s="438"/>
      <c r="BH200" s="438"/>
      <c r="BI200" s="438"/>
      <c r="BJ200" s="438"/>
      <c r="BK200" s="438"/>
      <c r="BL200" s="438"/>
      <c r="BM200" s="438"/>
      <c r="BN200" s="438"/>
      <c r="BO200" s="438"/>
      <c r="BP200" s="438"/>
      <c r="BQ200" s="438"/>
      <c r="BR200" s="438"/>
      <c r="BS200" s="438"/>
      <c r="BT200" s="438"/>
      <c r="BU200" s="438"/>
      <c r="BV200" s="438"/>
      <c r="BW200" s="438"/>
      <c r="BX200" s="439"/>
      <c r="BY200" s="137"/>
      <c r="BZ200" s="137"/>
      <c r="CA200" s="137"/>
      <c r="CB200" s="137"/>
      <c r="CC200" s="137"/>
    </row>
    <row r="201" spans="1:81" ht="12.95" hidden="1" customHeight="1" outlineLevel="1">
      <c r="A201" s="338" t="s">
        <v>69</v>
      </c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39"/>
      <c r="P201" s="339"/>
      <c r="Q201" s="339"/>
      <c r="R201" s="339"/>
      <c r="S201" s="339"/>
      <c r="T201" s="339"/>
      <c r="U201" s="339"/>
      <c r="V201" s="339"/>
      <c r="W201" s="339"/>
      <c r="X201" s="339"/>
      <c r="Y201" s="339"/>
      <c r="Z201" s="339"/>
      <c r="AA201" s="339"/>
      <c r="AB201" s="443"/>
      <c r="AC201" s="559" t="s">
        <v>445</v>
      </c>
      <c r="AD201" s="560"/>
      <c r="AE201" s="560"/>
      <c r="AF201" s="560"/>
      <c r="AG201" s="560"/>
      <c r="AH201" s="560"/>
      <c r="AI201" s="560"/>
      <c r="AJ201" s="560"/>
      <c r="AK201" s="560"/>
      <c r="AL201" s="560"/>
      <c r="AM201" s="560"/>
      <c r="AN201" s="560"/>
      <c r="AO201" s="560"/>
      <c r="AP201" s="560"/>
      <c r="AQ201" s="560"/>
      <c r="AR201" s="560"/>
      <c r="AS201" s="560"/>
      <c r="AT201" s="560"/>
      <c r="AU201" s="560"/>
      <c r="AV201" s="560"/>
      <c r="AW201" s="560"/>
      <c r="AX201" s="560"/>
      <c r="AY201" s="560"/>
      <c r="AZ201" s="560"/>
      <c r="BA201" s="560"/>
      <c r="BB201" s="560"/>
      <c r="BC201" s="560"/>
      <c r="BD201" s="560"/>
      <c r="BE201" s="560"/>
      <c r="BF201" s="560"/>
      <c r="BG201" s="560"/>
      <c r="BH201" s="560"/>
      <c r="BI201" s="560"/>
      <c r="BJ201" s="560"/>
      <c r="BK201" s="560"/>
      <c r="BL201" s="560"/>
      <c r="BM201" s="560"/>
      <c r="BN201" s="560"/>
      <c r="BO201" s="560"/>
      <c r="BP201" s="560"/>
      <c r="BQ201" s="560"/>
      <c r="BR201" s="560"/>
      <c r="BS201" s="560"/>
      <c r="BT201" s="560"/>
      <c r="BU201" s="560"/>
      <c r="BV201" s="560"/>
      <c r="BW201" s="560"/>
      <c r="BX201" s="561"/>
      <c r="BY201" s="137"/>
      <c r="BZ201" s="137"/>
      <c r="CA201" s="137"/>
      <c r="CB201" s="137"/>
      <c r="CC201" s="137"/>
    </row>
    <row r="202" spans="1:81" ht="11.25" hidden="1" customHeight="1" outlineLevel="1">
      <c r="A202" s="341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42"/>
      <c r="AB202" s="436"/>
      <c r="AC202" s="562"/>
      <c r="AD202" s="563"/>
      <c r="AE202" s="563"/>
      <c r="AF202" s="563"/>
      <c r="AG202" s="563"/>
      <c r="AH202" s="563"/>
      <c r="AI202" s="563"/>
      <c r="AJ202" s="563"/>
      <c r="AK202" s="563"/>
      <c r="AL202" s="563"/>
      <c r="AM202" s="563"/>
      <c r="AN202" s="563"/>
      <c r="AO202" s="563"/>
      <c r="AP202" s="563"/>
      <c r="AQ202" s="563"/>
      <c r="AR202" s="563"/>
      <c r="AS202" s="563"/>
      <c r="AT202" s="563"/>
      <c r="AU202" s="563"/>
      <c r="AV202" s="563"/>
      <c r="AW202" s="563"/>
      <c r="AX202" s="563"/>
      <c r="AY202" s="563"/>
      <c r="AZ202" s="563"/>
      <c r="BA202" s="563"/>
      <c r="BB202" s="563"/>
      <c r="BC202" s="563"/>
      <c r="BD202" s="563"/>
      <c r="BE202" s="563"/>
      <c r="BF202" s="563"/>
      <c r="BG202" s="563"/>
      <c r="BH202" s="563"/>
      <c r="BI202" s="563"/>
      <c r="BJ202" s="563"/>
      <c r="BK202" s="563"/>
      <c r="BL202" s="563"/>
      <c r="BM202" s="563"/>
      <c r="BN202" s="563"/>
      <c r="BO202" s="563"/>
      <c r="BP202" s="563"/>
      <c r="BQ202" s="563"/>
      <c r="BR202" s="563"/>
      <c r="BS202" s="563"/>
      <c r="BT202" s="563"/>
      <c r="BU202" s="563"/>
      <c r="BV202" s="563"/>
      <c r="BW202" s="563"/>
      <c r="BX202" s="564"/>
      <c r="BY202" s="137"/>
      <c r="BZ202" s="137"/>
      <c r="CA202" s="137"/>
      <c r="CB202" s="137"/>
      <c r="CC202" s="137"/>
    </row>
    <row r="203" spans="1:81" ht="9" customHeight="1" collapsed="1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  <c r="AA203" s="144"/>
      <c r="AB203" s="144"/>
      <c r="AC203" s="137"/>
      <c r="AD203" s="137"/>
      <c r="AE203" s="137"/>
      <c r="AF203" s="137"/>
      <c r="AG203" s="137"/>
      <c r="AH203" s="137"/>
      <c r="AI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  <c r="AX203" s="137"/>
      <c r="AY203" s="137"/>
      <c r="AZ203" s="137"/>
      <c r="BA203" s="137"/>
      <c r="BB203" s="137"/>
      <c r="BC203" s="137"/>
      <c r="BD203" s="137"/>
      <c r="BE203" s="137"/>
      <c r="BF203" s="137"/>
      <c r="BG203" s="137"/>
      <c r="BH203" s="137"/>
      <c r="BI203" s="137"/>
      <c r="BJ203" s="137"/>
      <c r="BK203" s="137"/>
      <c r="BL203" s="137"/>
      <c r="BM203" s="137"/>
      <c r="BN203" s="137"/>
      <c r="BO203" s="137"/>
      <c r="BP203" s="137"/>
      <c r="BQ203" s="137"/>
      <c r="BR203" s="137"/>
      <c r="BS203" s="137"/>
      <c r="BT203" s="137"/>
      <c r="BU203" s="137"/>
      <c r="BV203" s="137"/>
      <c r="BW203" s="137"/>
      <c r="BX203" s="137"/>
      <c r="BY203" s="137"/>
      <c r="BZ203" s="137"/>
      <c r="CA203" s="137"/>
      <c r="CB203" s="137"/>
      <c r="CC203" s="137"/>
    </row>
    <row r="204" spans="1:81" ht="12.95" hidden="1" customHeight="1" outlineLevel="1">
      <c r="A204" s="319" t="s">
        <v>74</v>
      </c>
      <c r="B204" s="320"/>
      <c r="C204" s="320"/>
      <c r="D204" s="320"/>
      <c r="E204" s="320"/>
      <c r="F204" s="320"/>
      <c r="G204" s="320"/>
      <c r="H204" s="320"/>
      <c r="I204" s="320"/>
      <c r="J204" s="320"/>
      <c r="K204" s="320"/>
      <c r="L204" s="320"/>
      <c r="M204" s="320"/>
      <c r="N204" s="320"/>
      <c r="O204" s="320"/>
      <c r="P204" s="320"/>
      <c r="Q204" s="320"/>
      <c r="R204" s="320"/>
      <c r="S204" s="320"/>
      <c r="T204" s="320"/>
      <c r="U204" s="320"/>
      <c r="V204" s="320"/>
      <c r="W204" s="320"/>
      <c r="X204" s="320"/>
      <c r="Y204" s="320"/>
      <c r="Z204" s="320"/>
      <c r="AA204" s="320"/>
      <c r="AB204" s="387"/>
      <c r="AC204" s="437" t="s">
        <v>446</v>
      </c>
      <c r="AD204" s="438"/>
      <c r="AE204" s="438"/>
      <c r="AF204" s="438"/>
      <c r="AG204" s="438"/>
      <c r="AH204" s="438"/>
      <c r="AI204" s="438"/>
      <c r="AJ204" s="438"/>
      <c r="AK204" s="438"/>
      <c r="AL204" s="438"/>
      <c r="AM204" s="438"/>
      <c r="AN204" s="438"/>
      <c r="AO204" s="438"/>
      <c r="AP204" s="438"/>
      <c r="AQ204" s="438"/>
      <c r="AR204" s="438"/>
      <c r="AS204" s="438"/>
      <c r="AT204" s="438"/>
      <c r="AU204" s="438"/>
      <c r="AV204" s="438"/>
      <c r="AW204" s="438"/>
      <c r="AX204" s="438"/>
      <c r="AY204" s="438"/>
      <c r="AZ204" s="438"/>
      <c r="BA204" s="438"/>
      <c r="BB204" s="438"/>
      <c r="BC204" s="438"/>
      <c r="BD204" s="438"/>
      <c r="BE204" s="438"/>
      <c r="BF204" s="438"/>
      <c r="BG204" s="438"/>
      <c r="BH204" s="438"/>
      <c r="BI204" s="438"/>
      <c r="BJ204" s="438"/>
      <c r="BK204" s="438"/>
      <c r="BL204" s="438"/>
      <c r="BM204" s="438"/>
      <c r="BN204" s="438"/>
      <c r="BO204" s="438"/>
      <c r="BP204" s="438"/>
      <c r="BQ204" s="438"/>
      <c r="BR204" s="438"/>
      <c r="BS204" s="438"/>
      <c r="BT204" s="438"/>
      <c r="BU204" s="438"/>
      <c r="BV204" s="438"/>
      <c r="BW204" s="438"/>
      <c r="BX204" s="439"/>
      <c r="BY204" s="137"/>
      <c r="BZ204" s="137"/>
      <c r="CA204" s="137"/>
      <c r="CB204" s="137"/>
      <c r="CC204" s="137"/>
    </row>
    <row r="205" spans="1:81" ht="12.95" hidden="1" customHeight="1" outlineLevel="1">
      <c r="A205" s="319" t="s">
        <v>73</v>
      </c>
      <c r="B205" s="320"/>
      <c r="C205" s="320"/>
      <c r="D205" s="320"/>
      <c r="E205" s="320"/>
      <c r="F205" s="320"/>
      <c r="G205" s="320"/>
      <c r="H205" s="320"/>
      <c r="I205" s="320"/>
      <c r="J205" s="320"/>
      <c r="K205" s="320"/>
      <c r="L205" s="320"/>
      <c r="M205" s="320"/>
      <c r="N205" s="320"/>
      <c r="O205" s="320"/>
      <c r="P205" s="320"/>
      <c r="Q205" s="320"/>
      <c r="R205" s="320"/>
      <c r="S205" s="320"/>
      <c r="T205" s="320"/>
      <c r="U205" s="320"/>
      <c r="V205" s="320"/>
      <c r="W205" s="320"/>
      <c r="X205" s="320"/>
      <c r="Y205" s="320"/>
      <c r="Z205" s="320"/>
      <c r="AA205" s="320"/>
      <c r="AB205" s="387"/>
      <c r="AC205" s="437" t="s">
        <v>447</v>
      </c>
      <c r="AD205" s="438"/>
      <c r="AE205" s="438"/>
      <c r="AF205" s="438"/>
      <c r="AG205" s="438"/>
      <c r="AH205" s="438"/>
      <c r="AI205" s="438"/>
      <c r="AJ205" s="438"/>
      <c r="AK205" s="438"/>
      <c r="AL205" s="438"/>
      <c r="AM205" s="438"/>
      <c r="AN205" s="438"/>
      <c r="AO205" s="438"/>
      <c r="AP205" s="438"/>
      <c r="AQ205" s="438"/>
      <c r="AR205" s="438"/>
      <c r="AS205" s="438"/>
      <c r="AT205" s="438"/>
      <c r="AU205" s="438"/>
      <c r="AV205" s="438"/>
      <c r="AW205" s="438"/>
      <c r="AX205" s="438"/>
      <c r="AY205" s="438"/>
      <c r="AZ205" s="438"/>
      <c r="BA205" s="438"/>
      <c r="BB205" s="438"/>
      <c r="BC205" s="438"/>
      <c r="BD205" s="438"/>
      <c r="BE205" s="438"/>
      <c r="BF205" s="438"/>
      <c r="BG205" s="438"/>
      <c r="BH205" s="438"/>
      <c r="BI205" s="438"/>
      <c r="BJ205" s="438"/>
      <c r="BK205" s="438"/>
      <c r="BL205" s="438"/>
      <c r="BM205" s="438"/>
      <c r="BN205" s="438"/>
      <c r="BO205" s="438"/>
      <c r="BP205" s="438"/>
      <c r="BQ205" s="438"/>
      <c r="BR205" s="438"/>
      <c r="BS205" s="438"/>
      <c r="BT205" s="438"/>
      <c r="BU205" s="438"/>
      <c r="BV205" s="438"/>
      <c r="BW205" s="438"/>
      <c r="BX205" s="439"/>
      <c r="BY205" s="137"/>
      <c r="BZ205" s="137"/>
      <c r="CA205" s="137"/>
      <c r="CB205" s="137"/>
      <c r="CC205" s="137"/>
    </row>
    <row r="206" spans="1:81" ht="12.95" hidden="1" customHeight="1" outlineLevel="1">
      <c r="A206" s="319" t="s">
        <v>72</v>
      </c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20"/>
      <c r="M206" s="320"/>
      <c r="N206" s="320"/>
      <c r="O206" s="320"/>
      <c r="P206" s="320"/>
      <c r="Q206" s="320"/>
      <c r="R206" s="320"/>
      <c r="S206" s="320"/>
      <c r="T206" s="320"/>
      <c r="U206" s="320"/>
      <c r="V206" s="320"/>
      <c r="W206" s="320"/>
      <c r="X206" s="320"/>
      <c r="Y206" s="320"/>
      <c r="Z206" s="320"/>
      <c r="AA206" s="320"/>
      <c r="AB206" s="387"/>
      <c r="AC206" s="437" t="s">
        <v>448</v>
      </c>
      <c r="AD206" s="438"/>
      <c r="AE206" s="438"/>
      <c r="AF206" s="438"/>
      <c r="AG206" s="438"/>
      <c r="AH206" s="438"/>
      <c r="AI206" s="438"/>
      <c r="AJ206" s="438"/>
      <c r="AK206" s="438"/>
      <c r="AL206" s="438"/>
      <c r="AM206" s="438"/>
      <c r="AN206" s="438"/>
      <c r="AO206" s="438"/>
      <c r="AP206" s="438"/>
      <c r="AQ206" s="438"/>
      <c r="AR206" s="438"/>
      <c r="AS206" s="438"/>
      <c r="AT206" s="438"/>
      <c r="AU206" s="438"/>
      <c r="AV206" s="438"/>
      <c r="AW206" s="438"/>
      <c r="AX206" s="438"/>
      <c r="AY206" s="438"/>
      <c r="AZ206" s="438"/>
      <c r="BA206" s="438"/>
      <c r="BB206" s="438"/>
      <c r="BC206" s="438"/>
      <c r="BD206" s="438"/>
      <c r="BE206" s="438"/>
      <c r="BF206" s="438"/>
      <c r="BG206" s="438"/>
      <c r="BH206" s="438"/>
      <c r="BI206" s="438"/>
      <c r="BJ206" s="438"/>
      <c r="BK206" s="438"/>
      <c r="BL206" s="438"/>
      <c r="BM206" s="438"/>
      <c r="BN206" s="438"/>
      <c r="BO206" s="438"/>
      <c r="BP206" s="438"/>
      <c r="BQ206" s="438"/>
      <c r="BR206" s="438"/>
      <c r="BS206" s="438"/>
      <c r="BT206" s="438"/>
      <c r="BU206" s="438"/>
      <c r="BV206" s="438"/>
      <c r="BW206" s="438"/>
      <c r="BX206" s="439"/>
      <c r="BY206" s="137"/>
      <c r="BZ206" s="137"/>
      <c r="CA206" s="137"/>
      <c r="CB206" s="137"/>
      <c r="CC206" s="137"/>
    </row>
    <row r="207" spans="1:81" ht="12.95" hidden="1" customHeight="1" outlineLevel="1">
      <c r="A207" s="319" t="s">
        <v>71</v>
      </c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20"/>
      <c r="M207" s="320"/>
      <c r="N207" s="320"/>
      <c r="O207" s="320"/>
      <c r="P207" s="320"/>
      <c r="Q207" s="320"/>
      <c r="R207" s="320"/>
      <c r="S207" s="320"/>
      <c r="T207" s="320"/>
      <c r="U207" s="320"/>
      <c r="V207" s="320"/>
      <c r="W207" s="320"/>
      <c r="X207" s="320"/>
      <c r="Y207" s="320"/>
      <c r="Z207" s="320"/>
      <c r="AA207" s="320"/>
      <c r="AB207" s="387"/>
      <c r="AC207" s="437" t="s">
        <v>449</v>
      </c>
      <c r="AD207" s="438"/>
      <c r="AE207" s="438"/>
      <c r="AF207" s="438"/>
      <c r="AG207" s="438"/>
      <c r="AH207" s="438"/>
      <c r="AI207" s="438"/>
      <c r="AJ207" s="438"/>
      <c r="AK207" s="438"/>
      <c r="AL207" s="438"/>
      <c r="AM207" s="438"/>
      <c r="AN207" s="438"/>
      <c r="AO207" s="438"/>
      <c r="AP207" s="438"/>
      <c r="AQ207" s="438"/>
      <c r="AR207" s="438"/>
      <c r="AS207" s="438"/>
      <c r="AT207" s="438"/>
      <c r="AU207" s="438"/>
      <c r="AV207" s="438"/>
      <c r="AW207" s="438"/>
      <c r="AX207" s="438"/>
      <c r="AY207" s="438"/>
      <c r="AZ207" s="438"/>
      <c r="BA207" s="438"/>
      <c r="BB207" s="438"/>
      <c r="BC207" s="438"/>
      <c r="BD207" s="438"/>
      <c r="BE207" s="438"/>
      <c r="BF207" s="438"/>
      <c r="BG207" s="438"/>
      <c r="BH207" s="438"/>
      <c r="BI207" s="438"/>
      <c r="BJ207" s="438"/>
      <c r="BK207" s="438"/>
      <c r="BL207" s="438"/>
      <c r="BM207" s="438"/>
      <c r="BN207" s="438"/>
      <c r="BO207" s="438"/>
      <c r="BP207" s="438"/>
      <c r="BQ207" s="438"/>
      <c r="BR207" s="438"/>
      <c r="BS207" s="438"/>
      <c r="BT207" s="438"/>
      <c r="BU207" s="438"/>
      <c r="BV207" s="438"/>
      <c r="BW207" s="438"/>
      <c r="BX207" s="439"/>
      <c r="BY207" s="137"/>
      <c r="BZ207" s="137"/>
      <c r="CA207" s="137"/>
      <c r="CB207" s="137"/>
      <c r="CC207" s="137"/>
    </row>
    <row r="208" spans="1:81" ht="12.95" hidden="1" customHeight="1" outlineLevel="1">
      <c r="A208" s="319" t="s">
        <v>70</v>
      </c>
      <c r="B208" s="320"/>
      <c r="C208" s="320"/>
      <c r="D208" s="320"/>
      <c r="E208" s="320"/>
      <c r="F208" s="320"/>
      <c r="G208" s="320"/>
      <c r="H208" s="320"/>
      <c r="I208" s="320"/>
      <c r="J208" s="320"/>
      <c r="K208" s="320"/>
      <c r="L208" s="320"/>
      <c r="M208" s="320"/>
      <c r="N208" s="320"/>
      <c r="O208" s="320"/>
      <c r="P208" s="320"/>
      <c r="Q208" s="320"/>
      <c r="R208" s="320"/>
      <c r="S208" s="320"/>
      <c r="T208" s="320"/>
      <c r="U208" s="320"/>
      <c r="V208" s="320"/>
      <c r="W208" s="320"/>
      <c r="X208" s="320"/>
      <c r="Y208" s="320"/>
      <c r="Z208" s="320"/>
      <c r="AA208" s="320"/>
      <c r="AB208" s="387"/>
      <c r="AC208" s="437" t="s">
        <v>450</v>
      </c>
      <c r="AD208" s="438"/>
      <c r="AE208" s="438"/>
      <c r="AF208" s="438"/>
      <c r="AG208" s="438"/>
      <c r="AH208" s="438"/>
      <c r="AI208" s="438"/>
      <c r="AJ208" s="438"/>
      <c r="AK208" s="438"/>
      <c r="AL208" s="438"/>
      <c r="AM208" s="438"/>
      <c r="AN208" s="438"/>
      <c r="AO208" s="438"/>
      <c r="AP208" s="438"/>
      <c r="AQ208" s="438"/>
      <c r="AR208" s="438"/>
      <c r="AS208" s="438"/>
      <c r="AT208" s="438"/>
      <c r="AU208" s="438"/>
      <c r="AV208" s="438"/>
      <c r="AW208" s="438"/>
      <c r="AX208" s="438"/>
      <c r="AY208" s="438"/>
      <c r="AZ208" s="438"/>
      <c r="BA208" s="438"/>
      <c r="BB208" s="438"/>
      <c r="BC208" s="438"/>
      <c r="BD208" s="438"/>
      <c r="BE208" s="438"/>
      <c r="BF208" s="438"/>
      <c r="BG208" s="438"/>
      <c r="BH208" s="438"/>
      <c r="BI208" s="438"/>
      <c r="BJ208" s="438"/>
      <c r="BK208" s="438"/>
      <c r="BL208" s="438"/>
      <c r="BM208" s="438"/>
      <c r="BN208" s="438"/>
      <c r="BO208" s="438"/>
      <c r="BP208" s="438"/>
      <c r="BQ208" s="438"/>
      <c r="BR208" s="438"/>
      <c r="BS208" s="438"/>
      <c r="BT208" s="438"/>
      <c r="BU208" s="438"/>
      <c r="BV208" s="438"/>
      <c r="BW208" s="438"/>
      <c r="BX208" s="439"/>
      <c r="BY208" s="137"/>
      <c r="BZ208" s="137"/>
      <c r="CA208" s="137"/>
      <c r="CB208" s="137"/>
      <c r="CC208" s="137"/>
    </row>
    <row r="209" spans="1:81" ht="12.95" hidden="1" customHeight="1" outlineLevel="1">
      <c r="A209" s="338" t="s">
        <v>69</v>
      </c>
      <c r="B209" s="339"/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39"/>
      <c r="N209" s="339"/>
      <c r="O209" s="339"/>
      <c r="P209" s="339"/>
      <c r="Q209" s="339"/>
      <c r="R209" s="339"/>
      <c r="S209" s="339"/>
      <c r="T209" s="339"/>
      <c r="U209" s="339"/>
      <c r="V209" s="339"/>
      <c r="W209" s="339"/>
      <c r="X209" s="339"/>
      <c r="Y209" s="339"/>
      <c r="Z209" s="339"/>
      <c r="AA209" s="339"/>
      <c r="AB209" s="443"/>
      <c r="AC209" s="559" t="s">
        <v>451</v>
      </c>
      <c r="AD209" s="560"/>
      <c r="AE209" s="560"/>
      <c r="AF209" s="560"/>
      <c r="AG209" s="560"/>
      <c r="AH209" s="560"/>
      <c r="AI209" s="560"/>
      <c r="AJ209" s="560"/>
      <c r="AK209" s="560"/>
      <c r="AL209" s="560"/>
      <c r="AM209" s="560"/>
      <c r="AN209" s="560"/>
      <c r="AO209" s="560"/>
      <c r="AP209" s="560"/>
      <c r="AQ209" s="560"/>
      <c r="AR209" s="560"/>
      <c r="AS209" s="560"/>
      <c r="AT209" s="560"/>
      <c r="AU209" s="560"/>
      <c r="AV209" s="560"/>
      <c r="AW209" s="560"/>
      <c r="AX209" s="560"/>
      <c r="AY209" s="560"/>
      <c r="AZ209" s="560"/>
      <c r="BA209" s="560"/>
      <c r="BB209" s="560"/>
      <c r="BC209" s="560"/>
      <c r="BD209" s="560"/>
      <c r="BE209" s="560"/>
      <c r="BF209" s="560"/>
      <c r="BG209" s="560"/>
      <c r="BH209" s="560"/>
      <c r="BI209" s="560"/>
      <c r="BJ209" s="560"/>
      <c r="BK209" s="560"/>
      <c r="BL209" s="560"/>
      <c r="BM209" s="560"/>
      <c r="BN209" s="560"/>
      <c r="BO209" s="560"/>
      <c r="BP209" s="560"/>
      <c r="BQ209" s="560"/>
      <c r="BR209" s="560"/>
      <c r="BS209" s="560"/>
      <c r="BT209" s="560"/>
      <c r="BU209" s="560"/>
      <c r="BV209" s="560"/>
      <c r="BW209" s="560"/>
      <c r="BX209" s="561"/>
      <c r="BY209" s="137"/>
      <c r="BZ209" s="137"/>
      <c r="CA209" s="137"/>
      <c r="CB209" s="137"/>
      <c r="CC209" s="137"/>
    </row>
    <row r="210" spans="1:81" ht="12.95" hidden="1" customHeight="1" outlineLevel="1">
      <c r="A210" s="341"/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42"/>
      <c r="AB210" s="436"/>
      <c r="AC210" s="562"/>
      <c r="AD210" s="563"/>
      <c r="AE210" s="563"/>
      <c r="AF210" s="563"/>
      <c r="AG210" s="563"/>
      <c r="AH210" s="563"/>
      <c r="AI210" s="563"/>
      <c r="AJ210" s="563"/>
      <c r="AK210" s="563"/>
      <c r="AL210" s="563"/>
      <c r="AM210" s="563"/>
      <c r="AN210" s="563"/>
      <c r="AO210" s="563"/>
      <c r="AP210" s="563"/>
      <c r="AQ210" s="563"/>
      <c r="AR210" s="563"/>
      <c r="AS210" s="563"/>
      <c r="AT210" s="563"/>
      <c r="AU210" s="563"/>
      <c r="AV210" s="563"/>
      <c r="AW210" s="563"/>
      <c r="AX210" s="563"/>
      <c r="AY210" s="563"/>
      <c r="AZ210" s="563"/>
      <c r="BA210" s="563"/>
      <c r="BB210" s="563"/>
      <c r="BC210" s="563"/>
      <c r="BD210" s="563"/>
      <c r="BE210" s="563"/>
      <c r="BF210" s="563"/>
      <c r="BG210" s="563"/>
      <c r="BH210" s="563"/>
      <c r="BI210" s="563"/>
      <c r="BJ210" s="563"/>
      <c r="BK210" s="563"/>
      <c r="BL210" s="563"/>
      <c r="BM210" s="563"/>
      <c r="BN210" s="563"/>
      <c r="BO210" s="563"/>
      <c r="BP210" s="563"/>
      <c r="BQ210" s="563"/>
      <c r="BR210" s="563"/>
      <c r="BS210" s="563"/>
      <c r="BT210" s="563"/>
      <c r="BU210" s="563"/>
      <c r="BV210" s="563"/>
      <c r="BW210" s="563"/>
      <c r="BX210" s="564"/>
      <c r="BY210" s="137"/>
      <c r="BZ210" s="137"/>
      <c r="CA210" s="137"/>
      <c r="CB210" s="137"/>
      <c r="CC210" s="137"/>
    </row>
    <row r="211" spans="1:81" ht="5.25" hidden="1" customHeight="1" outlineLevel="1">
      <c r="A211" s="311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12"/>
      <c r="Y211" s="312"/>
      <c r="Z211" s="312"/>
      <c r="AA211" s="312"/>
      <c r="AB211" s="312"/>
      <c r="AC211" s="312"/>
      <c r="AD211" s="312"/>
      <c r="AE211" s="312"/>
      <c r="AF211" s="312"/>
      <c r="AG211" s="312"/>
      <c r="AH211" s="312"/>
      <c r="AI211" s="312"/>
      <c r="AJ211" s="312"/>
      <c r="AK211" s="312"/>
      <c r="AL211" s="312"/>
      <c r="AM211" s="312"/>
      <c r="AN211" s="312"/>
      <c r="AO211" s="312"/>
      <c r="AP211" s="312"/>
      <c r="AQ211" s="312"/>
      <c r="AR211" s="312"/>
      <c r="AS211" s="312"/>
      <c r="AT211" s="312"/>
      <c r="AU211" s="312"/>
      <c r="AV211" s="312"/>
      <c r="AW211" s="312"/>
      <c r="AX211" s="312"/>
      <c r="AY211" s="312"/>
      <c r="AZ211" s="312"/>
      <c r="BA211" s="312"/>
      <c r="BB211" s="312"/>
      <c r="BC211" s="312"/>
      <c r="BD211" s="312"/>
      <c r="BE211" s="312"/>
      <c r="BF211" s="312"/>
      <c r="BG211" s="312"/>
      <c r="BH211" s="312"/>
      <c r="BI211" s="312"/>
      <c r="BJ211" s="312"/>
      <c r="BK211" s="312"/>
      <c r="BL211" s="312"/>
      <c r="BM211" s="312"/>
      <c r="BN211" s="312"/>
      <c r="BO211" s="312"/>
      <c r="BP211" s="312"/>
      <c r="BQ211" s="312"/>
      <c r="BR211" s="312"/>
      <c r="BS211" s="312"/>
      <c r="BT211" s="312"/>
      <c r="BU211" s="312"/>
      <c r="BV211" s="312"/>
      <c r="BW211" s="312"/>
      <c r="BX211" s="313"/>
      <c r="BY211" s="137"/>
      <c r="BZ211" s="137"/>
      <c r="CA211" s="137"/>
      <c r="CB211" s="137"/>
      <c r="CC211" s="137"/>
    </row>
    <row r="212" spans="1:81" ht="13.5" customHeight="1" collapsed="1">
      <c r="A212" s="302" t="s">
        <v>168</v>
      </c>
      <c r="B212" s="303"/>
      <c r="C212" s="303"/>
      <c r="D212" s="303"/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03"/>
      <c r="P212" s="303"/>
      <c r="Q212" s="303"/>
      <c r="R212" s="303"/>
      <c r="S212" s="303"/>
      <c r="T212" s="303"/>
      <c r="U212" s="303"/>
      <c r="V212" s="303"/>
      <c r="W212" s="303"/>
      <c r="X212" s="303"/>
      <c r="Y212" s="303"/>
      <c r="Z212" s="303"/>
      <c r="AA212" s="303"/>
      <c r="AB212" s="303"/>
      <c r="AC212" s="303"/>
      <c r="AD212" s="303"/>
      <c r="AE212" s="303"/>
      <c r="AF212" s="303"/>
      <c r="AG212" s="303"/>
      <c r="AH212" s="303"/>
      <c r="AI212" s="303"/>
      <c r="AJ212" s="303"/>
      <c r="AK212" s="303"/>
      <c r="AL212" s="303"/>
      <c r="AM212" s="303"/>
      <c r="AN212" s="303"/>
      <c r="AO212" s="303"/>
      <c r="AP212" s="303"/>
      <c r="AQ212" s="303"/>
      <c r="AR212" s="303"/>
      <c r="AS212" s="303"/>
      <c r="AT212" s="303"/>
      <c r="AU212" s="303"/>
      <c r="AV212" s="303"/>
      <c r="AW212" s="303"/>
      <c r="AX212" s="303"/>
      <c r="AY212" s="303"/>
      <c r="AZ212" s="303"/>
      <c r="BA212" s="303"/>
      <c r="BB212" s="303"/>
      <c r="BC212" s="303"/>
      <c r="BD212" s="303"/>
      <c r="BE212" s="303"/>
      <c r="BF212" s="303"/>
      <c r="BG212" s="303"/>
      <c r="BH212" s="303"/>
      <c r="BI212" s="303"/>
      <c r="BJ212" s="303"/>
      <c r="BK212" s="303"/>
      <c r="BL212" s="303"/>
      <c r="BM212" s="303"/>
      <c r="BN212" s="303"/>
      <c r="BO212" s="303"/>
      <c r="BP212" s="303"/>
      <c r="BQ212" s="303"/>
      <c r="BR212" s="303"/>
      <c r="BS212" s="303"/>
      <c r="BT212" s="303"/>
      <c r="BU212" s="303"/>
      <c r="BV212" s="303"/>
      <c r="BW212" s="303"/>
      <c r="BX212" s="304"/>
      <c r="BY212" s="137"/>
      <c r="BZ212" s="137"/>
      <c r="CA212" s="137"/>
      <c r="CB212" s="137"/>
      <c r="CC212" s="137"/>
    </row>
    <row r="213" spans="1:81" ht="13.5" customHeight="1">
      <c r="A213" s="305"/>
      <c r="B213" s="306"/>
      <c r="C213" s="306"/>
      <c r="D213" s="306"/>
      <c r="E213" s="306"/>
      <c r="F213" s="306"/>
      <c r="G213" s="306"/>
      <c r="H213" s="306"/>
      <c r="I213" s="306"/>
      <c r="J213" s="306"/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  <c r="AA213" s="306"/>
      <c r="AB213" s="306"/>
      <c r="AC213" s="306"/>
      <c r="AD213" s="306"/>
      <c r="AE213" s="306"/>
      <c r="AF213" s="306"/>
      <c r="AG213" s="306"/>
      <c r="AH213" s="306"/>
      <c r="AI213" s="306"/>
      <c r="AJ213" s="306"/>
      <c r="AK213" s="306"/>
      <c r="AL213" s="306"/>
      <c r="AM213" s="306"/>
      <c r="AN213" s="306"/>
      <c r="AO213" s="306"/>
      <c r="AP213" s="306"/>
      <c r="AQ213" s="306"/>
      <c r="AR213" s="306"/>
      <c r="AS213" s="306"/>
      <c r="AT213" s="306"/>
      <c r="AU213" s="306"/>
      <c r="AV213" s="306"/>
      <c r="AW213" s="306"/>
      <c r="AX213" s="306"/>
      <c r="AY213" s="306"/>
      <c r="AZ213" s="306"/>
      <c r="BA213" s="306"/>
      <c r="BB213" s="306"/>
      <c r="BC213" s="306"/>
      <c r="BD213" s="306"/>
      <c r="BE213" s="306"/>
      <c r="BF213" s="306"/>
      <c r="BG213" s="306"/>
      <c r="BH213" s="306"/>
      <c r="BI213" s="306"/>
      <c r="BJ213" s="306"/>
      <c r="BK213" s="306"/>
      <c r="BL213" s="306"/>
      <c r="BM213" s="306"/>
      <c r="BN213" s="306"/>
      <c r="BO213" s="306"/>
      <c r="BP213" s="306"/>
      <c r="BQ213" s="306"/>
      <c r="BR213" s="306"/>
      <c r="BS213" s="306"/>
      <c r="BT213" s="306"/>
      <c r="BU213" s="306"/>
      <c r="BV213" s="306"/>
      <c r="BW213" s="306"/>
      <c r="BX213" s="307"/>
      <c r="BY213" s="137"/>
      <c r="BZ213" s="137"/>
      <c r="CA213" s="137"/>
      <c r="CB213" s="137"/>
      <c r="CC213" s="137"/>
    </row>
    <row r="214" spans="1:81" ht="13.5" customHeight="1">
      <c r="A214" s="308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9"/>
      <c r="M214" s="309"/>
      <c r="N214" s="309"/>
      <c r="O214" s="309"/>
      <c r="P214" s="309"/>
      <c r="Q214" s="309"/>
      <c r="R214" s="309"/>
      <c r="S214" s="309"/>
      <c r="T214" s="309"/>
      <c r="U214" s="309"/>
      <c r="V214" s="309"/>
      <c r="W214" s="309"/>
      <c r="X214" s="309"/>
      <c r="Y214" s="309"/>
      <c r="Z214" s="309"/>
      <c r="AA214" s="309"/>
      <c r="AB214" s="309"/>
      <c r="AC214" s="309"/>
      <c r="AD214" s="309"/>
      <c r="AE214" s="309"/>
      <c r="AF214" s="309"/>
      <c r="AG214" s="309"/>
      <c r="AH214" s="309"/>
      <c r="AI214" s="309"/>
      <c r="AJ214" s="309"/>
      <c r="AK214" s="309"/>
      <c r="AL214" s="309"/>
      <c r="AM214" s="309"/>
      <c r="AN214" s="309"/>
      <c r="AO214" s="309"/>
      <c r="AP214" s="309"/>
      <c r="AQ214" s="309"/>
      <c r="AR214" s="309"/>
      <c r="AS214" s="309"/>
      <c r="AT214" s="309"/>
      <c r="AU214" s="309"/>
      <c r="AV214" s="309"/>
      <c r="AW214" s="309"/>
      <c r="AX214" s="309"/>
      <c r="AY214" s="309"/>
      <c r="AZ214" s="309"/>
      <c r="BA214" s="309"/>
      <c r="BB214" s="309"/>
      <c r="BC214" s="309"/>
      <c r="BD214" s="309"/>
      <c r="BE214" s="309"/>
      <c r="BF214" s="309"/>
      <c r="BG214" s="309"/>
      <c r="BH214" s="309"/>
      <c r="BI214" s="309"/>
      <c r="BJ214" s="309"/>
      <c r="BK214" s="309"/>
      <c r="BL214" s="309"/>
      <c r="BM214" s="309"/>
      <c r="BN214" s="309"/>
      <c r="BO214" s="309"/>
      <c r="BP214" s="309"/>
      <c r="BQ214" s="309"/>
      <c r="BR214" s="309"/>
      <c r="BS214" s="309"/>
      <c r="BT214" s="309"/>
      <c r="BU214" s="309"/>
      <c r="BV214" s="309"/>
      <c r="BW214" s="309"/>
      <c r="BX214" s="310"/>
      <c r="BY214" s="137"/>
      <c r="BZ214" s="137"/>
      <c r="CA214" s="137"/>
      <c r="CB214" s="137"/>
      <c r="CC214" s="137"/>
    </row>
    <row r="215" spans="1:81" ht="13.5" customHeight="1">
      <c r="A215" s="275" t="s">
        <v>173</v>
      </c>
      <c r="B215" s="275"/>
      <c r="C215" s="275"/>
      <c r="D215" s="275" t="s">
        <v>172</v>
      </c>
      <c r="E215" s="275"/>
      <c r="F215" s="275"/>
      <c r="G215" s="275"/>
      <c r="H215" s="275"/>
      <c r="I215" s="275"/>
      <c r="J215" s="275"/>
      <c r="K215" s="275"/>
      <c r="L215" s="275"/>
      <c r="M215" s="275"/>
      <c r="N215" s="275"/>
      <c r="O215" s="275"/>
      <c r="P215" s="275"/>
      <c r="Q215" s="275"/>
      <c r="R215" s="275"/>
      <c r="S215" s="275"/>
      <c r="T215" s="275"/>
      <c r="U215" s="287" t="s">
        <v>171</v>
      </c>
      <c r="V215" s="288"/>
      <c r="W215" s="288"/>
      <c r="X215" s="288"/>
      <c r="Y215" s="288"/>
      <c r="Z215" s="288"/>
      <c r="AA215" s="288"/>
      <c r="AB215" s="288"/>
      <c r="AC215" s="288"/>
      <c r="AD215" s="288"/>
      <c r="AE215" s="288"/>
      <c r="AF215" s="288"/>
      <c r="AG215" s="288"/>
      <c r="AH215" s="288"/>
      <c r="AI215" s="288"/>
      <c r="AJ215" s="288"/>
      <c r="AK215" s="288"/>
      <c r="AL215" s="288"/>
      <c r="AM215" s="288"/>
      <c r="AN215" s="288"/>
      <c r="AO215" s="288"/>
      <c r="AP215" s="289"/>
      <c r="AQ215" s="285" t="s">
        <v>170</v>
      </c>
      <c r="AR215" s="286"/>
      <c r="AS215" s="286"/>
      <c r="AT215" s="286"/>
      <c r="AU215" s="286"/>
      <c r="AV215" s="286"/>
      <c r="AW215" s="286"/>
      <c r="AX215" s="286"/>
      <c r="AY215" s="286"/>
      <c r="AZ215" s="286"/>
      <c r="BA215" s="286"/>
      <c r="BB215" s="286"/>
      <c r="BC215" s="286"/>
      <c r="BD215" s="286"/>
      <c r="BE215" s="286"/>
      <c r="BF215" s="286"/>
      <c r="BG215" s="286"/>
      <c r="BH215" s="286"/>
      <c r="BI215" s="286"/>
      <c r="BJ215" s="286"/>
      <c r="BK215" s="286"/>
      <c r="BL215" s="286"/>
      <c r="BM215" s="286"/>
      <c r="BN215" s="286"/>
      <c r="BO215" s="286"/>
      <c r="BP215" s="286"/>
      <c r="BQ215" s="286"/>
      <c r="BR215" s="286"/>
      <c r="BS215" s="286"/>
      <c r="BT215" s="286"/>
      <c r="BU215" s="286"/>
      <c r="BV215" s="286"/>
      <c r="BW215" s="286"/>
      <c r="BX215" s="286"/>
      <c r="BY215" s="137"/>
      <c r="BZ215" s="137"/>
      <c r="CA215" s="137"/>
      <c r="CB215" s="137"/>
      <c r="CC215" s="137"/>
    </row>
    <row r="216" spans="1:81" ht="21.75" customHeight="1">
      <c r="A216" s="275" t="s">
        <v>174</v>
      </c>
      <c r="B216" s="275"/>
      <c r="C216" s="275"/>
      <c r="D216" s="276" t="s">
        <v>169</v>
      </c>
      <c r="E216" s="277"/>
      <c r="F216" s="277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8"/>
      <c r="U216" s="280" t="str">
        <f>Лист1!A17</f>
        <v>{issuer_head_org_position_and_permissions}</v>
      </c>
      <c r="V216" s="281"/>
      <c r="W216" s="281"/>
      <c r="X216" s="281"/>
      <c r="Y216" s="281"/>
      <c r="Z216" s="281"/>
      <c r="AA216" s="281"/>
      <c r="AB216" s="281"/>
      <c r="AC216" s="281"/>
      <c r="AD216" s="281"/>
      <c r="AE216" s="281"/>
      <c r="AF216" s="281"/>
      <c r="AG216" s="281"/>
      <c r="AH216" s="281"/>
      <c r="AI216" s="281"/>
      <c r="AJ216" s="281"/>
      <c r="AK216" s="281"/>
      <c r="AL216" s="281"/>
      <c r="AM216" s="281"/>
      <c r="AN216" s="281"/>
      <c r="AO216" s="281"/>
      <c r="AP216" s="282"/>
      <c r="AQ216" s="283" t="str">
        <f>Лист1!A18</f>
        <v>{issuer_head_last_name} {issuer_head_first_name} {issuer_head_middle_name}</v>
      </c>
      <c r="AR216" s="284"/>
      <c r="AS216" s="284"/>
      <c r="AT216" s="284"/>
      <c r="AU216" s="284"/>
      <c r="AV216" s="284"/>
      <c r="AW216" s="284"/>
      <c r="AX216" s="284"/>
      <c r="AY216" s="284"/>
      <c r="AZ216" s="284"/>
      <c r="BA216" s="284"/>
      <c r="BB216" s="284"/>
      <c r="BC216" s="284"/>
      <c r="BD216" s="284"/>
      <c r="BE216" s="284"/>
      <c r="BF216" s="284"/>
      <c r="BG216" s="284"/>
      <c r="BH216" s="284"/>
      <c r="BI216" s="284"/>
      <c r="BJ216" s="284"/>
      <c r="BK216" s="284"/>
      <c r="BL216" s="284"/>
      <c r="BM216" s="284"/>
      <c r="BN216" s="284"/>
      <c r="BO216" s="284"/>
      <c r="BP216" s="284"/>
      <c r="BQ216" s="284"/>
      <c r="BR216" s="284"/>
      <c r="BS216" s="284"/>
      <c r="BT216" s="284"/>
      <c r="BU216" s="284"/>
      <c r="BV216" s="284"/>
      <c r="BW216" s="284"/>
      <c r="BX216" s="284"/>
      <c r="BY216" s="137"/>
      <c r="BZ216" s="137"/>
      <c r="CA216" s="137"/>
      <c r="CB216" s="137"/>
      <c r="CC216" s="137"/>
    </row>
    <row r="217" spans="1:81" ht="23.25" customHeight="1">
      <c r="A217" s="275" t="s">
        <v>175</v>
      </c>
      <c r="B217" s="275"/>
      <c r="C217" s="275"/>
      <c r="D217" s="279" t="s">
        <v>178</v>
      </c>
      <c r="E217" s="279"/>
      <c r="F217" s="279"/>
      <c r="G217" s="279"/>
      <c r="H217" s="279"/>
      <c r="I217" s="279"/>
      <c r="J217" s="279"/>
      <c r="K217" s="279"/>
      <c r="L217" s="279"/>
      <c r="M217" s="279"/>
      <c r="N217" s="279"/>
      <c r="O217" s="279"/>
      <c r="P217" s="279"/>
      <c r="Q217" s="279"/>
      <c r="R217" s="279"/>
      <c r="S217" s="279"/>
      <c r="T217" s="279"/>
      <c r="U217" s="283" t="s">
        <v>422</v>
      </c>
      <c r="V217" s="283"/>
      <c r="W217" s="283"/>
      <c r="X217" s="283"/>
      <c r="Y217" s="283"/>
      <c r="Z217" s="283"/>
      <c r="AA217" s="283"/>
      <c r="AB217" s="283"/>
      <c r="AC217" s="283"/>
      <c r="AD217" s="283"/>
      <c r="AE217" s="283"/>
      <c r="AF217" s="283"/>
      <c r="AG217" s="283"/>
      <c r="AH217" s="283"/>
      <c r="AI217" s="283"/>
      <c r="AJ217" s="283"/>
      <c r="AK217" s="283"/>
      <c r="AL217" s="283"/>
      <c r="AM217" s="283"/>
      <c r="AN217" s="283"/>
      <c r="AO217" s="283"/>
      <c r="AP217" s="283"/>
      <c r="AQ217" s="283" t="s">
        <v>427</v>
      </c>
      <c r="AR217" s="284"/>
      <c r="AS217" s="284"/>
      <c r="AT217" s="284"/>
      <c r="AU217" s="284"/>
      <c r="AV217" s="284"/>
      <c r="AW217" s="284"/>
      <c r="AX217" s="284"/>
      <c r="AY217" s="284"/>
      <c r="AZ217" s="284"/>
      <c r="BA217" s="284"/>
      <c r="BB217" s="284"/>
      <c r="BC217" s="284"/>
      <c r="BD217" s="284"/>
      <c r="BE217" s="284"/>
      <c r="BF217" s="284"/>
      <c r="BG217" s="284"/>
      <c r="BH217" s="284"/>
      <c r="BI217" s="284"/>
      <c r="BJ217" s="284"/>
      <c r="BK217" s="284"/>
      <c r="BL217" s="284"/>
      <c r="BM217" s="284"/>
      <c r="BN217" s="284"/>
      <c r="BO217" s="284"/>
      <c r="BP217" s="284"/>
      <c r="BQ217" s="284"/>
      <c r="BR217" s="284"/>
      <c r="BS217" s="284"/>
      <c r="BT217" s="284"/>
      <c r="BU217" s="284"/>
      <c r="BV217" s="284"/>
      <c r="BW217" s="284"/>
      <c r="BX217" s="284"/>
      <c r="BY217" s="137"/>
      <c r="BZ217" s="137"/>
      <c r="CA217" s="137"/>
      <c r="CB217" s="137"/>
      <c r="CC217" s="137"/>
    </row>
    <row r="218" spans="1:81" ht="21.75" customHeight="1">
      <c r="A218" s="275" t="s">
        <v>176</v>
      </c>
      <c r="B218" s="275"/>
      <c r="C218" s="275"/>
      <c r="D218" s="279" t="s">
        <v>179</v>
      </c>
      <c r="E218" s="279"/>
      <c r="F218" s="279"/>
      <c r="G218" s="279"/>
      <c r="H218" s="279"/>
      <c r="I218" s="279"/>
      <c r="J218" s="279"/>
      <c r="K218" s="279"/>
      <c r="L218" s="279"/>
      <c r="M218" s="279"/>
      <c r="N218" s="279"/>
      <c r="O218" s="279"/>
      <c r="P218" s="279"/>
      <c r="Q218" s="279"/>
      <c r="R218" s="279"/>
      <c r="S218" s="279"/>
      <c r="T218" s="279"/>
      <c r="U218" s="283" t="s">
        <v>423</v>
      </c>
      <c r="V218" s="283"/>
      <c r="W218" s="283"/>
      <c r="X218" s="283"/>
      <c r="Y218" s="283"/>
      <c r="Z218" s="283"/>
      <c r="AA218" s="283"/>
      <c r="AB218" s="283"/>
      <c r="AC218" s="283"/>
      <c r="AD218" s="283"/>
      <c r="AE218" s="283"/>
      <c r="AF218" s="283"/>
      <c r="AG218" s="283"/>
      <c r="AH218" s="283"/>
      <c r="AI218" s="283"/>
      <c r="AJ218" s="283"/>
      <c r="AK218" s="283"/>
      <c r="AL218" s="283"/>
      <c r="AM218" s="283"/>
      <c r="AN218" s="283"/>
      <c r="AO218" s="283"/>
      <c r="AP218" s="283"/>
      <c r="AQ218" s="283" t="s">
        <v>424</v>
      </c>
      <c r="AR218" s="284"/>
      <c r="AS218" s="284"/>
      <c r="AT218" s="284"/>
      <c r="AU218" s="284"/>
      <c r="AV218" s="284"/>
      <c r="AW218" s="284"/>
      <c r="AX218" s="284"/>
      <c r="AY218" s="284"/>
      <c r="AZ218" s="284"/>
      <c r="BA218" s="284"/>
      <c r="BB218" s="284"/>
      <c r="BC218" s="284"/>
      <c r="BD218" s="284"/>
      <c r="BE218" s="284"/>
      <c r="BF218" s="284"/>
      <c r="BG218" s="284"/>
      <c r="BH218" s="284"/>
      <c r="BI218" s="284"/>
      <c r="BJ218" s="284"/>
      <c r="BK218" s="284"/>
      <c r="BL218" s="284"/>
      <c r="BM218" s="284"/>
      <c r="BN218" s="284"/>
      <c r="BO218" s="284"/>
      <c r="BP218" s="284"/>
      <c r="BQ218" s="284"/>
      <c r="BR218" s="284"/>
      <c r="BS218" s="284"/>
      <c r="BT218" s="284"/>
      <c r="BU218" s="284"/>
      <c r="BV218" s="284"/>
      <c r="BW218" s="284"/>
      <c r="BX218" s="284"/>
      <c r="BY218" s="137"/>
      <c r="BZ218" s="137"/>
      <c r="CA218" s="137"/>
      <c r="CB218" s="137"/>
      <c r="CC218" s="137"/>
    </row>
    <row r="219" spans="1:81" ht="20.25" customHeight="1">
      <c r="A219" s="275" t="s">
        <v>177</v>
      </c>
      <c r="B219" s="275"/>
      <c r="C219" s="275"/>
      <c r="D219" s="279" t="s">
        <v>180</v>
      </c>
      <c r="E219" s="279"/>
      <c r="F219" s="279"/>
      <c r="G219" s="279"/>
      <c r="H219" s="279"/>
      <c r="I219" s="279"/>
      <c r="J219" s="279"/>
      <c r="K219" s="279"/>
      <c r="L219" s="279"/>
      <c r="M219" s="279"/>
      <c r="N219" s="279"/>
      <c r="O219" s="279"/>
      <c r="P219" s="279"/>
      <c r="Q219" s="279"/>
      <c r="R219" s="279"/>
      <c r="S219" s="279"/>
      <c r="T219" s="279"/>
      <c r="U219" s="283" t="s">
        <v>425</v>
      </c>
      <c r="V219" s="283"/>
      <c r="W219" s="283"/>
      <c r="X219" s="283"/>
      <c r="Y219" s="283"/>
      <c r="Z219" s="283"/>
      <c r="AA219" s="283"/>
      <c r="AB219" s="283"/>
      <c r="AC219" s="283"/>
      <c r="AD219" s="283"/>
      <c r="AE219" s="283"/>
      <c r="AF219" s="283"/>
      <c r="AG219" s="283"/>
      <c r="AH219" s="283"/>
      <c r="AI219" s="283"/>
      <c r="AJ219" s="283"/>
      <c r="AK219" s="283"/>
      <c r="AL219" s="283"/>
      <c r="AM219" s="283"/>
      <c r="AN219" s="283"/>
      <c r="AO219" s="283"/>
      <c r="AP219" s="283"/>
      <c r="AQ219" s="283" t="s">
        <v>426</v>
      </c>
      <c r="AR219" s="284"/>
      <c r="AS219" s="284"/>
      <c r="AT219" s="284"/>
      <c r="AU219" s="284"/>
      <c r="AV219" s="284"/>
      <c r="AW219" s="284"/>
      <c r="AX219" s="284"/>
      <c r="AY219" s="284"/>
      <c r="AZ219" s="284"/>
      <c r="BA219" s="284"/>
      <c r="BB219" s="284"/>
      <c r="BC219" s="284"/>
      <c r="BD219" s="284"/>
      <c r="BE219" s="284"/>
      <c r="BF219" s="284"/>
      <c r="BG219" s="284"/>
      <c r="BH219" s="284"/>
      <c r="BI219" s="284"/>
      <c r="BJ219" s="284"/>
      <c r="BK219" s="284"/>
      <c r="BL219" s="284"/>
      <c r="BM219" s="284"/>
      <c r="BN219" s="284"/>
      <c r="BO219" s="284"/>
      <c r="BP219" s="284"/>
      <c r="BQ219" s="284"/>
      <c r="BR219" s="284"/>
      <c r="BS219" s="284"/>
      <c r="BT219" s="284"/>
      <c r="BU219" s="284"/>
      <c r="BV219" s="284"/>
      <c r="BW219" s="284"/>
      <c r="BX219" s="284"/>
      <c r="BY219" s="137"/>
      <c r="BZ219" s="137"/>
      <c r="CA219" s="137"/>
      <c r="CB219" s="137"/>
      <c r="CC219" s="137"/>
    </row>
    <row r="220" spans="1:81" ht="12.95" customHeight="1">
      <c r="A220" s="384" t="s">
        <v>68</v>
      </c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85"/>
      <c r="O220" s="385"/>
      <c r="P220" s="385"/>
      <c r="Q220" s="385"/>
      <c r="R220" s="385"/>
      <c r="S220" s="385"/>
      <c r="T220" s="385"/>
      <c r="U220" s="385"/>
      <c r="V220" s="385"/>
      <c r="W220" s="385"/>
      <c r="X220" s="385"/>
      <c r="Y220" s="385"/>
      <c r="Z220" s="385"/>
      <c r="AA220" s="385"/>
      <c r="AB220" s="385"/>
      <c r="AC220" s="385"/>
      <c r="AD220" s="385"/>
      <c r="AE220" s="385"/>
      <c r="AF220" s="385"/>
      <c r="AG220" s="385"/>
      <c r="AH220" s="385"/>
      <c r="AI220" s="385"/>
      <c r="AJ220" s="385"/>
      <c r="AK220" s="385"/>
      <c r="AL220" s="385"/>
      <c r="AM220" s="385"/>
      <c r="AN220" s="385"/>
      <c r="AO220" s="385"/>
      <c r="AP220" s="385"/>
      <c r="AQ220" s="385"/>
      <c r="AR220" s="385"/>
      <c r="AS220" s="385"/>
      <c r="AT220" s="385"/>
      <c r="AU220" s="385"/>
      <c r="AV220" s="385"/>
      <c r="AW220" s="385"/>
      <c r="AX220" s="385"/>
      <c r="AY220" s="385"/>
      <c r="AZ220" s="385"/>
      <c r="BA220" s="385"/>
      <c r="BB220" s="385"/>
      <c r="BC220" s="385"/>
      <c r="BD220" s="385"/>
      <c r="BE220" s="385"/>
      <c r="BF220" s="385"/>
      <c r="BG220" s="385"/>
      <c r="BH220" s="385"/>
      <c r="BI220" s="385"/>
      <c r="BJ220" s="385"/>
      <c r="BK220" s="385"/>
      <c r="BL220" s="385"/>
      <c r="BM220" s="385"/>
      <c r="BN220" s="385"/>
      <c r="BO220" s="385"/>
      <c r="BP220" s="385"/>
      <c r="BQ220" s="385"/>
      <c r="BR220" s="385"/>
      <c r="BS220" s="385"/>
      <c r="BT220" s="385"/>
      <c r="BU220" s="385"/>
      <c r="BV220" s="385"/>
      <c r="BW220" s="385"/>
      <c r="BX220" s="386"/>
      <c r="BY220" s="137"/>
      <c r="BZ220" s="137"/>
      <c r="CA220" s="137"/>
      <c r="CB220" s="137"/>
      <c r="CC220" s="137"/>
    </row>
    <row r="221" spans="1:81" ht="15" customHeight="1">
      <c r="A221" s="526" t="s">
        <v>67</v>
      </c>
      <c r="B221" s="527"/>
      <c r="C221" s="527"/>
      <c r="D221" s="527"/>
      <c r="E221" s="527"/>
      <c r="F221" s="527"/>
      <c r="G221" s="527"/>
      <c r="H221" s="527"/>
      <c r="I221" s="527"/>
      <c r="J221" s="527"/>
      <c r="K221" s="527"/>
      <c r="L221" s="527"/>
      <c r="M221" s="527"/>
      <c r="N221" s="527"/>
      <c r="O221" s="527"/>
      <c r="P221" s="527"/>
      <c r="Q221" s="527"/>
      <c r="R221" s="527"/>
      <c r="S221" s="527"/>
      <c r="T221" s="527"/>
      <c r="U221" s="527"/>
      <c r="V221" s="527"/>
      <c r="W221" s="527"/>
      <c r="X221" s="527"/>
      <c r="Y221" s="527"/>
      <c r="Z221" s="527"/>
      <c r="AA221" s="527"/>
      <c r="AB221" s="527"/>
      <c r="AC221" s="527"/>
      <c r="AD221" s="527"/>
      <c r="AE221" s="527"/>
      <c r="AF221" s="527"/>
      <c r="AG221" s="527"/>
      <c r="AH221" s="527"/>
      <c r="AI221" s="527"/>
      <c r="AJ221" s="527"/>
      <c r="AK221" s="527"/>
      <c r="AL221" s="527"/>
      <c r="AM221" s="527"/>
      <c r="AN221" s="527"/>
      <c r="AO221" s="527"/>
      <c r="AP221" s="527"/>
      <c r="AQ221" s="527"/>
      <c r="AR221" s="527"/>
      <c r="AS221" s="527"/>
      <c r="AT221" s="292" t="s">
        <v>415</v>
      </c>
      <c r="AU221" s="292"/>
      <c r="AV221" s="292"/>
      <c r="AW221" s="292"/>
      <c r="AX221" s="292"/>
      <c r="AY221" s="292"/>
      <c r="AZ221" s="292"/>
      <c r="BA221" s="292"/>
      <c r="BB221" s="292"/>
      <c r="BC221" s="292"/>
      <c r="BD221" s="292"/>
      <c r="BE221" s="292"/>
      <c r="BF221" s="292"/>
      <c r="BG221" s="292"/>
      <c r="BH221" s="292"/>
      <c r="BI221" s="292"/>
      <c r="BJ221" s="292"/>
      <c r="BK221" s="292"/>
      <c r="BL221" s="292"/>
      <c r="BM221" s="292"/>
      <c r="BN221" s="292"/>
      <c r="BO221" s="292"/>
      <c r="BP221" s="292"/>
      <c r="BQ221" s="292"/>
      <c r="BR221" s="292"/>
      <c r="BS221" s="292"/>
      <c r="BT221" s="292"/>
      <c r="BU221" s="292"/>
      <c r="BV221" s="292"/>
      <c r="BW221" s="292"/>
      <c r="BX221" s="293"/>
      <c r="BY221" s="154"/>
      <c r="BZ221" s="154"/>
      <c r="CA221" s="154"/>
      <c r="CB221" s="154"/>
      <c r="CC221" s="154"/>
    </row>
    <row r="222" spans="1:81" ht="15" customHeight="1">
      <c r="A222" s="524" t="s">
        <v>66</v>
      </c>
      <c r="B222" s="533"/>
      <c r="C222" s="533"/>
      <c r="D222" s="533"/>
      <c r="E222" s="533"/>
      <c r="F222" s="533"/>
      <c r="G222" s="533"/>
      <c r="H222" s="533"/>
      <c r="I222" s="533"/>
      <c r="J222" s="533"/>
      <c r="K222" s="533"/>
      <c r="L222" s="533"/>
      <c r="M222" s="533"/>
      <c r="N222" s="533"/>
      <c r="O222" s="533"/>
      <c r="P222" s="533"/>
      <c r="Q222" s="533"/>
      <c r="R222" s="533"/>
      <c r="S222" s="533"/>
      <c r="T222" s="533"/>
      <c r="U222" s="533"/>
      <c r="V222" s="533"/>
      <c r="W222" s="533"/>
      <c r="X222" s="533"/>
      <c r="Y222" s="533"/>
      <c r="Z222" s="533"/>
      <c r="AA222" s="533"/>
      <c r="AB222" s="533"/>
      <c r="AC222" s="533"/>
      <c r="AD222" s="533"/>
      <c r="AE222" s="533"/>
      <c r="AF222" s="533"/>
      <c r="AG222" s="533"/>
      <c r="AH222" s="533"/>
      <c r="AI222" s="533"/>
      <c r="AJ222" s="533"/>
      <c r="AK222" s="533"/>
      <c r="AL222" s="533"/>
      <c r="AM222" s="533"/>
      <c r="AN222" s="533"/>
      <c r="AO222" s="533"/>
      <c r="AP222" s="533"/>
      <c r="AQ222" s="533"/>
      <c r="AR222" s="533"/>
      <c r="AS222" s="533"/>
      <c r="AT222" s="294" t="s">
        <v>417</v>
      </c>
      <c r="AU222" s="294"/>
      <c r="AV222" s="294"/>
      <c r="AW222" s="294"/>
      <c r="AX222" s="294"/>
      <c r="AY222" s="294"/>
      <c r="AZ222" s="294"/>
      <c r="BA222" s="294"/>
      <c r="BB222" s="294"/>
      <c r="BC222" s="294"/>
      <c r="BD222" s="294"/>
      <c r="BE222" s="294"/>
      <c r="BF222" s="294"/>
      <c r="BG222" s="294"/>
      <c r="BH222" s="294"/>
      <c r="BI222" s="294"/>
      <c r="BJ222" s="294"/>
      <c r="BK222" s="294"/>
      <c r="BL222" s="294"/>
      <c r="BM222" s="294"/>
      <c r="BN222" s="294"/>
      <c r="BO222" s="294"/>
      <c r="BP222" s="294"/>
      <c r="BQ222" s="294"/>
      <c r="BR222" s="294"/>
      <c r="BS222" s="294"/>
      <c r="BT222" s="294"/>
      <c r="BU222" s="294"/>
      <c r="BV222" s="294"/>
      <c r="BW222" s="294"/>
      <c r="BX222" s="295"/>
      <c r="BY222" s="154"/>
      <c r="BZ222" s="154"/>
      <c r="CA222" s="154"/>
      <c r="CB222" s="154"/>
      <c r="CC222" s="154"/>
    </row>
    <row r="223" spans="1:81" ht="15" customHeight="1">
      <c r="A223" s="524" t="s">
        <v>65</v>
      </c>
      <c r="B223" s="525"/>
      <c r="C223" s="525"/>
      <c r="D223" s="525"/>
      <c r="E223" s="525"/>
      <c r="F223" s="525"/>
      <c r="G223" s="525"/>
      <c r="H223" s="525"/>
      <c r="I223" s="525"/>
      <c r="J223" s="525"/>
      <c r="K223" s="525"/>
      <c r="L223" s="525"/>
      <c r="M223" s="525"/>
      <c r="N223" s="525"/>
      <c r="O223" s="525"/>
      <c r="P223" s="525"/>
      <c r="Q223" s="525"/>
      <c r="R223" s="525"/>
      <c r="S223" s="525"/>
      <c r="T223" s="525"/>
      <c r="U223" s="525"/>
      <c r="V223" s="525"/>
      <c r="W223" s="525"/>
      <c r="X223" s="525"/>
      <c r="Y223" s="525"/>
      <c r="Z223" s="525"/>
      <c r="AA223" s="525"/>
      <c r="AB223" s="525"/>
      <c r="AC223" s="525"/>
      <c r="AD223" s="525"/>
      <c r="AE223" s="525"/>
      <c r="AF223" s="525"/>
      <c r="AG223" s="525"/>
      <c r="AH223" s="525"/>
      <c r="AI223" s="525"/>
      <c r="AJ223" s="525"/>
      <c r="AK223" s="525"/>
      <c r="AL223" s="525"/>
      <c r="AM223" s="525"/>
      <c r="AN223" s="525"/>
      <c r="AO223" s="525"/>
      <c r="AP223" s="525"/>
      <c r="AQ223" s="525"/>
      <c r="AR223" s="525"/>
      <c r="AS223" s="525"/>
      <c r="AT223" s="294" t="s">
        <v>416</v>
      </c>
      <c r="AU223" s="294"/>
      <c r="AV223" s="294"/>
      <c r="AW223" s="294"/>
      <c r="AX223" s="294"/>
      <c r="AY223" s="294"/>
      <c r="AZ223" s="294"/>
      <c r="BA223" s="294"/>
      <c r="BB223" s="294"/>
      <c r="BC223" s="294"/>
      <c r="BD223" s="294"/>
      <c r="BE223" s="294"/>
      <c r="BF223" s="294"/>
      <c r="BG223" s="294"/>
      <c r="BH223" s="294"/>
      <c r="BI223" s="294"/>
      <c r="BJ223" s="294"/>
      <c r="BK223" s="294"/>
      <c r="BL223" s="294"/>
      <c r="BM223" s="294"/>
      <c r="BN223" s="294"/>
      <c r="BO223" s="294"/>
      <c r="BP223" s="294"/>
      <c r="BQ223" s="294"/>
      <c r="BR223" s="294"/>
      <c r="BS223" s="294"/>
      <c r="BT223" s="294"/>
      <c r="BU223" s="294"/>
      <c r="BV223" s="294"/>
      <c r="BW223" s="294"/>
      <c r="BX223" s="295"/>
      <c r="BY223" s="154"/>
      <c r="BZ223" s="154"/>
      <c r="CA223" s="154"/>
      <c r="CB223" s="154"/>
      <c r="CC223" s="154"/>
    </row>
    <row r="224" spans="1:81" ht="15" customHeight="1">
      <c r="A224" s="524" t="s">
        <v>64</v>
      </c>
      <c r="B224" s="525"/>
      <c r="C224" s="525"/>
      <c r="D224" s="525"/>
      <c r="E224" s="525"/>
      <c r="F224" s="525"/>
      <c r="G224" s="525"/>
      <c r="H224" s="525"/>
      <c r="I224" s="525"/>
      <c r="J224" s="525"/>
      <c r="K224" s="525"/>
      <c r="L224" s="525"/>
      <c r="M224" s="525"/>
      <c r="N224" s="525"/>
      <c r="O224" s="525"/>
      <c r="P224" s="525"/>
      <c r="Q224" s="525"/>
      <c r="R224" s="525"/>
      <c r="S224" s="525"/>
      <c r="T224" s="525"/>
      <c r="U224" s="525"/>
      <c r="V224" s="525"/>
      <c r="W224" s="525"/>
      <c r="X224" s="525"/>
      <c r="Y224" s="525"/>
      <c r="Z224" s="525"/>
      <c r="AA224" s="525"/>
      <c r="AB224" s="525"/>
      <c r="AC224" s="525"/>
      <c r="AD224" s="525"/>
      <c r="AE224" s="525"/>
      <c r="AF224" s="525"/>
      <c r="AG224" s="525"/>
      <c r="AH224" s="525"/>
      <c r="AI224" s="525"/>
      <c r="AJ224" s="525"/>
      <c r="AK224" s="525"/>
      <c r="AL224" s="525"/>
      <c r="AM224" s="525"/>
      <c r="AN224" s="525"/>
      <c r="AO224" s="525"/>
      <c r="AP224" s="525"/>
      <c r="AQ224" s="525"/>
      <c r="AR224" s="525"/>
      <c r="AS224" s="525"/>
      <c r="AT224" s="294" t="s">
        <v>418</v>
      </c>
      <c r="AU224" s="294"/>
      <c r="AV224" s="294"/>
      <c r="AW224" s="294"/>
      <c r="AX224" s="294"/>
      <c r="AY224" s="294"/>
      <c r="AZ224" s="294"/>
      <c r="BA224" s="294"/>
      <c r="BB224" s="294"/>
      <c r="BC224" s="294"/>
      <c r="BD224" s="294"/>
      <c r="BE224" s="294"/>
      <c r="BF224" s="294"/>
      <c r="BG224" s="294"/>
      <c r="BH224" s="294"/>
      <c r="BI224" s="294"/>
      <c r="BJ224" s="294"/>
      <c r="BK224" s="294"/>
      <c r="BL224" s="294"/>
      <c r="BM224" s="294"/>
      <c r="BN224" s="294"/>
      <c r="BO224" s="294"/>
      <c r="BP224" s="294"/>
      <c r="BQ224" s="294"/>
      <c r="BR224" s="294"/>
      <c r="BS224" s="294"/>
      <c r="BT224" s="294"/>
      <c r="BU224" s="294"/>
      <c r="BV224" s="294"/>
      <c r="BW224" s="294"/>
      <c r="BX224" s="295"/>
      <c r="BY224" s="154"/>
      <c r="BZ224" s="154"/>
      <c r="CA224" s="154"/>
      <c r="CB224" s="154"/>
      <c r="CC224" s="154"/>
    </row>
    <row r="225" spans="1:81" ht="15" customHeight="1">
      <c r="A225" s="524" t="s">
        <v>63</v>
      </c>
      <c r="B225" s="525"/>
      <c r="C225" s="525"/>
      <c r="D225" s="525"/>
      <c r="E225" s="525"/>
      <c r="F225" s="525"/>
      <c r="G225" s="525"/>
      <c r="H225" s="525"/>
      <c r="I225" s="525"/>
      <c r="J225" s="525"/>
      <c r="K225" s="525"/>
      <c r="L225" s="525"/>
      <c r="M225" s="525"/>
      <c r="N225" s="525"/>
      <c r="O225" s="525"/>
      <c r="P225" s="525"/>
      <c r="Q225" s="525"/>
      <c r="R225" s="525"/>
      <c r="S225" s="525"/>
      <c r="T225" s="525"/>
      <c r="U225" s="525"/>
      <c r="V225" s="525"/>
      <c r="W225" s="525"/>
      <c r="X225" s="525"/>
      <c r="Y225" s="525"/>
      <c r="Z225" s="525"/>
      <c r="AA225" s="525"/>
      <c r="AB225" s="525"/>
      <c r="AC225" s="525"/>
      <c r="AD225" s="525"/>
      <c r="AE225" s="525"/>
      <c r="AF225" s="525"/>
      <c r="AG225" s="525"/>
      <c r="AH225" s="525"/>
      <c r="AI225" s="525"/>
      <c r="AJ225" s="525"/>
      <c r="AK225" s="525"/>
      <c r="AL225" s="525"/>
      <c r="AM225" s="525"/>
      <c r="AN225" s="525"/>
      <c r="AO225" s="525"/>
      <c r="AP225" s="525"/>
      <c r="AQ225" s="525"/>
      <c r="AR225" s="525"/>
      <c r="AS225" s="525"/>
      <c r="AT225" s="294" t="s">
        <v>419</v>
      </c>
      <c r="AU225" s="294"/>
      <c r="AV225" s="294"/>
      <c r="AW225" s="294"/>
      <c r="AX225" s="294"/>
      <c r="AY225" s="294"/>
      <c r="AZ225" s="294"/>
      <c r="BA225" s="294"/>
      <c r="BB225" s="294"/>
      <c r="BC225" s="294"/>
      <c r="BD225" s="294"/>
      <c r="BE225" s="294"/>
      <c r="BF225" s="294"/>
      <c r="BG225" s="294"/>
      <c r="BH225" s="294"/>
      <c r="BI225" s="294"/>
      <c r="BJ225" s="294"/>
      <c r="BK225" s="294"/>
      <c r="BL225" s="294"/>
      <c r="BM225" s="294"/>
      <c r="BN225" s="294"/>
      <c r="BO225" s="294"/>
      <c r="BP225" s="294"/>
      <c r="BQ225" s="294"/>
      <c r="BR225" s="294"/>
      <c r="BS225" s="294"/>
      <c r="BT225" s="294"/>
      <c r="BU225" s="294"/>
      <c r="BV225" s="294"/>
      <c r="BW225" s="294"/>
      <c r="BX225" s="295"/>
      <c r="BY225" s="154"/>
      <c r="BZ225" s="154"/>
      <c r="CA225" s="154"/>
      <c r="CB225" s="154"/>
      <c r="CC225" s="154"/>
    </row>
    <row r="226" spans="1:81" ht="15" customHeight="1">
      <c r="A226" s="524" t="s">
        <v>62</v>
      </c>
      <c r="B226" s="525"/>
      <c r="C226" s="525"/>
      <c r="D226" s="525"/>
      <c r="E226" s="525"/>
      <c r="F226" s="525"/>
      <c r="G226" s="525"/>
      <c r="H226" s="525"/>
      <c r="I226" s="525"/>
      <c r="J226" s="525"/>
      <c r="K226" s="525"/>
      <c r="L226" s="525"/>
      <c r="M226" s="525"/>
      <c r="N226" s="525"/>
      <c r="O226" s="525"/>
      <c r="P226" s="525"/>
      <c r="Q226" s="525"/>
      <c r="R226" s="525"/>
      <c r="S226" s="525"/>
      <c r="T226" s="525"/>
      <c r="U226" s="525"/>
      <c r="V226" s="525"/>
      <c r="W226" s="525"/>
      <c r="X226" s="525"/>
      <c r="Y226" s="525"/>
      <c r="Z226" s="525"/>
      <c r="AA226" s="525"/>
      <c r="AB226" s="525"/>
      <c r="AC226" s="525"/>
      <c r="AD226" s="525"/>
      <c r="AE226" s="525"/>
      <c r="AF226" s="525"/>
      <c r="AG226" s="525"/>
      <c r="AH226" s="525"/>
      <c r="AI226" s="525"/>
      <c r="AJ226" s="525"/>
      <c r="AK226" s="525"/>
      <c r="AL226" s="525"/>
      <c r="AM226" s="525"/>
      <c r="AN226" s="525"/>
      <c r="AO226" s="525"/>
      <c r="AP226" s="525"/>
      <c r="AQ226" s="525"/>
      <c r="AR226" s="525"/>
      <c r="AS226" s="525"/>
      <c r="AT226" s="294" t="s">
        <v>420</v>
      </c>
      <c r="AU226" s="294"/>
      <c r="AV226" s="294"/>
      <c r="AW226" s="294"/>
      <c r="AX226" s="294"/>
      <c r="AY226" s="294"/>
      <c r="AZ226" s="294"/>
      <c r="BA226" s="294"/>
      <c r="BB226" s="294"/>
      <c r="BC226" s="294"/>
      <c r="BD226" s="294"/>
      <c r="BE226" s="294"/>
      <c r="BF226" s="294"/>
      <c r="BG226" s="294"/>
      <c r="BH226" s="294"/>
      <c r="BI226" s="294"/>
      <c r="BJ226" s="294"/>
      <c r="BK226" s="294"/>
      <c r="BL226" s="294"/>
      <c r="BM226" s="294"/>
      <c r="BN226" s="294"/>
      <c r="BO226" s="294"/>
      <c r="BP226" s="294"/>
      <c r="BQ226" s="294"/>
      <c r="BR226" s="294"/>
      <c r="BS226" s="294"/>
      <c r="BT226" s="294"/>
      <c r="BU226" s="294"/>
      <c r="BV226" s="294"/>
      <c r="BW226" s="294"/>
      <c r="BX226" s="295"/>
      <c r="BY226" s="154"/>
      <c r="BZ226" s="154"/>
      <c r="CA226" s="154"/>
      <c r="CB226" s="154"/>
      <c r="CC226" s="154"/>
    </row>
    <row r="227" spans="1:81" ht="15" customHeight="1">
      <c r="A227" s="529" t="s">
        <v>61</v>
      </c>
      <c r="B227" s="530"/>
      <c r="C227" s="530"/>
      <c r="D227" s="530"/>
      <c r="E227" s="530"/>
      <c r="F227" s="530"/>
      <c r="G227" s="530"/>
      <c r="H227" s="530"/>
      <c r="I227" s="530"/>
      <c r="J227" s="530"/>
      <c r="K227" s="530"/>
      <c r="L227" s="530"/>
      <c r="M227" s="530"/>
      <c r="N227" s="530"/>
      <c r="O227" s="530"/>
      <c r="P227" s="530"/>
      <c r="Q227" s="530"/>
      <c r="R227" s="530"/>
      <c r="S227" s="530"/>
      <c r="T227" s="530"/>
      <c r="U227" s="530"/>
      <c r="V227" s="530"/>
      <c r="W227" s="530"/>
      <c r="X227" s="530"/>
      <c r="Y227" s="530"/>
      <c r="Z227" s="530"/>
      <c r="AA227" s="530"/>
      <c r="AB227" s="530"/>
      <c r="AC227" s="530"/>
      <c r="AD227" s="530"/>
      <c r="AE227" s="530"/>
      <c r="AF227" s="530"/>
      <c r="AG227" s="530"/>
      <c r="AH227" s="530"/>
      <c r="AI227" s="530"/>
      <c r="AJ227" s="530"/>
      <c r="AK227" s="530"/>
      <c r="AL227" s="530"/>
      <c r="AM227" s="530"/>
      <c r="AN227" s="530"/>
      <c r="AO227" s="530"/>
      <c r="AP227" s="530"/>
      <c r="AQ227" s="530"/>
      <c r="AR227" s="530"/>
      <c r="AS227" s="530"/>
      <c r="AT227" s="542" t="s">
        <v>421</v>
      </c>
      <c r="AU227" s="542"/>
      <c r="AV227" s="542"/>
      <c r="AW227" s="542"/>
      <c r="AX227" s="542"/>
      <c r="AY227" s="542"/>
      <c r="AZ227" s="542"/>
      <c r="BA227" s="542"/>
      <c r="BB227" s="542"/>
      <c r="BC227" s="542"/>
      <c r="BD227" s="542"/>
      <c r="BE227" s="542"/>
      <c r="BF227" s="542"/>
      <c r="BG227" s="542"/>
      <c r="BH227" s="542"/>
      <c r="BI227" s="542"/>
      <c r="BJ227" s="542"/>
      <c r="BK227" s="542"/>
      <c r="BL227" s="542"/>
      <c r="BM227" s="542"/>
      <c r="BN227" s="542"/>
      <c r="BO227" s="542"/>
      <c r="BP227" s="542"/>
      <c r="BQ227" s="542"/>
      <c r="BR227" s="542"/>
      <c r="BS227" s="542"/>
      <c r="BT227" s="542"/>
      <c r="BU227" s="542"/>
      <c r="BV227" s="542"/>
      <c r="BW227" s="542"/>
      <c r="BX227" s="543"/>
      <c r="BY227" s="154"/>
      <c r="BZ227" s="154"/>
      <c r="CA227" s="154"/>
      <c r="CB227" s="154"/>
      <c r="CC227" s="154"/>
    </row>
    <row r="228" spans="1:81" ht="15" customHeight="1">
      <c r="A228" s="531"/>
      <c r="B228" s="532"/>
      <c r="C228" s="532"/>
      <c r="D228" s="532"/>
      <c r="E228" s="532"/>
      <c r="F228" s="532"/>
      <c r="G228" s="532"/>
      <c r="H228" s="532"/>
      <c r="I228" s="532"/>
      <c r="J228" s="532"/>
      <c r="K228" s="532"/>
      <c r="L228" s="532"/>
      <c r="M228" s="532"/>
      <c r="N228" s="532"/>
      <c r="O228" s="532"/>
      <c r="P228" s="532"/>
      <c r="Q228" s="532"/>
      <c r="R228" s="532"/>
      <c r="S228" s="532"/>
      <c r="T228" s="532"/>
      <c r="U228" s="532"/>
      <c r="V228" s="532"/>
      <c r="W228" s="532"/>
      <c r="X228" s="532"/>
      <c r="Y228" s="532"/>
      <c r="Z228" s="532"/>
      <c r="AA228" s="532"/>
      <c r="AB228" s="532"/>
      <c r="AC228" s="532"/>
      <c r="AD228" s="532"/>
      <c r="AE228" s="532"/>
      <c r="AF228" s="532"/>
      <c r="AG228" s="532"/>
      <c r="AH228" s="532"/>
      <c r="AI228" s="532"/>
      <c r="AJ228" s="532"/>
      <c r="AK228" s="532"/>
      <c r="AL228" s="532"/>
      <c r="AM228" s="532"/>
      <c r="AN228" s="532"/>
      <c r="AO228" s="532"/>
      <c r="AP228" s="532"/>
      <c r="AQ228" s="532"/>
      <c r="AR228" s="532"/>
      <c r="AS228" s="532"/>
      <c r="AT228" s="544"/>
      <c r="AU228" s="544"/>
      <c r="AV228" s="544"/>
      <c r="AW228" s="544"/>
      <c r="AX228" s="544"/>
      <c r="AY228" s="544"/>
      <c r="AZ228" s="544"/>
      <c r="BA228" s="544"/>
      <c r="BB228" s="544"/>
      <c r="BC228" s="544"/>
      <c r="BD228" s="544"/>
      <c r="BE228" s="544"/>
      <c r="BF228" s="544"/>
      <c r="BG228" s="544"/>
      <c r="BH228" s="544"/>
      <c r="BI228" s="544"/>
      <c r="BJ228" s="544"/>
      <c r="BK228" s="544"/>
      <c r="BL228" s="544"/>
      <c r="BM228" s="544"/>
      <c r="BN228" s="544"/>
      <c r="BO228" s="544"/>
      <c r="BP228" s="544"/>
      <c r="BQ228" s="544"/>
      <c r="BR228" s="544"/>
      <c r="BS228" s="544"/>
      <c r="BT228" s="544"/>
      <c r="BU228" s="544"/>
      <c r="BV228" s="544"/>
      <c r="BW228" s="544"/>
      <c r="BX228" s="545"/>
      <c r="BY228" s="154"/>
      <c r="BZ228" s="154"/>
      <c r="CA228" s="154"/>
      <c r="CB228" s="154"/>
      <c r="CC228" s="154"/>
    </row>
    <row r="229" spans="1:81" ht="12.95" customHeight="1">
      <c r="A229" s="535" t="s">
        <v>181</v>
      </c>
      <c r="B229" s="536"/>
      <c r="C229" s="536"/>
      <c r="D229" s="536"/>
      <c r="E229" s="536"/>
      <c r="F229" s="536"/>
      <c r="G229" s="536"/>
      <c r="H229" s="536"/>
      <c r="I229" s="536"/>
      <c r="J229" s="536"/>
      <c r="K229" s="536"/>
      <c r="L229" s="536"/>
      <c r="M229" s="536"/>
      <c r="N229" s="536"/>
      <c r="O229" s="536"/>
      <c r="P229" s="536"/>
      <c r="Q229" s="536"/>
      <c r="R229" s="536"/>
      <c r="S229" s="536"/>
      <c r="T229" s="536"/>
      <c r="U229" s="536"/>
      <c r="V229" s="536"/>
      <c r="W229" s="536"/>
      <c r="X229" s="536"/>
      <c r="Y229" s="536"/>
      <c r="Z229" s="536"/>
      <c r="AA229" s="536"/>
      <c r="AB229" s="536"/>
      <c r="AC229" s="536"/>
      <c r="AD229" s="536"/>
      <c r="AE229" s="536"/>
      <c r="AF229" s="536"/>
      <c r="AG229" s="536"/>
      <c r="AH229" s="536"/>
      <c r="AI229" s="536"/>
      <c r="AJ229" s="536"/>
      <c r="AK229" s="536"/>
      <c r="AL229" s="536"/>
      <c r="AM229" s="536"/>
      <c r="AN229" s="536"/>
      <c r="AO229" s="536"/>
      <c r="AP229" s="536"/>
      <c r="AQ229" s="536"/>
      <c r="AR229" s="536"/>
      <c r="AS229" s="536"/>
      <c r="AT229" s="536"/>
      <c r="AU229" s="536"/>
      <c r="AV229" s="536"/>
      <c r="AW229" s="536"/>
      <c r="AX229" s="536"/>
      <c r="AY229" s="536"/>
      <c r="AZ229" s="536"/>
      <c r="BA229" s="536"/>
      <c r="BB229" s="536"/>
      <c r="BC229" s="536"/>
      <c r="BD229" s="536"/>
      <c r="BE229" s="536"/>
      <c r="BF229" s="536"/>
      <c r="BG229" s="536"/>
      <c r="BH229" s="536"/>
      <c r="BI229" s="536"/>
      <c r="BJ229" s="536"/>
      <c r="BK229" s="536"/>
      <c r="BL229" s="536"/>
      <c r="BM229" s="536"/>
      <c r="BN229" s="536"/>
      <c r="BO229" s="536"/>
      <c r="BP229" s="536"/>
      <c r="BQ229" s="536"/>
      <c r="BR229" s="536"/>
      <c r="BS229" s="536"/>
      <c r="BT229" s="536"/>
      <c r="BU229" s="536"/>
      <c r="BV229" s="536"/>
      <c r="BW229" s="536"/>
      <c r="BX229" s="537"/>
      <c r="BY229" s="137"/>
      <c r="BZ229" s="137"/>
      <c r="CA229" s="137"/>
      <c r="CB229" s="137"/>
      <c r="CC229" s="137"/>
    </row>
    <row r="230" spans="1:81" ht="12.95" customHeight="1">
      <c r="A230" s="538" t="s">
        <v>60</v>
      </c>
      <c r="B230" s="539"/>
      <c r="C230" s="539"/>
      <c r="D230" s="539"/>
      <c r="E230" s="539"/>
      <c r="F230" s="539"/>
      <c r="G230" s="539"/>
      <c r="H230" s="539"/>
      <c r="I230" s="539"/>
      <c r="J230" s="539"/>
      <c r="K230" s="539"/>
      <c r="L230" s="539"/>
      <c r="M230" s="539"/>
      <c r="N230" s="539"/>
      <c r="O230" s="539"/>
      <c r="P230" s="539"/>
      <c r="Q230" s="539"/>
      <c r="R230" s="539"/>
      <c r="S230" s="539"/>
      <c r="T230" s="539"/>
      <c r="U230" s="539"/>
      <c r="V230" s="539"/>
      <c r="W230" s="539"/>
      <c r="X230" s="539"/>
      <c r="Y230" s="539"/>
      <c r="Z230" s="539"/>
      <c r="AA230" s="539"/>
      <c r="AB230" s="539"/>
      <c r="AC230" s="539"/>
      <c r="AD230" s="539"/>
      <c r="AE230" s="539"/>
      <c r="AF230" s="539"/>
      <c r="AG230" s="539"/>
      <c r="AH230" s="539"/>
      <c r="AI230" s="539"/>
      <c r="AJ230" s="539"/>
      <c r="AK230" s="539"/>
      <c r="AL230" s="539"/>
      <c r="AM230" s="539"/>
      <c r="AN230" s="539"/>
      <c r="AO230" s="539"/>
      <c r="AP230" s="539"/>
      <c r="AQ230" s="539"/>
      <c r="AR230" s="539"/>
      <c r="AS230" s="539"/>
      <c r="AT230" s="539"/>
      <c r="AU230" s="539"/>
      <c r="AV230" s="539"/>
      <c r="AW230" s="539"/>
      <c r="AX230" s="539"/>
      <c r="AY230" s="539"/>
      <c r="AZ230" s="539"/>
      <c r="BA230" s="539"/>
      <c r="BB230" s="539"/>
      <c r="BC230" s="539"/>
      <c r="BD230" s="539"/>
      <c r="BE230" s="539"/>
      <c r="BF230" s="539"/>
      <c r="BG230" s="539"/>
      <c r="BH230" s="539"/>
      <c r="BI230" s="539"/>
      <c r="BJ230" s="539"/>
      <c r="BK230" s="539"/>
      <c r="BL230" s="539"/>
      <c r="BM230" s="539"/>
      <c r="BN230" s="539"/>
      <c r="BO230" s="539"/>
      <c r="BP230" s="539"/>
      <c r="BQ230" s="539"/>
      <c r="BR230" s="539"/>
      <c r="BS230" s="539"/>
      <c r="BT230" s="539"/>
      <c r="BU230" s="539"/>
      <c r="BV230" s="539"/>
      <c r="BW230" s="539"/>
      <c r="BX230" s="540"/>
      <c r="BY230" s="137"/>
      <c r="BZ230" s="137"/>
      <c r="CA230" s="137"/>
      <c r="CB230" s="137"/>
      <c r="CC230" s="137"/>
    </row>
    <row r="231" spans="1:81" ht="12.95" customHeight="1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167"/>
      <c r="AT231" s="167"/>
      <c r="AU231" s="167"/>
      <c r="AV231" s="167"/>
      <c r="AW231" s="167"/>
      <c r="AX231" s="167"/>
      <c r="AY231" s="167"/>
      <c r="AZ231" s="167"/>
      <c r="BA231" s="167"/>
      <c r="BB231" s="167"/>
      <c r="BC231" s="167"/>
      <c r="BD231" s="167"/>
      <c r="BE231" s="167"/>
      <c r="BF231" s="167"/>
      <c r="BG231" s="167"/>
      <c r="BH231" s="167"/>
      <c r="BI231" s="167"/>
      <c r="BJ231" s="167"/>
      <c r="BK231" s="167"/>
      <c r="BL231" s="167"/>
      <c r="BM231" s="167"/>
      <c r="BN231" s="167"/>
      <c r="BO231" s="167"/>
      <c r="BP231" s="167"/>
      <c r="BQ231" s="167"/>
      <c r="BR231" s="167"/>
      <c r="BS231" s="167"/>
      <c r="BT231" s="167"/>
      <c r="BU231" s="167"/>
      <c r="BV231" s="167"/>
      <c r="BW231" s="167"/>
      <c r="BX231" s="167"/>
      <c r="BY231" s="137"/>
      <c r="BZ231" s="137"/>
      <c r="CA231" s="137"/>
      <c r="CB231" s="137"/>
      <c r="CC231" s="137"/>
    </row>
    <row r="232" spans="1:81" ht="12.95" customHeight="1">
      <c r="A232" s="291" t="s">
        <v>59</v>
      </c>
      <c r="B232" s="291"/>
      <c r="C232" s="291"/>
      <c r="D232" s="291"/>
      <c r="E232" s="291"/>
      <c r="F232" s="291"/>
      <c r="G232" s="291"/>
      <c r="H232" s="291"/>
      <c r="I232" s="291"/>
      <c r="J232" s="291"/>
      <c r="K232" s="291"/>
      <c r="L232" s="291"/>
      <c r="M232" s="291"/>
      <c r="N232" s="291"/>
      <c r="O232" s="291"/>
      <c r="P232" s="541" t="str">
        <f>Лист1!A18</f>
        <v>{issuer_head_last_name} {issuer_head_first_name} {issuer_head_middle_name}</v>
      </c>
      <c r="Q232" s="541"/>
      <c r="R232" s="541"/>
      <c r="S232" s="541"/>
      <c r="T232" s="541"/>
      <c r="U232" s="541"/>
      <c r="V232" s="541"/>
      <c r="W232" s="541"/>
      <c r="X232" s="541"/>
      <c r="Y232" s="541"/>
      <c r="Z232" s="541"/>
      <c r="AA232" s="541"/>
      <c r="AB232" s="541"/>
      <c r="AC232" s="541"/>
      <c r="AD232" s="541"/>
      <c r="AE232" s="541"/>
      <c r="AF232" s="541"/>
      <c r="AG232" s="541"/>
      <c r="AH232" s="541"/>
      <c r="AI232" s="541"/>
      <c r="AJ232" s="541"/>
      <c r="AK232" s="541"/>
      <c r="AL232" s="541"/>
      <c r="AM232" s="541"/>
      <c r="AN232" s="541"/>
      <c r="AO232" s="541"/>
      <c r="AP232" s="541"/>
      <c r="AQ232" s="541"/>
      <c r="AR232" s="541"/>
      <c r="AS232" s="541"/>
      <c r="AT232" s="541"/>
      <c r="AU232" s="541"/>
      <c r="AV232" s="541"/>
      <c r="AW232" s="541"/>
      <c r="AX232" s="541"/>
      <c r="AY232" s="541"/>
      <c r="AZ232" s="541"/>
      <c r="BA232" s="541"/>
      <c r="BB232" s="541"/>
      <c r="BC232" s="541"/>
      <c r="BD232" s="541"/>
      <c r="BE232" s="541"/>
      <c r="BF232" s="541"/>
      <c r="BG232" s="541"/>
      <c r="BH232" s="541"/>
      <c r="BI232" s="541"/>
      <c r="BJ232" s="541"/>
      <c r="BK232" s="541"/>
      <c r="BL232" s="541"/>
      <c r="BM232" s="541"/>
      <c r="BN232" s="541"/>
      <c r="BO232" s="541"/>
      <c r="BP232" s="541"/>
      <c r="BQ232" s="541"/>
      <c r="BR232" s="541"/>
      <c r="BS232" s="541"/>
      <c r="BT232" s="541"/>
      <c r="BU232" s="541"/>
      <c r="BV232" s="541"/>
      <c r="BW232" s="541"/>
      <c r="BX232" s="541"/>
      <c r="BY232" s="137"/>
      <c r="BZ232" s="137"/>
      <c r="CA232" s="137"/>
      <c r="CB232" s="137"/>
      <c r="CC232" s="137"/>
    </row>
    <row r="233" spans="1:81" ht="12.95" customHeight="1">
      <c r="A233" s="290" t="s">
        <v>182</v>
      </c>
      <c r="B233" s="290"/>
      <c r="C233" s="290"/>
      <c r="D233" s="290"/>
      <c r="E233" s="290"/>
      <c r="F233" s="290"/>
      <c r="G233" s="290"/>
      <c r="H233" s="290"/>
      <c r="I233" s="290"/>
      <c r="J233" s="290"/>
      <c r="K233" s="290"/>
      <c r="L233" s="290"/>
      <c r="M233" s="290"/>
      <c r="N233" s="290"/>
      <c r="O233" s="290"/>
      <c r="P233" s="290"/>
      <c r="Q233" s="290"/>
      <c r="R233" s="290"/>
      <c r="S233" s="290"/>
      <c r="T233" s="290"/>
      <c r="U233" s="290"/>
      <c r="V233" s="290"/>
      <c r="W233" s="290"/>
      <c r="X233" s="290"/>
      <c r="Y233" s="290"/>
      <c r="Z233" s="290"/>
      <c r="AA233" s="290"/>
      <c r="AB233" s="290"/>
      <c r="AC233" s="290"/>
      <c r="AD233" s="290"/>
      <c r="AE233" s="290"/>
      <c r="AF233" s="290"/>
      <c r="AG233" s="290"/>
      <c r="AH233" s="290"/>
      <c r="AI233" s="290"/>
      <c r="AJ233" s="290"/>
      <c r="AK233" s="290"/>
      <c r="AL233" s="290"/>
      <c r="AM233" s="290"/>
      <c r="AN233" s="290"/>
      <c r="AO233" s="290"/>
      <c r="AP233" s="290"/>
      <c r="AQ233" s="290"/>
      <c r="AR233" s="290"/>
      <c r="AS233" s="290"/>
      <c r="AT233" s="290"/>
      <c r="AU233" s="290"/>
      <c r="AV233" s="290"/>
      <c r="AW233" s="290"/>
      <c r="AX233" s="290"/>
      <c r="AY233" s="290"/>
      <c r="AZ233" s="290"/>
      <c r="BA233" s="290"/>
      <c r="BB233" s="290"/>
      <c r="BC233" s="290"/>
      <c r="BD233" s="290"/>
      <c r="BE233" s="290"/>
      <c r="BF233" s="290"/>
      <c r="BG233" s="290"/>
      <c r="BH233" s="290"/>
      <c r="BI233" s="290"/>
      <c r="BJ233" s="290"/>
      <c r="BK233" s="290"/>
      <c r="BL233" s="290"/>
      <c r="BM233" s="290"/>
      <c r="BN233" s="290"/>
      <c r="BO233" s="290"/>
      <c r="BP233" s="290"/>
      <c r="BQ233" s="290"/>
      <c r="BR233" s="290"/>
      <c r="BS233" s="290"/>
      <c r="BT233" s="290"/>
      <c r="BU233" s="290"/>
      <c r="BV233" s="290"/>
      <c r="BW233" s="290"/>
      <c r="BX233" s="290"/>
      <c r="BY233" s="137"/>
      <c r="BZ233" s="137"/>
      <c r="CA233" s="137"/>
      <c r="CB233" s="137"/>
      <c r="CC233" s="137"/>
    </row>
    <row r="234" spans="1:81" ht="12" customHeight="1">
      <c r="A234" s="290"/>
      <c r="B234" s="290"/>
      <c r="C234" s="290"/>
      <c r="D234" s="290"/>
      <c r="E234" s="290"/>
      <c r="F234" s="290"/>
      <c r="G234" s="290"/>
      <c r="H234" s="290"/>
      <c r="I234" s="290"/>
      <c r="J234" s="290"/>
      <c r="K234" s="290"/>
      <c r="L234" s="290"/>
      <c r="M234" s="290"/>
      <c r="N234" s="290"/>
      <c r="O234" s="290"/>
      <c r="P234" s="290"/>
      <c r="Q234" s="290"/>
      <c r="R234" s="290"/>
      <c r="S234" s="290"/>
      <c r="T234" s="290"/>
      <c r="U234" s="290"/>
      <c r="V234" s="290"/>
      <c r="W234" s="290"/>
      <c r="X234" s="290"/>
      <c r="Y234" s="290"/>
      <c r="Z234" s="290"/>
      <c r="AA234" s="290"/>
      <c r="AB234" s="290"/>
      <c r="AC234" s="290"/>
      <c r="AD234" s="290"/>
      <c r="AE234" s="290"/>
      <c r="AF234" s="290"/>
      <c r="AG234" s="290"/>
      <c r="AH234" s="290"/>
      <c r="AI234" s="290"/>
      <c r="AJ234" s="290"/>
      <c r="AK234" s="290"/>
      <c r="AL234" s="290"/>
      <c r="AM234" s="290"/>
      <c r="AN234" s="290"/>
      <c r="AO234" s="290"/>
      <c r="AP234" s="290"/>
      <c r="AQ234" s="290"/>
      <c r="AR234" s="290"/>
      <c r="AS234" s="290"/>
      <c r="AT234" s="290"/>
      <c r="AU234" s="290"/>
      <c r="AV234" s="290"/>
      <c r="AW234" s="290"/>
      <c r="AX234" s="290"/>
      <c r="AY234" s="290"/>
      <c r="AZ234" s="290"/>
      <c r="BA234" s="290"/>
      <c r="BB234" s="290"/>
      <c r="BC234" s="290"/>
      <c r="BD234" s="290"/>
      <c r="BE234" s="290"/>
      <c r="BF234" s="290"/>
      <c r="BG234" s="290"/>
      <c r="BH234" s="290"/>
      <c r="BI234" s="290"/>
      <c r="BJ234" s="290"/>
      <c r="BK234" s="290"/>
      <c r="BL234" s="290"/>
      <c r="BM234" s="290"/>
      <c r="BN234" s="290"/>
      <c r="BO234" s="290"/>
      <c r="BP234" s="290"/>
      <c r="BQ234" s="290"/>
      <c r="BR234" s="290"/>
      <c r="BS234" s="290"/>
      <c r="BT234" s="290"/>
      <c r="BU234" s="290"/>
      <c r="BV234" s="290"/>
      <c r="BW234" s="290"/>
      <c r="BX234" s="290"/>
      <c r="BY234" s="137"/>
      <c r="BZ234" s="137"/>
      <c r="CA234" s="137"/>
      <c r="CB234" s="137"/>
      <c r="CC234" s="137"/>
    </row>
    <row r="235" spans="1:81" ht="12.75" customHeight="1">
      <c r="A235" s="291" t="s">
        <v>183</v>
      </c>
      <c r="B235" s="291"/>
      <c r="C235" s="291"/>
      <c r="D235" s="291"/>
      <c r="E235" s="291"/>
      <c r="F235" s="291"/>
      <c r="G235" s="291"/>
      <c r="H235" s="291"/>
      <c r="I235" s="291"/>
      <c r="J235" s="291"/>
      <c r="K235" s="291"/>
      <c r="L235" s="291"/>
      <c r="M235" s="291"/>
      <c r="N235" s="291"/>
      <c r="O235" s="291"/>
      <c r="P235" s="392" t="s">
        <v>414</v>
      </c>
      <c r="Q235" s="392"/>
      <c r="R235" s="392"/>
      <c r="S235" s="392"/>
      <c r="T235" s="392"/>
      <c r="U235" s="392"/>
      <c r="V235" s="392"/>
      <c r="W235" s="392"/>
      <c r="X235" s="392"/>
      <c r="Y235" s="392"/>
      <c r="Z235" s="392"/>
      <c r="AA235" s="392"/>
      <c r="AB235" s="392"/>
      <c r="AC235" s="392"/>
      <c r="AD235" s="392"/>
      <c r="AE235" s="392"/>
      <c r="AF235" s="392"/>
      <c r="AG235" s="392"/>
      <c r="AH235" s="392"/>
      <c r="AI235" s="392"/>
      <c r="AJ235" s="392"/>
      <c r="AK235" s="392"/>
      <c r="AL235" s="392"/>
      <c r="AM235" s="392"/>
      <c r="AN235" s="392"/>
      <c r="AO235" s="392"/>
      <c r="AP235" s="392"/>
      <c r="AQ235" s="392"/>
      <c r="AR235" s="392"/>
      <c r="AS235" s="392"/>
      <c r="AT235" s="392"/>
      <c r="AU235" s="392"/>
      <c r="AV235" s="392"/>
      <c r="AW235" s="392"/>
      <c r="AX235" s="392"/>
      <c r="AY235" s="392"/>
      <c r="AZ235" s="392"/>
      <c r="BA235" s="392"/>
      <c r="BB235" s="392"/>
      <c r="BC235" s="392"/>
      <c r="BD235" s="392"/>
      <c r="BE235" s="392"/>
      <c r="BF235" s="392"/>
      <c r="BG235" s="392"/>
      <c r="BH235" s="392"/>
      <c r="BI235" s="392"/>
      <c r="BJ235" s="392"/>
      <c r="BK235" s="392"/>
      <c r="BL235" s="392"/>
      <c r="BM235" s="392"/>
      <c r="BN235" s="392"/>
      <c r="BO235" s="392"/>
      <c r="BP235" s="392"/>
      <c r="BQ235" s="392"/>
      <c r="BR235" s="392"/>
      <c r="BS235" s="392"/>
      <c r="BT235" s="392"/>
      <c r="BU235" s="392"/>
      <c r="BV235" s="392"/>
      <c r="BW235" s="392"/>
      <c r="BX235" s="392"/>
      <c r="BY235" s="137"/>
      <c r="BZ235" s="137"/>
      <c r="CA235" s="137"/>
      <c r="CB235" s="137"/>
      <c r="CC235" s="137"/>
    </row>
    <row r="236" spans="1:81" ht="14.25" customHeight="1">
      <c r="A236" s="391" t="s">
        <v>184</v>
      </c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1"/>
      <c r="P236" s="391"/>
      <c r="Q236" s="391"/>
      <c r="R236" s="391"/>
      <c r="S236" s="391"/>
      <c r="T236" s="391"/>
      <c r="U236" s="391"/>
      <c r="V236" s="391"/>
      <c r="W236" s="391"/>
      <c r="X236" s="391"/>
      <c r="Y236" s="391"/>
      <c r="Z236" s="391"/>
      <c r="AA236" s="391"/>
      <c r="AB236" s="391"/>
      <c r="AC236" s="391"/>
      <c r="AD236" s="391"/>
      <c r="AE236" s="391"/>
      <c r="AF236" s="391"/>
      <c r="AG236" s="391"/>
      <c r="AH236" s="391"/>
      <c r="AI236" s="391"/>
      <c r="AJ236" s="391"/>
      <c r="AK236" s="391"/>
      <c r="AL236" s="391"/>
      <c r="AM236" s="391"/>
      <c r="AN236" s="391"/>
      <c r="AO236" s="391"/>
      <c r="AP236" s="391"/>
      <c r="AQ236" s="391"/>
      <c r="AR236" s="391"/>
      <c r="AS236" s="391"/>
      <c r="AT236" s="391"/>
      <c r="AU236" s="391"/>
      <c r="AV236" s="391"/>
      <c r="AW236" s="391"/>
      <c r="AX236" s="391"/>
      <c r="AY236" s="391"/>
      <c r="AZ236" s="391"/>
      <c r="BA236" s="391"/>
      <c r="BB236" s="391"/>
      <c r="BC236" s="391"/>
      <c r="BD236" s="391"/>
      <c r="BE236" s="391"/>
      <c r="BF236" s="391"/>
      <c r="BG236" s="391"/>
      <c r="BH236" s="391"/>
      <c r="BI236" s="391"/>
      <c r="BJ236" s="391"/>
      <c r="BK236" s="391"/>
      <c r="BL236" s="391"/>
      <c r="BM236" s="391"/>
      <c r="BN236" s="391"/>
      <c r="BO236" s="391"/>
      <c r="BP236" s="391"/>
      <c r="BQ236" s="391"/>
      <c r="BR236" s="391"/>
      <c r="BS236" s="391"/>
      <c r="BT236" s="391"/>
      <c r="BU236" s="391"/>
      <c r="BV236" s="391"/>
      <c r="BW236" s="391"/>
      <c r="BX236" s="391"/>
      <c r="BY236" s="137"/>
      <c r="BZ236" s="137"/>
      <c r="CA236" s="137"/>
      <c r="CB236" s="137"/>
      <c r="CC236" s="137"/>
    </row>
    <row r="237" spans="1:81" ht="12.75" customHeight="1">
      <c r="A237" s="392" t="s">
        <v>413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92"/>
      <c r="AB237" s="392"/>
      <c r="AC237" s="392"/>
      <c r="AD237" s="392"/>
      <c r="AE237" s="392"/>
      <c r="AF237" s="392"/>
      <c r="AG237" s="392"/>
      <c r="AH237" s="392"/>
      <c r="AI237" s="392"/>
      <c r="AJ237" s="392"/>
      <c r="AK237" s="392"/>
      <c r="AL237" s="392"/>
      <c r="AM237" s="392"/>
      <c r="AN237" s="392"/>
      <c r="AO237" s="392"/>
      <c r="AP237" s="392"/>
      <c r="AQ237" s="392"/>
      <c r="AR237" s="392"/>
      <c r="AS237" s="392"/>
      <c r="AT237" s="392"/>
      <c r="AU237" s="392"/>
      <c r="AV237" s="392"/>
      <c r="AW237" s="392"/>
      <c r="AX237" s="392"/>
      <c r="AY237" s="392"/>
      <c r="AZ237" s="392"/>
      <c r="BA237" s="392"/>
      <c r="BB237" s="392"/>
      <c r="BC237" s="392"/>
      <c r="BD237" s="392"/>
      <c r="BE237" s="392"/>
      <c r="BF237" s="392"/>
      <c r="BG237" s="392"/>
      <c r="BH237" s="392"/>
      <c r="BI237" s="392"/>
      <c r="BJ237" s="392"/>
      <c r="BK237" s="392"/>
      <c r="BL237" s="392"/>
      <c r="BM237" s="392"/>
      <c r="BN237" s="392"/>
      <c r="BO237" s="392"/>
      <c r="BP237" s="392"/>
      <c r="BQ237" s="392"/>
      <c r="BR237" s="392"/>
      <c r="BS237" s="392"/>
      <c r="BT237" s="392"/>
      <c r="BU237" s="392"/>
      <c r="BV237" s="392"/>
      <c r="BW237" s="392"/>
      <c r="BX237" s="392"/>
      <c r="BY237" s="137"/>
      <c r="BZ237" s="137"/>
      <c r="CA237" s="137"/>
      <c r="CB237" s="137"/>
      <c r="CC237" s="137"/>
    </row>
    <row r="238" spans="1:81" ht="15" customHeight="1">
      <c r="A238" s="393" t="s">
        <v>185</v>
      </c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3"/>
      <c r="P238" s="393"/>
      <c r="Q238" s="393"/>
      <c r="R238" s="393"/>
      <c r="S238" s="393"/>
      <c r="T238" s="393"/>
      <c r="U238" s="393"/>
      <c r="V238" s="393"/>
      <c r="W238" s="393"/>
      <c r="X238" s="393"/>
      <c r="Y238" s="393"/>
      <c r="Z238" s="393"/>
      <c r="AA238" s="393"/>
      <c r="AB238" s="393"/>
      <c r="AC238" s="393"/>
      <c r="AD238" s="393"/>
      <c r="AE238" s="393"/>
      <c r="AF238" s="393"/>
      <c r="AG238" s="393"/>
      <c r="AH238" s="393"/>
      <c r="AI238" s="393"/>
      <c r="AJ238" s="393"/>
      <c r="AK238" s="393"/>
      <c r="AL238" s="393"/>
      <c r="AM238" s="393"/>
      <c r="AN238" s="393"/>
      <c r="AO238" s="393"/>
      <c r="AP238" s="393"/>
      <c r="AQ238" s="393"/>
      <c r="AR238" s="393"/>
      <c r="AS238" s="393"/>
      <c r="AT238" s="393"/>
      <c r="AU238" s="393"/>
      <c r="AV238" s="393"/>
      <c r="AW238" s="393"/>
      <c r="AX238" s="393"/>
      <c r="AY238" s="393"/>
      <c r="AZ238" s="393"/>
      <c r="BA238" s="393"/>
      <c r="BB238" s="393"/>
      <c r="BC238" s="393"/>
      <c r="BD238" s="393"/>
      <c r="BE238" s="393"/>
      <c r="BF238" s="393"/>
      <c r="BG238" s="393"/>
      <c r="BH238" s="393"/>
      <c r="BI238" s="393"/>
      <c r="BJ238" s="393"/>
      <c r="BK238" s="393"/>
      <c r="BL238" s="393"/>
      <c r="BM238" s="393"/>
      <c r="BN238" s="393"/>
      <c r="BO238" s="393"/>
      <c r="BP238" s="393"/>
      <c r="BQ238" s="393"/>
      <c r="BR238" s="393"/>
      <c r="BS238" s="393"/>
      <c r="BT238" s="393"/>
      <c r="BU238" s="393"/>
      <c r="BV238" s="393"/>
      <c r="BW238" s="393"/>
      <c r="BX238" s="393"/>
      <c r="BY238" s="137"/>
      <c r="BZ238" s="137"/>
      <c r="CA238" s="137"/>
      <c r="CB238" s="137"/>
      <c r="CC238" s="137"/>
    </row>
    <row r="239" spans="1:81" ht="211.5" customHeight="1">
      <c r="A239" s="268" t="s">
        <v>188</v>
      </c>
      <c r="B239" s="269"/>
      <c r="C239" s="269"/>
      <c r="D239" s="269"/>
      <c r="E239" s="269"/>
      <c r="F239" s="269"/>
      <c r="G239" s="269"/>
      <c r="H239" s="269"/>
      <c r="I239" s="269"/>
      <c r="J239" s="269"/>
      <c r="K239" s="269"/>
      <c r="L239" s="269"/>
      <c r="M239" s="269"/>
      <c r="N239" s="269"/>
      <c r="O239" s="269"/>
      <c r="P239" s="269"/>
      <c r="Q239" s="269"/>
      <c r="R239" s="269"/>
      <c r="S239" s="269"/>
      <c r="T239" s="269"/>
      <c r="U239" s="269"/>
      <c r="V239" s="269"/>
      <c r="W239" s="269"/>
      <c r="X239" s="269"/>
      <c r="Y239" s="269"/>
      <c r="Z239" s="269"/>
      <c r="AA239" s="269"/>
      <c r="AB239" s="269"/>
      <c r="AC239" s="269"/>
      <c r="AD239" s="269"/>
      <c r="AE239" s="269"/>
      <c r="AF239" s="269"/>
      <c r="AG239" s="269"/>
      <c r="AH239" s="269"/>
      <c r="AI239" s="269"/>
      <c r="AJ239" s="269"/>
      <c r="AK239" s="269"/>
      <c r="AL239" s="269"/>
      <c r="AM239" s="269"/>
      <c r="AN239" s="269"/>
      <c r="AO239" s="269"/>
      <c r="AP239" s="269"/>
      <c r="AQ239" s="269"/>
      <c r="AR239" s="269"/>
      <c r="AS239" s="269"/>
      <c r="AT239" s="269"/>
      <c r="AU239" s="269"/>
      <c r="AV239" s="269"/>
      <c r="AW239" s="269"/>
      <c r="AX239" s="269"/>
      <c r="AY239" s="269"/>
      <c r="AZ239" s="269"/>
      <c r="BA239" s="269"/>
      <c r="BB239" s="269"/>
      <c r="BC239" s="269"/>
      <c r="BD239" s="269"/>
      <c r="BE239" s="269"/>
      <c r="BF239" s="269"/>
      <c r="BG239" s="269"/>
      <c r="BH239" s="269"/>
      <c r="BI239" s="269"/>
      <c r="BJ239" s="269"/>
      <c r="BK239" s="269"/>
      <c r="BL239" s="269"/>
      <c r="BM239" s="269"/>
      <c r="BN239" s="269"/>
      <c r="BO239" s="269"/>
      <c r="BP239" s="269"/>
      <c r="BQ239" s="269"/>
      <c r="BR239" s="269"/>
      <c r="BS239" s="269"/>
      <c r="BT239" s="269"/>
      <c r="BU239" s="269"/>
      <c r="BV239" s="269"/>
      <c r="BW239" s="269"/>
      <c r="BX239" s="269"/>
      <c r="BY239" s="269"/>
      <c r="BZ239" s="137"/>
      <c r="CA239" s="137"/>
      <c r="CB239" s="137"/>
      <c r="CC239" s="137"/>
    </row>
    <row r="240" spans="1:81" ht="12.75" customHeight="1">
      <c r="A240" s="161"/>
      <c r="B240" s="163"/>
      <c r="C240" s="273"/>
      <c r="D240" s="273"/>
      <c r="E240" s="273"/>
      <c r="F240" s="273"/>
      <c r="G240" s="273"/>
      <c r="H240" s="273"/>
      <c r="I240" s="273"/>
      <c r="J240" s="273"/>
      <c r="K240" s="273"/>
      <c r="L240" s="273"/>
      <c r="M240" s="273"/>
      <c r="N240" s="273"/>
      <c r="O240" s="273"/>
      <c r="P240" s="273"/>
      <c r="Q240" s="273"/>
      <c r="R240" s="273"/>
      <c r="S240" s="273"/>
      <c r="T240" s="273"/>
      <c r="U240" s="273"/>
      <c r="V240" s="273"/>
      <c r="W240" s="273"/>
      <c r="X240" s="273"/>
      <c r="Y240" s="273"/>
      <c r="Z240" s="273"/>
      <c r="AA240" s="273"/>
      <c r="AB240" s="273"/>
      <c r="AC240" s="273"/>
      <c r="AD240" s="273"/>
      <c r="AE240" s="273"/>
      <c r="AF240" s="273"/>
      <c r="AG240" s="273"/>
      <c r="AH240" s="273"/>
      <c r="AI240" s="273"/>
      <c r="AJ240" s="273"/>
      <c r="AK240" s="273"/>
      <c r="AL240" s="273"/>
      <c r="AM240" s="273"/>
      <c r="AN240" s="273"/>
      <c r="AO240" s="273"/>
      <c r="AP240" s="273"/>
      <c r="AQ240" s="273"/>
      <c r="AR240" s="273"/>
      <c r="AS240" s="273"/>
      <c r="AT240" s="273"/>
      <c r="AU240" s="273"/>
      <c r="AV240" s="273"/>
      <c r="AW240" s="273"/>
      <c r="AX240" s="273"/>
      <c r="AY240" s="273"/>
      <c r="AZ240" s="273"/>
      <c r="BA240" s="273"/>
      <c r="BB240" s="273"/>
      <c r="BC240" s="273"/>
      <c r="BD240" s="273"/>
      <c r="BE240" s="273"/>
      <c r="BF240" s="273"/>
      <c r="BG240" s="273"/>
      <c r="BH240" s="273"/>
      <c r="BI240" s="273"/>
      <c r="BJ240" s="273"/>
      <c r="BK240" s="273"/>
      <c r="BL240" s="273"/>
      <c r="BM240" s="273"/>
      <c r="BN240" s="273"/>
      <c r="BO240" s="273"/>
      <c r="BP240" s="273"/>
      <c r="BQ240" s="273"/>
      <c r="BR240" s="273"/>
      <c r="BS240" s="273"/>
      <c r="BT240" s="273"/>
      <c r="BU240" s="273"/>
      <c r="BV240" s="274"/>
      <c r="BW240" s="274"/>
      <c r="BX240" s="274"/>
      <c r="BY240" s="274"/>
      <c r="BZ240" s="274"/>
      <c r="CA240" s="274"/>
      <c r="CB240" s="274"/>
      <c r="CC240" s="162"/>
    </row>
    <row r="241" spans="1:81" ht="12.75" customHeight="1">
      <c r="A241" s="272" t="s">
        <v>186</v>
      </c>
      <c r="B241" s="272"/>
      <c r="C241" s="272"/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  <c r="Q241" s="272"/>
      <c r="R241" s="272"/>
      <c r="S241" s="272"/>
      <c r="T241" s="272"/>
      <c r="U241" s="272"/>
      <c r="V241" s="272"/>
      <c r="W241" s="272"/>
      <c r="X241" s="272"/>
      <c r="Y241" s="272"/>
      <c r="Z241" s="272"/>
      <c r="AA241" s="272"/>
      <c r="AB241" s="272"/>
      <c r="AC241" s="272"/>
      <c r="AD241" s="272"/>
      <c r="AE241" s="272"/>
      <c r="AF241" s="272"/>
      <c r="AG241" s="272"/>
      <c r="AH241" s="272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270"/>
      <c r="BE241" s="271"/>
      <c r="BF241" s="271"/>
      <c r="BG241" s="271"/>
      <c r="BH241" s="271"/>
      <c r="BI241" s="271"/>
      <c r="BJ241" s="271"/>
      <c r="BK241" s="271"/>
      <c r="BL241" s="271"/>
      <c r="BM241" s="271"/>
      <c r="BN241" s="271"/>
      <c r="BO241" s="271"/>
      <c r="BP241" s="271"/>
      <c r="BQ241" s="271"/>
      <c r="BR241" s="271"/>
      <c r="BS241" s="271"/>
      <c r="BT241" s="138"/>
      <c r="BU241" s="138"/>
      <c r="BV241" s="6"/>
      <c r="BW241" s="6"/>
      <c r="BX241" s="6"/>
      <c r="BY241" s="137"/>
      <c r="BZ241" s="137"/>
      <c r="CA241" s="137"/>
      <c r="CB241" s="137"/>
      <c r="CC241" s="137"/>
    </row>
    <row r="242" spans="1:81" ht="16.5" customHeight="1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528">
        <f ca="1">TODAY()</f>
        <v>43090</v>
      </c>
      <c r="BF242" s="528"/>
      <c r="BG242" s="528"/>
      <c r="BH242" s="528"/>
      <c r="BI242" s="528"/>
      <c r="BJ242" s="528"/>
      <c r="BK242" s="528"/>
      <c r="BL242" s="528"/>
      <c r="BM242" s="528"/>
      <c r="BN242" s="528"/>
      <c r="BO242" s="528"/>
      <c r="BP242" s="528"/>
      <c r="BQ242" s="528"/>
      <c r="BR242" s="528"/>
      <c r="BS242" s="528"/>
      <c r="BT242" s="138"/>
      <c r="BU242" s="138"/>
      <c r="BV242" s="140"/>
      <c r="BW242" s="140"/>
      <c r="BX242" s="140"/>
      <c r="BY242" s="137"/>
      <c r="BZ242" s="137"/>
      <c r="CA242" s="137"/>
      <c r="CB242" s="137"/>
      <c r="CC242" s="137"/>
    </row>
    <row r="243" spans="1:81" ht="16.5" customHeight="1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65"/>
      <c r="BF243" s="165"/>
      <c r="BG243" s="165"/>
      <c r="BH243" s="165"/>
      <c r="BI243" s="165"/>
      <c r="BJ243" s="165"/>
      <c r="BK243" s="165"/>
      <c r="BL243" s="165"/>
      <c r="BM243" s="165"/>
      <c r="BN243" s="165"/>
      <c r="BO243" s="165"/>
      <c r="BP243" s="165"/>
      <c r="BQ243" s="165"/>
      <c r="BR243" s="165"/>
      <c r="BS243" s="165"/>
      <c r="BT243" s="138"/>
      <c r="BU243" s="138"/>
      <c r="BV243" s="140"/>
      <c r="BW243" s="140"/>
      <c r="BX243" s="140"/>
      <c r="BY243" s="137"/>
      <c r="BZ243" s="137"/>
      <c r="CA243" s="137"/>
      <c r="CB243" s="137"/>
      <c r="CC243" s="137"/>
    </row>
    <row r="244" spans="1:81" ht="12.95" customHeight="1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40"/>
      <c r="U244" s="140"/>
      <c r="V244" s="140"/>
      <c r="W244" s="140"/>
      <c r="X244" s="140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  <c r="AM244" s="141"/>
      <c r="AN244" s="141"/>
      <c r="AO244" s="141"/>
      <c r="AP244" s="141"/>
      <c r="AQ244" s="141"/>
      <c r="AR244" s="141"/>
      <c r="AS244" s="141"/>
      <c r="AT244" s="141"/>
      <c r="AU244" s="141"/>
      <c r="AV244" s="141"/>
      <c r="AW244" s="140"/>
      <c r="AX244" s="140"/>
      <c r="AY244" s="140"/>
      <c r="AZ244" s="140"/>
      <c r="BA244" s="140"/>
      <c r="BB244" s="140"/>
      <c r="BC244" s="140"/>
      <c r="BD244" s="140"/>
      <c r="BE244" s="140"/>
      <c r="BF244" s="140"/>
      <c r="BG244" s="140"/>
      <c r="BH244" s="140"/>
      <c r="BI244" s="140"/>
      <c r="BJ244" s="140"/>
      <c r="BK244" s="140"/>
      <c r="BL244" s="140"/>
      <c r="BM244" s="140"/>
      <c r="BN244" s="140"/>
      <c r="BO244" s="140"/>
      <c r="BP244" s="140"/>
      <c r="BQ244" s="140"/>
      <c r="BR244" s="140"/>
      <c r="BS244" s="140"/>
      <c r="BT244" s="140"/>
      <c r="BU244" s="140"/>
      <c r="BV244" s="138"/>
      <c r="BW244" s="138"/>
      <c r="BX244" s="138"/>
      <c r="BY244" s="137"/>
      <c r="BZ244" s="137"/>
      <c r="CA244" s="137"/>
      <c r="CB244" s="137"/>
      <c r="CC244" s="137"/>
    </row>
    <row r="245" spans="1:81" ht="12.95" customHeight="1">
      <c r="A245" s="137"/>
      <c r="B245" s="137"/>
      <c r="C245" s="534" t="str">
        <f>Лист1!A17</f>
        <v>{issuer_head_org_position_and_permissions}</v>
      </c>
      <c r="D245" s="534"/>
      <c r="E245" s="534"/>
      <c r="F245" s="534"/>
      <c r="G245" s="534"/>
      <c r="H245" s="534"/>
      <c r="I245" s="534"/>
      <c r="J245" s="534"/>
      <c r="K245" s="534"/>
      <c r="L245" s="534"/>
      <c r="M245" s="534"/>
      <c r="N245" s="534"/>
      <c r="O245" s="534"/>
      <c r="P245" s="534"/>
      <c r="Q245" s="534"/>
      <c r="R245" s="534"/>
      <c r="S245" s="534"/>
      <c r="T245" s="534"/>
      <c r="U245" s="534"/>
      <c r="V245" s="534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  <c r="AI245" s="137"/>
      <c r="AJ245" s="137"/>
      <c r="AK245" s="137"/>
      <c r="AL245" s="137"/>
      <c r="AM245" s="137"/>
      <c r="AN245" s="137"/>
      <c r="AO245" s="137"/>
      <c r="AP245" s="137"/>
      <c r="AQ245" s="137"/>
      <c r="AR245" s="523" t="str">
        <f>Лист1!A18</f>
        <v>{issuer_head_last_name} {issuer_head_first_name} {issuer_head_middle_name}</v>
      </c>
      <c r="AS245" s="523"/>
      <c r="AT245" s="523"/>
      <c r="AU245" s="523"/>
      <c r="AV245" s="523"/>
      <c r="AW245" s="523"/>
      <c r="AX245" s="523"/>
      <c r="AY245" s="523"/>
      <c r="AZ245" s="523"/>
      <c r="BA245" s="523"/>
      <c r="BB245" s="523"/>
      <c r="BC245" s="523"/>
      <c r="BD245" s="523"/>
      <c r="BE245" s="523"/>
      <c r="BF245" s="523"/>
      <c r="BG245" s="523"/>
      <c r="BH245" s="523"/>
      <c r="BI245" s="523"/>
      <c r="BJ245" s="523"/>
      <c r="BK245" s="523"/>
      <c r="BL245" s="523"/>
      <c r="BM245" s="523"/>
      <c r="BN245" s="523"/>
      <c r="BO245" s="523"/>
      <c r="BP245" s="523"/>
      <c r="BQ245" s="523"/>
      <c r="BR245" s="523"/>
      <c r="BS245" s="523"/>
      <c r="BT245" s="523"/>
      <c r="BU245" s="523"/>
      <c r="BV245" s="138"/>
      <c r="BW245" s="138"/>
      <c r="BX245" s="138"/>
      <c r="BY245" s="137"/>
      <c r="BZ245" s="137"/>
      <c r="CA245" s="137"/>
      <c r="CB245" s="137"/>
      <c r="CC245" s="137"/>
    </row>
    <row r="246" spans="1:81" ht="12.95" customHeight="1">
      <c r="A246" s="137"/>
      <c r="B246" s="137"/>
      <c r="C246" s="446" t="s">
        <v>54</v>
      </c>
      <c r="D246" s="446"/>
      <c r="E246" s="446"/>
      <c r="F246" s="446"/>
      <c r="G246" s="446"/>
      <c r="H246" s="446"/>
      <c r="I246" s="446"/>
      <c r="J246" s="446"/>
      <c r="K246" s="446"/>
      <c r="L246" s="446"/>
      <c r="M246" s="446"/>
      <c r="N246" s="446"/>
      <c r="O246" s="446"/>
      <c r="P246" s="446"/>
      <c r="Q246" s="446"/>
      <c r="R246" s="446"/>
      <c r="S246" s="446"/>
      <c r="T246" s="446"/>
      <c r="U246" s="445"/>
      <c r="V246" s="445"/>
      <c r="W246" s="137"/>
      <c r="X246" s="137"/>
      <c r="Y246" s="444" t="s">
        <v>53</v>
      </c>
      <c r="Z246" s="444"/>
      <c r="AA246" s="444"/>
      <c r="AB246" s="444"/>
      <c r="AC246" s="444"/>
      <c r="AD246" s="444"/>
      <c r="AE246" s="444"/>
      <c r="AF246" s="444"/>
      <c r="AG246" s="444"/>
      <c r="AH246" s="444"/>
      <c r="AI246" s="444"/>
      <c r="AJ246" s="444"/>
      <c r="AK246" s="444"/>
      <c r="AL246" s="444"/>
      <c r="AM246" s="444"/>
      <c r="AN246" s="444"/>
      <c r="AO246" s="444"/>
      <c r="AP246" s="444"/>
      <c r="AQ246" s="139"/>
      <c r="AR246" s="444" t="s">
        <v>52</v>
      </c>
      <c r="AS246" s="445"/>
      <c r="AT246" s="445"/>
      <c r="AU246" s="445"/>
      <c r="AV246" s="445"/>
      <c r="AW246" s="445"/>
      <c r="AX246" s="445"/>
      <c r="AY246" s="445"/>
      <c r="AZ246" s="445"/>
      <c r="BA246" s="445"/>
      <c r="BB246" s="445"/>
      <c r="BC246" s="445"/>
      <c r="BD246" s="445"/>
      <c r="BE246" s="445"/>
      <c r="BF246" s="445"/>
      <c r="BG246" s="445"/>
      <c r="BH246" s="445"/>
      <c r="BI246" s="445"/>
      <c r="BJ246" s="445"/>
      <c r="BK246" s="445"/>
      <c r="BL246" s="445"/>
      <c r="BM246" s="445"/>
      <c r="BN246" s="445"/>
      <c r="BO246" s="445"/>
      <c r="BP246" s="445"/>
      <c r="BQ246" s="445"/>
      <c r="BR246" s="445"/>
      <c r="BS246" s="445"/>
      <c r="BT246" s="445"/>
      <c r="BU246" s="445"/>
      <c r="BV246" s="138"/>
      <c r="BW246" s="138"/>
      <c r="BX246" s="138"/>
      <c r="BY246" s="137"/>
      <c r="BZ246" s="137"/>
      <c r="CA246" s="137"/>
      <c r="CB246" s="137"/>
      <c r="CC246" s="137"/>
    </row>
    <row r="247" spans="1:81" ht="12.95" customHeight="1">
      <c r="A247" s="137"/>
      <c r="B247" s="137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2"/>
      <c r="V247" s="142"/>
      <c r="W247" s="137"/>
      <c r="X247" s="137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  <c r="BP247" s="142"/>
      <c r="BQ247" s="142"/>
      <c r="BR247" s="142"/>
      <c r="BS247" s="142"/>
      <c r="BT247" s="142"/>
      <c r="BU247" s="142"/>
      <c r="BV247" s="138"/>
      <c r="BW247" s="138"/>
      <c r="BX247" s="138"/>
      <c r="BY247" s="137"/>
      <c r="BZ247" s="137"/>
      <c r="CA247" s="137"/>
      <c r="CB247" s="137"/>
      <c r="CC247" s="137"/>
    </row>
    <row r="248" spans="1:81" ht="11.25" customHeight="1">
      <c r="A248" s="373" t="s">
        <v>58</v>
      </c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4"/>
      <c r="O248" s="374"/>
      <c r="P248" s="374"/>
      <c r="Q248" s="374"/>
      <c r="R248" s="374"/>
      <c r="S248" s="374"/>
      <c r="T248" s="374"/>
      <c r="U248" s="374"/>
      <c r="V248" s="374"/>
      <c r="W248" s="374"/>
      <c r="X248" s="374"/>
      <c r="Y248" s="374"/>
      <c r="Z248" s="374"/>
      <c r="AA248" s="374"/>
      <c r="AB248" s="374"/>
      <c r="AC248" s="374"/>
      <c r="AD248" s="374"/>
      <c r="AE248" s="374"/>
      <c r="AF248" s="374"/>
      <c r="AG248" s="374"/>
      <c r="AH248" s="374"/>
      <c r="AI248" s="374"/>
      <c r="AJ248" s="374"/>
      <c r="AK248" s="374"/>
      <c r="AL248" s="374"/>
      <c r="AM248" s="374"/>
      <c r="AN248" s="374"/>
      <c r="AO248" s="374"/>
      <c r="AP248" s="374"/>
      <c r="AQ248" s="374"/>
      <c r="AR248" s="374"/>
      <c r="AS248" s="374"/>
      <c r="AT248" s="374"/>
      <c r="AU248" s="374"/>
      <c r="AV248" s="374"/>
      <c r="AW248" s="374"/>
      <c r="AX248" s="374"/>
      <c r="AY248" s="374"/>
      <c r="AZ248" s="374"/>
      <c r="BA248" s="374"/>
      <c r="BB248" s="374"/>
      <c r="BC248" s="374"/>
      <c r="BD248" s="374"/>
      <c r="BE248" s="374"/>
      <c r="BF248" s="374"/>
      <c r="BG248" s="374"/>
      <c r="BH248" s="374"/>
      <c r="BI248" s="374"/>
      <c r="BJ248" s="374"/>
      <c r="BK248" s="374"/>
      <c r="BL248" s="374"/>
      <c r="BM248" s="374"/>
      <c r="BN248" s="374"/>
      <c r="BO248" s="374"/>
      <c r="BP248" s="374"/>
      <c r="BQ248" s="374"/>
      <c r="BR248" s="374"/>
      <c r="BS248" s="374"/>
      <c r="BT248" s="374"/>
      <c r="BU248" s="374"/>
      <c r="BV248" s="374"/>
      <c r="BW248" s="374"/>
      <c r="BX248" s="374"/>
      <c r="BY248" s="137"/>
      <c r="BZ248" s="137"/>
      <c r="CA248" s="137"/>
      <c r="CB248" s="137"/>
      <c r="CC248" s="137"/>
    </row>
    <row r="249" spans="1:81" ht="12.75" customHeight="1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4"/>
      <c r="O249" s="374"/>
      <c r="P249" s="374"/>
      <c r="Q249" s="374"/>
      <c r="R249" s="374"/>
      <c r="S249" s="374"/>
      <c r="T249" s="374"/>
      <c r="U249" s="374"/>
      <c r="V249" s="374"/>
      <c r="W249" s="374"/>
      <c r="X249" s="374"/>
      <c r="Y249" s="374"/>
      <c r="Z249" s="374"/>
      <c r="AA249" s="374"/>
      <c r="AB249" s="374"/>
      <c r="AC249" s="374"/>
      <c r="AD249" s="374"/>
      <c r="AE249" s="374"/>
      <c r="AF249" s="374"/>
      <c r="AG249" s="374"/>
      <c r="AH249" s="374"/>
      <c r="AI249" s="374"/>
      <c r="AJ249" s="374"/>
      <c r="AK249" s="374"/>
      <c r="AL249" s="374"/>
      <c r="AM249" s="374"/>
      <c r="AN249" s="374"/>
      <c r="AO249" s="374"/>
      <c r="AP249" s="374"/>
      <c r="AQ249" s="374"/>
      <c r="AR249" s="374"/>
      <c r="AS249" s="374"/>
      <c r="AT249" s="374"/>
      <c r="AU249" s="374"/>
      <c r="AV249" s="374"/>
      <c r="AW249" s="374"/>
      <c r="AX249" s="374"/>
      <c r="AY249" s="374"/>
      <c r="AZ249" s="374"/>
      <c r="BA249" s="374"/>
      <c r="BB249" s="374"/>
      <c r="BC249" s="374"/>
      <c r="BD249" s="374"/>
      <c r="BE249" s="374"/>
      <c r="BF249" s="374"/>
      <c r="BG249" s="374"/>
      <c r="BH249" s="374"/>
      <c r="BI249" s="374"/>
      <c r="BJ249" s="374"/>
      <c r="BK249" s="374"/>
      <c r="BL249" s="374"/>
      <c r="BM249" s="374"/>
      <c r="BN249" s="374"/>
      <c r="BO249" s="374"/>
      <c r="BP249" s="374"/>
      <c r="BQ249" s="374"/>
      <c r="BR249" s="374"/>
      <c r="BS249" s="374"/>
      <c r="BT249" s="374"/>
      <c r="BU249" s="374"/>
      <c r="BV249" s="374"/>
      <c r="BW249" s="374"/>
      <c r="BX249" s="374"/>
      <c r="BY249" s="137"/>
      <c r="BZ249" s="137"/>
      <c r="CA249" s="137"/>
      <c r="CB249" s="137"/>
      <c r="CC249" s="137"/>
    </row>
    <row r="250" spans="1:81" ht="9.75" customHeight="1">
      <c r="A250" s="374"/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74"/>
      <c r="AA250" s="374"/>
      <c r="AB250" s="374"/>
      <c r="AC250" s="374"/>
      <c r="AD250" s="374"/>
      <c r="AE250" s="374"/>
      <c r="AF250" s="374"/>
      <c r="AG250" s="374"/>
      <c r="AH250" s="374"/>
      <c r="AI250" s="374"/>
      <c r="AJ250" s="374"/>
      <c r="AK250" s="374"/>
      <c r="AL250" s="374"/>
      <c r="AM250" s="374"/>
      <c r="AN250" s="374"/>
      <c r="AO250" s="374"/>
      <c r="AP250" s="374"/>
      <c r="AQ250" s="374"/>
      <c r="AR250" s="374"/>
      <c r="AS250" s="374"/>
      <c r="AT250" s="374"/>
      <c r="AU250" s="374"/>
      <c r="AV250" s="374"/>
      <c r="AW250" s="374"/>
      <c r="AX250" s="374"/>
      <c r="AY250" s="374"/>
      <c r="AZ250" s="374"/>
      <c r="BA250" s="374"/>
      <c r="BB250" s="374"/>
      <c r="BC250" s="374"/>
      <c r="BD250" s="374"/>
      <c r="BE250" s="374"/>
      <c r="BF250" s="374"/>
      <c r="BG250" s="374"/>
      <c r="BH250" s="374"/>
      <c r="BI250" s="374"/>
      <c r="BJ250" s="374"/>
      <c r="BK250" s="374"/>
      <c r="BL250" s="374"/>
      <c r="BM250" s="374"/>
      <c r="BN250" s="374"/>
      <c r="BO250" s="374"/>
      <c r="BP250" s="374"/>
      <c r="BQ250" s="374"/>
      <c r="BR250" s="374"/>
      <c r="BS250" s="374"/>
      <c r="BT250" s="374"/>
      <c r="BU250" s="374"/>
      <c r="BV250" s="374"/>
      <c r="BW250" s="374"/>
      <c r="BX250" s="374"/>
      <c r="BY250" s="137"/>
      <c r="BZ250" s="137"/>
      <c r="CA250" s="137"/>
      <c r="CB250" s="137"/>
      <c r="CC250" s="137"/>
    </row>
    <row r="251" spans="1:81" ht="12.95" customHeight="1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  <c r="BL251" s="138"/>
      <c r="BM251" s="138"/>
      <c r="BN251" s="138"/>
      <c r="BO251" s="138"/>
      <c r="BP251" s="138"/>
      <c r="BQ251" s="138"/>
      <c r="BR251" s="138"/>
      <c r="BS251" s="138"/>
      <c r="BT251" s="138"/>
      <c r="BU251" s="138"/>
      <c r="BV251" s="138"/>
      <c r="BW251" s="138"/>
      <c r="BX251" s="138"/>
      <c r="BY251" s="137"/>
      <c r="BZ251" s="137"/>
      <c r="CA251" s="137"/>
      <c r="CB251" s="137"/>
      <c r="CC251" s="137"/>
    </row>
    <row r="252" spans="1:81" ht="12.95" customHeight="1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  <c r="BL252" s="138"/>
      <c r="BM252" s="138"/>
      <c r="BN252" s="138"/>
      <c r="BO252" s="138"/>
      <c r="BP252" s="138"/>
      <c r="BQ252" s="138"/>
      <c r="BR252" s="138"/>
      <c r="BS252" s="138"/>
      <c r="BT252" s="138"/>
      <c r="BU252" s="138"/>
      <c r="BV252" s="138"/>
      <c r="BW252" s="138"/>
      <c r="BX252" s="138"/>
      <c r="BY252" s="137"/>
      <c r="BZ252" s="137"/>
      <c r="CA252" s="137"/>
      <c r="CB252" s="137"/>
      <c r="CC252" s="137"/>
    </row>
    <row r="253" spans="1:81" ht="15.75" customHeight="1">
      <c r="A253" s="138"/>
      <c r="B253" s="138"/>
      <c r="C253" s="138"/>
      <c r="D253" s="138"/>
      <c r="E253" s="375" t="s">
        <v>57</v>
      </c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76"/>
      <c r="AA253" s="376"/>
      <c r="AB253" s="376"/>
      <c r="AC253" s="376"/>
      <c r="AD253" s="376"/>
      <c r="AE253" s="376"/>
      <c r="AF253" s="376"/>
      <c r="AG253" s="376"/>
      <c r="AH253" s="376"/>
      <c r="AI253" s="376"/>
      <c r="AJ253" s="376"/>
      <c r="AK253" s="376"/>
      <c r="AL253" s="376"/>
      <c r="AM253" s="376"/>
      <c r="AN253" s="376"/>
      <c r="AO253" s="376"/>
      <c r="AP253" s="376"/>
      <c r="AQ253" s="376"/>
      <c r="AR253" s="376"/>
      <c r="AS253" s="376"/>
      <c r="AT253" s="376"/>
      <c r="AU253" s="376"/>
      <c r="AV253" s="376"/>
      <c r="AW253" s="376"/>
      <c r="AX253" s="376"/>
      <c r="AY253" s="376"/>
      <c r="AZ253" s="376"/>
      <c r="BA253" s="376"/>
      <c r="BB253" s="376"/>
      <c r="BC253" s="376"/>
      <c r="BD253" s="376"/>
      <c r="BE253" s="376"/>
      <c r="BF253" s="376"/>
      <c r="BG253" s="376"/>
      <c r="BH253" s="376"/>
      <c r="BI253" s="376"/>
      <c r="BJ253" s="376"/>
      <c r="BK253" s="376"/>
      <c r="BL253" s="376"/>
      <c r="BM253" s="376"/>
      <c r="BN253" s="376"/>
      <c r="BO253" s="376"/>
      <c r="BP253" s="376"/>
      <c r="BQ253" s="376"/>
      <c r="BR253" s="376"/>
      <c r="BS253" s="376"/>
      <c r="BT253" s="376"/>
      <c r="BU253" s="138"/>
      <c r="BV253" s="138"/>
      <c r="BW253" s="138"/>
      <c r="BX253" s="138"/>
      <c r="BY253" s="137"/>
      <c r="BZ253" s="137"/>
      <c r="CA253" s="137"/>
      <c r="CB253" s="137"/>
      <c r="CC253" s="137"/>
    </row>
    <row r="254" spans="1:81" ht="12.95" customHeight="1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  <c r="BL254" s="138"/>
      <c r="BM254" s="138"/>
      <c r="BN254" s="138"/>
      <c r="BO254" s="138"/>
      <c r="BP254" s="138"/>
      <c r="BQ254" s="138"/>
      <c r="BR254" s="138"/>
      <c r="BS254" s="138"/>
      <c r="BT254" s="138"/>
      <c r="BU254" s="138"/>
      <c r="BV254" s="138"/>
      <c r="BW254" s="138"/>
      <c r="BX254" s="138"/>
      <c r="BY254" s="137"/>
      <c r="BZ254" s="137"/>
      <c r="CA254" s="137"/>
      <c r="CB254" s="137"/>
      <c r="CC254" s="137"/>
    </row>
    <row r="255" spans="1:81" ht="155.25" customHeight="1">
      <c r="A255" s="447" t="s">
        <v>187</v>
      </c>
      <c r="B255" s="448"/>
      <c r="C255" s="448"/>
      <c r="D255" s="448"/>
      <c r="E255" s="448"/>
      <c r="F255" s="448"/>
      <c r="G255" s="448"/>
      <c r="H255" s="448"/>
      <c r="I255" s="448"/>
      <c r="J255" s="448"/>
      <c r="K255" s="448"/>
      <c r="L255" s="448"/>
      <c r="M255" s="448"/>
      <c r="N255" s="448"/>
      <c r="O255" s="448"/>
      <c r="P255" s="448"/>
      <c r="Q255" s="448"/>
      <c r="R255" s="448"/>
      <c r="S255" s="448"/>
      <c r="T255" s="448"/>
      <c r="U255" s="448"/>
      <c r="V255" s="448"/>
      <c r="W255" s="448"/>
      <c r="X255" s="448"/>
      <c r="Y255" s="448"/>
      <c r="Z255" s="448"/>
      <c r="AA255" s="448"/>
      <c r="AB255" s="448"/>
      <c r="AC255" s="448"/>
      <c r="AD255" s="448"/>
      <c r="AE255" s="448"/>
      <c r="AF255" s="448"/>
      <c r="AG255" s="448"/>
      <c r="AH255" s="448"/>
      <c r="AI255" s="448"/>
      <c r="AJ255" s="448"/>
      <c r="AK255" s="448"/>
      <c r="AL255" s="448"/>
      <c r="AM255" s="448"/>
      <c r="AN255" s="448"/>
      <c r="AO255" s="448"/>
      <c r="AP255" s="448"/>
      <c r="AQ255" s="448"/>
      <c r="AR255" s="448"/>
      <c r="AS255" s="448"/>
      <c r="AT255" s="448"/>
      <c r="AU255" s="448"/>
      <c r="AV255" s="448"/>
      <c r="AW255" s="448"/>
      <c r="AX255" s="448"/>
      <c r="AY255" s="448"/>
      <c r="AZ255" s="448"/>
      <c r="BA255" s="448"/>
      <c r="BB255" s="448"/>
      <c r="BC255" s="448"/>
      <c r="BD255" s="448"/>
      <c r="BE255" s="448"/>
      <c r="BF255" s="448"/>
      <c r="BG255" s="448"/>
      <c r="BH255" s="448"/>
      <c r="BI255" s="448"/>
      <c r="BJ255" s="448"/>
      <c r="BK255" s="448"/>
      <c r="BL255" s="448"/>
      <c r="BM255" s="448"/>
      <c r="BN255" s="448"/>
      <c r="BO255" s="448"/>
      <c r="BP255" s="448"/>
      <c r="BQ255" s="448"/>
      <c r="BR255" s="448"/>
      <c r="BS255" s="448"/>
      <c r="BT255" s="448"/>
      <c r="BU255" s="448"/>
      <c r="BV255" s="448"/>
      <c r="BW255" s="448"/>
      <c r="BX255" s="448"/>
      <c r="BY255" s="137"/>
      <c r="BZ255" s="137"/>
      <c r="CA255" s="137"/>
      <c r="CB255" s="137"/>
      <c r="CC255" s="137"/>
    </row>
    <row r="256" spans="1:81" ht="12.95" customHeight="1">
      <c r="A256" s="164" t="s">
        <v>56</v>
      </c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377"/>
      <c r="AI256" s="377"/>
      <c r="AJ256" s="377"/>
      <c r="AK256" s="377"/>
      <c r="AL256" s="377"/>
      <c r="AM256" s="377"/>
      <c r="AN256" s="377"/>
      <c r="AO256" s="377"/>
      <c r="AP256" s="377"/>
      <c r="AQ256" s="377"/>
      <c r="AR256" s="377"/>
      <c r="AS256" s="377"/>
      <c r="AT256" s="377"/>
      <c r="AU256" s="377"/>
      <c r="AV256" s="377"/>
      <c r="AW256" s="377"/>
      <c r="AX256" s="377"/>
      <c r="AY256" s="377"/>
      <c r="AZ256" s="377"/>
      <c r="BA256" s="377"/>
      <c r="BB256" s="377"/>
      <c r="BC256" s="377"/>
      <c r="BD256" s="377"/>
      <c r="BE256" s="377"/>
      <c r="BF256" s="377"/>
      <c r="BG256" s="377"/>
      <c r="BH256" s="377"/>
      <c r="BI256" s="377"/>
      <c r="BJ256" s="377"/>
      <c r="BK256" s="377"/>
      <c r="BL256" s="138"/>
      <c r="BM256" s="138"/>
      <c r="BN256" s="138"/>
      <c r="BO256" s="138"/>
      <c r="BP256" s="138"/>
      <c r="BQ256" s="138"/>
      <c r="BR256" s="138"/>
      <c r="BS256" s="138"/>
      <c r="BT256" s="138"/>
      <c r="BU256" s="138"/>
      <c r="BV256" s="138"/>
      <c r="BW256" s="138"/>
      <c r="BX256" s="138"/>
      <c r="BY256" s="137"/>
      <c r="BZ256" s="137"/>
      <c r="CA256" s="137"/>
      <c r="CB256" s="137"/>
      <c r="CC256" s="137"/>
    </row>
    <row r="257" spans="1:81" ht="12.95" customHeight="1">
      <c r="A257" s="378" t="s">
        <v>55</v>
      </c>
      <c r="B257" s="378"/>
      <c r="C257" s="378"/>
      <c r="D257" s="378"/>
      <c r="E257" s="378"/>
      <c r="F257" s="378"/>
      <c r="G257" s="378"/>
      <c r="H257" s="378"/>
      <c r="I257" s="378"/>
      <c r="J257" s="378"/>
      <c r="K257" s="378"/>
      <c r="L257" s="378"/>
      <c r="M257" s="378"/>
      <c r="N257" s="378"/>
      <c r="O257" s="378"/>
      <c r="P257" s="378"/>
      <c r="Q257" s="378"/>
      <c r="R257" s="378"/>
      <c r="S257" s="378"/>
      <c r="T257" s="378"/>
      <c r="U257" s="378"/>
      <c r="V257" s="378"/>
      <c r="W257" s="378"/>
      <c r="X257" s="378"/>
      <c r="Y257" s="378"/>
      <c r="Z257" s="378"/>
      <c r="AA257" s="378"/>
      <c r="AB257" s="378"/>
      <c r="AC257" s="378"/>
      <c r="AD257" s="378"/>
      <c r="AE257" s="378"/>
      <c r="AF257" s="378"/>
      <c r="AG257" s="378"/>
      <c r="AH257" s="378"/>
      <c r="AI257" s="378"/>
      <c r="AJ257" s="378"/>
      <c r="AK257" s="378"/>
      <c r="AL257" s="378"/>
      <c r="AM257" s="378"/>
      <c r="AN257" s="378"/>
      <c r="AO257" s="378"/>
      <c r="AP257" s="378"/>
      <c r="AQ257" s="378"/>
      <c r="AR257" s="378"/>
      <c r="AS257" s="378"/>
      <c r="AT257" s="378"/>
      <c r="AU257" s="378"/>
      <c r="AV257" s="378"/>
      <c r="AW257" s="378"/>
      <c r="AX257" s="378"/>
      <c r="AY257" s="378"/>
      <c r="AZ257" s="378"/>
      <c r="BA257" s="378"/>
      <c r="BB257" s="378"/>
      <c r="BC257" s="378"/>
      <c r="BD257" s="378"/>
      <c r="BE257" s="378"/>
      <c r="BF257" s="378"/>
      <c r="BG257" s="378"/>
      <c r="BH257" s="378"/>
      <c r="BI257" s="378"/>
      <c r="BJ257" s="378"/>
      <c r="BK257" s="378"/>
      <c r="BL257" s="378"/>
      <c r="BM257" s="378"/>
      <c r="BN257" s="378"/>
      <c r="BO257" s="378"/>
      <c r="BP257" s="378"/>
      <c r="BQ257" s="378"/>
      <c r="BR257" s="378"/>
      <c r="BS257" s="378"/>
      <c r="BT257" s="378"/>
      <c r="BU257" s="378"/>
      <c r="BV257" s="378"/>
      <c r="BW257" s="378"/>
      <c r="BX257" s="378"/>
      <c r="BY257" s="137"/>
      <c r="BZ257" s="137"/>
      <c r="CA257" s="137"/>
      <c r="CB257" s="137"/>
      <c r="CC257" s="137"/>
    </row>
    <row r="258" spans="1:81" ht="12.95" customHeight="1">
      <c r="A258" s="378"/>
      <c r="B258" s="378"/>
      <c r="C258" s="378"/>
      <c r="D258" s="378"/>
      <c r="E258" s="378"/>
      <c r="F258" s="378"/>
      <c r="G258" s="378"/>
      <c r="H258" s="378"/>
      <c r="I258" s="378"/>
      <c r="J258" s="378"/>
      <c r="K258" s="378"/>
      <c r="L258" s="378"/>
      <c r="M258" s="378"/>
      <c r="N258" s="378"/>
      <c r="O258" s="378"/>
      <c r="P258" s="378"/>
      <c r="Q258" s="378"/>
      <c r="R258" s="378"/>
      <c r="S258" s="378"/>
      <c r="T258" s="378"/>
      <c r="U258" s="378"/>
      <c r="V258" s="378"/>
      <c r="W258" s="378"/>
      <c r="X258" s="378"/>
      <c r="Y258" s="378"/>
      <c r="Z258" s="378"/>
      <c r="AA258" s="378"/>
      <c r="AB258" s="378"/>
      <c r="AC258" s="378"/>
      <c r="AD258" s="378"/>
      <c r="AE258" s="378"/>
      <c r="AF258" s="378"/>
      <c r="AG258" s="378"/>
      <c r="AH258" s="378"/>
      <c r="AI258" s="378"/>
      <c r="AJ258" s="378"/>
      <c r="AK258" s="378"/>
      <c r="AL258" s="378"/>
      <c r="AM258" s="378"/>
      <c r="AN258" s="378"/>
      <c r="AO258" s="378"/>
      <c r="AP258" s="378"/>
      <c r="AQ258" s="378"/>
      <c r="AR258" s="378"/>
      <c r="AS258" s="378"/>
      <c r="AT258" s="378"/>
      <c r="AU258" s="378"/>
      <c r="AV258" s="378"/>
      <c r="AW258" s="378"/>
      <c r="AX258" s="378"/>
      <c r="AY258" s="378"/>
      <c r="AZ258" s="378"/>
      <c r="BA258" s="378"/>
      <c r="BB258" s="378"/>
      <c r="BC258" s="378"/>
      <c r="BD258" s="378"/>
      <c r="BE258" s="378"/>
      <c r="BF258" s="378"/>
      <c r="BG258" s="378"/>
      <c r="BH258" s="378"/>
      <c r="BI258" s="378"/>
      <c r="BJ258" s="378"/>
      <c r="BK258" s="378"/>
      <c r="BL258" s="378"/>
      <c r="BM258" s="378"/>
      <c r="BN258" s="378"/>
      <c r="BO258" s="378"/>
      <c r="BP258" s="378"/>
      <c r="BQ258" s="378"/>
      <c r="BR258" s="378"/>
      <c r="BS258" s="378"/>
      <c r="BT258" s="378"/>
      <c r="BU258" s="378"/>
      <c r="BV258" s="378"/>
      <c r="BW258" s="378"/>
      <c r="BX258" s="378"/>
      <c r="BY258" s="137"/>
      <c r="BZ258" s="137"/>
      <c r="CA258" s="137"/>
      <c r="CB258" s="137"/>
      <c r="CC258" s="137"/>
    </row>
    <row r="259" spans="1:81" ht="12.95" customHeight="1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528">
        <f ca="1">TODAY()</f>
        <v>43090</v>
      </c>
      <c r="BF259" s="528"/>
      <c r="BG259" s="528"/>
      <c r="BH259" s="528"/>
      <c r="BI259" s="528"/>
      <c r="BJ259" s="528"/>
      <c r="BK259" s="528"/>
      <c r="BL259" s="528"/>
      <c r="BM259" s="528"/>
      <c r="BN259" s="528"/>
      <c r="BO259" s="528"/>
      <c r="BP259" s="528"/>
      <c r="BQ259" s="528"/>
      <c r="BR259" s="528"/>
      <c r="BS259" s="528"/>
      <c r="BT259" s="138"/>
      <c r="BU259" s="138"/>
      <c r="BV259" s="138"/>
      <c r="BW259" s="138"/>
      <c r="BX259" s="138"/>
      <c r="BY259" s="137"/>
      <c r="BZ259" s="137"/>
      <c r="CA259" s="137"/>
      <c r="CB259" s="137"/>
      <c r="CC259" s="137"/>
    </row>
    <row r="260" spans="1:81" ht="12.95" customHeight="1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  <c r="BL260" s="138"/>
      <c r="BM260" s="138"/>
      <c r="BN260" s="138"/>
      <c r="BO260" s="138"/>
      <c r="BP260" s="138"/>
      <c r="BQ260" s="138"/>
      <c r="BR260" s="138"/>
      <c r="BS260" s="138"/>
      <c r="BT260" s="138"/>
      <c r="BU260" s="138"/>
      <c r="BV260" s="138"/>
      <c r="BW260" s="138"/>
      <c r="BX260" s="138"/>
      <c r="BY260" s="137"/>
      <c r="BZ260" s="137"/>
      <c r="CA260" s="137"/>
      <c r="CB260" s="137"/>
      <c r="CC260" s="137"/>
    </row>
    <row r="261" spans="1:81" ht="12.95" customHeight="1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  <c r="BL261" s="138"/>
      <c r="BM261" s="138"/>
      <c r="BN261" s="138"/>
      <c r="BO261" s="138"/>
      <c r="BP261" s="138"/>
      <c r="BQ261" s="138"/>
      <c r="BR261" s="138"/>
      <c r="BS261" s="138"/>
      <c r="BT261" s="138"/>
      <c r="BU261" s="138"/>
      <c r="BV261" s="138"/>
      <c r="BW261" s="138"/>
      <c r="BX261" s="138"/>
      <c r="BY261" s="137"/>
      <c r="BZ261" s="137"/>
      <c r="CA261" s="137"/>
      <c r="CB261" s="137"/>
      <c r="CC261" s="137"/>
    </row>
    <row r="262" spans="1:81" ht="12.95" customHeight="1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40"/>
      <c r="U262" s="140"/>
      <c r="V262" s="140"/>
      <c r="W262" s="140"/>
      <c r="X262" s="140"/>
      <c r="Y262" s="141"/>
      <c r="Z262" s="141"/>
      <c r="AA262" s="141"/>
      <c r="AB262" s="141"/>
      <c r="AC262" s="141"/>
      <c r="AD262" s="141"/>
      <c r="AE262" s="141"/>
      <c r="AF262" s="141"/>
      <c r="AG262" s="141"/>
      <c r="AH262" s="141"/>
      <c r="AI262" s="141"/>
      <c r="AJ262" s="141"/>
      <c r="AK262" s="141"/>
      <c r="AL262" s="141"/>
      <c r="AM262" s="141"/>
      <c r="AN262" s="141"/>
      <c r="AO262" s="141"/>
      <c r="AP262" s="141"/>
      <c r="AQ262" s="141"/>
      <c r="AR262" s="141"/>
      <c r="AS262" s="141"/>
      <c r="AT262" s="141"/>
      <c r="AU262" s="141"/>
      <c r="AV262" s="141"/>
      <c r="AW262" s="140"/>
      <c r="AX262" s="140"/>
      <c r="AY262" s="140"/>
      <c r="AZ262" s="140"/>
      <c r="BA262" s="140"/>
      <c r="BB262" s="140"/>
      <c r="BC262" s="140"/>
      <c r="BD262" s="140"/>
      <c r="BE262" s="140"/>
      <c r="BF262" s="140"/>
      <c r="BG262" s="140"/>
      <c r="BH262" s="140"/>
      <c r="BI262" s="140"/>
      <c r="BJ262" s="140"/>
      <c r="BK262" s="140"/>
      <c r="BL262" s="140"/>
      <c r="BM262" s="140"/>
      <c r="BN262" s="140"/>
      <c r="BO262" s="140"/>
      <c r="BP262" s="140"/>
      <c r="BQ262" s="140"/>
      <c r="BR262" s="140"/>
      <c r="BS262" s="140"/>
      <c r="BT262" s="140"/>
      <c r="BU262" s="140"/>
      <c r="BV262" s="138"/>
      <c r="BW262" s="138"/>
      <c r="BX262" s="138"/>
      <c r="BY262" s="137"/>
      <c r="BZ262" s="137"/>
      <c r="CA262" s="137"/>
      <c r="CB262" s="137"/>
      <c r="CC262" s="137"/>
    </row>
    <row r="263" spans="1:81" ht="12.95" customHeight="1">
      <c r="A263" s="137"/>
      <c r="B263" s="137"/>
      <c r="C263" s="523" t="str">
        <f>Лист1!A17</f>
        <v>{issuer_head_org_position_and_permissions}</v>
      </c>
      <c r="D263" s="523"/>
      <c r="E263" s="523"/>
      <c r="F263" s="523"/>
      <c r="G263" s="523"/>
      <c r="H263" s="523"/>
      <c r="I263" s="523"/>
      <c r="J263" s="523"/>
      <c r="K263" s="523"/>
      <c r="L263" s="523"/>
      <c r="M263" s="523"/>
      <c r="N263" s="523"/>
      <c r="O263" s="523"/>
      <c r="P263" s="523"/>
      <c r="Q263" s="523"/>
      <c r="R263" s="523"/>
      <c r="S263" s="523"/>
      <c r="T263" s="523"/>
      <c r="U263" s="523"/>
      <c r="V263" s="523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  <c r="AI263" s="137"/>
      <c r="AJ263" s="137"/>
      <c r="AK263" s="137"/>
      <c r="AL263" s="137"/>
      <c r="AM263" s="137"/>
      <c r="AN263" s="137"/>
      <c r="AO263" s="137"/>
      <c r="AP263" s="137"/>
      <c r="AQ263" s="137"/>
      <c r="AR263" s="523" t="str">
        <f>Лист1!A18</f>
        <v>{issuer_head_last_name} {issuer_head_first_name} {issuer_head_middle_name}</v>
      </c>
      <c r="AS263" s="523"/>
      <c r="AT263" s="523"/>
      <c r="AU263" s="523"/>
      <c r="AV263" s="523"/>
      <c r="AW263" s="523"/>
      <c r="AX263" s="523"/>
      <c r="AY263" s="523"/>
      <c r="AZ263" s="523"/>
      <c r="BA263" s="523"/>
      <c r="BB263" s="523"/>
      <c r="BC263" s="523"/>
      <c r="BD263" s="523"/>
      <c r="BE263" s="523"/>
      <c r="BF263" s="523"/>
      <c r="BG263" s="523"/>
      <c r="BH263" s="523"/>
      <c r="BI263" s="523"/>
      <c r="BJ263" s="523"/>
      <c r="BK263" s="523"/>
      <c r="BL263" s="523"/>
      <c r="BM263" s="523"/>
      <c r="BN263" s="523"/>
      <c r="BO263" s="523"/>
      <c r="BP263" s="523"/>
      <c r="BQ263" s="523"/>
      <c r="BR263" s="523"/>
      <c r="BS263" s="523"/>
      <c r="BT263" s="523"/>
      <c r="BU263" s="523"/>
      <c r="BV263" s="138"/>
      <c r="BW263" s="138"/>
      <c r="BX263" s="138"/>
      <c r="BY263" s="137"/>
      <c r="BZ263" s="137"/>
      <c r="CA263" s="137"/>
      <c r="CB263" s="137"/>
      <c r="CC263" s="137"/>
    </row>
    <row r="264" spans="1:81" ht="12.95" customHeight="1">
      <c r="A264" s="137"/>
      <c r="B264" s="137"/>
      <c r="C264" s="446" t="s">
        <v>54</v>
      </c>
      <c r="D264" s="446"/>
      <c r="E264" s="446"/>
      <c r="F264" s="446"/>
      <c r="G264" s="446"/>
      <c r="H264" s="446"/>
      <c r="I264" s="446"/>
      <c r="J264" s="446"/>
      <c r="K264" s="446"/>
      <c r="L264" s="446"/>
      <c r="M264" s="446"/>
      <c r="N264" s="446"/>
      <c r="O264" s="446"/>
      <c r="P264" s="446"/>
      <c r="Q264" s="446"/>
      <c r="R264" s="446"/>
      <c r="S264" s="446"/>
      <c r="T264" s="446"/>
      <c r="U264" s="445"/>
      <c r="V264" s="445"/>
      <c r="W264" s="137"/>
      <c r="X264" s="137"/>
      <c r="Y264" s="444" t="s">
        <v>53</v>
      </c>
      <c r="Z264" s="444"/>
      <c r="AA264" s="444"/>
      <c r="AB264" s="444"/>
      <c r="AC264" s="444"/>
      <c r="AD264" s="444"/>
      <c r="AE264" s="444"/>
      <c r="AF264" s="444"/>
      <c r="AG264" s="444"/>
      <c r="AH264" s="444"/>
      <c r="AI264" s="444"/>
      <c r="AJ264" s="444"/>
      <c r="AK264" s="444"/>
      <c r="AL264" s="444"/>
      <c r="AM264" s="444"/>
      <c r="AN264" s="444"/>
      <c r="AO264" s="444"/>
      <c r="AP264" s="444"/>
      <c r="AQ264" s="139"/>
      <c r="AR264" s="444" t="s">
        <v>52</v>
      </c>
      <c r="AS264" s="445"/>
      <c r="AT264" s="445"/>
      <c r="AU264" s="445"/>
      <c r="AV264" s="445"/>
      <c r="AW264" s="445"/>
      <c r="AX264" s="445"/>
      <c r="AY264" s="445"/>
      <c r="AZ264" s="445"/>
      <c r="BA264" s="445"/>
      <c r="BB264" s="445"/>
      <c r="BC264" s="445"/>
      <c r="BD264" s="445"/>
      <c r="BE264" s="445"/>
      <c r="BF264" s="445"/>
      <c r="BG264" s="445"/>
      <c r="BH264" s="445"/>
      <c r="BI264" s="445"/>
      <c r="BJ264" s="445"/>
      <c r="BK264" s="445"/>
      <c r="BL264" s="445"/>
      <c r="BM264" s="445"/>
      <c r="BN264" s="445"/>
      <c r="BO264" s="445"/>
      <c r="BP264" s="445"/>
      <c r="BQ264" s="445"/>
      <c r="BR264" s="445"/>
      <c r="BS264" s="445"/>
      <c r="BT264" s="445"/>
      <c r="BU264" s="445"/>
      <c r="BV264" s="138"/>
      <c r="BW264" s="138"/>
      <c r="BX264" s="138"/>
      <c r="BY264" s="137"/>
      <c r="BZ264" s="137"/>
      <c r="CA264" s="137"/>
      <c r="CB264" s="137"/>
      <c r="CC264" s="137"/>
    </row>
    <row r="265" spans="1:81" ht="12.9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  <c r="AE265" s="136"/>
      <c r="AF265" s="136"/>
      <c r="AG265" s="136"/>
      <c r="AH265" s="136"/>
      <c r="AI265" s="136"/>
      <c r="AJ265" s="136"/>
      <c r="AK265" s="136"/>
      <c r="AL265" s="136"/>
      <c r="AM265" s="136"/>
      <c r="AN265" s="136"/>
      <c r="AO265" s="136"/>
      <c r="AP265" s="136"/>
      <c r="AQ265" s="136"/>
      <c r="AR265" s="136"/>
      <c r="AS265" s="136"/>
      <c r="AT265" s="136"/>
      <c r="AU265" s="136"/>
      <c r="AV265" s="136"/>
      <c r="AW265" s="136"/>
      <c r="AX265" s="136"/>
      <c r="AY265" s="136"/>
      <c r="AZ265" s="136"/>
      <c r="BA265" s="136"/>
      <c r="BB265" s="136"/>
      <c r="BC265" s="136"/>
      <c r="BD265" s="136"/>
      <c r="BE265" s="136"/>
      <c r="BF265" s="136"/>
      <c r="BG265" s="136"/>
      <c r="BH265" s="136"/>
      <c r="BI265" s="136"/>
      <c r="BJ265" s="136"/>
      <c r="BK265" s="136"/>
      <c r="BL265" s="136"/>
      <c r="BM265" s="136"/>
      <c r="BN265" s="136"/>
      <c r="BO265" s="136"/>
      <c r="BP265" s="136"/>
      <c r="BQ265" s="136"/>
      <c r="BR265" s="136"/>
      <c r="BS265" s="136"/>
      <c r="BT265" s="136"/>
      <c r="BU265" s="136"/>
      <c r="BV265" s="136"/>
      <c r="BW265" s="136"/>
      <c r="BX265" s="136"/>
    </row>
  </sheetData>
  <sheetProtection selectLockedCells="1"/>
  <mergeCells count="354">
    <mergeCell ref="AT227:BX228"/>
    <mergeCell ref="AT225:BX225"/>
    <mergeCell ref="AT226:BX226"/>
    <mergeCell ref="A1:D1"/>
    <mergeCell ref="A4:BX4"/>
    <mergeCell ref="A5:BX5"/>
    <mergeCell ref="A6:AE7"/>
    <mergeCell ref="AF6:BX7"/>
    <mergeCell ref="A8:AE8"/>
    <mergeCell ref="AF8:BX8"/>
    <mergeCell ref="A9:AE9"/>
    <mergeCell ref="A185:AB186"/>
    <mergeCell ref="AC185:BX186"/>
    <mergeCell ref="A180:AB180"/>
    <mergeCell ref="AC180:BX180"/>
    <mergeCell ref="A181:AB181"/>
    <mergeCell ref="AC181:BX181"/>
    <mergeCell ref="A182:AB182"/>
    <mergeCell ref="AC182:BX182"/>
    <mergeCell ref="A13:AE14"/>
    <mergeCell ref="AF9:BX9"/>
    <mergeCell ref="AF13:BX14"/>
    <mergeCell ref="A24:BX24"/>
    <mergeCell ref="A15:AE16"/>
    <mergeCell ref="AR263:BU263"/>
    <mergeCell ref="C263:V263"/>
    <mergeCell ref="A225:AS225"/>
    <mergeCell ref="A221:AS221"/>
    <mergeCell ref="A208:AB208"/>
    <mergeCell ref="AC208:BX208"/>
    <mergeCell ref="A209:AB210"/>
    <mergeCell ref="AC209:BX210"/>
    <mergeCell ref="A220:BX220"/>
    <mergeCell ref="BE242:BS242"/>
    <mergeCell ref="C246:V246"/>
    <mergeCell ref="Y246:AP246"/>
    <mergeCell ref="AR246:BU246"/>
    <mergeCell ref="A226:AS226"/>
    <mergeCell ref="A227:AS228"/>
    <mergeCell ref="A222:AS222"/>
    <mergeCell ref="A223:AS223"/>
    <mergeCell ref="A224:AS224"/>
    <mergeCell ref="AR245:BU245"/>
    <mergeCell ref="C245:V245"/>
    <mergeCell ref="A229:BX229"/>
    <mergeCell ref="A230:BX230"/>
    <mergeCell ref="BE259:BS259"/>
    <mergeCell ref="P232:BX232"/>
    <mergeCell ref="A17:AE18"/>
    <mergeCell ref="A19:AE19"/>
    <mergeCell ref="A20:AE20"/>
    <mergeCell ref="A21:AE23"/>
    <mergeCell ref="AF15:BX16"/>
    <mergeCell ref="AF17:BX18"/>
    <mergeCell ref="AF19:BX19"/>
    <mergeCell ref="AF21:BX23"/>
    <mergeCell ref="AF20:BX20"/>
    <mergeCell ref="AF25:BX25"/>
    <mergeCell ref="AF26:BX26"/>
    <mergeCell ref="AF27:BX27"/>
    <mergeCell ref="BD41:BX41"/>
    <mergeCell ref="A38:AE39"/>
    <mergeCell ref="A40:AE40"/>
    <mergeCell ref="AF40:BX40"/>
    <mergeCell ref="A41:AE41"/>
    <mergeCell ref="AF41:BC41"/>
    <mergeCell ref="AF38:BX39"/>
    <mergeCell ref="A37:BX37"/>
    <mergeCell ref="A26:AE26"/>
    <mergeCell ref="A27:AE27"/>
    <mergeCell ref="A28:AE30"/>
    <mergeCell ref="A31:AE36"/>
    <mergeCell ref="A25:AE25"/>
    <mergeCell ref="AF28:BX30"/>
    <mergeCell ref="AF31:BX36"/>
    <mergeCell ref="Y264:AP264"/>
    <mergeCell ref="AR264:BU264"/>
    <mergeCell ref="C264:V264"/>
    <mergeCell ref="A255:BX255"/>
    <mergeCell ref="A42:AE43"/>
    <mergeCell ref="AF42:BX43"/>
    <mergeCell ref="A47:BX47"/>
    <mergeCell ref="A48:BX48"/>
    <mergeCell ref="BQ53:BX54"/>
    <mergeCell ref="A44:AE46"/>
    <mergeCell ref="AF44:BX46"/>
    <mergeCell ref="A49:AE49"/>
    <mergeCell ref="AF49:BX49"/>
    <mergeCell ref="A50:AE50"/>
    <mergeCell ref="A191:AB191"/>
    <mergeCell ref="AC191:BX191"/>
    <mergeCell ref="A188:AB188"/>
    <mergeCell ref="A207:AB207"/>
    <mergeCell ref="AC207:BX207"/>
    <mergeCell ref="A198:AB198"/>
    <mergeCell ref="AC198:BX198"/>
    <mergeCell ref="AC200:BX200"/>
    <mergeCell ref="A201:AB202"/>
    <mergeCell ref="AC201:BX202"/>
    <mergeCell ref="A204:AB204"/>
    <mergeCell ref="AC204:BX204"/>
    <mergeCell ref="A205:AB205"/>
    <mergeCell ref="AC205:BX205"/>
    <mergeCell ref="A206:AB206"/>
    <mergeCell ref="AC206:BX206"/>
    <mergeCell ref="A184:AB184"/>
    <mergeCell ref="AC184:BX184"/>
    <mergeCell ref="A174:BC174"/>
    <mergeCell ref="A192:AB192"/>
    <mergeCell ref="AC192:BX192"/>
    <mergeCell ref="A193:AB194"/>
    <mergeCell ref="AC193:BX194"/>
    <mergeCell ref="A196:AB196"/>
    <mergeCell ref="AC196:BX196"/>
    <mergeCell ref="A199:AB199"/>
    <mergeCell ref="AC199:BX199"/>
    <mergeCell ref="A200:AB200"/>
    <mergeCell ref="A183:AB183"/>
    <mergeCell ref="AC183:BX183"/>
    <mergeCell ref="A190:AB190"/>
    <mergeCell ref="AC190:BX190"/>
    <mergeCell ref="AC188:BX188"/>
    <mergeCell ref="A189:AB189"/>
    <mergeCell ref="AF50:BX50"/>
    <mergeCell ref="AF51:BX52"/>
    <mergeCell ref="AF53:BP54"/>
    <mergeCell ref="BD165:BX165"/>
    <mergeCell ref="BD166:BX166"/>
    <mergeCell ref="BD174:BX174"/>
    <mergeCell ref="A175:BC175"/>
    <mergeCell ref="A176:BC176"/>
    <mergeCell ref="BQ169:BX170"/>
    <mergeCell ref="A169:BP170"/>
    <mergeCell ref="A51:AE52"/>
    <mergeCell ref="A53:AE54"/>
    <mergeCell ref="A64:BX64"/>
    <mergeCell ref="A65:AE65"/>
    <mergeCell ref="AF65:BX65"/>
    <mergeCell ref="A66:AE66"/>
    <mergeCell ref="AF66:BX66"/>
    <mergeCell ref="A67:AE68"/>
    <mergeCell ref="AF67:BX68"/>
    <mergeCell ref="A69:AE70"/>
    <mergeCell ref="AF69:BP70"/>
    <mergeCell ref="BQ69:BX70"/>
    <mergeCell ref="A71:BX71"/>
    <mergeCell ref="A72:AE72"/>
    <mergeCell ref="AC189:BX189"/>
    <mergeCell ref="BD175:BX175"/>
    <mergeCell ref="BD176:BX176"/>
    <mergeCell ref="A177:BX179"/>
    <mergeCell ref="A55:BX55"/>
    <mergeCell ref="A56:BX56"/>
    <mergeCell ref="A57:BX57"/>
    <mergeCell ref="A58:AE58"/>
    <mergeCell ref="A162:BX162"/>
    <mergeCell ref="BD163:BX163"/>
    <mergeCell ref="A163:BC163"/>
    <mergeCell ref="A164:BC164"/>
    <mergeCell ref="A165:BC165"/>
    <mergeCell ref="A166:BC166"/>
    <mergeCell ref="A161:AE161"/>
    <mergeCell ref="AF161:BX161"/>
    <mergeCell ref="AF58:BX58"/>
    <mergeCell ref="A59:AE59"/>
    <mergeCell ref="AF59:BX59"/>
    <mergeCell ref="A60:AE61"/>
    <mergeCell ref="AF60:BX61"/>
    <mergeCell ref="A62:AE63"/>
    <mergeCell ref="AF62:BP63"/>
    <mergeCell ref="BQ62:BX63"/>
    <mergeCell ref="A248:BX250"/>
    <mergeCell ref="E253:BT253"/>
    <mergeCell ref="AH256:BK256"/>
    <mergeCell ref="A257:BX258"/>
    <mergeCell ref="A167:BC167"/>
    <mergeCell ref="BD164:BX164"/>
    <mergeCell ref="A173:BX173"/>
    <mergeCell ref="A197:AB197"/>
    <mergeCell ref="AC197:BX197"/>
    <mergeCell ref="BD167:BX167"/>
    <mergeCell ref="A168:BX168"/>
    <mergeCell ref="A171:BX171"/>
    <mergeCell ref="AQ217:BX217"/>
    <mergeCell ref="D218:T218"/>
    <mergeCell ref="U218:AP218"/>
    <mergeCell ref="AQ218:BX218"/>
    <mergeCell ref="D219:T219"/>
    <mergeCell ref="U219:AP219"/>
    <mergeCell ref="AQ219:BX219"/>
    <mergeCell ref="A235:O235"/>
    <mergeCell ref="A236:BX236"/>
    <mergeCell ref="P235:BX235"/>
    <mergeCell ref="A237:BX237"/>
    <mergeCell ref="A238:BX238"/>
    <mergeCell ref="AF72:BX72"/>
    <mergeCell ref="A73:AE73"/>
    <mergeCell ref="AF73:BX73"/>
    <mergeCell ref="A74:AE75"/>
    <mergeCell ref="AF74:BX75"/>
    <mergeCell ref="A76:AE77"/>
    <mergeCell ref="AF76:BP77"/>
    <mergeCell ref="BQ76:BX77"/>
    <mergeCell ref="A78:BX78"/>
    <mergeCell ref="A79:AE79"/>
    <mergeCell ref="AF79:BX79"/>
    <mergeCell ref="A80:AE80"/>
    <mergeCell ref="AF80:BX80"/>
    <mergeCell ref="A81:AE82"/>
    <mergeCell ref="AF81:BX82"/>
    <mergeCell ref="A83:AE84"/>
    <mergeCell ref="AF83:BP84"/>
    <mergeCell ref="BQ83:BX84"/>
    <mergeCell ref="A86:BX86"/>
    <mergeCell ref="A87:BX87"/>
    <mergeCell ref="A88:AE88"/>
    <mergeCell ref="AF88:BX88"/>
    <mergeCell ref="A89:AE89"/>
    <mergeCell ref="AF89:BX89"/>
    <mergeCell ref="A85:BX85"/>
    <mergeCell ref="A90:AE91"/>
    <mergeCell ref="AF90:BX91"/>
    <mergeCell ref="A92:AE93"/>
    <mergeCell ref="AF92:BP93"/>
    <mergeCell ref="BQ92:BX93"/>
    <mergeCell ref="A94:BX94"/>
    <mergeCell ref="A95:AE95"/>
    <mergeCell ref="AF95:BX95"/>
    <mergeCell ref="A96:AE96"/>
    <mergeCell ref="AF96:BX96"/>
    <mergeCell ref="A97:AE98"/>
    <mergeCell ref="AF97:BX98"/>
    <mergeCell ref="A99:AE100"/>
    <mergeCell ref="AF99:BP100"/>
    <mergeCell ref="BQ99:BX100"/>
    <mergeCell ref="A101:BX101"/>
    <mergeCell ref="A102:AE102"/>
    <mergeCell ref="AF102:BX102"/>
    <mergeCell ref="A103:AE103"/>
    <mergeCell ref="AF103:BX103"/>
    <mergeCell ref="A104:AE105"/>
    <mergeCell ref="AF104:BX105"/>
    <mergeCell ref="A106:AE107"/>
    <mergeCell ref="AF106:BP107"/>
    <mergeCell ref="BQ106:BX107"/>
    <mergeCell ref="A108:BX108"/>
    <mergeCell ref="A109:AE109"/>
    <mergeCell ref="AF109:BX109"/>
    <mergeCell ref="A110:AE110"/>
    <mergeCell ref="AF110:BX110"/>
    <mergeCell ref="A111:AE112"/>
    <mergeCell ref="AF111:BX112"/>
    <mergeCell ref="A113:AE114"/>
    <mergeCell ref="AF113:BP114"/>
    <mergeCell ref="BQ113:BX114"/>
    <mergeCell ref="A115:BX115"/>
    <mergeCell ref="A116:AE116"/>
    <mergeCell ref="AF116:BX116"/>
    <mergeCell ref="A117:AE117"/>
    <mergeCell ref="AF117:BX117"/>
    <mergeCell ref="A118:AE119"/>
    <mergeCell ref="AF118:BX119"/>
    <mergeCell ref="A120:AE121"/>
    <mergeCell ref="AF120:BP121"/>
    <mergeCell ref="BQ120:BX121"/>
    <mergeCell ref="A123:BX123"/>
    <mergeCell ref="A124:BX124"/>
    <mergeCell ref="A125:AE125"/>
    <mergeCell ref="AF125:BX125"/>
    <mergeCell ref="A122:BX122"/>
    <mergeCell ref="A126:AE126"/>
    <mergeCell ref="AF126:BX126"/>
    <mergeCell ref="A127:AE128"/>
    <mergeCell ref="AF127:BX128"/>
    <mergeCell ref="A129:AE130"/>
    <mergeCell ref="AF129:BP130"/>
    <mergeCell ref="BQ129:BX130"/>
    <mergeCell ref="A131:BX131"/>
    <mergeCell ref="A132:AE132"/>
    <mergeCell ref="AF132:BX132"/>
    <mergeCell ref="A133:AE133"/>
    <mergeCell ref="AF133:BX133"/>
    <mergeCell ref="A134:AE135"/>
    <mergeCell ref="AF134:BX135"/>
    <mergeCell ref="A136:AE137"/>
    <mergeCell ref="AF136:BP137"/>
    <mergeCell ref="BQ136:BX137"/>
    <mergeCell ref="A138:BX138"/>
    <mergeCell ref="A139:AE139"/>
    <mergeCell ref="AF139:BX139"/>
    <mergeCell ref="A140:AE140"/>
    <mergeCell ref="AF140:BX140"/>
    <mergeCell ref="BQ150:BX151"/>
    <mergeCell ref="A152:BX152"/>
    <mergeCell ref="A153:AE153"/>
    <mergeCell ref="AF153:BX153"/>
    <mergeCell ref="A141:AE142"/>
    <mergeCell ref="AF141:BX142"/>
    <mergeCell ref="A143:AE144"/>
    <mergeCell ref="AF143:BP144"/>
    <mergeCell ref="BQ143:BX144"/>
    <mergeCell ref="A145:BX145"/>
    <mergeCell ref="A146:AE146"/>
    <mergeCell ref="AF146:BX146"/>
    <mergeCell ref="A147:AE147"/>
    <mergeCell ref="AF147:BX147"/>
    <mergeCell ref="A10:AE10"/>
    <mergeCell ref="A11:AE11"/>
    <mergeCell ref="A12:AE12"/>
    <mergeCell ref="AF10:BX10"/>
    <mergeCell ref="AF11:BX11"/>
    <mergeCell ref="AF12:BX12"/>
    <mergeCell ref="A212:BX214"/>
    <mergeCell ref="A211:BX211"/>
    <mergeCell ref="A172:AB172"/>
    <mergeCell ref="AC172:BX172"/>
    <mergeCell ref="A154:AE154"/>
    <mergeCell ref="AF154:BX154"/>
    <mergeCell ref="A155:AE156"/>
    <mergeCell ref="AF155:BX156"/>
    <mergeCell ref="A157:AE158"/>
    <mergeCell ref="AF157:BP158"/>
    <mergeCell ref="BQ157:BX158"/>
    <mergeCell ref="A187:BX187"/>
    <mergeCell ref="A160:BX160"/>
    <mergeCell ref="A159:BX159"/>
    <mergeCell ref="A148:AE149"/>
    <mergeCell ref="AF148:BX149"/>
    <mergeCell ref="A150:AE151"/>
    <mergeCell ref="AF150:BP151"/>
    <mergeCell ref="A239:BY239"/>
    <mergeCell ref="BD241:BS241"/>
    <mergeCell ref="A241:AH241"/>
    <mergeCell ref="C240:BU240"/>
    <mergeCell ref="BV240:CB240"/>
    <mergeCell ref="A215:C215"/>
    <mergeCell ref="A216:C216"/>
    <mergeCell ref="A217:C217"/>
    <mergeCell ref="A218:C218"/>
    <mergeCell ref="A219:C219"/>
    <mergeCell ref="D216:T216"/>
    <mergeCell ref="D217:T217"/>
    <mergeCell ref="U216:AP216"/>
    <mergeCell ref="AQ216:BX216"/>
    <mergeCell ref="AQ215:BX215"/>
    <mergeCell ref="U215:AP215"/>
    <mergeCell ref="D215:T215"/>
    <mergeCell ref="U217:AP217"/>
    <mergeCell ref="A233:BX234"/>
    <mergeCell ref="A232:O232"/>
    <mergeCell ref="AT221:BX221"/>
    <mergeCell ref="AT222:BX222"/>
    <mergeCell ref="AT223:BX223"/>
    <mergeCell ref="AT224:BX224"/>
  </mergeCells>
  <conditionalFormatting sqref="AF44">
    <cfRule type="cellIs" dxfId="31" priority="32" operator="equal">
      <formula>$DH$23</formula>
    </cfRule>
  </conditionalFormatting>
  <conditionalFormatting sqref="AF42:BX43 AF161:BX161">
    <cfRule type="containsText" dxfId="30" priority="29" operator="containsText" text="Выберите из списка">
      <formula>NOT(ISERROR(SEARCH("Выберите из списка",AF42)))</formula>
    </cfRule>
    <cfRule type="cellIs" dxfId="29" priority="31" operator="equal">
      <formula>$DH$23</formula>
    </cfRule>
  </conditionalFormatting>
  <conditionalFormatting sqref="AF44:BX46">
    <cfRule type="containsText" dxfId="28" priority="27" operator="containsText" text="Выберите из списка !!!">
      <formula>NOT(ISERROR(SEARCH("Выберите из списка !!!",AF44)))</formula>
    </cfRule>
    <cfRule type="containsText" dxfId="27" priority="28" operator="containsText" text="Выберите из списка !!!">
      <formula>NOT(ISERROR(SEARCH("Выберите из списка !!!",AF44)))</formula>
    </cfRule>
  </conditionalFormatting>
  <conditionalFormatting sqref="AF15:BX16">
    <cfRule type="containsBlanks" dxfId="26" priority="25">
      <formula>LEN(TRIM(AF15))=0</formula>
    </cfRule>
  </conditionalFormatting>
  <conditionalFormatting sqref="AF17:BX18">
    <cfRule type="containsBlanks" dxfId="25" priority="24">
      <formula>LEN(TRIM(AF17))=0</formula>
    </cfRule>
  </conditionalFormatting>
  <conditionalFormatting sqref="AF19:BX19">
    <cfRule type="containsBlanks" dxfId="24" priority="23">
      <formula>LEN(TRIM(AF19))=0</formula>
    </cfRule>
  </conditionalFormatting>
  <conditionalFormatting sqref="AF21:BX21">
    <cfRule type="containsBlanks" dxfId="23" priority="22">
      <formula>LEN(TRIM(AF21))=0</formula>
    </cfRule>
  </conditionalFormatting>
  <conditionalFormatting sqref="AF28:BX28 AF25">
    <cfRule type="containsBlanks" dxfId="22" priority="21">
      <formula>LEN(TRIM(AF25))=0</formula>
    </cfRule>
  </conditionalFormatting>
  <conditionalFormatting sqref="BD175:BX175 A175">
    <cfRule type="containsBlanks" dxfId="21" priority="20">
      <formula>LEN(TRIM(A175))=0</formula>
    </cfRule>
  </conditionalFormatting>
  <conditionalFormatting sqref="AF31:BX36">
    <cfRule type="containsBlanks" dxfId="20" priority="19">
      <formula>LEN(TRIM(AF31))=0</formula>
    </cfRule>
  </conditionalFormatting>
  <conditionalFormatting sqref="AC180:BX186">
    <cfRule type="containsBlanks" dxfId="19" priority="18">
      <formula>LEN(TRIM(AC180))=0</formula>
    </cfRule>
  </conditionalFormatting>
  <conditionalFormatting sqref="U216:BX219">
    <cfRule type="containsBlanks" dxfId="18" priority="17">
      <formula>LEN(TRIM(U216))=0</formula>
    </cfRule>
  </conditionalFormatting>
  <conditionalFormatting sqref="P232:BX232">
    <cfRule type="containsBlanks" dxfId="17" priority="16">
      <formula>LEN(TRIM(P232))=0</formula>
    </cfRule>
  </conditionalFormatting>
  <conditionalFormatting sqref="P235:BX235">
    <cfRule type="containsBlanks" dxfId="16" priority="15">
      <formula>LEN(TRIM(P235))=0</formula>
    </cfRule>
  </conditionalFormatting>
  <conditionalFormatting sqref="A237:BX237">
    <cfRule type="containsBlanks" dxfId="15" priority="14">
      <formula>LEN(TRIM(A237))=0</formula>
    </cfRule>
  </conditionalFormatting>
  <conditionalFormatting sqref="AR245:BU245">
    <cfRule type="containsBlanks" dxfId="14" priority="11">
      <formula>LEN(TRIM(AR245))=0</formula>
    </cfRule>
  </conditionalFormatting>
  <conditionalFormatting sqref="C263:V263">
    <cfRule type="containsBlanks" dxfId="13" priority="10">
      <formula>LEN(TRIM(C263))=0</formula>
    </cfRule>
  </conditionalFormatting>
  <conditionalFormatting sqref="AR263:BU263">
    <cfRule type="containsBlanks" dxfId="12" priority="9">
      <formula>LEN(TRIM(AR263))=0</formula>
    </cfRule>
  </conditionalFormatting>
  <conditionalFormatting sqref="C245:V245">
    <cfRule type="containsBlanks" dxfId="11" priority="6">
      <formula>LEN(TRIM(C245))=0</formula>
    </cfRule>
  </conditionalFormatting>
  <conditionalFormatting sqref="AF26">
    <cfRule type="containsBlanks" dxfId="10" priority="5">
      <formula>LEN(TRIM(AF26))=0</formula>
    </cfRule>
  </conditionalFormatting>
  <conditionalFormatting sqref="AF27">
    <cfRule type="containsBlanks" dxfId="9" priority="4">
      <formula>LEN(TRIM(AF27))=0</formula>
    </cfRule>
  </conditionalFormatting>
  <conditionalFormatting sqref="AC188:BX194">
    <cfRule type="containsBlanks" dxfId="7" priority="3">
      <formula>LEN(TRIM(AC188))=0</formula>
    </cfRule>
  </conditionalFormatting>
  <conditionalFormatting sqref="AC196:BX202">
    <cfRule type="containsBlanks" dxfId="4" priority="2">
      <formula>LEN(TRIM(AC196))=0</formula>
    </cfRule>
  </conditionalFormatting>
  <conditionalFormatting sqref="AC204:BX210">
    <cfRule type="containsBlanks" dxfId="1" priority="1">
      <formula>LEN(TRIM(AC204))=0</formula>
    </cfRule>
  </conditionalFormatting>
  <dataValidations count="2">
    <dataValidation showInputMessage="1" showErrorMessage="1" sqref="AF40:BX40"/>
    <dataValidation type="list" allowBlank="1" showInputMessage="1" showErrorMessage="1" sqref="BQ150:BX151 BQ83:BX84 BQ69:BX70 BQ76:BX77 BQ157:BX159 BQ92:BX93 BQ99:BX100 BQ106:BX107 BQ113:BX114 BQ120:BX122 BQ62:BX63 BQ129:BX130 BQ136:BX137 BQ143:BX144">
      <formula1>$DH$25:$DH$28</formula1>
    </dataValidation>
  </dataValidations>
  <pageMargins left="0.70866141732283472" right="0.19685039370078741" top="0.39370078740157483" bottom="0.15748031496062992" header="0" footer="0"/>
  <pageSetup paperSize="9" orientation="portrait" r:id="rId1"/>
  <headerFooter scaleWithDoc="0" alignWithMargins="0"/>
  <ignoredErrors>
    <ignoredError sqref="AF6:BX12 AF49:AF50 AG50:BX50 BD167:BX167 BD164:BX166 AF54:BP54 AF53:BP53 AF20 AF13 AF31 U216 AQ216 BE259 AR263 C263 AR245 BE242 A164:A167 AF38 AF51:BX52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1:AO43"/>
  <sheetViews>
    <sheetView topLeftCell="A2" zoomScale="90" zoomScaleNormal="90" zoomScalePageLayoutView="90" workbookViewId="0">
      <selection activeCell="R22" sqref="R22"/>
    </sheetView>
  </sheetViews>
  <sheetFormatPr defaultColWidth="8.85546875" defaultRowHeight="15" outlineLevelCol="1"/>
  <cols>
    <col min="1" max="1" width="2.85546875" customWidth="1"/>
    <col min="2" max="2" width="0.42578125" customWidth="1"/>
    <col min="3" max="3" width="2.85546875" customWidth="1"/>
    <col min="4" max="4" width="7.28515625" bestFit="1" customWidth="1"/>
    <col min="5" max="5" width="27.28515625" customWidth="1"/>
    <col min="6" max="6" width="20.140625" customWidth="1"/>
    <col min="7" max="7" width="15.28515625" customWidth="1"/>
    <col min="8" max="8" width="3.42578125" customWidth="1"/>
    <col min="9" max="10" width="0.28515625" customWidth="1"/>
    <col min="11" max="11" width="10.7109375" customWidth="1"/>
    <col min="12" max="12" width="9.140625" hidden="1" customWidth="1" outlineLevel="1"/>
    <col min="13" max="13" width="23.140625" hidden="1" customWidth="1" outlineLevel="1"/>
    <col min="14" max="14" width="19.42578125" hidden="1" customWidth="1" outlineLevel="1"/>
    <col min="15" max="15" width="9.140625" hidden="1" customWidth="1" outlineLevel="1"/>
    <col min="16" max="16" width="18.7109375" hidden="1" customWidth="1" outlineLevel="1"/>
    <col min="17" max="17" width="15.42578125" hidden="1" customWidth="1" outlineLevel="1"/>
    <col min="18" max="18" width="13.85546875" style="35" hidden="1" customWidth="1" outlineLevel="1"/>
    <col min="19" max="19" width="11.42578125" style="35" hidden="1" customWidth="1" outlineLevel="1"/>
    <col min="20" max="20" width="23.28515625" style="35" hidden="1" customWidth="1" outlineLevel="1"/>
    <col min="21" max="21" width="6.7109375" style="35" hidden="1" customWidth="1" outlineLevel="1"/>
    <col min="22" max="22" width="10.28515625" style="35" customWidth="1" collapsed="1"/>
    <col min="23" max="23" width="8.85546875" style="35"/>
    <col min="24" max="24" width="27.28515625" style="35" customWidth="1"/>
    <col min="25" max="25" width="10.28515625" customWidth="1"/>
    <col min="27" max="27" width="10.7109375" customWidth="1"/>
    <col min="29" max="29" width="26.140625" customWidth="1"/>
    <col min="30" max="30" width="37.140625" customWidth="1"/>
    <col min="31" max="33" width="8.85546875" customWidth="1"/>
    <col min="34" max="39" width="8.85546875" hidden="1" customWidth="1"/>
    <col min="40" max="40" width="14.85546875" hidden="1" customWidth="1"/>
    <col min="41" max="41" width="8.85546875" hidden="1" customWidth="1"/>
    <col min="42" max="42" width="0" hidden="1" customWidth="1"/>
  </cols>
  <sheetData>
    <row r="1" spans="2:40" hidden="1"/>
    <row r="2" spans="2:40" ht="2.25" customHeight="1">
      <c r="B2" s="1"/>
      <c r="C2" s="1"/>
      <c r="D2" s="1"/>
      <c r="E2" s="1"/>
      <c r="F2" s="1"/>
      <c r="G2" s="1"/>
      <c r="H2" s="1"/>
      <c r="I2" s="1"/>
      <c r="J2" s="1"/>
    </row>
    <row r="3" spans="2:40">
      <c r="B3" s="1"/>
      <c r="C3" s="570" t="s">
        <v>10</v>
      </c>
      <c r="D3" s="570"/>
      <c r="E3" s="570"/>
      <c r="F3" s="570"/>
      <c r="G3" s="570"/>
      <c r="H3" s="570"/>
      <c r="I3" s="1"/>
      <c r="J3" s="1"/>
      <c r="V3" s="570"/>
      <c r="W3" s="570"/>
      <c r="X3" s="570"/>
      <c r="Y3" s="570"/>
      <c r="Z3" s="570"/>
      <c r="AA3" s="570"/>
    </row>
    <row r="4" spans="2:40" ht="15" customHeight="1">
      <c r="B4" s="1"/>
      <c r="C4" s="571" t="s">
        <v>21</v>
      </c>
      <c r="D4" s="571"/>
      <c r="E4" s="571"/>
      <c r="F4" s="571"/>
      <c r="G4" s="571"/>
      <c r="H4" s="571"/>
      <c r="I4" s="1"/>
      <c r="J4" s="1"/>
      <c r="V4" s="570" t="s">
        <v>40</v>
      </c>
      <c r="W4" s="570"/>
      <c r="X4" s="570"/>
      <c r="Y4" s="570"/>
      <c r="Z4" s="570"/>
      <c r="AA4" s="570"/>
    </row>
    <row r="5" spans="2:40">
      <c r="B5" s="1"/>
      <c r="C5" s="571"/>
      <c r="D5" s="571"/>
      <c r="E5" s="571"/>
      <c r="F5" s="571"/>
      <c r="G5" s="571"/>
      <c r="H5" s="571"/>
      <c r="I5" s="1"/>
      <c r="J5" s="1"/>
      <c r="V5" s="571"/>
      <c r="W5" s="571"/>
      <c r="X5" s="571"/>
      <c r="Y5" s="571"/>
      <c r="Z5" s="571"/>
      <c r="AA5" s="571"/>
    </row>
    <row r="6" spans="2:40" ht="2.25" customHeight="1">
      <c r="B6" s="1"/>
      <c r="C6" s="1"/>
      <c r="D6" s="1"/>
      <c r="E6" s="1"/>
      <c r="F6" s="1"/>
      <c r="G6" s="1"/>
      <c r="H6" s="1"/>
      <c r="I6" s="1"/>
      <c r="J6" s="1"/>
    </row>
    <row r="7" spans="2:40" ht="17.25" thickBot="1">
      <c r="B7" s="1"/>
      <c r="C7" s="3"/>
      <c r="D7" s="17" t="s">
        <v>2</v>
      </c>
      <c r="E7" s="88">
        <f ca="1">IF('Заявление на выдачу БГ'!AF41="С даты выдачи до :",TODAY(),'Заявление на выдачу БГ'!AF41)</f>
        <v>43090</v>
      </c>
      <c r="F7" s="3"/>
      <c r="G7" s="18"/>
      <c r="H7" s="6"/>
      <c r="I7" s="1"/>
      <c r="J7" s="1"/>
      <c r="V7" s="120"/>
      <c r="W7" s="121"/>
      <c r="X7" s="121"/>
      <c r="Y7" s="121"/>
      <c r="Z7" s="121"/>
      <c r="AA7" s="122"/>
    </row>
    <row r="8" spans="2:40" ht="21.75" customHeight="1" thickBot="1">
      <c r="B8" s="1"/>
      <c r="C8" s="3"/>
      <c r="D8" s="3"/>
      <c r="E8" s="574"/>
      <c r="F8" s="575"/>
      <c r="G8" s="3"/>
      <c r="H8" s="4"/>
      <c r="I8" s="1"/>
      <c r="J8" s="1"/>
      <c r="L8" s="576" t="s">
        <v>16</v>
      </c>
      <c r="M8" s="577"/>
      <c r="N8" s="577"/>
      <c r="O8" s="577"/>
      <c r="P8" s="577"/>
      <c r="Q8" s="577"/>
      <c r="R8" s="91"/>
      <c r="S8" s="52"/>
      <c r="T8" s="38"/>
      <c r="U8" s="38"/>
      <c r="V8" s="123"/>
      <c r="W8" s="131" t="s">
        <v>41</v>
      </c>
      <c r="X8" s="131"/>
      <c r="Y8" s="578" t="str">
        <f>F10</f>
        <v>{bg_sum}</v>
      </c>
      <c r="Z8" s="578"/>
      <c r="AA8" s="124"/>
    </row>
    <row r="9" spans="2:40" ht="17.25" thickBot="1">
      <c r="B9" s="1"/>
      <c r="C9" s="3"/>
      <c r="D9" s="3"/>
      <c r="E9" s="5" t="s">
        <v>14</v>
      </c>
      <c r="F9" s="3"/>
      <c r="G9" s="3"/>
      <c r="H9" s="4"/>
      <c r="I9" s="1"/>
      <c r="J9" s="1"/>
      <c r="L9" s="41"/>
      <c r="M9" s="42"/>
      <c r="N9" s="42"/>
      <c r="O9" s="42"/>
      <c r="P9" s="42"/>
      <c r="Q9" s="42"/>
      <c r="R9" s="92"/>
      <c r="S9" s="51"/>
      <c r="V9" s="125"/>
      <c r="W9" s="131" t="s">
        <v>46</v>
      </c>
      <c r="X9" s="131"/>
      <c r="Y9" s="578" t="e">
        <f ca="1">E26</f>
        <v>#VALUE!</v>
      </c>
      <c r="Z9" s="578"/>
      <c r="AA9" s="124"/>
    </row>
    <row r="10" spans="2:40" ht="17.25" thickBot="1">
      <c r="B10" s="1"/>
      <c r="C10" s="3"/>
      <c r="D10" s="3"/>
      <c r="E10" s="12" t="s">
        <v>4</v>
      </c>
      <c r="F10" s="87" t="str">
        <f>'Заявление на выдачу БГ'!AF38</f>
        <v>{bg_sum}</v>
      </c>
      <c r="G10" s="9"/>
      <c r="H10" s="4"/>
      <c r="I10" s="1"/>
      <c r="J10" s="1"/>
      <c r="L10" s="19"/>
      <c r="M10" s="21" t="s">
        <v>1</v>
      </c>
      <c r="N10" s="39">
        <v>0.1</v>
      </c>
      <c r="O10" s="20"/>
      <c r="P10" s="45"/>
      <c r="Q10" s="20"/>
      <c r="R10" s="27"/>
      <c r="S10" s="94"/>
      <c r="T10" s="36"/>
      <c r="U10" s="36"/>
      <c r="V10" s="126"/>
      <c r="W10" s="131" t="s">
        <v>48</v>
      </c>
      <c r="X10" s="131"/>
      <c r="Y10" s="578">
        <v>145800.03</v>
      </c>
      <c r="Z10" s="578"/>
      <c r="AA10" s="124"/>
      <c r="AN10" s="119" t="e">
        <f ca="1">Y13-Y12</f>
        <v>#VALUE!</v>
      </c>
    </row>
    <row r="11" spans="2:40" ht="17.25" thickBot="1">
      <c r="B11" s="1"/>
      <c r="C11" s="3"/>
      <c r="D11" s="3"/>
      <c r="E11" s="13" t="s">
        <v>3</v>
      </c>
      <c r="F11" s="86" t="str">
        <f>'Заявление на выдачу БГ'!BD41</f>
        <v>{issue.humanized_bg_end_date}</v>
      </c>
      <c r="G11" s="10"/>
      <c r="H11" s="4"/>
      <c r="I11" s="1"/>
      <c r="J11" s="1"/>
      <c r="L11" s="19"/>
      <c r="M11" s="22" t="s">
        <v>0</v>
      </c>
      <c r="N11" s="40">
        <v>0.1</v>
      </c>
      <c r="O11" s="20"/>
      <c r="P11" s="25"/>
      <c r="Q11" s="20"/>
      <c r="R11" s="27"/>
      <c r="S11" s="95"/>
      <c r="T11" s="37"/>
      <c r="U11" s="37"/>
      <c r="V11" s="127"/>
      <c r="W11" s="131" t="s">
        <v>45</v>
      </c>
      <c r="X11" s="131"/>
      <c r="Y11" s="581" t="e">
        <f ca="1">(Y10/E26)-1</f>
        <v>#VALUE!</v>
      </c>
      <c r="Z11" s="581"/>
      <c r="AA11" s="124"/>
    </row>
    <row r="12" spans="2:40" ht="17.25" thickBot="1">
      <c r="B12" s="1"/>
      <c r="C12" s="3"/>
      <c r="D12" s="3"/>
      <c r="E12" s="48" t="s">
        <v>5</v>
      </c>
      <c r="F12" s="49" t="e">
        <f ca="1">P25</f>
        <v>#VALUE!</v>
      </c>
      <c r="G12" s="8" t="s">
        <v>9</v>
      </c>
      <c r="H12" s="4"/>
      <c r="I12" s="1"/>
      <c r="J12" s="1"/>
      <c r="L12" s="19"/>
      <c r="M12" s="22" t="s">
        <v>18</v>
      </c>
      <c r="N12" s="40">
        <v>0.05</v>
      </c>
      <c r="O12" s="20"/>
      <c r="P12" s="20" t="s">
        <v>7</v>
      </c>
      <c r="Q12" s="20"/>
      <c r="R12" s="27"/>
      <c r="S12" s="95"/>
      <c r="T12" s="37"/>
      <c r="U12" s="37"/>
      <c r="V12" s="127"/>
      <c r="W12" s="131" t="s">
        <v>42</v>
      </c>
      <c r="X12" s="131"/>
      <c r="Y12" s="579">
        <f ca="1">E7</f>
        <v>43090</v>
      </c>
      <c r="Z12" s="579"/>
      <c r="AA12" s="124"/>
    </row>
    <row r="13" spans="2:40" ht="16.5" customHeight="1">
      <c r="B13" s="1"/>
      <c r="C13" s="3"/>
      <c r="D13" s="3"/>
      <c r="E13" s="47"/>
      <c r="F13" s="8"/>
      <c r="G13" s="8"/>
      <c r="H13" s="4"/>
      <c r="I13" s="1"/>
      <c r="J13" s="1"/>
      <c r="L13" s="19"/>
      <c r="M13" s="90" t="s">
        <v>371</v>
      </c>
      <c r="N13" s="112">
        <v>0.1</v>
      </c>
      <c r="O13" s="20"/>
      <c r="P13" s="20"/>
      <c r="Q13" s="20"/>
      <c r="R13" s="27"/>
      <c r="S13" s="95"/>
      <c r="T13" s="37"/>
      <c r="U13" s="37"/>
      <c r="V13" s="127"/>
      <c r="W13" s="131" t="s">
        <v>43</v>
      </c>
      <c r="X13" s="131"/>
      <c r="Y13" s="579" t="str">
        <f>F11</f>
        <v>{issue.humanized_bg_end_date}</v>
      </c>
      <c r="Z13" s="579"/>
      <c r="AA13" s="124"/>
    </row>
    <row r="14" spans="2:40" ht="16.5" hidden="1" customHeight="1">
      <c r="B14" s="1"/>
      <c r="C14" s="3"/>
      <c r="D14" s="3"/>
      <c r="E14" s="47"/>
      <c r="F14" s="11"/>
      <c r="G14" s="11"/>
      <c r="H14" s="4"/>
      <c r="I14" s="1"/>
      <c r="J14" s="1"/>
      <c r="L14" s="19"/>
      <c r="M14" s="90" t="s">
        <v>26</v>
      </c>
      <c r="N14" s="112">
        <v>0.15</v>
      </c>
      <c r="O14" s="20"/>
      <c r="P14" s="20" t="s">
        <v>8</v>
      </c>
      <c r="Q14" s="20"/>
      <c r="R14" s="27"/>
      <c r="S14" s="95"/>
      <c r="T14" s="37"/>
      <c r="U14" s="37"/>
      <c r="V14" s="127"/>
      <c r="W14" s="131"/>
      <c r="X14" s="131"/>
      <c r="Y14" s="132"/>
      <c r="Z14" s="132"/>
      <c r="AA14" s="124"/>
    </row>
    <row r="15" spans="2:40" ht="16.5" hidden="1" customHeight="1">
      <c r="B15" s="1"/>
      <c r="C15" s="3"/>
      <c r="D15" s="3"/>
      <c r="E15" s="3"/>
      <c r="F15" s="3"/>
      <c r="G15" s="3"/>
      <c r="H15" s="4"/>
      <c r="I15" s="1"/>
      <c r="J15" s="1"/>
      <c r="L15" s="19"/>
      <c r="M15" s="22" t="s">
        <v>27</v>
      </c>
      <c r="N15" s="40">
        <v>0.05</v>
      </c>
      <c r="O15" s="20"/>
      <c r="P15" s="20"/>
      <c r="Q15" s="20"/>
      <c r="R15" s="27"/>
      <c r="S15" s="95"/>
      <c r="T15" s="37"/>
      <c r="U15" s="37"/>
      <c r="V15" s="127"/>
      <c r="W15" s="131"/>
      <c r="X15" s="131"/>
      <c r="Y15" s="132"/>
      <c r="Z15" s="132"/>
      <c r="AA15" s="124"/>
    </row>
    <row r="16" spans="2:40" ht="17.25" thickBot="1">
      <c r="B16" s="1"/>
      <c r="C16" s="3"/>
      <c r="D16" s="3"/>
      <c r="E16" s="5" t="s">
        <v>13</v>
      </c>
      <c r="F16" s="3"/>
      <c r="G16" s="3"/>
      <c r="H16" s="4"/>
      <c r="I16" s="1"/>
      <c r="J16" s="1"/>
      <c r="L16" s="19"/>
      <c r="M16" s="114"/>
      <c r="N16" s="113"/>
      <c r="O16" s="20"/>
      <c r="P16" s="20"/>
      <c r="Q16" s="20"/>
      <c r="R16" s="27"/>
      <c r="S16" s="95"/>
      <c r="T16" s="37"/>
      <c r="U16" s="37"/>
      <c r="V16" s="127"/>
      <c r="W16" s="131" t="s">
        <v>47</v>
      </c>
      <c r="X16" s="131"/>
      <c r="Y16" s="580" t="e">
        <f>IF(Y10&gt;0,Y10*100/Y8,Y9*100/Y8)</f>
        <v>#VALUE!</v>
      </c>
      <c r="Z16" s="580"/>
      <c r="AA16" s="124"/>
    </row>
    <row r="17" spans="2:41" ht="45" customHeight="1" thickBot="1">
      <c r="B17" s="1"/>
      <c r="C17" s="3"/>
      <c r="D17" s="3"/>
      <c r="E17" s="14" t="s">
        <v>11</v>
      </c>
      <c r="F17" s="85" t="str">
        <f>'Заявление на выдачу БГ'!AF42</f>
        <v>{issue.humanized_bg_is_benefeciary_form}</v>
      </c>
      <c r="G17" s="3"/>
      <c r="H17" s="4"/>
      <c r="I17" s="1"/>
      <c r="J17" s="1"/>
      <c r="L17" s="19"/>
      <c r="M17" s="27"/>
      <c r="N17" s="20"/>
      <c r="O17" s="20"/>
      <c r="P17" s="20"/>
      <c r="Q17" s="20" t="s">
        <v>39</v>
      </c>
      <c r="R17" s="118" t="e">
        <f ca="1">F10*P25*R25</f>
        <v>#VALUE!</v>
      </c>
      <c r="S17" s="28"/>
      <c r="V17" s="125"/>
      <c r="W17" s="133" t="s">
        <v>44</v>
      </c>
      <c r="X17" s="131"/>
      <c r="Y17" s="585" t="e">
        <f ca="1">Y16/AN10*365</f>
        <v>#VALUE!</v>
      </c>
      <c r="Z17" s="585"/>
      <c r="AA17" s="124"/>
      <c r="AN17" s="588"/>
      <c r="AO17" s="584"/>
    </row>
    <row r="18" spans="2:41" ht="50.25" customHeight="1" thickBot="1">
      <c r="B18" s="1"/>
      <c r="C18" s="3"/>
      <c r="D18" s="3"/>
      <c r="E18" s="15" t="s">
        <v>35</v>
      </c>
      <c r="F18" s="84" t="str">
        <f>'Заявление на выдачу БГ'!AF161</f>
        <v>{issue.humanized_tender_has_prepayment}</v>
      </c>
      <c r="G18" s="3"/>
      <c r="H18" s="4"/>
      <c r="I18" s="1"/>
      <c r="J18" s="1"/>
      <c r="L18" s="19"/>
      <c r="M18" s="107"/>
      <c r="N18" s="108"/>
      <c r="O18" s="20"/>
      <c r="P18" s="20"/>
      <c r="Q18" s="20"/>
      <c r="R18" s="27"/>
      <c r="S18" s="28"/>
      <c r="V18" s="128"/>
      <c r="W18" s="129"/>
      <c r="X18" s="129"/>
      <c r="Y18" s="129"/>
      <c r="Z18" s="129"/>
      <c r="AA18" s="130"/>
      <c r="AN18" s="584"/>
      <c r="AO18" s="584"/>
    </row>
    <row r="19" spans="2:41" ht="45" customHeight="1" thickBot="1">
      <c r="B19" s="1"/>
      <c r="C19" s="3"/>
      <c r="D19" s="3"/>
      <c r="E19" s="26" t="s">
        <v>17</v>
      </c>
      <c r="F19" s="84" t="str">
        <f>IF('Заявление на выдачу БГ'!BQ53="185-фз","Да","Нет")</f>
        <v>Нет</v>
      </c>
      <c r="G19" s="3"/>
      <c r="H19" s="4"/>
      <c r="I19" s="1"/>
      <c r="J19" s="1"/>
      <c r="L19" s="19"/>
      <c r="M19" s="109" t="s">
        <v>31</v>
      </c>
      <c r="N19" s="109" t="e">
        <f ca="1">IF(AND(F10&gt;1000000,F10&lt;=1500000,P25&lt;=5),25000,0)</f>
        <v>#VALUE!</v>
      </c>
      <c r="O19" s="20"/>
      <c r="P19" s="46"/>
      <c r="Q19" s="115" t="s">
        <v>51</v>
      </c>
      <c r="R19" s="27" t="e">
        <f ca="1">IF(P23="да",R22,R20)</f>
        <v>#VALUE!</v>
      </c>
      <c r="S19" s="28"/>
      <c r="V19" s="121"/>
      <c r="W19" s="121"/>
      <c r="X19" s="121"/>
      <c r="Y19" s="121"/>
      <c r="Z19" s="121"/>
      <c r="AA19" s="121"/>
      <c r="AL19" s="586"/>
      <c r="AM19" s="584"/>
      <c r="AN19" s="587"/>
      <c r="AO19" s="584"/>
    </row>
    <row r="20" spans="2:41" ht="45" customHeight="1" thickBot="1">
      <c r="B20" s="1"/>
      <c r="C20" s="3"/>
      <c r="D20" s="3"/>
      <c r="E20" s="26" t="s">
        <v>371</v>
      </c>
      <c r="F20" s="84" t="str">
        <f>IF('Заявление на выдачу БГ'!AF40="Обеспечение гарантийных обязательств","Да","Нет")</f>
        <v>Нет</v>
      </c>
      <c r="G20" s="3"/>
      <c r="H20" s="4"/>
      <c r="I20" s="1"/>
      <c r="J20" s="1"/>
      <c r="L20" s="19"/>
      <c r="M20" s="109"/>
      <c r="N20" s="109"/>
      <c r="O20" s="20"/>
      <c r="P20" s="46"/>
      <c r="Q20" s="115" t="s">
        <v>50</v>
      </c>
      <c r="R20" s="116" t="e">
        <f ca="1">IF(R22&lt;P24,P24,R22)</f>
        <v>#VALUE!</v>
      </c>
      <c r="S20" s="28"/>
      <c r="X20" s="168" t="s">
        <v>131</v>
      </c>
      <c r="Y20" s="583" t="s">
        <v>132</v>
      </c>
      <c r="Z20" s="583"/>
      <c r="AL20" s="586"/>
      <c r="AM20" s="584"/>
      <c r="AN20" s="584"/>
      <c r="AO20" s="584"/>
    </row>
    <row r="21" spans="2:41" ht="45" customHeight="1" thickBot="1">
      <c r="B21" s="1"/>
      <c r="C21" s="3"/>
      <c r="D21" s="3"/>
      <c r="E21" s="26" t="s">
        <v>28</v>
      </c>
      <c r="F21" s="84" t="s">
        <v>8</v>
      </c>
      <c r="G21" s="3"/>
      <c r="H21" s="4"/>
      <c r="I21" s="1"/>
      <c r="J21" s="1"/>
      <c r="L21" s="19"/>
      <c r="M21" s="110" t="s">
        <v>33</v>
      </c>
      <c r="N21" s="109" t="e">
        <f ca="1">IF(AND(F10&lt;=1000000,P25&lt;=12),P24,R24)</f>
        <v>#VALUE!</v>
      </c>
      <c r="O21" s="20"/>
      <c r="P21" s="46"/>
      <c r="Q21" s="111"/>
      <c r="R21" s="27"/>
      <c r="S21" s="28"/>
      <c r="X21" s="169">
        <v>-0.05</v>
      </c>
      <c r="Y21" s="582" t="e">
        <f ca="1">$Y$9/100*95</f>
        <v>#VALUE!</v>
      </c>
      <c r="Z21" s="583"/>
    </row>
    <row r="22" spans="2:41" ht="45" customHeight="1" thickBot="1">
      <c r="B22" s="1"/>
      <c r="C22" s="3"/>
      <c r="D22" s="3"/>
      <c r="E22" s="26" t="s">
        <v>30</v>
      </c>
      <c r="F22" s="84" t="s">
        <v>8</v>
      </c>
      <c r="G22" s="3"/>
      <c r="H22" s="4"/>
      <c r="I22" s="1"/>
      <c r="J22" s="1"/>
      <c r="L22" s="19"/>
      <c r="M22" s="109" t="s">
        <v>32</v>
      </c>
      <c r="N22" s="109" t="e">
        <f ca="1">IF(N19&gt;0,N19,N21)</f>
        <v>#VALUE!</v>
      </c>
      <c r="O22" s="20"/>
      <c r="P22" s="46"/>
      <c r="Q22" s="115" t="s">
        <v>36</v>
      </c>
      <c r="R22" s="116" t="e">
        <f ca="1">R17*(1+IF(F17="Да",N10,0)+IF(F18="Да",N11,0)+IF(F19="Да",N12,0)+IF(F20="Да",N13,0)+IF(F21="Да",N15,0)+IF(F22="Да",N14,0)+IF(F20="Да",N130)+IF(F23="Да",N16))</f>
        <v>#VALUE!</v>
      </c>
      <c r="S22" s="28"/>
      <c r="X22" s="169">
        <v>-0.1</v>
      </c>
      <c r="Y22" s="582" t="e">
        <f ca="1">$Y$9/100*90</f>
        <v>#VALUE!</v>
      </c>
      <c r="Z22" s="583"/>
    </row>
    <row r="23" spans="2:41" ht="45" customHeight="1">
      <c r="B23" s="1"/>
      <c r="C23" s="3"/>
      <c r="D23" s="3"/>
      <c r="E23" s="3"/>
      <c r="F23" s="3"/>
      <c r="G23" s="3"/>
      <c r="H23" s="4"/>
      <c r="I23" s="1"/>
      <c r="J23" s="1"/>
      <c r="L23" s="19"/>
      <c r="M23" s="108"/>
      <c r="N23" s="108" t="s">
        <v>49</v>
      </c>
      <c r="O23" s="20"/>
      <c r="P23" s="134" t="e">
        <f ca="1">IF(P25&lt;=12,"нет","да")</f>
        <v>#VALUE!</v>
      </c>
      <c r="Q23" s="20"/>
      <c r="R23" s="27"/>
      <c r="S23" s="28"/>
      <c r="X23" s="169">
        <v>-0.15</v>
      </c>
      <c r="Y23" s="582" t="e">
        <f ca="1">$Y$9/100*85</f>
        <v>#VALUE!</v>
      </c>
      <c r="Z23" s="583"/>
    </row>
    <row r="24" spans="2:41" ht="23.25" thickBot="1">
      <c r="B24" s="1"/>
      <c r="C24" s="3"/>
      <c r="D24" s="3"/>
      <c r="E24" s="3"/>
      <c r="F24" s="3"/>
      <c r="G24" s="3"/>
      <c r="H24" s="4"/>
      <c r="I24" s="1"/>
      <c r="J24" s="1"/>
      <c r="L24" s="19"/>
      <c r="M24" s="34" t="s">
        <v>6</v>
      </c>
      <c r="N24" s="43"/>
      <c r="O24" s="117" t="s">
        <v>37</v>
      </c>
      <c r="P24" s="44" t="e">
        <f ca="1">INDEX('в рублях'!C2:N19,Search!L3,Search!F3)</f>
        <v>#N/A</v>
      </c>
      <c r="Q24" s="20" t="s">
        <v>6</v>
      </c>
      <c r="R24" s="89" t="e">
        <f ca="1">IF(F10*R25*P25&lt;R26,R26,F10*R25*P25)</f>
        <v>#VALUE!</v>
      </c>
      <c r="S24" s="28"/>
      <c r="X24" s="169">
        <v>-0.2</v>
      </c>
      <c r="Y24" s="582" t="e">
        <f ca="1">$Y$9/100*80</f>
        <v>#VALUE!</v>
      </c>
      <c r="Z24" s="583"/>
    </row>
    <row r="25" spans="2:41" ht="17.25" thickBot="1">
      <c r="B25" s="1"/>
      <c r="C25" s="3"/>
      <c r="D25" s="3"/>
      <c r="E25" s="572" t="s">
        <v>15</v>
      </c>
      <c r="F25" s="573"/>
      <c r="G25" s="7"/>
      <c r="H25" s="4"/>
      <c r="I25" s="1"/>
      <c r="J25" s="1"/>
      <c r="L25" s="19"/>
      <c r="M25" s="34" t="s">
        <v>19</v>
      </c>
      <c r="N25" s="32" t="e">
        <f ca="1">F11-E7</f>
        <v>#VALUE!</v>
      </c>
      <c r="O25" s="34" t="s">
        <v>20</v>
      </c>
      <c r="P25" s="33" t="e">
        <f ca="1">1+(YEAR(F11)-YEAR(E7))*12+MONTH(F11)-MONTH(E7)</f>
        <v>#VALUE!</v>
      </c>
      <c r="Q25" s="20" t="s">
        <v>38</v>
      </c>
      <c r="R25" s="96">
        <v>2.7000000000000001E-3</v>
      </c>
      <c r="S25" s="28"/>
      <c r="X25" s="169">
        <v>-0.3</v>
      </c>
      <c r="Y25" s="582" t="e">
        <f ca="1">$Y$9/100*70</f>
        <v>#VALUE!</v>
      </c>
      <c r="Z25" s="583"/>
    </row>
    <row r="26" spans="2:41" ht="32.25" customHeight="1" thickBot="1">
      <c r="B26" s="1"/>
      <c r="C26" s="3"/>
      <c r="D26" s="3"/>
      <c r="E26" s="150" t="e">
        <f ca="1">IF(AND(F10&lt;=15000000,P25&lt;=30),R20,"Не в рамках продукта")</f>
        <v>#VALUE!</v>
      </c>
      <c r="F26" s="16" t="s">
        <v>12</v>
      </c>
      <c r="G26" s="7"/>
      <c r="H26" s="4"/>
      <c r="I26" s="1"/>
      <c r="J26" s="1"/>
      <c r="L26" s="19"/>
      <c r="M26" s="34"/>
      <c r="N26" s="31"/>
      <c r="O26" s="30"/>
      <c r="P26" s="30"/>
      <c r="Q26" s="20" t="s">
        <v>29</v>
      </c>
      <c r="R26" s="89">
        <f>IF(F10&gt;1000000,25000,F10*P25*R25)</f>
        <v>25000</v>
      </c>
      <c r="S26" s="28"/>
    </row>
    <row r="27" spans="2:41" ht="17.25" thickBot="1">
      <c r="B27" s="1"/>
      <c r="C27" s="3"/>
      <c r="D27" s="3"/>
      <c r="E27" s="3"/>
      <c r="F27" s="3"/>
      <c r="G27" s="3"/>
      <c r="H27" s="4"/>
      <c r="I27" s="1"/>
      <c r="J27" s="1"/>
      <c r="L27" s="23"/>
      <c r="M27" s="24"/>
      <c r="N27" s="24"/>
      <c r="O27" s="24"/>
      <c r="P27" s="24"/>
      <c r="Q27" s="24"/>
      <c r="R27" s="93"/>
      <c r="S27" s="29"/>
    </row>
    <row r="28" spans="2:41" ht="2.25" customHeight="1">
      <c r="B28" s="1"/>
      <c r="C28" s="1"/>
      <c r="D28" s="1"/>
      <c r="E28" s="1"/>
      <c r="F28" s="2"/>
      <c r="G28" s="2"/>
      <c r="H28" s="1"/>
      <c r="I28" s="1"/>
      <c r="J28" s="1"/>
      <c r="R28" s="50"/>
    </row>
    <row r="29" spans="2:41">
      <c r="L29" s="83"/>
      <c r="M29" s="83"/>
      <c r="N29" s="83"/>
      <c r="O29" s="83"/>
      <c r="P29" s="83"/>
      <c r="Q29" s="83"/>
    </row>
    <row r="30" spans="2:41">
      <c r="L30" s="35"/>
      <c r="M30" s="35"/>
      <c r="N30" s="35"/>
      <c r="O30" s="35"/>
      <c r="P30" s="35"/>
      <c r="Q30" s="35"/>
    </row>
    <row r="31" spans="2:41">
      <c r="L31" s="35"/>
      <c r="M31" s="75"/>
      <c r="N31" s="76"/>
      <c r="O31" s="36"/>
      <c r="P31" s="77"/>
      <c r="Q31" s="78"/>
    </row>
    <row r="32" spans="2:41">
      <c r="L32" s="35"/>
      <c r="M32" s="79"/>
      <c r="N32" s="80"/>
      <c r="O32" s="35"/>
      <c r="P32" s="81"/>
      <c r="Q32" s="82"/>
    </row>
    <row r="33" spans="12:17">
      <c r="L33" s="35"/>
      <c r="M33" s="79"/>
      <c r="N33" s="80"/>
      <c r="O33" s="35"/>
      <c r="P33" s="81"/>
      <c r="Q33" s="35"/>
    </row>
    <row r="34" spans="12:17">
      <c r="L34" s="35"/>
      <c r="M34" s="79"/>
      <c r="N34" s="80"/>
      <c r="O34" s="35"/>
      <c r="P34" s="81"/>
      <c r="Q34" s="35"/>
    </row>
    <row r="35" spans="12:17">
      <c r="L35" s="35"/>
      <c r="M35" s="79"/>
      <c r="N35" s="80"/>
      <c r="O35" s="35"/>
      <c r="P35" s="81"/>
      <c r="Q35" s="35"/>
    </row>
    <row r="36" spans="12:17">
      <c r="L36" s="35"/>
      <c r="M36" s="79"/>
      <c r="N36" s="80"/>
      <c r="O36" s="35"/>
      <c r="P36" s="81"/>
      <c r="Q36" s="35"/>
    </row>
    <row r="37" spans="12:17">
      <c r="L37" s="35"/>
      <c r="M37" s="79"/>
      <c r="N37" s="80"/>
      <c r="O37" s="35"/>
      <c r="P37" s="81"/>
      <c r="Q37" s="35"/>
    </row>
    <row r="38" spans="12:17">
      <c r="L38" s="35"/>
      <c r="M38" s="79"/>
      <c r="N38" s="80"/>
      <c r="O38" s="35"/>
      <c r="P38" s="81"/>
      <c r="Q38" s="35"/>
    </row>
    <row r="39" spans="12:17">
      <c r="L39" s="35"/>
      <c r="M39" s="79"/>
      <c r="N39" s="80"/>
      <c r="O39" s="35"/>
      <c r="P39" s="81"/>
      <c r="Q39" s="35"/>
    </row>
    <row r="40" spans="12:17">
      <c r="L40" s="35"/>
      <c r="M40" s="79"/>
      <c r="N40" s="80"/>
      <c r="O40" s="35"/>
      <c r="P40" s="81"/>
      <c r="Q40" s="35"/>
    </row>
    <row r="41" spans="12:17">
      <c r="L41" s="35"/>
      <c r="M41" s="79"/>
      <c r="N41" s="80"/>
      <c r="O41" s="35"/>
      <c r="P41" s="81"/>
      <c r="Q41" s="35"/>
    </row>
    <row r="42" spans="12:17">
      <c r="L42" s="35"/>
      <c r="M42" s="79"/>
      <c r="N42" s="80"/>
      <c r="O42" s="35"/>
      <c r="P42" s="81"/>
      <c r="Q42" s="35"/>
    </row>
    <row r="43" spans="12:17">
      <c r="L43" s="35"/>
      <c r="M43" s="35"/>
      <c r="N43" s="35"/>
      <c r="O43" s="35"/>
      <c r="P43" s="35"/>
      <c r="Q43" s="35"/>
    </row>
  </sheetData>
  <mergeCells count="29">
    <mergeCell ref="AN20:AO20"/>
    <mergeCell ref="Y17:Z17"/>
    <mergeCell ref="AN18:AO18"/>
    <mergeCell ref="AL19:AM19"/>
    <mergeCell ref="AN19:AO19"/>
    <mergeCell ref="AL20:AM20"/>
    <mergeCell ref="AN17:AO17"/>
    <mergeCell ref="Y20:Z20"/>
    <mergeCell ref="E25:F25"/>
    <mergeCell ref="E8:F8"/>
    <mergeCell ref="L8:Q8"/>
    <mergeCell ref="C5:H5"/>
    <mergeCell ref="Y8:Z8"/>
    <mergeCell ref="Y10:Z10"/>
    <mergeCell ref="Y12:Z12"/>
    <mergeCell ref="Y13:Z13"/>
    <mergeCell ref="Y16:Z16"/>
    <mergeCell ref="Y11:Z11"/>
    <mergeCell ref="Y9:Z9"/>
    <mergeCell ref="Y21:Z21"/>
    <mergeCell ref="Y22:Z22"/>
    <mergeCell ref="Y23:Z23"/>
    <mergeCell ref="Y24:Z24"/>
    <mergeCell ref="Y25:Z25"/>
    <mergeCell ref="V3:AA3"/>
    <mergeCell ref="V4:AA4"/>
    <mergeCell ref="V5:AA5"/>
    <mergeCell ref="C3:H3"/>
    <mergeCell ref="C4:H4"/>
  </mergeCells>
  <dataValidations count="1">
    <dataValidation type="list" allowBlank="1" showInputMessage="1" showErrorMessage="1" sqref="F17:F23">
      <formula1>$P$12:$P$14</formula1>
    </dataValidation>
  </dataValidations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L802"/>
  <sheetViews>
    <sheetView workbookViewId="0">
      <selection activeCell="I16" sqref="I16"/>
    </sheetView>
  </sheetViews>
  <sheetFormatPr defaultColWidth="8.85546875" defaultRowHeight="15"/>
  <cols>
    <col min="1" max="1" width="9.140625" style="261" customWidth="1"/>
    <col min="2" max="3" width="9" style="53" customWidth="1"/>
    <col min="4" max="4" width="11" style="53" customWidth="1"/>
    <col min="5" max="5" width="12.140625" style="53" customWidth="1"/>
    <col min="6" max="6" width="10.42578125" style="53" customWidth="1"/>
    <col min="7" max="7" width="12.140625" style="53" customWidth="1"/>
    <col min="8" max="8" width="11.85546875" style="54" customWidth="1"/>
    <col min="9" max="9" width="11.7109375" style="54" customWidth="1"/>
    <col min="10" max="10" width="10" style="56" customWidth="1"/>
    <col min="11" max="11" width="9" style="53" customWidth="1"/>
    <col min="12" max="12" width="10.42578125" style="261" customWidth="1"/>
    <col min="13" max="14" width="9.140625" style="261" customWidth="1"/>
    <col min="15" max="16384" width="8.85546875" style="261"/>
  </cols>
  <sheetData>
    <row r="1" spans="1:12" ht="15.75" thickBot="1"/>
    <row r="2" spans="1:12" ht="15.75" thickBot="1">
      <c r="B2" s="589" t="s">
        <v>22</v>
      </c>
      <c r="C2" s="590"/>
      <c r="D2" s="57"/>
      <c r="F2" s="74" t="s">
        <v>25</v>
      </c>
      <c r="H2" s="591" t="s">
        <v>23</v>
      </c>
      <c r="I2" s="592"/>
      <c r="L2" s="71" t="s">
        <v>24</v>
      </c>
    </row>
    <row r="3" spans="1:12" ht="15.75" thickBot="1">
      <c r="A3" s="105">
        <v>1</v>
      </c>
      <c r="B3" s="59">
        <v>0</v>
      </c>
      <c r="C3" s="60">
        <v>30</v>
      </c>
      <c r="D3" s="58" t="e">
        <f ca="1">IF('Калькулятор ГАРАНТИИ'!$P$25=A3,TRUE,FALSE)</f>
        <v>#VALUE!</v>
      </c>
      <c r="F3" s="73" t="e">
        <f ca="1">MATCH(TRUE,D$3:D$14,0)</f>
        <v>#N/A</v>
      </c>
      <c r="H3" s="65">
        <v>0</v>
      </c>
      <c r="I3" s="66">
        <v>50000</v>
      </c>
      <c r="J3" s="58" t="b">
        <f>AND('Калькулятор ГАРАНТИИ'!$F$10&gt;H3,'Калькулятор ГАРАНТИИ'!$F$10&lt;=I3)</f>
        <v>0</v>
      </c>
      <c r="L3" s="72" t="e">
        <f>MATCH(TRUE,J3:J19,0)</f>
        <v>#N/A</v>
      </c>
    </row>
    <row r="4" spans="1:12">
      <c r="A4" s="105">
        <v>2</v>
      </c>
      <c r="B4" s="61">
        <v>11</v>
      </c>
      <c r="C4" s="62">
        <v>60</v>
      </c>
      <c r="D4" s="58" t="e">
        <f ca="1">IF('Калькулятор ГАРАНТИИ'!$P$25=A4,TRUE,FALSE)</f>
        <v>#VALUE!</v>
      </c>
      <c r="H4" s="67">
        <f>I3+1</f>
        <v>50001</v>
      </c>
      <c r="I4" s="68">
        <v>100000</v>
      </c>
      <c r="J4" s="58" t="b">
        <f>AND('Калькулятор ГАРАНТИИ'!$F$10&gt;H4,'Калькулятор ГАРАНТИИ'!$F$10&lt;=I4)</f>
        <v>0</v>
      </c>
    </row>
    <row r="5" spans="1:12">
      <c r="A5" s="105">
        <v>3</v>
      </c>
      <c r="B5" s="61">
        <v>21</v>
      </c>
      <c r="C5" s="62">
        <v>90</v>
      </c>
      <c r="D5" s="58" t="e">
        <f ca="1">IF('Калькулятор ГАРАНТИИ'!$P$25=A5,TRUE,FALSE)</f>
        <v>#VALUE!</v>
      </c>
      <c r="E5" s="55"/>
      <c r="F5" s="55"/>
      <c r="G5" s="55"/>
      <c r="H5" s="67">
        <f t="shared" ref="H5:H15" si="0">I4+1</f>
        <v>100001</v>
      </c>
      <c r="I5" s="68">
        <v>150000</v>
      </c>
      <c r="J5" s="58" t="b">
        <f>AND('Калькулятор ГАРАНТИИ'!$F$10&gt;H5,'Калькулятор ГАРАНТИИ'!$F$10&lt;=I5)</f>
        <v>0</v>
      </c>
    </row>
    <row r="6" spans="1:12">
      <c r="A6" s="105">
        <v>4</v>
      </c>
      <c r="B6" s="61">
        <v>31</v>
      </c>
      <c r="C6" s="62">
        <v>120</v>
      </c>
      <c r="D6" s="58" t="e">
        <f ca="1">IF('Калькулятор ГАРАНТИИ'!$P$25=A6,TRUE,FALSE)</f>
        <v>#VALUE!</v>
      </c>
      <c r="E6" s="55"/>
      <c r="F6" s="55"/>
      <c r="G6" s="55"/>
      <c r="H6" s="67">
        <f t="shared" si="0"/>
        <v>150001</v>
      </c>
      <c r="I6" s="68">
        <v>200000</v>
      </c>
      <c r="J6" s="58" t="b">
        <f>AND('Калькулятор ГАРАНТИИ'!$F$10&gt;H6,'Калькулятор ГАРАНТИИ'!$F$10&lt;=I6)</f>
        <v>0</v>
      </c>
    </row>
    <row r="7" spans="1:12">
      <c r="A7" s="105">
        <v>5</v>
      </c>
      <c r="B7" s="61">
        <v>41</v>
      </c>
      <c r="C7" s="62">
        <v>150</v>
      </c>
      <c r="D7" s="58" t="e">
        <f ca="1">IF('Калькулятор ГАРАНТИИ'!$P$25=A7,TRUE,FALSE)</f>
        <v>#VALUE!</v>
      </c>
      <c r="E7" s="55"/>
      <c r="F7" s="55"/>
      <c r="G7" s="55"/>
      <c r="H7" s="67">
        <f t="shared" si="0"/>
        <v>200001</v>
      </c>
      <c r="I7" s="68">
        <v>300000</v>
      </c>
      <c r="J7" s="58" t="b">
        <f>AND('Калькулятор ГАРАНТИИ'!$F$10&gt;H7,'Калькулятор ГАРАНТИИ'!$F$10&lt;=I7)</f>
        <v>0</v>
      </c>
    </row>
    <row r="8" spans="1:12">
      <c r="A8" s="105">
        <v>6</v>
      </c>
      <c r="B8" s="61">
        <v>51</v>
      </c>
      <c r="C8" s="62">
        <v>180</v>
      </c>
      <c r="D8" s="58" t="e">
        <f ca="1">IF('Калькулятор ГАРАНТИИ'!$P$25=A8,TRUE,FALSE)</f>
        <v>#VALUE!</v>
      </c>
      <c r="E8" s="55"/>
      <c r="F8" s="55"/>
      <c r="G8" s="55"/>
      <c r="H8" s="67">
        <f t="shared" si="0"/>
        <v>300001</v>
      </c>
      <c r="I8" s="68">
        <v>400000</v>
      </c>
      <c r="J8" s="58" t="b">
        <f>AND('Калькулятор ГАРАНТИИ'!$F$10&gt;H8,'Калькулятор ГАРАНТИИ'!$F$10&lt;=I8)</f>
        <v>0</v>
      </c>
    </row>
    <row r="9" spans="1:12">
      <c r="A9" s="105">
        <v>7</v>
      </c>
      <c r="B9" s="61">
        <v>61</v>
      </c>
      <c r="C9" s="62">
        <v>210</v>
      </c>
      <c r="D9" s="58" t="e">
        <f ca="1">IF('Калькулятор ГАРАНТИИ'!$P$25=A9,TRUE,FALSE)</f>
        <v>#VALUE!</v>
      </c>
      <c r="E9" s="55"/>
      <c r="F9" s="55"/>
      <c r="G9" s="55"/>
      <c r="H9" s="67">
        <f t="shared" si="0"/>
        <v>400001</v>
      </c>
      <c r="I9" s="68">
        <v>500000</v>
      </c>
      <c r="J9" s="58" t="b">
        <f>AND('Калькулятор ГАРАНТИИ'!$F$10&gt;H9,'Калькулятор ГАРАНТИИ'!$F$10&lt;=I9)</f>
        <v>0</v>
      </c>
    </row>
    <row r="10" spans="1:12">
      <c r="A10" s="105">
        <v>8</v>
      </c>
      <c r="B10" s="61">
        <v>71</v>
      </c>
      <c r="C10" s="62">
        <v>240</v>
      </c>
      <c r="D10" s="58" t="e">
        <f ca="1">IF('Калькулятор ГАРАНТИИ'!$P$25=A10,TRUE,FALSE)</f>
        <v>#VALUE!</v>
      </c>
      <c r="E10" s="55"/>
      <c r="F10" s="55"/>
      <c r="G10" s="55"/>
      <c r="H10" s="67">
        <f t="shared" si="0"/>
        <v>500001</v>
      </c>
      <c r="I10" s="68">
        <v>600000</v>
      </c>
      <c r="J10" s="58" t="b">
        <f>AND('Калькулятор ГАРАНТИИ'!$F$10&gt;H10,'Калькулятор ГАРАНТИИ'!$F$10&lt;=I10)</f>
        <v>0</v>
      </c>
    </row>
    <row r="11" spans="1:12">
      <c r="A11" s="105">
        <v>9</v>
      </c>
      <c r="B11" s="61">
        <v>81</v>
      </c>
      <c r="C11" s="62">
        <v>270</v>
      </c>
      <c r="D11" s="58" t="e">
        <f ca="1">IF('Калькулятор ГАРАНТИИ'!$P$25=A11,TRUE,FALSE)</f>
        <v>#VALUE!</v>
      </c>
      <c r="E11" s="55"/>
      <c r="F11" s="55"/>
      <c r="G11" s="55"/>
      <c r="H11" s="67">
        <f t="shared" si="0"/>
        <v>600001</v>
      </c>
      <c r="I11" s="68">
        <v>700000</v>
      </c>
      <c r="J11" s="58" t="b">
        <f>AND('Калькулятор ГАРАНТИИ'!$F$10&gt;H11,'Калькулятор ГАРАНТИИ'!$F$10&lt;=I11)</f>
        <v>0</v>
      </c>
    </row>
    <row r="12" spans="1:12">
      <c r="A12" s="105">
        <v>10</v>
      </c>
      <c r="B12" s="61">
        <v>91</v>
      </c>
      <c r="C12" s="62">
        <v>300</v>
      </c>
      <c r="D12" s="58" t="e">
        <f ca="1">IF('Калькулятор ГАРАНТИИ'!$P$25=A12,TRUE,FALSE)</f>
        <v>#VALUE!</v>
      </c>
      <c r="E12" s="55"/>
      <c r="F12" s="55"/>
      <c r="G12" s="55"/>
      <c r="H12" s="67">
        <f t="shared" si="0"/>
        <v>700001</v>
      </c>
      <c r="I12" s="68">
        <v>800000</v>
      </c>
      <c r="J12" s="58" t="b">
        <f>AND('Калькулятор ГАРАНТИИ'!$F$10&gt;H12,'Калькулятор ГАРАНТИИ'!$F$10&lt;=I12)</f>
        <v>0</v>
      </c>
    </row>
    <row r="13" spans="1:12">
      <c r="A13" s="105">
        <v>11</v>
      </c>
      <c r="B13" s="61">
        <v>101</v>
      </c>
      <c r="C13" s="62">
        <v>330</v>
      </c>
      <c r="D13" s="58" t="e">
        <f ca="1">IF('Калькулятор ГАРАНТИИ'!$P$25=A13,TRUE,FALSE)</f>
        <v>#VALUE!</v>
      </c>
      <c r="E13" s="55"/>
      <c r="F13" s="55"/>
      <c r="G13" s="55"/>
      <c r="H13" s="67">
        <f t="shared" si="0"/>
        <v>800001</v>
      </c>
      <c r="I13" s="68">
        <v>900000</v>
      </c>
      <c r="J13" s="58" t="b">
        <f>AND('Калькулятор ГАРАНТИИ'!$F$10&gt;H13,'Калькулятор ГАРАНТИИ'!$F$10&lt;=I13)</f>
        <v>0</v>
      </c>
    </row>
    <row r="14" spans="1:12" ht="15.75" thickBot="1">
      <c r="A14" s="105">
        <v>12</v>
      </c>
      <c r="B14" s="63">
        <v>111</v>
      </c>
      <c r="C14" s="64">
        <v>720</v>
      </c>
      <c r="D14" s="58" t="e">
        <f ca="1">IF('Калькулятор ГАРАНТИИ'!$P$25&gt;=A14,TRUE,FALSE)</f>
        <v>#VALUE!</v>
      </c>
      <c r="E14" s="55"/>
      <c r="F14" s="55"/>
      <c r="G14" s="55"/>
      <c r="H14" s="67">
        <f t="shared" si="0"/>
        <v>900001</v>
      </c>
      <c r="I14" s="68">
        <v>1000000</v>
      </c>
      <c r="J14" s="58" t="b">
        <f>AND('Калькулятор ГАРАНТИИ'!$F$10&gt;H14,'Калькулятор ГАРАНТИИ'!$F$10&lt;=I14)</f>
        <v>0</v>
      </c>
    </row>
    <row r="15" spans="1:12">
      <c r="E15" s="55"/>
      <c r="F15" s="55"/>
      <c r="G15" s="55"/>
      <c r="H15" s="67">
        <f t="shared" si="0"/>
        <v>1000001</v>
      </c>
      <c r="I15" s="68">
        <v>15000000</v>
      </c>
      <c r="J15" s="58" t="b">
        <f>AND('Калькулятор ГАРАНТИИ'!$F$10&gt;H15,'Калькулятор ГАРАНТИИ'!$F$10&lt;=I15)</f>
        <v>0</v>
      </c>
    </row>
    <row r="16" spans="1:12">
      <c r="E16" s="55"/>
      <c r="F16" s="55"/>
      <c r="G16" s="55"/>
      <c r="H16" s="67"/>
      <c r="I16" s="68"/>
      <c r="J16" s="58"/>
    </row>
    <row r="17" spans="5:10">
      <c r="E17" s="55"/>
      <c r="F17" s="55"/>
      <c r="G17" s="55"/>
      <c r="H17" s="67"/>
      <c r="I17" s="68"/>
      <c r="J17" s="58"/>
    </row>
    <row r="18" spans="5:10">
      <c r="E18" s="55"/>
      <c r="F18" s="55"/>
      <c r="G18" s="55"/>
      <c r="H18" s="67"/>
      <c r="I18" s="68"/>
      <c r="J18" s="58"/>
    </row>
    <row r="19" spans="5:10" ht="15.75" thickBot="1">
      <c r="E19" s="55"/>
      <c r="F19" s="55"/>
      <c r="G19" s="55"/>
      <c r="H19" s="69"/>
      <c r="I19" s="70"/>
      <c r="J19" s="58"/>
    </row>
    <row r="20" spans="5:10">
      <c r="E20" s="55"/>
      <c r="F20" s="55"/>
      <c r="G20" s="55"/>
    </row>
    <row r="21" spans="5:10">
      <c r="E21" s="55"/>
      <c r="F21" s="55"/>
      <c r="G21" s="55"/>
    </row>
    <row r="22" spans="5:10">
      <c r="E22" s="55"/>
      <c r="F22" s="55"/>
      <c r="G22" s="55"/>
    </row>
    <row r="23" spans="5:10">
      <c r="E23" s="55"/>
      <c r="F23" s="55"/>
      <c r="G23" s="55"/>
    </row>
    <row r="24" spans="5:10">
      <c r="E24" s="55"/>
      <c r="F24" s="55"/>
      <c r="G24" s="55"/>
    </row>
    <row r="25" spans="5:10">
      <c r="E25" s="55"/>
      <c r="F25" s="55"/>
      <c r="G25" s="55"/>
    </row>
    <row r="26" spans="5:10">
      <c r="E26" s="55"/>
      <c r="F26" s="55"/>
      <c r="G26" s="55"/>
    </row>
    <row r="27" spans="5:10">
      <c r="E27" s="55"/>
      <c r="F27" s="55"/>
      <c r="G27" s="55"/>
    </row>
    <row r="28" spans="5:10">
      <c r="E28" s="55"/>
      <c r="F28" s="55"/>
      <c r="G28" s="55"/>
    </row>
    <row r="29" spans="5:10">
      <c r="E29" s="55"/>
      <c r="F29" s="55"/>
      <c r="G29" s="55"/>
    </row>
    <row r="30" spans="5:10">
      <c r="E30" s="55"/>
      <c r="F30" s="55"/>
      <c r="G30" s="55"/>
    </row>
    <row r="31" spans="5:10">
      <c r="E31" s="55"/>
      <c r="F31" s="55"/>
      <c r="G31" s="55"/>
    </row>
    <row r="32" spans="5:10">
      <c r="E32" s="55"/>
      <c r="F32" s="55"/>
      <c r="G32" s="55"/>
    </row>
    <row r="33" spans="5:7">
      <c r="E33" s="55"/>
      <c r="F33" s="55"/>
      <c r="G33" s="55"/>
    </row>
    <row r="34" spans="5:7">
      <c r="E34" s="55"/>
      <c r="F34" s="55"/>
      <c r="G34" s="55"/>
    </row>
    <row r="35" spans="5:7">
      <c r="E35" s="55"/>
      <c r="F35" s="55"/>
      <c r="G35" s="55"/>
    </row>
    <row r="36" spans="5:7">
      <c r="E36" s="55"/>
      <c r="F36" s="55"/>
      <c r="G36" s="55"/>
    </row>
    <row r="37" spans="5:7">
      <c r="E37" s="55"/>
      <c r="F37" s="55"/>
      <c r="G37" s="55"/>
    </row>
    <row r="38" spans="5:7">
      <c r="E38" s="55"/>
      <c r="F38" s="55"/>
      <c r="G38" s="55"/>
    </row>
    <row r="39" spans="5:7">
      <c r="E39" s="55"/>
      <c r="F39" s="55"/>
      <c r="G39" s="55"/>
    </row>
    <row r="40" spans="5:7">
      <c r="E40" s="55"/>
      <c r="F40" s="55"/>
      <c r="G40" s="55"/>
    </row>
    <row r="41" spans="5:7">
      <c r="E41" s="55"/>
      <c r="F41" s="55"/>
      <c r="G41" s="55"/>
    </row>
    <row r="42" spans="5:7">
      <c r="E42" s="55"/>
      <c r="F42" s="55"/>
      <c r="G42" s="55"/>
    </row>
    <row r="43" spans="5:7">
      <c r="E43" s="55"/>
      <c r="F43" s="55"/>
      <c r="G43" s="55"/>
    </row>
    <row r="44" spans="5:7">
      <c r="E44" s="55"/>
      <c r="F44" s="55"/>
      <c r="G44" s="55"/>
    </row>
    <row r="45" spans="5:7">
      <c r="E45" s="55"/>
      <c r="F45" s="55"/>
      <c r="G45" s="55"/>
    </row>
    <row r="46" spans="5:7">
      <c r="E46" s="55"/>
      <c r="F46" s="55"/>
      <c r="G46" s="55"/>
    </row>
    <row r="47" spans="5:7">
      <c r="E47" s="55"/>
      <c r="F47" s="55"/>
      <c r="G47" s="55"/>
    </row>
    <row r="48" spans="5:7">
      <c r="E48" s="55"/>
      <c r="F48" s="55"/>
      <c r="G48" s="55"/>
    </row>
    <row r="49" spans="5:7">
      <c r="E49" s="55"/>
      <c r="F49" s="55"/>
      <c r="G49" s="55"/>
    </row>
    <row r="50" spans="5:7">
      <c r="E50" s="55"/>
      <c r="F50" s="55"/>
      <c r="G50" s="55"/>
    </row>
    <row r="51" spans="5:7">
      <c r="E51" s="55"/>
      <c r="F51" s="55"/>
      <c r="G51" s="55"/>
    </row>
    <row r="52" spans="5:7">
      <c r="E52" s="55"/>
      <c r="F52" s="55"/>
      <c r="G52" s="55"/>
    </row>
    <row r="53" spans="5:7">
      <c r="E53" s="55"/>
      <c r="F53" s="55"/>
      <c r="G53" s="55"/>
    </row>
    <row r="54" spans="5:7">
      <c r="E54" s="55"/>
      <c r="F54" s="55"/>
      <c r="G54" s="55"/>
    </row>
    <row r="55" spans="5:7">
      <c r="E55" s="55"/>
      <c r="F55" s="55"/>
      <c r="G55" s="55"/>
    </row>
    <row r="56" spans="5:7">
      <c r="E56" s="55"/>
      <c r="F56" s="55"/>
      <c r="G56" s="55"/>
    </row>
    <row r="57" spans="5:7">
      <c r="E57" s="55"/>
      <c r="F57" s="55"/>
      <c r="G57" s="55"/>
    </row>
    <row r="58" spans="5:7">
      <c r="E58" s="55"/>
      <c r="F58" s="55"/>
      <c r="G58" s="55"/>
    </row>
    <row r="59" spans="5:7">
      <c r="E59" s="55"/>
      <c r="F59" s="55"/>
      <c r="G59" s="55"/>
    </row>
    <row r="60" spans="5:7">
      <c r="E60" s="55"/>
      <c r="F60" s="55"/>
      <c r="G60" s="55"/>
    </row>
    <row r="61" spans="5:7">
      <c r="E61" s="55"/>
      <c r="F61" s="55"/>
      <c r="G61" s="55"/>
    </row>
    <row r="62" spans="5:7">
      <c r="E62" s="55"/>
      <c r="F62" s="55"/>
      <c r="G62" s="55"/>
    </row>
    <row r="63" spans="5:7">
      <c r="E63" s="55"/>
      <c r="F63" s="55"/>
      <c r="G63" s="55"/>
    </row>
    <row r="64" spans="5:7">
      <c r="E64" s="55"/>
      <c r="F64" s="55"/>
      <c r="G64" s="55"/>
    </row>
    <row r="65" spans="5:7">
      <c r="E65" s="55"/>
      <c r="F65" s="55"/>
      <c r="G65" s="55"/>
    </row>
    <row r="66" spans="5:7">
      <c r="E66" s="55"/>
      <c r="F66" s="55"/>
      <c r="G66" s="55"/>
    </row>
    <row r="67" spans="5:7">
      <c r="E67" s="55"/>
      <c r="F67" s="55"/>
      <c r="G67" s="55"/>
    </row>
    <row r="68" spans="5:7">
      <c r="E68" s="55"/>
      <c r="F68" s="55"/>
      <c r="G68" s="55"/>
    </row>
    <row r="69" spans="5:7">
      <c r="E69" s="55"/>
      <c r="F69" s="55"/>
      <c r="G69" s="55"/>
    </row>
    <row r="70" spans="5:7">
      <c r="E70" s="55"/>
      <c r="F70" s="55"/>
      <c r="G70" s="55"/>
    </row>
    <row r="71" spans="5:7">
      <c r="E71" s="55"/>
      <c r="F71" s="55"/>
      <c r="G71" s="55"/>
    </row>
    <row r="72" spans="5:7">
      <c r="E72" s="55"/>
      <c r="F72" s="55"/>
      <c r="G72" s="55"/>
    </row>
    <row r="73" spans="5:7">
      <c r="E73" s="55"/>
      <c r="F73" s="55"/>
      <c r="G73" s="55"/>
    </row>
    <row r="74" spans="5:7">
      <c r="E74" s="55"/>
      <c r="F74" s="55"/>
      <c r="G74" s="55"/>
    </row>
    <row r="75" spans="5:7">
      <c r="E75" s="55"/>
      <c r="F75" s="55"/>
      <c r="G75" s="55"/>
    </row>
    <row r="76" spans="5:7">
      <c r="E76" s="55"/>
      <c r="F76" s="55"/>
      <c r="G76" s="55"/>
    </row>
    <row r="77" spans="5:7">
      <c r="E77" s="55"/>
      <c r="F77" s="55"/>
      <c r="G77" s="55"/>
    </row>
    <row r="78" spans="5:7">
      <c r="E78" s="55"/>
      <c r="F78" s="55"/>
      <c r="G78" s="55"/>
    </row>
    <row r="79" spans="5:7">
      <c r="E79" s="55"/>
      <c r="F79" s="55"/>
      <c r="G79" s="55"/>
    </row>
    <row r="80" spans="5:7">
      <c r="E80" s="55"/>
      <c r="F80" s="55"/>
      <c r="G80" s="55"/>
    </row>
    <row r="81" spans="5:7">
      <c r="E81" s="55"/>
      <c r="F81" s="55"/>
      <c r="G81" s="55"/>
    </row>
    <row r="82" spans="5:7">
      <c r="E82" s="55"/>
      <c r="F82" s="55"/>
      <c r="G82" s="55"/>
    </row>
    <row r="83" spans="5:7">
      <c r="E83" s="55"/>
      <c r="F83" s="55"/>
      <c r="G83" s="55"/>
    </row>
    <row r="84" spans="5:7">
      <c r="E84" s="55"/>
      <c r="F84" s="55"/>
      <c r="G84" s="55"/>
    </row>
    <row r="85" spans="5:7">
      <c r="E85" s="55"/>
      <c r="F85" s="55"/>
      <c r="G85" s="55"/>
    </row>
    <row r="86" spans="5:7">
      <c r="E86" s="55"/>
      <c r="F86" s="55"/>
      <c r="G86" s="55"/>
    </row>
    <row r="87" spans="5:7">
      <c r="E87" s="55"/>
      <c r="F87" s="55"/>
      <c r="G87" s="55"/>
    </row>
    <row r="88" spans="5:7">
      <c r="E88" s="55"/>
      <c r="F88" s="55"/>
      <c r="G88" s="55"/>
    </row>
    <row r="89" spans="5:7">
      <c r="E89" s="55"/>
      <c r="F89" s="55"/>
      <c r="G89" s="55"/>
    </row>
    <row r="90" spans="5:7">
      <c r="E90" s="55"/>
      <c r="F90" s="55"/>
      <c r="G90" s="55"/>
    </row>
    <row r="91" spans="5:7">
      <c r="E91" s="55"/>
      <c r="F91" s="55"/>
      <c r="G91" s="55"/>
    </row>
    <row r="92" spans="5:7">
      <c r="E92" s="55"/>
      <c r="F92" s="55"/>
      <c r="G92" s="55"/>
    </row>
    <row r="93" spans="5:7">
      <c r="E93" s="55"/>
      <c r="F93" s="55"/>
      <c r="G93" s="55"/>
    </row>
    <row r="94" spans="5:7">
      <c r="E94" s="55"/>
      <c r="F94" s="55"/>
      <c r="G94" s="55"/>
    </row>
    <row r="95" spans="5:7">
      <c r="E95" s="55"/>
      <c r="F95" s="55"/>
      <c r="G95" s="55"/>
    </row>
    <row r="96" spans="5:7">
      <c r="E96" s="55"/>
      <c r="F96" s="55"/>
      <c r="G96" s="55"/>
    </row>
    <row r="97" spans="5:7">
      <c r="E97" s="55"/>
      <c r="F97" s="55"/>
      <c r="G97" s="55"/>
    </row>
    <row r="98" spans="5:7">
      <c r="E98" s="55"/>
      <c r="F98" s="55"/>
      <c r="G98" s="55"/>
    </row>
    <row r="99" spans="5:7">
      <c r="E99" s="55"/>
      <c r="F99" s="55"/>
      <c r="G99" s="55"/>
    </row>
    <row r="100" spans="5:7">
      <c r="E100" s="55"/>
      <c r="F100" s="55"/>
      <c r="G100" s="55"/>
    </row>
    <row r="101" spans="5:7">
      <c r="E101" s="55"/>
      <c r="F101" s="55"/>
      <c r="G101" s="55"/>
    </row>
    <row r="102" spans="5:7">
      <c r="E102" s="55"/>
      <c r="F102" s="55"/>
      <c r="G102" s="55"/>
    </row>
    <row r="103" spans="5:7">
      <c r="E103" s="55"/>
      <c r="F103" s="55"/>
      <c r="G103" s="55"/>
    </row>
    <row r="104" spans="5:7">
      <c r="E104" s="55"/>
      <c r="F104" s="55"/>
      <c r="G104" s="55"/>
    </row>
    <row r="105" spans="5:7">
      <c r="E105" s="55"/>
      <c r="F105" s="55"/>
      <c r="G105" s="55"/>
    </row>
    <row r="106" spans="5:7">
      <c r="E106" s="55"/>
      <c r="F106" s="55"/>
      <c r="G106" s="55"/>
    </row>
    <row r="107" spans="5:7">
      <c r="E107" s="55"/>
      <c r="F107" s="55"/>
      <c r="G107" s="55"/>
    </row>
    <row r="108" spans="5:7">
      <c r="E108" s="55"/>
      <c r="F108" s="55"/>
      <c r="G108" s="55"/>
    </row>
    <row r="109" spans="5:7">
      <c r="E109" s="55"/>
      <c r="F109" s="55"/>
      <c r="G109" s="55"/>
    </row>
    <row r="110" spans="5:7">
      <c r="E110" s="55"/>
      <c r="F110" s="55"/>
      <c r="G110" s="55"/>
    </row>
    <row r="111" spans="5:7">
      <c r="E111" s="55"/>
      <c r="F111" s="55"/>
      <c r="G111" s="55"/>
    </row>
    <row r="112" spans="5:7">
      <c r="E112" s="55"/>
      <c r="F112" s="55"/>
      <c r="G112" s="55"/>
    </row>
    <row r="113" spans="5:7">
      <c r="E113" s="55"/>
      <c r="F113" s="55"/>
      <c r="G113" s="55"/>
    </row>
    <row r="114" spans="5:7">
      <c r="E114" s="55"/>
      <c r="F114" s="55"/>
      <c r="G114" s="55"/>
    </row>
    <row r="115" spans="5:7">
      <c r="E115" s="55"/>
      <c r="F115" s="55"/>
      <c r="G115" s="55"/>
    </row>
    <row r="116" spans="5:7">
      <c r="E116" s="55"/>
      <c r="F116" s="55"/>
      <c r="G116" s="55"/>
    </row>
    <row r="117" spans="5:7">
      <c r="E117" s="55"/>
      <c r="F117" s="55"/>
      <c r="G117" s="55"/>
    </row>
    <row r="118" spans="5:7">
      <c r="E118" s="55"/>
      <c r="F118" s="55"/>
      <c r="G118" s="55"/>
    </row>
    <row r="119" spans="5:7">
      <c r="E119" s="55"/>
      <c r="F119" s="55"/>
      <c r="G119" s="55"/>
    </row>
    <row r="120" spans="5:7">
      <c r="E120" s="55"/>
      <c r="F120" s="55"/>
      <c r="G120" s="55"/>
    </row>
    <row r="121" spans="5:7">
      <c r="E121" s="55"/>
      <c r="F121" s="55"/>
      <c r="G121" s="55"/>
    </row>
    <row r="122" spans="5:7">
      <c r="E122" s="55"/>
      <c r="F122" s="55"/>
      <c r="G122" s="55"/>
    </row>
    <row r="123" spans="5:7">
      <c r="E123" s="55"/>
      <c r="F123" s="55"/>
      <c r="G123" s="55"/>
    </row>
    <row r="124" spans="5:7">
      <c r="E124" s="55"/>
      <c r="F124" s="55"/>
      <c r="G124" s="55"/>
    </row>
    <row r="125" spans="5:7">
      <c r="E125" s="55"/>
      <c r="F125" s="55"/>
      <c r="G125" s="55"/>
    </row>
    <row r="126" spans="5:7">
      <c r="E126" s="55"/>
      <c r="F126" s="55"/>
      <c r="G126" s="55"/>
    </row>
    <row r="127" spans="5:7">
      <c r="E127" s="55"/>
      <c r="F127" s="55"/>
      <c r="G127" s="55"/>
    </row>
    <row r="128" spans="5:7">
      <c r="E128" s="55"/>
      <c r="F128" s="55"/>
      <c r="G128" s="55"/>
    </row>
    <row r="129" spans="5:7">
      <c r="E129" s="55"/>
      <c r="F129" s="55"/>
      <c r="G129" s="55"/>
    </row>
    <row r="130" spans="5:7">
      <c r="E130" s="55"/>
      <c r="F130" s="55"/>
      <c r="G130" s="55"/>
    </row>
    <row r="131" spans="5:7">
      <c r="E131" s="55"/>
      <c r="F131" s="55"/>
      <c r="G131" s="55"/>
    </row>
    <row r="132" spans="5:7">
      <c r="E132" s="55"/>
      <c r="F132" s="55"/>
      <c r="G132" s="55"/>
    </row>
    <row r="133" spans="5:7">
      <c r="E133" s="55"/>
      <c r="F133" s="55"/>
      <c r="G133" s="55"/>
    </row>
    <row r="134" spans="5:7">
      <c r="E134" s="55"/>
      <c r="F134" s="55"/>
      <c r="G134" s="55"/>
    </row>
    <row r="135" spans="5:7">
      <c r="E135" s="55"/>
      <c r="F135" s="55"/>
      <c r="G135" s="55"/>
    </row>
    <row r="136" spans="5:7">
      <c r="E136" s="55"/>
      <c r="F136" s="55"/>
      <c r="G136" s="55"/>
    </row>
    <row r="137" spans="5:7">
      <c r="E137" s="55"/>
      <c r="F137" s="55"/>
      <c r="G137" s="55"/>
    </row>
    <row r="138" spans="5:7">
      <c r="E138" s="55"/>
      <c r="F138" s="55"/>
      <c r="G138" s="55"/>
    </row>
    <row r="139" spans="5:7">
      <c r="E139" s="55"/>
      <c r="F139" s="55"/>
      <c r="G139" s="55"/>
    </row>
    <row r="140" spans="5:7">
      <c r="E140" s="55"/>
      <c r="F140" s="55"/>
      <c r="G140" s="55"/>
    </row>
    <row r="141" spans="5:7">
      <c r="E141" s="55"/>
      <c r="F141" s="55"/>
      <c r="G141" s="55"/>
    </row>
    <row r="142" spans="5:7">
      <c r="E142" s="55"/>
      <c r="F142" s="55"/>
      <c r="G142" s="55"/>
    </row>
    <row r="143" spans="5:7">
      <c r="E143" s="55"/>
      <c r="F143" s="55"/>
      <c r="G143" s="55"/>
    </row>
    <row r="144" spans="5:7">
      <c r="E144" s="55"/>
      <c r="F144" s="55"/>
      <c r="G144" s="55"/>
    </row>
    <row r="145" spans="5:7">
      <c r="E145" s="55"/>
      <c r="F145" s="55"/>
      <c r="G145" s="55"/>
    </row>
    <row r="146" spans="5:7">
      <c r="E146" s="55"/>
      <c r="F146" s="55"/>
      <c r="G146" s="55"/>
    </row>
    <row r="147" spans="5:7">
      <c r="E147" s="55"/>
      <c r="F147" s="55"/>
      <c r="G147" s="55"/>
    </row>
    <row r="148" spans="5:7">
      <c r="E148" s="55"/>
      <c r="F148" s="55"/>
      <c r="G148" s="55"/>
    </row>
    <row r="149" spans="5:7">
      <c r="E149" s="55"/>
      <c r="F149" s="55"/>
      <c r="G149" s="55"/>
    </row>
    <row r="150" spans="5:7">
      <c r="E150" s="55"/>
      <c r="F150" s="55"/>
      <c r="G150" s="55"/>
    </row>
    <row r="151" spans="5:7">
      <c r="E151" s="55"/>
      <c r="F151" s="55"/>
      <c r="G151" s="55"/>
    </row>
    <row r="152" spans="5:7">
      <c r="E152" s="55"/>
      <c r="F152" s="55"/>
      <c r="G152" s="55"/>
    </row>
    <row r="153" spans="5:7">
      <c r="E153" s="55"/>
      <c r="F153" s="55"/>
      <c r="G153" s="55"/>
    </row>
    <row r="154" spans="5:7">
      <c r="E154" s="55"/>
      <c r="F154" s="55"/>
      <c r="G154" s="55"/>
    </row>
    <row r="155" spans="5:7">
      <c r="E155" s="55"/>
      <c r="F155" s="55"/>
      <c r="G155" s="55"/>
    </row>
    <row r="156" spans="5:7">
      <c r="E156" s="55"/>
      <c r="F156" s="55"/>
      <c r="G156" s="55"/>
    </row>
    <row r="157" spans="5:7">
      <c r="E157" s="55"/>
      <c r="F157" s="55"/>
      <c r="G157" s="55"/>
    </row>
    <row r="158" spans="5:7">
      <c r="E158" s="55"/>
      <c r="F158" s="55"/>
      <c r="G158" s="55"/>
    </row>
    <row r="159" spans="5:7">
      <c r="E159" s="55"/>
      <c r="F159" s="55"/>
      <c r="G159" s="55"/>
    </row>
    <row r="160" spans="5:7">
      <c r="E160" s="55"/>
      <c r="F160" s="55"/>
      <c r="G160" s="55"/>
    </row>
    <row r="161" spans="5:7">
      <c r="E161" s="55"/>
      <c r="F161" s="55"/>
      <c r="G161" s="55"/>
    </row>
    <row r="162" spans="5:7">
      <c r="E162" s="55"/>
      <c r="F162" s="55"/>
      <c r="G162" s="55"/>
    </row>
    <row r="163" spans="5:7">
      <c r="E163" s="55"/>
      <c r="F163" s="55"/>
      <c r="G163" s="55"/>
    </row>
    <row r="164" spans="5:7">
      <c r="E164" s="55"/>
      <c r="F164" s="55"/>
      <c r="G164" s="55"/>
    </row>
    <row r="165" spans="5:7">
      <c r="E165" s="55"/>
      <c r="F165" s="55"/>
      <c r="G165" s="55"/>
    </row>
    <row r="166" spans="5:7">
      <c r="E166" s="55"/>
      <c r="F166" s="55"/>
      <c r="G166" s="55"/>
    </row>
    <row r="167" spans="5:7">
      <c r="E167" s="55"/>
      <c r="F167" s="55"/>
      <c r="G167" s="55"/>
    </row>
    <row r="168" spans="5:7">
      <c r="E168" s="55"/>
      <c r="F168" s="55"/>
      <c r="G168" s="55"/>
    </row>
    <row r="169" spans="5:7">
      <c r="E169" s="55"/>
      <c r="F169" s="55"/>
      <c r="G169" s="55"/>
    </row>
    <row r="170" spans="5:7">
      <c r="E170" s="55"/>
      <c r="F170" s="55"/>
      <c r="G170" s="55"/>
    </row>
    <row r="171" spans="5:7">
      <c r="E171" s="55"/>
      <c r="F171" s="55"/>
      <c r="G171" s="55"/>
    </row>
    <row r="172" spans="5:7">
      <c r="E172" s="55"/>
      <c r="F172" s="55"/>
      <c r="G172" s="55"/>
    </row>
    <row r="173" spans="5:7">
      <c r="E173" s="55"/>
      <c r="F173" s="55"/>
      <c r="G173" s="55"/>
    </row>
    <row r="174" spans="5:7">
      <c r="E174" s="55"/>
      <c r="F174" s="55"/>
      <c r="G174" s="55"/>
    </row>
    <row r="175" spans="5:7">
      <c r="E175" s="55"/>
      <c r="F175" s="55"/>
      <c r="G175" s="55"/>
    </row>
    <row r="176" spans="5:7">
      <c r="E176" s="55"/>
      <c r="F176" s="55"/>
      <c r="G176" s="55"/>
    </row>
    <row r="177" spans="5:7">
      <c r="E177" s="55"/>
      <c r="F177" s="55"/>
      <c r="G177" s="55"/>
    </row>
    <row r="178" spans="5:7">
      <c r="E178" s="55"/>
      <c r="F178" s="55"/>
      <c r="G178" s="55"/>
    </row>
    <row r="179" spans="5:7">
      <c r="E179" s="55"/>
      <c r="F179" s="55"/>
      <c r="G179" s="55"/>
    </row>
    <row r="180" spans="5:7">
      <c r="E180" s="55"/>
      <c r="F180" s="55"/>
      <c r="G180" s="55"/>
    </row>
    <row r="181" spans="5:7">
      <c r="E181" s="55"/>
      <c r="F181" s="55"/>
      <c r="G181" s="55"/>
    </row>
    <row r="182" spans="5:7">
      <c r="E182" s="55"/>
      <c r="F182" s="55"/>
      <c r="G182" s="55"/>
    </row>
    <row r="183" spans="5:7">
      <c r="E183" s="55"/>
      <c r="F183" s="55"/>
      <c r="G183" s="55"/>
    </row>
    <row r="184" spans="5:7">
      <c r="E184" s="55"/>
      <c r="F184" s="55"/>
      <c r="G184" s="55"/>
    </row>
    <row r="185" spans="5:7">
      <c r="E185" s="55"/>
      <c r="F185" s="55"/>
      <c r="G185" s="55"/>
    </row>
    <row r="186" spans="5:7">
      <c r="E186" s="55"/>
      <c r="F186" s="55"/>
      <c r="G186" s="55"/>
    </row>
    <row r="187" spans="5:7">
      <c r="E187" s="55"/>
      <c r="F187" s="55"/>
      <c r="G187" s="55"/>
    </row>
    <row r="188" spans="5:7">
      <c r="E188" s="55"/>
      <c r="F188" s="55"/>
      <c r="G188" s="55"/>
    </row>
    <row r="189" spans="5:7">
      <c r="E189" s="55"/>
      <c r="F189" s="55"/>
      <c r="G189" s="55"/>
    </row>
    <row r="190" spans="5:7">
      <c r="E190" s="55"/>
      <c r="F190" s="55"/>
      <c r="G190" s="55"/>
    </row>
    <row r="191" spans="5:7">
      <c r="E191" s="55"/>
      <c r="F191" s="55"/>
      <c r="G191" s="55"/>
    </row>
    <row r="192" spans="5:7">
      <c r="E192" s="55"/>
      <c r="F192" s="55"/>
      <c r="G192" s="55"/>
    </row>
    <row r="193" spans="5:7">
      <c r="E193" s="55"/>
      <c r="F193" s="55"/>
      <c r="G193" s="55"/>
    </row>
    <row r="194" spans="5:7">
      <c r="E194" s="55"/>
      <c r="F194" s="55"/>
      <c r="G194" s="55"/>
    </row>
    <row r="195" spans="5:7">
      <c r="E195" s="55"/>
      <c r="F195" s="55"/>
      <c r="G195" s="55"/>
    </row>
    <row r="196" spans="5:7">
      <c r="E196" s="55"/>
      <c r="F196" s="55"/>
      <c r="G196" s="55"/>
    </row>
    <row r="197" spans="5:7">
      <c r="E197" s="55"/>
      <c r="F197" s="55"/>
      <c r="G197" s="55"/>
    </row>
    <row r="198" spans="5:7">
      <c r="E198" s="55"/>
      <c r="F198" s="55"/>
      <c r="G198" s="55"/>
    </row>
    <row r="199" spans="5:7">
      <c r="E199" s="55"/>
      <c r="F199" s="55"/>
      <c r="G199" s="55"/>
    </row>
    <row r="200" spans="5:7">
      <c r="E200" s="55"/>
      <c r="F200" s="55"/>
      <c r="G200" s="55"/>
    </row>
    <row r="201" spans="5:7">
      <c r="E201" s="55"/>
      <c r="F201" s="55"/>
      <c r="G201" s="55"/>
    </row>
    <row r="202" spans="5:7">
      <c r="E202" s="55"/>
      <c r="F202" s="55"/>
      <c r="G202" s="55"/>
    </row>
    <row r="203" spans="5:7">
      <c r="E203" s="55"/>
      <c r="F203" s="55"/>
      <c r="G203" s="55"/>
    </row>
    <row r="204" spans="5:7">
      <c r="E204" s="55"/>
      <c r="F204" s="55"/>
      <c r="G204" s="55"/>
    </row>
    <row r="205" spans="5:7">
      <c r="E205" s="55"/>
      <c r="F205" s="55"/>
      <c r="G205" s="55"/>
    </row>
    <row r="206" spans="5:7">
      <c r="E206" s="55"/>
      <c r="F206" s="55"/>
      <c r="G206" s="55"/>
    </row>
    <row r="207" spans="5:7">
      <c r="E207" s="55"/>
      <c r="F207" s="55"/>
      <c r="G207" s="55"/>
    </row>
    <row r="208" spans="5:7">
      <c r="E208" s="55"/>
      <c r="F208" s="55"/>
      <c r="G208" s="55"/>
    </row>
    <row r="209" spans="5:7">
      <c r="E209" s="55"/>
      <c r="F209" s="55"/>
      <c r="G209" s="55"/>
    </row>
    <row r="210" spans="5:7">
      <c r="E210" s="55"/>
      <c r="F210" s="55"/>
      <c r="G210" s="55"/>
    </row>
    <row r="211" spans="5:7">
      <c r="E211" s="55"/>
      <c r="F211" s="55"/>
      <c r="G211" s="55"/>
    </row>
    <row r="212" spans="5:7">
      <c r="E212" s="55"/>
      <c r="F212" s="55"/>
      <c r="G212" s="55"/>
    </row>
    <row r="213" spans="5:7">
      <c r="E213" s="55"/>
      <c r="F213" s="55"/>
      <c r="G213" s="55"/>
    </row>
    <row r="214" spans="5:7">
      <c r="E214" s="55"/>
      <c r="F214" s="55"/>
      <c r="G214" s="55"/>
    </row>
    <row r="215" spans="5:7">
      <c r="E215" s="55"/>
      <c r="F215" s="55"/>
      <c r="G215" s="55"/>
    </row>
    <row r="216" spans="5:7">
      <c r="E216" s="55"/>
      <c r="F216" s="55"/>
      <c r="G216" s="55"/>
    </row>
    <row r="217" spans="5:7">
      <c r="E217" s="55"/>
      <c r="F217" s="55"/>
      <c r="G217" s="55"/>
    </row>
    <row r="218" spans="5:7">
      <c r="E218" s="55"/>
      <c r="F218" s="55"/>
      <c r="G218" s="55"/>
    </row>
    <row r="219" spans="5:7">
      <c r="E219" s="55"/>
      <c r="F219" s="55"/>
      <c r="G219" s="55"/>
    </row>
    <row r="220" spans="5:7">
      <c r="E220" s="55"/>
      <c r="F220" s="55"/>
      <c r="G220" s="55"/>
    </row>
    <row r="221" spans="5:7">
      <c r="E221" s="55"/>
      <c r="F221" s="55"/>
      <c r="G221" s="55"/>
    </row>
    <row r="222" spans="5:7">
      <c r="E222" s="55"/>
      <c r="F222" s="55"/>
      <c r="G222" s="55"/>
    </row>
    <row r="223" spans="5:7">
      <c r="E223" s="55"/>
      <c r="F223" s="55"/>
      <c r="G223" s="55"/>
    </row>
    <row r="224" spans="5:7">
      <c r="E224" s="55"/>
      <c r="F224" s="55"/>
      <c r="G224" s="55"/>
    </row>
    <row r="225" spans="5:7">
      <c r="E225" s="55"/>
      <c r="F225" s="55"/>
      <c r="G225" s="55"/>
    </row>
    <row r="226" spans="5:7">
      <c r="E226" s="55"/>
      <c r="F226" s="55"/>
      <c r="G226" s="55"/>
    </row>
    <row r="227" spans="5:7">
      <c r="E227" s="55"/>
      <c r="F227" s="55"/>
      <c r="G227" s="55"/>
    </row>
    <row r="228" spans="5:7">
      <c r="E228" s="55"/>
      <c r="F228" s="55"/>
      <c r="G228" s="55"/>
    </row>
    <row r="229" spans="5:7">
      <c r="E229" s="55"/>
      <c r="F229" s="55"/>
      <c r="G229" s="55"/>
    </row>
    <row r="230" spans="5:7">
      <c r="E230" s="55"/>
      <c r="F230" s="55"/>
      <c r="G230" s="55"/>
    </row>
    <row r="231" spans="5:7">
      <c r="E231" s="55"/>
      <c r="F231" s="55"/>
      <c r="G231" s="55"/>
    </row>
    <row r="232" spans="5:7">
      <c r="E232" s="55"/>
      <c r="F232" s="55"/>
      <c r="G232" s="55"/>
    </row>
    <row r="233" spans="5:7">
      <c r="E233" s="55"/>
      <c r="F233" s="55"/>
      <c r="G233" s="55"/>
    </row>
    <row r="234" spans="5:7">
      <c r="E234" s="55"/>
      <c r="F234" s="55"/>
      <c r="G234" s="55"/>
    </row>
    <row r="235" spans="5:7">
      <c r="E235" s="55"/>
      <c r="F235" s="55"/>
      <c r="G235" s="55"/>
    </row>
    <row r="236" spans="5:7">
      <c r="E236" s="55"/>
      <c r="F236" s="55"/>
      <c r="G236" s="55"/>
    </row>
    <row r="237" spans="5:7">
      <c r="E237" s="55"/>
      <c r="F237" s="55"/>
      <c r="G237" s="55"/>
    </row>
    <row r="238" spans="5:7">
      <c r="E238" s="55"/>
      <c r="F238" s="55"/>
      <c r="G238" s="55"/>
    </row>
    <row r="239" spans="5:7">
      <c r="E239" s="55"/>
      <c r="F239" s="55"/>
      <c r="G239" s="55"/>
    </row>
    <row r="240" spans="5:7">
      <c r="E240" s="55"/>
      <c r="F240" s="55"/>
      <c r="G240" s="55"/>
    </row>
    <row r="241" spans="5:7">
      <c r="E241" s="55"/>
      <c r="F241" s="55"/>
      <c r="G241" s="55"/>
    </row>
    <row r="242" spans="5:7">
      <c r="E242" s="55"/>
      <c r="F242" s="55"/>
      <c r="G242" s="55"/>
    </row>
    <row r="243" spans="5:7">
      <c r="E243" s="55"/>
      <c r="F243" s="55"/>
      <c r="G243" s="55"/>
    </row>
    <row r="244" spans="5:7">
      <c r="E244" s="55"/>
      <c r="F244" s="55"/>
      <c r="G244" s="55"/>
    </row>
    <row r="245" spans="5:7">
      <c r="E245" s="55"/>
      <c r="F245" s="55"/>
      <c r="G245" s="55"/>
    </row>
    <row r="246" spans="5:7">
      <c r="E246" s="55"/>
      <c r="F246" s="55"/>
      <c r="G246" s="55"/>
    </row>
    <row r="247" spans="5:7">
      <c r="E247" s="55"/>
      <c r="F247" s="55"/>
      <c r="G247" s="55"/>
    </row>
    <row r="248" spans="5:7">
      <c r="E248" s="55"/>
      <c r="F248" s="55"/>
      <c r="G248" s="55"/>
    </row>
    <row r="249" spans="5:7">
      <c r="E249" s="55"/>
      <c r="F249" s="55"/>
      <c r="G249" s="55"/>
    </row>
    <row r="250" spans="5:7">
      <c r="E250" s="55"/>
      <c r="F250" s="55"/>
      <c r="G250" s="55"/>
    </row>
    <row r="251" spans="5:7">
      <c r="E251" s="55"/>
      <c r="F251" s="55"/>
      <c r="G251" s="55"/>
    </row>
    <row r="252" spans="5:7">
      <c r="E252" s="55"/>
      <c r="F252" s="55"/>
      <c r="G252" s="55"/>
    </row>
    <row r="253" spans="5:7">
      <c r="E253" s="55"/>
      <c r="F253" s="55"/>
      <c r="G253" s="55"/>
    </row>
    <row r="254" spans="5:7">
      <c r="E254" s="55"/>
      <c r="F254" s="55"/>
      <c r="G254" s="55"/>
    </row>
    <row r="255" spans="5:7">
      <c r="E255" s="55"/>
      <c r="F255" s="55"/>
      <c r="G255" s="55"/>
    </row>
    <row r="256" spans="5:7">
      <c r="E256" s="55"/>
      <c r="F256" s="55"/>
      <c r="G256" s="55"/>
    </row>
    <row r="257" spans="5:7">
      <c r="E257" s="55"/>
      <c r="F257" s="55"/>
      <c r="G257" s="55"/>
    </row>
    <row r="258" spans="5:7">
      <c r="E258" s="55"/>
      <c r="F258" s="55"/>
      <c r="G258" s="55"/>
    </row>
    <row r="259" spans="5:7">
      <c r="E259" s="55"/>
      <c r="F259" s="55"/>
      <c r="G259" s="55"/>
    </row>
    <row r="260" spans="5:7">
      <c r="E260" s="55"/>
      <c r="F260" s="55"/>
      <c r="G260" s="55"/>
    </row>
    <row r="261" spans="5:7">
      <c r="E261" s="55"/>
      <c r="F261" s="55"/>
      <c r="G261" s="55"/>
    </row>
    <row r="262" spans="5:7">
      <c r="E262" s="55"/>
      <c r="F262" s="55"/>
      <c r="G262" s="55"/>
    </row>
    <row r="263" spans="5:7">
      <c r="E263" s="55"/>
      <c r="F263" s="55"/>
      <c r="G263" s="55"/>
    </row>
    <row r="264" spans="5:7">
      <c r="E264" s="55"/>
      <c r="F264" s="55"/>
      <c r="G264" s="55"/>
    </row>
    <row r="265" spans="5:7">
      <c r="E265" s="55"/>
      <c r="F265" s="55"/>
      <c r="G265" s="55"/>
    </row>
    <row r="266" spans="5:7">
      <c r="E266" s="55"/>
      <c r="F266" s="55"/>
      <c r="G266" s="55"/>
    </row>
    <row r="267" spans="5:7">
      <c r="E267" s="55"/>
      <c r="F267" s="55"/>
      <c r="G267" s="55"/>
    </row>
    <row r="268" spans="5:7">
      <c r="E268" s="55"/>
      <c r="F268" s="55"/>
      <c r="G268" s="55"/>
    </row>
    <row r="269" spans="5:7">
      <c r="E269" s="55"/>
      <c r="F269" s="55"/>
      <c r="G269" s="55"/>
    </row>
    <row r="270" spans="5:7">
      <c r="E270" s="55"/>
      <c r="F270" s="55"/>
      <c r="G270" s="55"/>
    </row>
    <row r="271" spans="5:7">
      <c r="E271" s="55"/>
      <c r="F271" s="55"/>
      <c r="G271" s="55"/>
    </row>
    <row r="272" spans="5:7">
      <c r="E272" s="55"/>
      <c r="F272" s="55"/>
      <c r="G272" s="55"/>
    </row>
    <row r="273" spans="5:7">
      <c r="E273" s="55"/>
      <c r="F273" s="55"/>
      <c r="G273" s="55"/>
    </row>
    <row r="274" spans="5:7">
      <c r="E274" s="55"/>
      <c r="F274" s="55"/>
      <c r="G274" s="55"/>
    </row>
    <row r="275" spans="5:7">
      <c r="E275" s="55"/>
      <c r="F275" s="55"/>
      <c r="G275" s="55"/>
    </row>
    <row r="276" spans="5:7">
      <c r="E276" s="55"/>
      <c r="F276" s="55"/>
      <c r="G276" s="55"/>
    </row>
    <row r="277" spans="5:7">
      <c r="E277" s="55"/>
      <c r="F277" s="55"/>
      <c r="G277" s="55"/>
    </row>
    <row r="278" spans="5:7">
      <c r="E278" s="55"/>
      <c r="F278" s="55"/>
      <c r="G278" s="55"/>
    </row>
    <row r="279" spans="5:7">
      <c r="E279" s="55"/>
      <c r="F279" s="55"/>
      <c r="G279" s="55"/>
    </row>
    <row r="280" spans="5:7">
      <c r="E280" s="55"/>
      <c r="F280" s="55"/>
      <c r="G280" s="55"/>
    </row>
    <row r="281" spans="5:7">
      <c r="E281" s="55"/>
      <c r="F281" s="55"/>
      <c r="G281" s="55"/>
    </row>
    <row r="282" spans="5:7">
      <c r="E282" s="55"/>
      <c r="F282" s="55"/>
      <c r="G282" s="55"/>
    </row>
    <row r="283" spans="5:7">
      <c r="E283" s="55"/>
      <c r="F283" s="55"/>
      <c r="G283" s="55"/>
    </row>
    <row r="284" spans="5:7">
      <c r="E284" s="55"/>
      <c r="F284" s="55"/>
      <c r="G284" s="55"/>
    </row>
    <row r="285" spans="5:7">
      <c r="E285" s="55"/>
      <c r="F285" s="55"/>
      <c r="G285" s="55"/>
    </row>
    <row r="286" spans="5:7">
      <c r="E286" s="55"/>
      <c r="F286" s="55"/>
      <c r="G286" s="55"/>
    </row>
    <row r="287" spans="5:7">
      <c r="E287" s="55"/>
      <c r="F287" s="55"/>
      <c r="G287" s="55"/>
    </row>
    <row r="288" spans="5:7">
      <c r="E288" s="55"/>
      <c r="F288" s="55"/>
      <c r="G288" s="55"/>
    </row>
    <row r="289" spans="5:7">
      <c r="E289" s="55"/>
      <c r="F289" s="55"/>
      <c r="G289" s="55"/>
    </row>
    <row r="290" spans="5:7">
      <c r="E290" s="55"/>
      <c r="F290" s="55"/>
      <c r="G290" s="55"/>
    </row>
    <row r="291" spans="5:7">
      <c r="E291" s="55"/>
      <c r="F291" s="55"/>
      <c r="G291" s="55"/>
    </row>
    <row r="292" spans="5:7">
      <c r="E292" s="55"/>
      <c r="F292" s="55"/>
      <c r="G292" s="55"/>
    </row>
    <row r="293" spans="5:7">
      <c r="E293" s="55"/>
      <c r="F293" s="55"/>
      <c r="G293" s="55"/>
    </row>
    <row r="294" spans="5:7">
      <c r="E294" s="55"/>
      <c r="F294" s="55"/>
      <c r="G294" s="55"/>
    </row>
    <row r="295" spans="5:7">
      <c r="E295" s="55"/>
      <c r="F295" s="55"/>
      <c r="G295" s="55"/>
    </row>
    <row r="296" spans="5:7">
      <c r="E296" s="55"/>
      <c r="F296" s="55"/>
      <c r="G296" s="55"/>
    </row>
    <row r="297" spans="5:7">
      <c r="E297" s="55"/>
      <c r="F297" s="55"/>
      <c r="G297" s="55"/>
    </row>
    <row r="298" spans="5:7">
      <c r="E298" s="55"/>
      <c r="F298" s="55"/>
      <c r="G298" s="55"/>
    </row>
    <row r="299" spans="5:7">
      <c r="E299" s="55"/>
      <c r="F299" s="55"/>
      <c r="G299" s="55"/>
    </row>
    <row r="300" spans="5:7">
      <c r="E300" s="55"/>
      <c r="F300" s="55"/>
      <c r="G300" s="55"/>
    </row>
    <row r="301" spans="5:7">
      <c r="E301" s="55"/>
      <c r="F301" s="55"/>
      <c r="G301" s="55"/>
    </row>
    <row r="302" spans="5:7">
      <c r="E302" s="55"/>
      <c r="F302" s="55"/>
      <c r="G302" s="55"/>
    </row>
    <row r="303" spans="5:7">
      <c r="E303" s="55"/>
      <c r="F303" s="55"/>
      <c r="G303" s="55"/>
    </row>
    <row r="304" spans="5:7">
      <c r="E304" s="55"/>
      <c r="F304" s="55"/>
      <c r="G304" s="55"/>
    </row>
    <row r="305" spans="5:7">
      <c r="E305" s="55"/>
      <c r="F305" s="55"/>
      <c r="G305" s="55"/>
    </row>
    <row r="306" spans="5:7">
      <c r="E306" s="55"/>
      <c r="F306" s="55"/>
      <c r="G306" s="55"/>
    </row>
    <row r="307" spans="5:7">
      <c r="E307" s="55"/>
      <c r="F307" s="55"/>
      <c r="G307" s="55"/>
    </row>
    <row r="308" spans="5:7">
      <c r="E308" s="55"/>
      <c r="F308" s="55"/>
      <c r="G308" s="55"/>
    </row>
    <row r="309" spans="5:7">
      <c r="E309" s="55"/>
      <c r="F309" s="55"/>
      <c r="G309" s="55"/>
    </row>
    <row r="310" spans="5:7">
      <c r="E310" s="55"/>
      <c r="F310" s="55"/>
      <c r="G310" s="55"/>
    </row>
    <row r="311" spans="5:7">
      <c r="E311" s="55"/>
      <c r="F311" s="55"/>
      <c r="G311" s="55"/>
    </row>
    <row r="312" spans="5:7">
      <c r="E312" s="55"/>
      <c r="F312" s="55"/>
      <c r="G312" s="55"/>
    </row>
    <row r="313" spans="5:7">
      <c r="E313" s="55"/>
      <c r="F313" s="55"/>
      <c r="G313" s="55"/>
    </row>
    <row r="314" spans="5:7">
      <c r="E314" s="55"/>
      <c r="F314" s="55"/>
      <c r="G314" s="55"/>
    </row>
    <row r="315" spans="5:7">
      <c r="E315" s="55"/>
      <c r="F315" s="55"/>
      <c r="G315" s="55"/>
    </row>
    <row r="316" spans="5:7">
      <c r="E316" s="55"/>
      <c r="F316" s="55"/>
      <c r="G316" s="55"/>
    </row>
    <row r="317" spans="5:7">
      <c r="E317" s="55"/>
      <c r="F317" s="55"/>
      <c r="G317" s="55"/>
    </row>
    <row r="318" spans="5:7">
      <c r="E318" s="55"/>
      <c r="F318" s="55"/>
      <c r="G318" s="55"/>
    </row>
    <row r="319" spans="5:7">
      <c r="E319" s="55"/>
      <c r="F319" s="55"/>
      <c r="G319" s="55"/>
    </row>
    <row r="320" spans="5:7">
      <c r="E320" s="55"/>
      <c r="F320" s="55"/>
      <c r="G320" s="55"/>
    </row>
    <row r="321" spans="5:7">
      <c r="E321" s="55"/>
      <c r="F321" s="55"/>
      <c r="G321" s="55"/>
    </row>
    <row r="322" spans="5:7">
      <c r="E322" s="55"/>
      <c r="F322" s="55"/>
      <c r="G322" s="55"/>
    </row>
    <row r="323" spans="5:7">
      <c r="E323" s="55"/>
      <c r="F323" s="55"/>
      <c r="G323" s="55"/>
    </row>
    <row r="324" spans="5:7">
      <c r="E324" s="55"/>
      <c r="F324" s="55"/>
      <c r="G324" s="55"/>
    </row>
    <row r="325" spans="5:7">
      <c r="E325" s="55"/>
      <c r="F325" s="55"/>
      <c r="G325" s="55"/>
    </row>
    <row r="326" spans="5:7">
      <c r="E326" s="55"/>
      <c r="F326" s="55"/>
      <c r="G326" s="55"/>
    </row>
    <row r="327" spans="5:7">
      <c r="E327" s="55"/>
      <c r="F327" s="55"/>
      <c r="G327" s="55"/>
    </row>
    <row r="328" spans="5:7">
      <c r="E328" s="55"/>
      <c r="F328" s="55"/>
      <c r="G328" s="55"/>
    </row>
    <row r="329" spans="5:7">
      <c r="E329" s="55"/>
      <c r="F329" s="55"/>
      <c r="G329" s="55"/>
    </row>
    <row r="330" spans="5:7">
      <c r="E330" s="55"/>
      <c r="F330" s="55"/>
      <c r="G330" s="55"/>
    </row>
    <row r="331" spans="5:7">
      <c r="E331" s="55"/>
      <c r="F331" s="55"/>
      <c r="G331" s="55"/>
    </row>
    <row r="332" spans="5:7">
      <c r="E332" s="55"/>
      <c r="F332" s="55"/>
      <c r="G332" s="55"/>
    </row>
    <row r="333" spans="5:7">
      <c r="E333" s="55"/>
      <c r="F333" s="55"/>
      <c r="G333" s="55"/>
    </row>
    <row r="334" spans="5:7">
      <c r="E334" s="55"/>
      <c r="F334" s="55"/>
      <c r="G334" s="55"/>
    </row>
    <row r="335" spans="5:7">
      <c r="E335" s="55"/>
      <c r="F335" s="55"/>
      <c r="G335" s="55"/>
    </row>
    <row r="336" spans="5:7">
      <c r="E336" s="55"/>
      <c r="F336" s="55"/>
      <c r="G336" s="55"/>
    </row>
    <row r="337" spans="5:7">
      <c r="E337" s="55"/>
      <c r="F337" s="55"/>
      <c r="G337" s="55"/>
    </row>
    <row r="338" spans="5:7">
      <c r="E338" s="55"/>
      <c r="F338" s="55"/>
      <c r="G338" s="55"/>
    </row>
    <row r="339" spans="5:7">
      <c r="E339" s="55"/>
      <c r="F339" s="55"/>
      <c r="G339" s="55"/>
    </row>
    <row r="340" spans="5:7">
      <c r="E340" s="55"/>
      <c r="F340" s="55"/>
      <c r="G340" s="55"/>
    </row>
    <row r="341" spans="5:7">
      <c r="E341" s="55"/>
      <c r="F341" s="55"/>
      <c r="G341" s="55"/>
    </row>
    <row r="342" spans="5:7">
      <c r="E342" s="55"/>
      <c r="F342" s="55"/>
      <c r="G342" s="55"/>
    </row>
    <row r="343" spans="5:7">
      <c r="E343" s="55"/>
      <c r="F343" s="55"/>
      <c r="G343" s="55"/>
    </row>
    <row r="344" spans="5:7">
      <c r="E344" s="55"/>
      <c r="F344" s="55"/>
      <c r="G344" s="55"/>
    </row>
    <row r="345" spans="5:7">
      <c r="E345" s="55"/>
      <c r="F345" s="55"/>
      <c r="G345" s="55"/>
    </row>
    <row r="346" spans="5:7">
      <c r="E346" s="55"/>
      <c r="F346" s="55"/>
      <c r="G346" s="55"/>
    </row>
    <row r="347" spans="5:7">
      <c r="E347" s="55"/>
      <c r="F347" s="55"/>
      <c r="G347" s="55"/>
    </row>
    <row r="348" spans="5:7">
      <c r="E348" s="55"/>
      <c r="F348" s="55"/>
      <c r="G348" s="55"/>
    </row>
    <row r="349" spans="5:7">
      <c r="E349" s="55"/>
      <c r="F349" s="55"/>
      <c r="G349" s="55"/>
    </row>
    <row r="350" spans="5:7">
      <c r="E350" s="55"/>
      <c r="F350" s="55"/>
      <c r="G350" s="55"/>
    </row>
    <row r="351" spans="5:7">
      <c r="E351" s="55"/>
      <c r="F351" s="55"/>
      <c r="G351" s="55"/>
    </row>
    <row r="352" spans="5:7">
      <c r="E352" s="55"/>
      <c r="F352" s="55"/>
      <c r="G352" s="55"/>
    </row>
    <row r="353" spans="5:7">
      <c r="E353" s="55"/>
      <c r="F353" s="55"/>
      <c r="G353" s="55"/>
    </row>
    <row r="354" spans="5:7">
      <c r="E354" s="55"/>
      <c r="F354" s="55"/>
      <c r="G354" s="55"/>
    </row>
    <row r="355" spans="5:7">
      <c r="E355" s="55"/>
      <c r="F355" s="55"/>
      <c r="G355" s="55"/>
    </row>
    <row r="356" spans="5:7">
      <c r="E356" s="55"/>
      <c r="F356" s="55"/>
      <c r="G356" s="55"/>
    </row>
    <row r="357" spans="5:7">
      <c r="E357" s="55"/>
      <c r="F357" s="55"/>
      <c r="G357" s="55"/>
    </row>
    <row r="358" spans="5:7">
      <c r="E358" s="55"/>
      <c r="F358" s="55"/>
      <c r="G358" s="55"/>
    </row>
    <row r="359" spans="5:7">
      <c r="E359" s="55"/>
      <c r="F359" s="55"/>
      <c r="G359" s="55"/>
    </row>
    <row r="360" spans="5:7">
      <c r="E360" s="55"/>
      <c r="F360" s="55"/>
      <c r="G360" s="55"/>
    </row>
    <row r="361" spans="5:7">
      <c r="E361" s="55"/>
      <c r="F361" s="55"/>
      <c r="G361" s="55"/>
    </row>
    <row r="362" spans="5:7">
      <c r="E362" s="55"/>
      <c r="F362" s="55"/>
      <c r="G362" s="55"/>
    </row>
    <row r="363" spans="5:7">
      <c r="E363" s="55"/>
      <c r="F363" s="55"/>
      <c r="G363" s="55"/>
    </row>
    <row r="364" spans="5:7">
      <c r="E364" s="55"/>
      <c r="F364" s="55"/>
      <c r="G364" s="55"/>
    </row>
    <row r="365" spans="5:7">
      <c r="E365" s="55"/>
      <c r="F365" s="55"/>
      <c r="G365" s="55"/>
    </row>
    <row r="366" spans="5:7">
      <c r="E366" s="55"/>
      <c r="F366" s="55"/>
      <c r="G366" s="55"/>
    </row>
    <row r="367" spans="5:7">
      <c r="E367" s="55"/>
      <c r="F367" s="55"/>
      <c r="G367" s="55"/>
    </row>
    <row r="368" spans="5:7">
      <c r="E368" s="55"/>
      <c r="F368" s="55"/>
      <c r="G368" s="55"/>
    </row>
    <row r="369" spans="5:7">
      <c r="E369" s="55"/>
      <c r="F369" s="55"/>
      <c r="G369" s="55"/>
    </row>
    <row r="370" spans="5:7">
      <c r="E370" s="55"/>
      <c r="F370" s="55"/>
      <c r="G370" s="55"/>
    </row>
    <row r="371" spans="5:7">
      <c r="E371" s="55"/>
      <c r="F371" s="55"/>
      <c r="G371" s="55"/>
    </row>
    <row r="372" spans="5:7">
      <c r="E372" s="55"/>
      <c r="F372" s="55"/>
      <c r="G372" s="55"/>
    </row>
    <row r="373" spans="5:7">
      <c r="E373" s="55"/>
      <c r="F373" s="55"/>
      <c r="G373" s="55"/>
    </row>
    <row r="374" spans="5:7">
      <c r="E374" s="55"/>
      <c r="F374" s="55"/>
      <c r="G374" s="55"/>
    </row>
    <row r="375" spans="5:7">
      <c r="E375" s="55"/>
      <c r="F375" s="55"/>
      <c r="G375" s="55"/>
    </row>
    <row r="376" spans="5:7">
      <c r="E376" s="55"/>
      <c r="F376" s="55"/>
      <c r="G376" s="55"/>
    </row>
    <row r="377" spans="5:7">
      <c r="E377" s="55"/>
      <c r="F377" s="55"/>
      <c r="G377" s="55"/>
    </row>
    <row r="378" spans="5:7">
      <c r="E378" s="55"/>
      <c r="F378" s="55"/>
      <c r="G378" s="55"/>
    </row>
    <row r="379" spans="5:7">
      <c r="E379" s="55"/>
      <c r="F379" s="55"/>
      <c r="G379" s="55"/>
    </row>
    <row r="380" spans="5:7">
      <c r="E380" s="55"/>
      <c r="F380" s="55"/>
      <c r="G380" s="55"/>
    </row>
    <row r="381" spans="5:7">
      <c r="E381" s="55"/>
      <c r="F381" s="55"/>
      <c r="G381" s="55"/>
    </row>
    <row r="382" spans="5:7">
      <c r="E382" s="55"/>
      <c r="F382" s="55"/>
      <c r="G382" s="55"/>
    </row>
    <row r="383" spans="5:7">
      <c r="E383" s="55"/>
      <c r="F383" s="55"/>
      <c r="G383" s="55"/>
    </row>
    <row r="384" spans="5:7">
      <c r="E384" s="55"/>
      <c r="F384" s="55"/>
      <c r="G384" s="55"/>
    </row>
    <row r="385" spans="5:7">
      <c r="E385" s="55"/>
      <c r="F385" s="55"/>
      <c r="G385" s="55"/>
    </row>
    <row r="386" spans="5:7">
      <c r="E386" s="55"/>
      <c r="F386" s="55"/>
      <c r="G386" s="55"/>
    </row>
    <row r="387" spans="5:7">
      <c r="E387" s="55"/>
      <c r="F387" s="55"/>
      <c r="G387" s="55"/>
    </row>
    <row r="388" spans="5:7">
      <c r="E388" s="55"/>
      <c r="F388" s="55"/>
      <c r="G388" s="55"/>
    </row>
    <row r="389" spans="5:7">
      <c r="E389" s="55"/>
      <c r="F389" s="55"/>
      <c r="G389" s="55"/>
    </row>
    <row r="390" spans="5:7">
      <c r="E390" s="55"/>
      <c r="F390" s="55"/>
      <c r="G390" s="55"/>
    </row>
    <row r="391" spans="5:7">
      <c r="E391" s="55"/>
      <c r="F391" s="55"/>
      <c r="G391" s="55"/>
    </row>
    <row r="392" spans="5:7">
      <c r="E392" s="55"/>
      <c r="F392" s="55"/>
      <c r="G392" s="55"/>
    </row>
    <row r="393" spans="5:7">
      <c r="E393" s="55"/>
      <c r="F393" s="55"/>
      <c r="G393" s="55"/>
    </row>
    <row r="394" spans="5:7">
      <c r="E394" s="55"/>
      <c r="F394" s="55"/>
      <c r="G394" s="55"/>
    </row>
    <row r="395" spans="5:7">
      <c r="E395" s="55"/>
      <c r="F395" s="55"/>
      <c r="G395" s="55"/>
    </row>
    <row r="396" spans="5:7">
      <c r="E396" s="55"/>
      <c r="F396" s="55"/>
      <c r="G396" s="55"/>
    </row>
    <row r="397" spans="5:7">
      <c r="E397" s="55"/>
      <c r="F397" s="55"/>
      <c r="G397" s="55"/>
    </row>
    <row r="398" spans="5:7">
      <c r="E398" s="55"/>
      <c r="F398" s="55"/>
      <c r="G398" s="55"/>
    </row>
    <row r="399" spans="5:7">
      <c r="E399" s="55"/>
      <c r="F399" s="55"/>
      <c r="G399" s="55"/>
    </row>
    <row r="400" spans="5:7">
      <c r="E400" s="55"/>
      <c r="F400" s="55"/>
      <c r="G400" s="55"/>
    </row>
    <row r="401" spans="5:7">
      <c r="E401" s="55"/>
      <c r="F401" s="55"/>
      <c r="G401" s="55"/>
    </row>
    <row r="402" spans="5:7">
      <c r="E402" s="55"/>
      <c r="F402" s="55"/>
      <c r="G402" s="55"/>
    </row>
    <row r="403" spans="5:7">
      <c r="E403" s="55"/>
      <c r="F403" s="55"/>
      <c r="G403" s="55"/>
    </row>
    <row r="404" spans="5:7">
      <c r="E404" s="55"/>
      <c r="F404" s="55"/>
      <c r="G404" s="55"/>
    </row>
    <row r="405" spans="5:7">
      <c r="E405" s="55"/>
      <c r="F405" s="55"/>
      <c r="G405" s="55"/>
    </row>
    <row r="406" spans="5:7">
      <c r="E406" s="55"/>
      <c r="F406" s="55"/>
      <c r="G406" s="55"/>
    </row>
    <row r="407" spans="5:7">
      <c r="E407" s="55"/>
      <c r="F407" s="55"/>
      <c r="G407" s="55"/>
    </row>
    <row r="408" spans="5:7">
      <c r="E408" s="55"/>
      <c r="F408" s="55"/>
      <c r="G408" s="55"/>
    </row>
    <row r="409" spans="5:7">
      <c r="E409" s="55"/>
      <c r="F409" s="55"/>
      <c r="G409" s="55"/>
    </row>
    <row r="410" spans="5:7">
      <c r="E410" s="55"/>
      <c r="F410" s="55"/>
      <c r="G410" s="55"/>
    </row>
    <row r="411" spans="5:7">
      <c r="E411" s="55"/>
      <c r="F411" s="55"/>
      <c r="G411" s="55"/>
    </row>
    <row r="412" spans="5:7">
      <c r="E412" s="55"/>
      <c r="F412" s="55"/>
      <c r="G412" s="55"/>
    </row>
    <row r="413" spans="5:7">
      <c r="E413" s="55"/>
      <c r="F413" s="55"/>
      <c r="G413" s="55"/>
    </row>
    <row r="414" spans="5:7">
      <c r="E414" s="55"/>
      <c r="F414" s="55"/>
      <c r="G414" s="55"/>
    </row>
    <row r="415" spans="5:7">
      <c r="E415" s="55"/>
      <c r="F415" s="55"/>
      <c r="G415" s="55"/>
    </row>
    <row r="416" spans="5:7">
      <c r="E416" s="55"/>
      <c r="F416" s="55"/>
      <c r="G416" s="55"/>
    </row>
    <row r="417" spans="5:7">
      <c r="E417" s="55"/>
      <c r="F417" s="55"/>
      <c r="G417" s="55"/>
    </row>
    <row r="418" spans="5:7">
      <c r="E418" s="55"/>
      <c r="F418" s="55"/>
      <c r="G418" s="55"/>
    </row>
    <row r="419" spans="5:7">
      <c r="E419" s="55"/>
      <c r="F419" s="55"/>
      <c r="G419" s="55"/>
    </row>
    <row r="420" spans="5:7">
      <c r="E420" s="55"/>
      <c r="F420" s="55"/>
      <c r="G420" s="55"/>
    </row>
    <row r="421" spans="5:7">
      <c r="E421" s="55"/>
      <c r="F421" s="55"/>
      <c r="G421" s="55"/>
    </row>
    <row r="422" spans="5:7">
      <c r="E422" s="55"/>
      <c r="F422" s="55"/>
      <c r="G422" s="55"/>
    </row>
    <row r="423" spans="5:7">
      <c r="E423" s="55"/>
      <c r="F423" s="55"/>
      <c r="G423" s="55"/>
    </row>
    <row r="424" spans="5:7">
      <c r="E424" s="55"/>
      <c r="F424" s="55"/>
      <c r="G424" s="55"/>
    </row>
    <row r="425" spans="5:7">
      <c r="E425" s="55"/>
      <c r="F425" s="55"/>
      <c r="G425" s="55"/>
    </row>
    <row r="426" spans="5:7">
      <c r="E426" s="55"/>
      <c r="F426" s="55"/>
      <c r="G426" s="55"/>
    </row>
    <row r="427" spans="5:7">
      <c r="E427" s="55"/>
      <c r="F427" s="55"/>
      <c r="G427" s="55"/>
    </row>
    <row r="428" spans="5:7">
      <c r="E428" s="55"/>
      <c r="F428" s="55"/>
      <c r="G428" s="55"/>
    </row>
    <row r="429" spans="5:7">
      <c r="E429" s="55"/>
      <c r="F429" s="55"/>
      <c r="G429" s="55"/>
    </row>
    <row r="430" spans="5:7">
      <c r="E430" s="55"/>
      <c r="F430" s="55"/>
      <c r="G430" s="55"/>
    </row>
    <row r="431" spans="5:7">
      <c r="E431" s="55"/>
      <c r="F431" s="55"/>
      <c r="G431" s="55"/>
    </row>
    <row r="432" spans="5:7">
      <c r="E432" s="55"/>
      <c r="F432" s="55"/>
      <c r="G432" s="55"/>
    </row>
    <row r="433" spans="5:7">
      <c r="E433" s="55"/>
      <c r="F433" s="55"/>
      <c r="G433" s="55"/>
    </row>
    <row r="434" spans="5:7">
      <c r="E434" s="55"/>
      <c r="F434" s="55"/>
      <c r="G434" s="55"/>
    </row>
    <row r="435" spans="5:7">
      <c r="E435" s="55"/>
      <c r="F435" s="55"/>
      <c r="G435" s="55"/>
    </row>
    <row r="436" spans="5:7">
      <c r="E436" s="55"/>
      <c r="F436" s="55"/>
      <c r="G436" s="55"/>
    </row>
    <row r="437" spans="5:7">
      <c r="E437" s="55"/>
      <c r="F437" s="55"/>
      <c r="G437" s="55"/>
    </row>
    <row r="438" spans="5:7">
      <c r="E438" s="55"/>
      <c r="F438" s="55"/>
      <c r="G438" s="55"/>
    </row>
    <row r="439" spans="5:7">
      <c r="E439" s="55"/>
      <c r="F439" s="55"/>
      <c r="G439" s="55"/>
    </row>
    <row r="440" spans="5:7">
      <c r="E440" s="55"/>
      <c r="F440" s="55"/>
      <c r="G440" s="55"/>
    </row>
    <row r="441" spans="5:7">
      <c r="E441" s="55"/>
      <c r="F441" s="55"/>
      <c r="G441" s="55"/>
    </row>
    <row r="442" spans="5:7">
      <c r="E442" s="55"/>
      <c r="F442" s="55"/>
      <c r="G442" s="55"/>
    </row>
    <row r="443" spans="5:7">
      <c r="E443" s="55"/>
      <c r="F443" s="55"/>
      <c r="G443" s="55"/>
    </row>
    <row r="444" spans="5:7">
      <c r="E444" s="55"/>
      <c r="F444" s="55"/>
      <c r="G444" s="55"/>
    </row>
    <row r="445" spans="5:7">
      <c r="E445" s="55"/>
      <c r="F445" s="55"/>
      <c r="G445" s="55"/>
    </row>
    <row r="446" spans="5:7">
      <c r="E446" s="55"/>
      <c r="F446" s="55"/>
      <c r="G446" s="55"/>
    </row>
    <row r="447" spans="5:7">
      <c r="E447" s="55"/>
      <c r="F447" s="55"/>
      <c r="G447" s="55"/>
    </row>
    <row r="448" spans="5:7">
      <c r="E448" s="55"/>
      <c r="F448" s="55"/>
      <c r="G448" s="55"/>
    </row>
    <row r="449" spans="5:7">
      <c r="E449" s="55"/>
      <c r="F449" s="55"/>
      <c r="G449" s="55"/>
    </row>
    <row r="450" spans="5:7">
      <c r="E450" s="55"/>
      <c r="F450" s="55"/>
      <c r="G450" s="55"/>
    </row>
    <row r="451" spans="5:7">
      <c r="E451" s="55"/>
      <c r="F451" s="55"/>
      <c r="G451" s="55"/>
    </row>
    <row r="452" spans="5:7">
      <c r="E452" s="55"/>
      <c r="F452" s="55"/>
      <c r="G452" s="55"/>
    </row>
    <row r="453" spans="5:7">
      <c r="E453" s="55"/>
      <c r="F453" s="55"/>
      <c r="G453" s="55"/>
    </row>
    <row r="454" spans="5:7">
      <c r="E454" s="55"/>
      <c r="F454" s="55"/>
      <c r="G454" s="55"/>
    </row>
    <row r="455" spans="5:7">
      <c r="E455" s="55"/>
      <c r="F455" s="55"/>
      <c r="G455" s="55"/>
    </row>
    <row r="456" spans="5:7">
      <c r="E456" s="55"/>
      <c r="F456" s="55"/>
      <c r="G456" s="55"/>
    </row>
    <row r="457" spans="5:7">
      <c r="E457" s="55"/>
      <c r="F457" s="55"/>
      <c r="G457" s="55"/>
    </row>
    <row r="458" spans="5:7">
      <c r="E458" s="55"/>
      <c r="F458" s="55"/>
      <c r="G458" s="55"/>
    </row>
    <row r="459" spans="5:7">
      <c r="E459" s="55"/>
      <c r="F459" s="55"/>
      <c r="G459" s="55"/>
    </row>
    <row r="460" spans="5:7">
      <c r="E460" s="55"/>
      <c r="F460" s="55"/>
      <c r="G460" s="55"/>
    </row>
    <row r="461" spans="5:7">
      <c r="E461" s="55"/>
      <c r="F461" s="55"/>
      <c r="G461" s="55"/>
    </row>
    <row r="462" spans="5:7">
      <c r="E462" s="55"/>
      <c r="F462" s="55"/>
      <c r="G462" s="55"/>
    </row>
    <row r="463" spans="5:7">
      <c r="E463" s="55"/>
      <c r="F463" s="55"/>
      <c r="G463" s="55"/>
    </row>
    <row r="464" spans="5:7">
      <c r="E464" s="55"/>
      <c r="F464" s="55"/>
      <c r="G464" s="55"/>
    </row>
    <row r="465" spans="5:7">
      <c r="E465" s="55"/>
      <c r="F465" s="55"/>
      <c r="G465" s="55"/>
    </row>
    <row r="466" spans="5:7">
      <c r="E466" s="55"/>
      <c r="F466" s="55"/>
      <c r="G466" s="55"/>
    </row>
    <row r="467" spans="5:7">
      <c r="E467" s="55"/>
      <c r="F467" s="55"/>
      <c r="G467" s="55"/>
    </row>
    <row r="468" spans="5:7">
      <c r="E468" s="55"/>
      <c r="F468" s="55"/>
      <c r="G468" s="55"/>
    </row>
    <row r="469" spans="5:7">
      <c r="E469" s="55"/>
      <c r="F469" s="55"/>
      <c r="G469" s="55"/>
    </row>
    <row r="470" spans="5:7">
      <c r="E470" s="55"/>
      <c r="F470" s="55"/>
      <c r="G470" s="55"/>
    </row>
    <row r="471" spans="5:7">
      <c r="E471" s="55"/>
      <c r="F471" s="55"/>
      <c r="G471" s="55"/>
    </row>
    <row r="472" spans="5:7">
      <c r="E472" s="55"/>
      <c r="F472" s="55"/>
      <c r="G472" s="55"/>
    </row>
    <row r="473" spans="5:7">
      <c r="E473" s="55"/>
      <c r="F473" s="55"/>
      <c r="G473" s="55"/>
    </row>
    <row r="474" spans="5:7">
      <c r="E474" s="55"/>
      <c r="F474" s="55"/>
      <c r="G474" s="55"/>
    </row>
    <row r="475" spans="5:7">
      <c r="E475" s="55"/>
      <c r="F475" s="55"/>
      <c r="G475" s="55"/>
    </row>
    <row r="476" spans="5:7">
      <c r="E476" s="55"/>
      <c r="F476" s="55"/>
      <c r="G476" s="55"/>
    </row>
    <row r="477" spans="5:7">
      <c r="E477" s="55"/>
      <c r="F477" s="55"/>
      <c r="G477" s="55"/>
    </row>
    <row r="478" spans="5:7">
      <c r="E478" s="55"/>
      <c r="F478" s="55"/>
      <c r="G478" s="55"/>
    </row>
    <row r="479" spans="5:7">
      <c r="E479" s="55"/>
      <c r="F479" s="55"/>
      <c r="G479" s="55"/>
    </row>
    <row r="480" spans="5:7">
      <c r="E480" s="55"/>
      <c r="F480" s="55"/>
      <c r="G480" s="55"/>
    </row>
    <row r="481" spans="5:7">
      <c r="E481" s="55"/>
      <c r="F481" s="55"/>
      <c r="G481" s="55"/>
    </row>
    <row r="482" spans="5:7">
      <c r="E482" s="55"/>
      <c r="F482" s="55"/>
      <c r="G482" s="55"/>
    </row>
    <row r="483" spans="5:7">
      <c r="E483" s="55"/>
      <c r="F483" s="55"/>
      <c r="G483" s="55"/>
    </row>
    <row r="484" spans="5:7">
      <c r="E484" s="55"/>
      <c r="F484" s="55"/>
      <c r="G484" s="55"/>
    </row>
    <row r="485" spans="5:7">
      <c r="E485" s="55"/>
      <c r="F485" s="55"/>
      <c r="G485" s="55"/>
    </row>
    <row r="486" spans="5:7">
      <c r="E486" s="55"/>
      <c r="F486" s="55"/>
      <c r="G486" s="55"/>
    </row>
    <row r="487" spans="5:7">
      <c r="E487" s="55"/>
      <c r="F487" s="55"/>
      <c r="G487" s="55"/>
    </row>
    <row r="488" spans="5:7">
      <c r="E488" s="55"/>
      <c r="F488" s="55"/>
      <c r="G488" s="55"/>
    </row>
    <row r="489" spans="5:7">
      <c r="E489" s="55"/>
      <c r="F489" s="55"/>
      <c r="G489" s="55"/>
    </row>
    <row r="490" spans="5:7">
      <c r="E490" s="55"/>
      <c r="F490" s="55"/>
      <c r="G490" s="55"/>
    </row>
    <row r="491" spans="5:7">
      <c r="E491" s="55"/>
      <c r="F491" s="55"/>
      <c r="G491" s="55"/>
    </row>
    <row r="492" spans="5:7">
      <c r="E492" s="55"/>
      <c r="F492" s="55"/>
      <c r="G492" s="55"/>
    </row>
    <row r="493" spans="5:7">
      <c r="E493" s="55"/>
      <c r="F493" s="55"/>
      <c r="G493" s="55"/>
    </row>
    <row r="494" spans="5:7">
      <c r="E494" s="55"/>
      <c r="F494" s="55"/>
      <c r="G494" s="55"/>
    </row>
    <row r="495" spans="5:7">
      <c r="E495" s="55"/>
      <c r="F495" s="55"/>
      <c r="G495" s="55"/>
    </row>
    <row r="496" spans="5:7">
      <c r="E496" s="55"/>
      <c r="F496" s="55"/>
      <c r="G496" s="55"/>
    </row>
    <row r="497" spans="5:7">
      <c r="E497" s="55"/>
      <c r="F497" s="55"/>
      <c r="G497" s="55"/>
    </row>
    <row r="498" spans="5:7">
      <c r="E498" s="55"/>
      <c r="F498" s="55"/>
      <c r="G498" s="55"/>
    </row>
    <row r="499" spans="5:7">
      <c r="E499" s="55"/>
      <c r="F499" s="55"/>
      <c r="G499" s="55"/>
    </row>
    <row r="500" spans="5:7">
      <c r="E500" s="55"/>
      <c r="F500" s="55"/>
      <c r="G500" s="55"/>
    </row>
    <row r="501" spans="5:7">
      <c r="E501" s="55"/>
      <c r="F501" s="55"/>
      <c r="G501" s="55"/>
    </row>
    <row r="502" spans="5:7">
      <c r="E502" s="55"/>
      <c r="F502" s="55"/>
      <c r="G502" s="55"/>
    </row>
    <row r="503" spans="5:7">
      <c r="E503" s="55"/>
      <c r="F503" s="55"/>
      <c r="G503" s="55"/>
    </row>
    <row r="504" spans="5:7">
      <c r="E504" s="55"/>
      <c r="F504" s="55"/>
      <c r="G504" s="55"/>
    </row>
    <row r="505" spans="5:7">
      <c r="E505" s="55"/>
      <c r="F505" s="55"/>
      <c r="G505" s="55"/>
    </row>
    <row r="506" spans="5:7">
      <c r="E506" s="55"/>
      <c r="F506" s="55"/>
      <c r="G506" s="55"/>
    </row>
    <row r="507" spans="5:7">
      <c r="E507" s="55"/>
      <c r="F507" s="55"/>
      <c r="G507" s="55"/>
    </row>
    <row r="508" spans="5:7">
      <c r="E508" s="55"/>
      <c r="F508" s="55"/>
      <c r="G508" s="55"/>
    </row>
    <row r="509" spans="5:7">
      <c r="E509" s="55"/>
      <c r="F509" s="55"/>
      <c r="G509" s="55"/>
    </row>
    <row r="510" spans="5:7">
      <c r="E510" s="55"/>
      <c r="F510" s="55"/>
      <c r="G510" s="55"/>
    </row>
    <row r="511" spans="5:7">
      <c r="E511" s="55"/>
      <c r="F511" s="55"/>
      <c r="G511" s="55"/>
    </row>
    <row r="512" spans="5:7">
      <c r="E512" s="55"/>
      <c r="F512" s="55"/>
      <c r="G512" s="55"/>
    </row>
    <row r="513" spans="5:7">
      <c r="E513" s="55"/>
      <c r="F513" s="55"/>
      <c r="G513" s="55"/>
    </row>
    <row r="514" spans="5:7">
      <c r="E514" s="55"/>
      <c r="F514" s="55"/>
      <c r="G514" s="55"/>
    </row>
    <row r="515" spans="5:7">
      <c r="E515" s="55"/>
      <c r="F515" s="55"/>
      <c r="G515" s="55"/>
    </row>
    <row r="516" spans="5:7">
      <c r="E516" s="55"/>
      <c r="F516" s="55"/>
      <c r="G516" s="55"/>
    </row>
    <row r="517" spans="5:7">
      <c r="E517" s="55"/>
      <c r="F517" s="55"/>
      <c r="G517" s="55"/>
    </row>
    <row r="518" spans="5:7">
      <c r="E518" s="55"/>
      <c r="F518" s="55"/>
      <c r="G518" s="55"/>
    </row>
    <row r="519" spans="5:7">
      <c r="E519" s="55"/>
      <c r="F519" s="55"/>
      <c r="G519" s="55"/>
    </row>
    <row r="520" spans="5:7">
      <c r="E520" s="55"/>
      <c r="F520" s="55"/>
      <c r="G520" s="55"/>
    </row>
    <row r="521" spans="5:7">
      <c r="E521" s="55"/>
      <c r="F521" s="55"/>
      <c r="G521" s="55"/>
    </row>
    <row r="522" spans="5:7">
      <c r="E522" s="55"/>
      <c r="F522" s="55"/>
      <c r="G522" s="55"/>
    </row>
    <row r="523" spans="5:7">
      <c r="E523" s="55"/>
      <c r="F523" s="55"/>
      <c r="G523" s="55"/>
    </row>
    <row r="524" spans="5:7">
      <c r="E524" s="55"/>
      <c r="F524" s="55"/>
      <c r="G524" s="55"/>
    </row>
    <row r="525" spans="5:7">
      <c r="E525" s="55"/>
      <c r="F525" s="55"/>
      <c r="G525" s="55"/>
    </row>
    <row r="526" spans="5:7">
      <c r="E526" s="55"/>
      <c r="F526" s="55"/>
      <c r="G526" s="55"/>
    </row>
    <row r="527" spans="5:7">
      <c r="E527" s="55"/>
      <c r="F527" s="55"/>
      <c r="G527" s="55"/>
    </row>
    <row r="528" spans="5:7">
      <c r="E528" s="55"/>
      <c r="F528" s="55"/>
      <c r="G528" s="55"/>
    </row>
    <row r="529" spans="5:7">
      <c r="E529" s="55"/>
      <c r="F529" s="55"/>
      <c r="G529" s="55"/>
    </row>
    <row r="530" spans="5:7">
      <c r="E530" s="55"/>
      <c r="F530" s="55"/>
      <c r="G530" s="55"/>
    </row>
    <row r="531" spans="5:7">
      <c r="E531" s="55"/>
      <c r="F531" s="55"/>
      <c r="G531" s="55"/>
    </row>
    <row r="532" spans="5:7">
      <c r="E532" s="55"/>
      <c r="F532" s="55"/>
      <c r="G532" s="55"/>
    </row>
    <row r="533" spans="5:7">
      <c r="E533" s="55"/>
      <c r="F533" s="55"/>
      <c r="G533" s="55"/>
    </row>
    <row r="534" spans="5:7">
      <c r="E534" s="55"/>
      <c r="F534" s="55"/>
      <c r="G534" s="55"/>
    </row>
    <row r="535" spans="5:7">
      <c r="E535" s="55"/>
      <c r="F535" s="55"/>
      <c r="G535" s="55"/>
    </row>
    <row r="536" spans="5:7">
      <c r="E536" s="55"/>
      <c r="F536" s="55"/>
      <c r="G536" s="55"/>
    </row>
    <row r="537" spans="5:7">
      <c r="E537" s="55"/>
      <c r="F537" s="55"/>
      <c r="G537" s="55"/>
    </row>
    <row r="538" spans="5:7">
      <c r="E538" s="55"/>
      <c r="F538" s="55"/>
      <c r="G538" s="55"/>
    </row>
    <row r="539" spans="5:7">
      <c r="E539" s="55"/>
      <c r="F539" s="55"/>
      <c r="G539" s="55"/>
    </row>
    <row r="540" spans="5:7">
      <c r="E540" s="55"/>
      <c r="F540" s="55"/>
      <c r="G540" s="55"/>
    </row>
    <row r="541" spans="5:7">
      <c r="E541" s="55"/>
      <c r="F541" s="55"/>
      <c r="G541" s="55"/>
    </row>
    <row r="542" spans="5:7">
      <c r="E542" s="55"/>
      <c r="F542" s="55"/>
      <c r="G542" s="55"/>
    </row>
    <row r="543" spans="5:7">
      <c r="E543" s="55"/>
      <c r="F543" s="55"/>
      <c r="G543" s="55"/>
    </row>
    <row r="544" spans="5:7">
      <c r="E544" s="55"/>
      <c r="F544" s="55"/>
      <c r="G544" s="55"/>
    </row>
    <row r="545" spans="5:7">
      <c r="E545" s="55"/>
      <c r="F545" s="55"/>
      <c r="G545" s="55"/>
    </row>
    <row r="546" spans="5:7">
      <c r="E546" s="55"/>
      <c r="F546" s="55"/>
      <c r="G546" s="55"/>
    </row>
    <row r="547" spans="5:7">
      <c r="E547" s="55"/>
      <c r="F547" s="55"/>
      <c r="G547" s="55"/>
    </row>
    <row r="548" spans="5:7">
      <c r="E548" s="55"/>
      <c r="F548" s="55"/>
      <c r="G548" s="55"/>
    </row>
    <row r="549" spans="5:7">
      <c r="E549" s="55"/>
      <c r="F549" s="55"/>
      <c r="G549" s="55"/>
    </row>
    <row r="550" spans="5:7">
      <c r="E550" s="55"/>
      <c r="F550" s="55"/>
      <c r="G550" s="55"/>
    </row>
    <row r="551" spans="5:7">
      <c r="E551" s="55"/>
      <c r="F551" s="55"/>
      <c r="G551" s="55"/>
    </row>
    <row r="552" spans="5:7">
      <c r="E552" s="55"/>
      <c r="F552" s="55"/>
      <c r="G552" s="55"/>
    </row>
    <row r="553" spans="5:7">
      <c r="E553" s="55"/>
      <c r="F553" s="55"/>
      <c r="G553" s="55"/>
    </row>
    <row r="554" spans="5:7">
      <c r="E554" s="55"/>
      <c r="F554" s="55"/>
      <c r="G554" s="55"/>
    </row>
    <row r="555" spans="5:7">
      <c r="E555" s="55"/>
      <c r="F555" s="55"/>
      <c r="G555" s="55"/>
    </row>
    <row r="556" spans="5:7">
      <c r="E556" s="55"/>
      <c r="F556" s="55"/>
      <c r="G556" s="55"/>
    </row>
    <row r="557" spans="5:7">
      <c r="E557" s="55"/>
      <c r="F557" s="55"/>
      <c r="G557" s="55"/>
    </row>
    <row r="558" spans="5:7">
      <c r="E558" s="55"/>
      <c r="F558" s="55"/>
      <c r="G558" s="55"/>
    </row>
    <row r="559" spans="5:7">
      <c r="E559" s="55"/>
      <c r="F559" s="55"/>
      <c r="G559" s="55"/>
    </row>
    <row r="560" spans="5:7">
      <c r="E560" s="55"/>
      <c r="F560" s="55"/>
      <c r="G560" s="55"/>
    </row>
    <row r="561" spans="5:7">
      <c r="E561" s="55"/>
      <c r="F561" s="55"/>
      <c r="G561" s="55"/>
    </row>
    <row r="562" spans="5:7">
      <c r="E562" s="55"/>
      <c r="F562" s="55"/>
      <c r="G562" s="55"/>
    </row>
    <row r="563" spans="5:7">
      <c r="E563" s="55"/>
      <c r="F563" s="55"/>
      <c r="G563" s="55"/>
    </row>
    <row r="564" spans="5:7">
      <c r="E564" s="55"/>
      <c r="F564" s="55"/>
      <c r="G564" s="55"/>
    </row>
    <row r="565" spans="5:7">
      <c r="E565" s="55"/>
      <c r="F565" s="55"/>
      <c r="G565" s="55"/>
    </row>
    <row r="566" spans="5:7">
      <c r="E566" s="55"/>
      <c r="F566" s="55"/>
      <c r="G566" s="55"/>
    </row>
    <row r="567" spans="5:7">
      <c r="E567" s="55"/>
      <c r="F567" s="55"/>
      <c r="G567" s="55"/>
    </row>
    <row r="568" spans="5:7">
      <c r="E568" s="55"/>
      <c r="F568" s="55"/>
      <c r="G568" s="55"/>
    </row>
    <row r="569" spans="5:7">
      <c r="E569" s="55"/>
      <c r="F569" s="55"/>
      <c r="G569" s="55"/>
    </row>
    <row r="570" spans="5:7">
      <c r="E570" s="55"/>
      <c r="F570" s="55"/>
      <c r="G570" s="55"/>
    </row>
    <row r="571" spans="5:7">
      <c r="E571" s="55"/>
      <c r="F571" s="55"/>
      <c r="G571" s="55"/>
    </row>
    <row r="572" spans="5:7">
      <c r="E572" s="55"/>
      <c r="F572" s="55"/>
      <c r="G572" s="55"/>
    </row>
    <row r="573" spans="5:7">
      <c r="E573" s="55"/>
      <c r="F573" s="55"/>
      <c r="G573" s="55"/>
    </row>
    <row r="574" spans="5:7">
      <c r="E574" s="55"/>
      <c r="F574" s="55"/>
      <c r="G574" s="55"/>
    </row>
    <row r="575" spans="5:7">
      <c r="E575" s="55"/>
      <c r="F575" s="55"/>
      <c r="G575" s="55"/>
    </row>
    <row r="576" spans="5:7">
      <c r="E576" s="55"/>
      <c r="F576" s="55"/>
      <c r="G576" s="55"/>
    </row>
    <row r="577" spans="5:7">
      <c r="E577" s="55"/>
      <c r="F577" s="55"/>
      <c r="G577" s="55"/>
    </row>
    <row r="578" spans="5:7">
      <c r="E578" s="55"/>
      <c r="F578" s="55"/>
      <c r="G578" s="55"/>
    </row>
    <row r="579" spans="5:7">
      <c r="E579" s="55"/>
      <c r="F579" s="55"/>
      <c r="G579" s="55"/>
    </row>
    <row r="580" spans="5:7">
      <c r="E580" s="55"/>
      <c r="F580" s="55"/>
      <c r="G580" s="55"/>
    </row>
    <row r="581" spans="5:7">
      <c r="E581" s="55"/>
      <c r="F581" s="55"/>
      <c r="G581" s="55"/>
    </row>
    <row r="582" spans="5:7">
      <c r="E582" s="55"/>
      <c r="F582" s="55"/>
      <c r="G582" s="55"/>
    </row>
    <row r="583" spans="5:7">
      <c r="E583" s="55"/>
      <c r="F583" s="55"/>
      <c r="G583" s="55"/>
    </row>
    <row r="584" spans="5:7">
      <c r="E584" s="55"/>
      <c r="F584" s="55"/>
      <c r="G584" s="55"/>
    </row>
    <row r="585" spans="5:7">
      <c r="E585" s="55"/>
      <c r="F585" s="55"/>
      <c r="G585" s="55"/>
    </row>
    <row r="586" spans="5:7">
      <c r="E586" s="55"/>
      <c r="F586" s="55"/>
      <c r="G586" s="55"/>
    </row>
    <row r="587" spans="5:7">
      <c r="E587" s="55"/>
      <c r="F587" s="55"/>
      <c r="G587" s="55"/>
    </row>
    <row r="588" spans="5:7">
      <c r="E588" s="55"/>
      <c r="F588" s="55"/>
      <c r="G588" s="55"/>
    </row>
    <row r="589" spans="5:7">
      <c r="E589" s="55"/>
      <c r="F589" s="55"/>
      <c r="G589" s="55"/>
    </row>
    <row r="590" spans="5:7">
      <c r="E590" s="55"/>
      <c r="F590" s="55"/>
      <c r="G590" s="55"/>
    </row>
    <row r="591" spans="5:7">
      <c r="E591" s="55"/>
      <c r="F591" s="55"/>
      <c r="G591" s="55"/>
    </row>
    <row r="592" spans="5:7">
      <c r="E592" s="55"/>
      <c r="F592" s="55"/>
      <c r="G592" s="55"/>
    </row>
    <row r="593" spans="5:7">
      <c r="E593" s="55"/>
      <c r="F593" s="55"/>
      <c r="G593" s="55"/>
    </row>
    <row r="594" spans="5:7">
      <c r="E594" s="55"/>
      <c r="F594" s="55"/>
      <c r="G594" s="55"/>
    </row>
    <row r="595" spans="5:7">
      <c r="E595" s="55"/>
      <c r="F595" s="55"/>
      <c r="G595" s="55"/>
    </row>
    <row r="596" spans="5:7">
      <c r="E596" s="55"/>
      <c r="F596" s="55"/>
      <c r="G596" s="55"/>
    </row>
    <row r="597" spans="5:7">
      <c r="E597" s="55"/>
      <c r="F597" s="55"/>
      <c r="G597" s="55"/>
    </row>
    <row r="598" spans="5:7">
      <c r="E598" s="55"/>
      <c r="F598" s="55"/>
      <c r="G598" s="55"/>
    </row>
    <row r="599" spans="5:7">
      <c r="E599" s="55"/>
      <c r="F599" s="55"/>
      <c r="G599" s="55"/>
    </row>
    <row r="600" spans="5:7">
      <c r="E600" s="55"/>
      <c r="F600" s="55"/>
      <c r="G600" s="55"/>
    </row>
    <row r="601" spans="5:7">
      <c r="E601" s="55"/>
      <c r="F601" s="55"/>
      <c r="G601" s="55"/>
    </row>
    <row r="602" spans="5:7">
      <c r="E602" s="55"/>
      <c r="F602" s="55"/>
      <c r="G602" s="55"/>
    </row>
    <row r="603" spans="5:7">
      <c r="E603" s="55"/>
      <c r="F603" s="55"/>
      <c r="G603" s="55"/>
    </row>
    <row r="604" spans="5:7">
      <c r="E604" s="55"/>
      <c r="F604" s="55"/>
      <c r="G604" s="55"/>
    </row>
    <row r="605" spans="5:7">
      <c r="E605" s="55"/>
      <c r="F605" s="55"/>
      <c r="G605" s="55"/>
    </row>
    <row r="606" spans="5:7">
      <c r="E606" s="55"/>
      <c r="F606" s="55"/>
      <c r="G606" s="55"/>
    </row>
    <row r="607" spans="5:7">
      <c r="E607" s="55"/>
      <c r="F607" s="55"/>
      <c r="G607" s="55"/>
    </row>
    <row r="608" spans="5:7">
      <c r="E608" s="55"/>
      <c r="F608" s="55"/>
      <c r="G608" s="55"/>
    </row>
    <row r="609" spans="5:7">
      <c r="E609" s="55"/>
      <c r="F609" s="55"/>
      <c r="G609" s="55"/>
    </row>
    <row r="610" spans="5:7">
      <c r="E610" s="55"/>
      <c r="F610" s="55"/>
      <c r="G610" s="55"/>
    </row>
    <row r="611" spans="5:7">
      <c r="E611" s="55"/>
      <c r="F611" s="55"/>
      <c r="G611" s="55"/>
    </row>
    <row r="612" spans="5:7">
      <c r="E612" s="55"/>
      <c r="F612" s="55"/>
      <c r="G612" s="55"/>
    </row>
    <row r="613" spans="5:7">
      <c r="E613" s="55"/>
      <c r="F613" s="55"/>
      <c r="G613" s="55"/>
    </row>
    <row r="614" spans="5:7">
      <c r="E614" s="55"/>
      <c r="F614" s="55"/>
      <c r="G614" s="55"/>
    </row>
    <row r="615" spans="5:7">
      <c r="E615" s="55"/>
      <c r="F615" s="55"/>
      <c r="G615" s="55"/>
    </row>
    <row r="616" spans="5:7">
      <c r="E616" s="55"/>
      <c r="F616" s="55"/>
      <c r="G616" s="55"/>
    </row>
    <row r="617" spans="5:7">
      <c r="E617" s="55"/>
      <c r="F617" s="55"/>
      <c r="G617" s="55"/>
    </row>
    <row r="618" spans="5:7">
      <c r="E618" s="55"/>
      <c r="F618" s="55"/>
      <c r="G618" s="55"/>
    </row>
    <row r="619" spans="5:7">
      <c r="E619" s="55"/>
      <c r="F619" s="55"/>
      <c r="G619" s="55"/>
    </row>
    <row r="620" spans="5:7">
      <c r="E620" s="55"/>
      <c r="F620" s="55"/>
      <c r="G620" s="55"/>
    </row>
    <row r="621" spans="5:7">
      <c r="E621" s="55"/>
      <c r="F621" s="55"/>
      <c r="G621" s="55"/>
    </row>
    <row r="622" spans="5:7">
      <c r="E622" s="55"/>
      <c r="F622" s="55"/>
      <c r="G622" s="55"/>
    </row>
    <row r="623" spans="5:7">
      <c r="E623" s="55"/>
      <c r="F623" s="55"/>
      <c r="G623" s="55"/>
    </row>
    <row r="624" spans="5:7">
      <c r="E624" s="55"/>
      <c r="F624" s="55"/>
      <c r="G624" s="55"/>
    </row>
    <row r="625" spans="5:7">
      <c r="E625" s="55"/>
      <c r="F625" s="55"/>
      <c r="G625" s="55"/>
    </row>
    <row r="626" spans="5:7">
      <c r="E626" s="55"/>
      <c r="F626" s="55"/>
      <c r="G626" s="55"/>
    </row>
    <row r="627" spans="5:7">
      <c r="E627" s="55"/>
      <c r="F627" s="55"/>
      <c r="G627" s="55"/>
    </row>
    <row r="628" spans="5:7">
      <c r="E628" s="55"/>
      <c r="F628" s="55"/>
      <c r="G628" s="55"/>
    </row>
    <row r="629" spans="5:7">
      <c r="E629" s="55"/>
      <c r="F629" s="55"/>
      <c r="G629" s="55"/>
    </row>
    <row r="630" spans="5:7">
      <c r="E630" s="55"/>
      <c r="F630" s="55"/>
      <c r="G630" s="55"/>
    </row>
    <row r="631" spans="5:7">
      <c r="E631" s="55"/>
      <c r="F631" s="55"/>
      <c r="G631" s="55"/>
    </row>
    <row r="632" spans="5:7">
      <c r="E632" s="55"/>
      <c r="F632" s="55"/>
      <c r="G632" s="55"/>
    </row>
    <row r="633" spans="5:7">
      <c r="E633" s="55"/>
      <c r="F633" s="55"/>
      <c r="G633" s="55"/>
    </row>
    <row r="634" spans="5:7">
      <c r="E634" s="55"/>
      <c r="F634" s="55"/>
      <c r="G634" s="55"/>
    </row>
    <row r="635" spans="5:7">
      <c r="E635" s="55"/>
      <c r="F635" s="55"/>
      <c r="G635" s="55"/>
    </row>
    <row r="636" spans="5:7">
      <c r="E636" s="55"/>
      <c r="F636" s="55"/>
      <c r="G636" s="55"/>
    </row>
    <row r="637" spans="5:7">
      <c r="E637" s="55"/>
      <c r="F637" s="55"/>
      <c r="G637" s="55"/>
    </row>
    <row r="638" spans="5:7">
      <c r="E638" s="55"/>
      <c r="F638" s="55"/>
      <c r="G638" s="55"/>
    </row>
    <row r="639" spans="5:7">
      <c r="E639" s="55"/>
      <c r="F639" s="55"/>
      <c r="G639" s="55"/>
    </row>
    <row r="640" spans="5:7">
      <c r="E640" s="55"/>
      <c r="F640" s="55"/>
      <c r="G640" s="55"/>
    </row>
    <row r="641" spans="5:7">
      <c r="E641" s="55"/>
      <c r="F641" s="55"/>
      <c r="G641" s="55"/>
    </row>
    <row r="642" spans="5:7">
      <c r="E642" s="55"/>
      <c r="F642" s="55"/>
      <c r="G642" s="55"/>
    </row>
    <row r="643" spans="5:7">
      <c r="E643" s="55"/>
      <c r="F643" s="55"/>
      <c r="G643" s="55"/>
    </row>
    <row r="644" spans="5:7">
      <c r="E644" s="55"/>
      <c r="F644" s="55"/>
      <c r="G644" s="55"/>
    </row>
    <row r="645" spans="5:7">
      <c r="E645" s="55"/>
      <c r="F645" s="55"/>
      <c r="G645" s="55"/>
    </row>
    <row r="646" spans="5:7">
      <c r="E646" s="55"/>
      <c r="F646" s="55"/>
      <c r="G646" s="55"/>
    </row>
    <row r="647" spans="5:7">
      <c r="E647" s="55"/>
      <c r="F647" s="55"/>
      <c r="G647" s="55"/>
    </row>
    <row r="648" spans="5:7">
      <c r="E648" s="55"/>
      <c r="F648" s="55"/>
      <c r="G648" s="55"/>
    </row>
    <row r="649" spans="5:7">
      <c r="E649" s="55"/>
      <c r="F649" s="55"/>
      <c r="G649" s="55"/>
    </row>
    <row r="650" spans="5:7">
      <c r="E650" s="55"/>
      <c r="F650" s="55"/>
      <c r="G650" s="55"/>
    </row>
    <row r="651" spans="5:7">
      <c r="E651" s="55"/>
      <c r="F651" s="55"/>
      <c r="G651" s="55"/>
    </row>
    <row r="652" spans="5:7">
      <c r="E652" s="55"/>
      <c r="F652" s="55"/>
      <c r="G652" s="55"/>
    </row>
    <row r="653" spans="5:7">
      <c r="E653" s="55"/>
      <c r="F653" s="55"/>
      <c r="G653" s="55"/>
    </row>
    <row r="654" spans="5:7">
      <c r="E654" s="55"/>
      <c r="F654" s="55"/>
      <c r="G654" s="55"/>
    </row>
    <row r="655" spans="5:7">
      <c r="E655" s="55"/>
      <c r="F655" s="55"/>
      <c r="G655" s="55"/>
    </row>
    <row r="656" spans="5:7">
      <c r="E656" s="55"/>
      <c r="F656" s="55"/>
      <c r="G656" s="55"/>
    </row>
    <row r="657" spans="5:7">
      <c r="E657" s="55"/>
      <c r="F657" s="55"/>
      <c r="G657" s="55"/>
    </row>
    <row r="658" spans="5:7">
      <c r="E658" s="55"/>
      <c r="F658" s="55"/>
      <c r="G658" s="55"/>
    </row>
    <row r="659" spans="5:7">
      <c r="E659" s="55"/>
      <c r="F659" s="55"/>
      <c r="G659" s="55"/>
    </row>
    <row r="660" spans="5:7">
      <c r="E660" s="55"/>
      <c r="F660" s="55"/>
      <c r="G660" s="55"/>
    </row>
    <row r="661" spans="5:7">
      <c r="E661" s="55"/>
      <c r="F661" s="55"/>
      <c r="G661" s="55"/>
    </row>
    <row r="662" spans="5:7">
      <c r="E662" s="55"/>
      <c r="F662" s="55"/>
      <c r="G662" s="55"/>
    </row>
    <row r="663" spans="5:7">
      <c r="E663" s="55"/>
      <c r="F663" s="55"/>
      <c r="G663" s="55"/>
    </row>
    <row r="664" spans="5:7">
      <c r="E664" s="55"/>
      <c r="F664" s="55"/>
      <c r="G664" s="55"/>
    </row>
    <row r="665" spans="5:7">
      <c r="E665" s="55"/>
      <c r="F665" s="55"/>
      <c r="G665" s="55"/>
    </row>
    <row r="666" spans="5:7">
      <c r="E666" s="55"/>
      <c r="F666" s="55"/>
      <c r="G666" s="55"/>
    </row>
    <row r="667" spans="5:7">
      <c r="E667" s="55"/>
      <c r="F667" s="55"/>
      <c r="G667" s="55"/>
    </row>
    <row r="668" spans="5:7">
      <c r="E668" s="55"/>
      <c r="F668" s="55"/>
      <c r="G668" s="55"/>
    </row>
    <row r="669" spans="5:7">
      <c r="E669" s="55"/>
      <c r="F669" s="55"/>
      <c r="G669" s="55"/>
    </row>
    <row r="670" spans="5:7">
      <c r="E670" s="55"/>
      <c r="F670" s="55"/>
      <c r="G670" s="55"/>
    </row>
    <row r="671" spans="5:7">
      <c r="E671" s="55"/>
      <c r="F671" s="55"/>
      <c r="G671" s="55"/>
    </row>
    <row r="672" spans="5:7">
      <c r="E672" s="55"/>
      <c r="F672" s="55"/>
      <c r="G672" s="55"/>
    </row>
    <row r="673" spans="5:7">
      <c r="E673" s="55"/>
      <c r="F673" s="55"/>
      <c r="G673" s="55"/>
    </row>
    <row r="674" spans="5:7">
      <c r="E674" s="55"/>
      <c r="F674" s="55"/>
      <c r="G674" s="55"/>
    </row>
    <row r="675" spans="5:7">
      <c r="E675" s="55"/>
      <c r="F675" s="55"/>
      <c r="G675" s="55"/>
    </row>
    <row r="676" spans="5:7">
      <c r="E676" s="55"/>
      <c r="F676" s="55"/>
      <c r="G676" s="55"/>
    </row>
    <row r="677" spans="5:7">
      <c r="E677" s="55"/>
      <c r="F677" s="55"/>
      <c r="G677" s="55"/>
    </row>
    <row r="678" spans="5:7">
      <c r="E678" s="55"/>
      <c r="F678" s="55"/>
      <c r="G678" s="55"/>
    </row>
    <row r="679" spans="5:7">
      <c r="E679" s="55"/>
      <c r="F679" s="55"/>
      <c r="G679" s="55"/>
    </row>
    <row r="680" spans="5:7">
      <c r="E680" s="55"/>
      <c r="F680" s="55"/>
      <c r="G680" s="55"/>
    </row>
    <row r="681" spans="5:7">
      <c r="E681" s="55"/>
      <c r="F681" s="55"/>
      <c r="G681" s="55"/>
    </row>
    <row r="682" spans="5:7">
      <c r="E682" s="55"/>
      <c r="F682" s="55"/>
      <c r="G682" s="55"/>
    </row>
    <row r="683" spans="5:7">
      <c r="E683" s="55"/>
      <c r="F683" s="55"/>
      <c r="G683" s="55"/>
    </row>
    <row r="684" spans="5:7">
      <c r="E684" s="55"/>
      <c r="F684" s="55"/>
      <c r="G684" s="55"/>
    </row>
    <row r="685" spans="5:7">
      <c r="E685" s="55"/>
      <c r="F685" s="55"/>
      <c r="G685" s="55"/>
    </row>
    <row r="686" spans="5:7">
      <c r="E686" s="55"/>
      <c r="F686" s="55"/>
      <c r="G686" s="55"/>
    </row>
    <row r="687" spans="5:7">
      <c r="E687" s="55"/>
      <c r="F687" s="55"/>
      <c r="G687" s="55"/>
    </row>
    <row r="688" spans="5:7">
      <c r="E688" s="55"/>
      <c r="F688" s="55"/>
      <c r="G688" s="55"/>
    </row>
    <row r="689" spans="5:7">
      <c r="E689" s="55"/>
      <c r="F689" s="55"/>
      <c r="G689" s="55"/>
    </row>
    <row r="690" spans="5:7">
      <c r="E690" s="55"/>
      <c r="F690" s="55"/>
      <c r="G690" s="55"/>
    </row>
    <row r="691" spans="5:7">
      <c r="E691" s="55"/>
      <c r="F691" s="55"/>
      <c r="G691" s="55"/>
    </row>
    <row r="692" spans="5:7">
      <c r="E692" s="55"/>
      <c r="F692" s="55"/>
      <c r="G692" s="55"/>
    </row>
    <row r="693" spans="5:7">
      <c r="E693" s="55"/>
      <c r="F693" s="55"/>
      <c r="G693" s="55"/>
    </row>
    <row r="694" spans="5:7">
      <c r="E694" s="55"/>
      <c r="F694" s="55"/>
      <c r="G694" s="55"/>
    </row>
    <row r="695" spans="5:7">
      <c r="E695" s="55"/>
      <c r="F695" s="55"/>
      <c r="G695" s="55"/>
    </row>
    <row r="696" spans="5:7">
      <c r="E696" s="55"/>
      <c r="F696" s="55"/>
      <c r="G696" s="55"/>
    </row>
    <row r="697" spans="5:7">
      <c r="E697" s="55"/>
      <c r="F697" s="55"/>
      <c r="G697" s="55"/>
    </row>
    <row r="698" spans="5:7">
      <c r="E698" s="55"/>
      <c r="F698" s="55"/>
      <c r="G698" s="55"/>
    </row>
    <row r="699" spans="5:7">
      <c r="E699" s="55"/>
      <c r="F699" s="55"/>
      <c r="G699" s="55"/>
    </row>
    <row r="700" spans="5:7">
      <c r="E700" s="55"/>
      <c r="F700" s="55"/>
      <c r="G700" s="55"/>
    </row>
    <row r="701" spans="5:7">
      <c r="E701" s="55"/>
      <c r="F701" s="55"/>
      <c r="G701" s="55"/>
    </row>
    <row r="702" spans="5:7">
      <c r="E702" s="55"/>
      <c r="F702" s="55"/>
      <c r="G702" s="55"/>
    </row>
    <row r="703" spans="5:7">
      <c r="E703" s="55"/>
      <c r="F703" s="55"/>
      <c r="G703" s="55"/>
    </row>
    <row r="704" spans="5:7">
      <c r="E704" s="55"/>
      <c r="F704" s="55"/>
      <c r="G704" s="55"/>
    </row>
    <row r="705" spans="5:7">
      <c r="E705" s="55"/>
      <c r="F705" s="55"/>
      <c r="G705" s="55"/>
    </row>
    <row r="706" spans="5:7">
      <c r="E706" s="55"/>
      <c r="F706" s="55"/>
      <c r="G706" s="55"/>
    </row>
    <row r="707" spans="5:7">
      <c r="E707" s="55"/>
      <c r="F707" s="55"/>
      <c r="G707" s="55"/>
    </row>
    <row r="708" spans="5:7">
      <c r="E708" s="55"/>
      <c r="F708" s="55"/>
      <c r="G708" s="55"/>
    </row>
    <row r="709" spans="5:7">
      <c r="E709" s="55"/>
      <c r="F709" s="55"/>
      <c r="G709" s="55"/>
    </row>
    <row r="710" spans="5:7">
      <c r="E710" s="55"/>
      <c r="F710" s="55"/>
      <c r="G710" s="55"/>
    </row>
    <row r="711" spans="5:7">
      <c r="E711" s="55"/>
      <c r="F711" s="55"/>
      <c r="G711" s="55"/>
    </row>
    <row r="712" spans="5:7">
      <c r="E712" s="55"/>
      <c r="F712" s="55"/>
      <c r="G712" s="55"/>
    </row>
    <row r="713" spans="5:7">
      <c r="E713" s="55"/>
      <c r="F713" s="55"/>
      <c r="G713" s="55"/>
    </row>
    <row r="714" spans="5:7">
      <c r="E714" s="55"/>
      <c r="F714" s="55"/>
      <c r="G714" s="55"/>
    </row>
    <row r="715" spans="5:7">
      <c r="E715" s="55"/>
      <c r="F715" s="55"/>
      <c r="G715" s="55"/>
    </row>
    <row r="716" spans="5:7">
      <c r="E716" s="55"/>
      <c r="F716" s="55"/>
      <c r="G716" s="55"/>
    </row>
    <row r="717" spans="5:7">
      <c r="E717" s="55"/>
      <c r="F717" s="55"/>
      <c r="G717" s="55"/>
    </row>
    <row r="718" spans="5:7">
      <c r="E718" s="55"/>
      <c r="F718" s="55"/>
      <c r="G718" s="55"/>
    </row>
    <row r="719" spans="5:7">
      <c r="E719" s="55"/>
      <c r="F719" s="55"/>
      <c r="G719" s="55"/>
    </row>
    <row r="720" spans="5:7">
      <c r="E720" s="55"/>
      <c r="F720" s="55"/>
      <c r="G720" s="55"/>
    </row>
    <row r="721" spans="5:7">
      <c r="E721" s="55"/>
      <c r="F721" s="55"/>
      <c r="G721" s="55"/>
    </row>
    <row r="722" spans="5:7">
      <c r="E722" s="55"/>
      <c r="F722" s="55"/>
      <c r="G722" s="55"/>
    </row>
    <row r="723" spans="5:7">
      <c r="E723" s="55"/>
      <c r="F723" s="55"/>
      <c r="G723" s="55"/>
    </row>
    <row r="724" spans="5:7">
      <c r="E724" s="55"/>
      <c r="F724" s="55"/>
      <c r="G724" s="55"/>
    </row>
    <row r="725" spans="5:7">
      <c r="E725" s="55"/>
      <c r="F725" s="55"/>
      <c r="G725" s="55"/>
    </row>
    <row r="726" spans="5:7">
      <c r="E726" s="55"/>
      <c r="F726" s="55"/>
      <c r="G726" s="55"/>
    </row>
    <row r="727" spans="5:7">
      <c r="E727" s="55"/>
      <c r="F727" s="55"/>
      <c r="G727" s="55"/>
    </row>
    <row r="728" spans="5:7">
      <c r="E728" s="55"/>
      <c r="F728" s="55"/>
      <c r="G728" s="55"/>
    </row>
    <row r="729" spans="5:7">
      <c r="E729" s="55"/>
      <c r="F729" s="55"/>
      <c r="G729" s="55"/>
    </row>
    <row r="730" spans="5:7">
      <c r="E730" s="55"/>
      <c r="F730" s="55"/>
      <c r="G730" s="55"/>
    </row>
    <row r="731" spans="5:7">
      <c r="E731" s="55"/>
      <c r="F731" s="55"/>
      <c r="G731" s="55"/>
    </row>
    <row r="732" spans="5:7">
      <c r="E732" s="55"/>
      <c r="F732" s="55"/>
      <c r="G732" s="55"/>
    </row>
    <row r="733" spans="5:7">
      <c r="E733" s="55"/>
      <c r="F733" s="55"/>
      <c r="G733" s="55"/>
    </row>
    <row r="734" spans="5:7">
      <c r="E734" s="55"/>
      <c r="F734" s="55"/>
      <c r="G734" s="55"/>
    </row>
    <row r="735" spans="5:7">
      <c r="E735" s="55"/>
      <c r="F735" s="55"/>
      <c r="G735" s="55"/>
    </row>
    <row r="736" spans="5:7">
      <c r="E736" s="55"/>
      <c r="F736" s="55"/>
      <c r="G736" s="55"/>
    </row>
    <row r="737" spans="5:7">
      <c r="E737" s="55"/>
      <c r="F737" s="55"/>
      <c r="G737" s="55"/>
    </row>
    <row r="738" spans="5:7">
      <c r="E738" s="55"/>
      <c r="F738" s="55"/>
      <c r="G738" s="55"/>
    </row>
    <row r="739" spans="5:7">
      <c r="E739" s="55"/>
      <c r="F739" s="55"/>
      <c r="G739" s="55"/>
    </row>
    <row r="740" spans="5:7">
      <c r="E740" s="55"/>
      <c r="F740" s="55"/>
      <c r="G740" s="55"/>
    </row>
    <row r="741" spans="5:7">
      <c r="E741" s="55"/>
      <c r="F741" s="55"/>
      <c r="G741" s="55"/>
    </row>
    <row r="742" spans="5:7">
      <c r="E742" s="55"/>
      <c r="F742" s="55"/>
      <c r="G742" s="55"/>
    </row>
    <row r="743" spans="5:7">
      <c r="E743" s="55"/>
      <c r="F743" s="55"/>
      <c r="G743" s="55"/>
    </row>
    <row r="744" spans="5:7">
      <c r="E744" s="55"/>
      <c r="F744" s="55"/>
      <c r="G744" s="55"/>
    </row>
    <row r="745" spans="5:7">
      <c r="E745" s="55"/>
      <c r="F745" s="55"/>
      <c r="G745" s="55"/>
    </row>
    <row r="746" spans="5:7">
      <c r="E746" s="55"/>
      <c r="F746" s="55"/>
      <c r="G746" s="55"/>
    </row>
    <row r="747" spans="5:7">
      <c r="E747" s="55"/>
      <c r="F747" s="55"/>
      <c r="G747" s="55"/>
    </row>
    <row r="748" spans="5:7">
      <c r="E748" s="55"/>
      <c r="F748" s="55"/>
      <c r="G748" s="55"/>
    </row>
    <row r="749" spans="5:7">
      <c r="E749" s="55"/>
      <c r="F749" s="55"/>
      <c r="G749" s="55"/>
    </row>
    <row r="750" spans="5:7">
      <c r="E750" s="55"/>
      <c r="F750" s="55"/>
      <c r="G750" s="55"/>
    </row>
    <row r="751" spans="5:7">
      <c r="E751" s="55"/>
      <c r="F751" s="55"/>
      <c r="G751" s="55"/>
    </row>
    <row r="752" spans="5:7">
      <c r="E752" s="55"/>
      <c r="F752" s="55"/>
      <c r="G752" s="55"/>
    </row>
    <row r="753" spans="5:7">
      <c r="E753" s="55"/>
      <c r="F753" s="55"/>
      <c r="G753" s="55"/>
    </row>
    <row r="754" spans="5:7">
      <c r="E754" s="55"/>
      <c r="F754" s="55"/>
      <c r="G754" s="55"/>
    </row>
    <row r="755" spans="5:7">
      <c r="E755" s="55"/>
      <c r="F755" s="55"/>
      <c r="G755" s="55"/>
    </row>
    <row r="756" spans="5:7">
      <c r="E756" s="55"/>
      <c r="F756" s="55"/>
      <c r="G756" s="55"/>
    </row>
    <row r="757" spans="5:7">
      <c r="E757" s="55"/>
      <c r="F757" s="55"/>
      <c r="G757" s="55"/>
    </row>
    <row r="758" spans="5:7">
      <c r="E758" s="55"/>
      <c r="F758" s="55"/>
      <c r="G758" s="55"/>
    </row>
    <row r="759" spans="5:7">
      <c r="E759" s="55"/>
      <c r="F759" s="55"/>
      <c r="G759" s="55"/>
    </row>
    <row r="760" spans="5:7">
      <c r="E760" s="55"/>
      <c r="F760" s="55"/>
      <c r="G760" s="55"/>
    </row>
    <row r="761" spans="5:7">
      <c r="E761" s="55"/>
      <c r="F761" s="55"/>
      <c r="G761" s="55"/>
    </row>
    <row r="762" spans="5:7">
      <c r="E762" s="55"/>
      <c r="F762" s="55"/>
      <c r="G762" s="55"/>
    </row>
    <row r="763" spans="5:7">
      <c r="E763" s="55"/>
      <c r="F763" s="55"/>
      <c r="G763" s="55"/>
    </row>
    <row r="764" spans="5:7">
      <c r="E764" s="55"/>
      <c r="F764" s="55"/>
      <c r="G764" s="55"/>
    </row>
    <row r="765" spans="5:7">
      <c r="E765" s="55"/>
      <c r="F765" s="55"/>
      <c r="G765" s="55"/>
    </row>
    <row r="766" spans="5:7">
      <c r="E766" s="55"/>
      <c r="F766" s="55"/>
      <c r="G766" s="55"/>
    </row>
    <row r="767" spans="5:7">
      <c r="E767" s="55"/>
      <c r="F767" s="55"/>
      <c r="G767" s="55"/>
    </row>
    <row r="768" spans="5:7">
      <c r="E768" s="55"/>
      <c r="F768" s="55"/>
      <c r="G768" s="55"/>
    </row>
    <row r="769" spans="5:7">
      <c r="E769" s="55"/>
      <c r="F769" s="55"/>
      <c r="G769" s="55"/>
    </row>
    <row r="770" spans="5:7">
      <c r="E770" s="55"/>
      <c r="F770" s="55"/>
      <c r="G770" s="55"/>
    </row>
    <row r="771" spans="5:7">
      <c r="E771" s="55"/>
      <c r="F771" s="55"/>
      <c r="G771" s="55"/>
    </row>
    <row r="772" spans="5:7">
      <c r="E772" s="55"/>
      <c r="F772" s="55"/>
      <c r="G772" s="55"/>
    </row>
    <row r="773" spans="5:7">
      <c r="E773" s="55"/>
      <c r="F773" s="55"/>
      <c r="G773" s="55"/>
    </row>
    <row r="774" spans="5:7">
      <c r="E774" s="55"/>
      <c r="F774" s="55"/>
      <c r="G774" s="55"/>
    </row>
    <row r="775" spans="5:7">
      <c r="E775" s="55"/>
      <c r="F775" s="55"/>
      <c r="G775" s="55"/>
    </row>
    <row r="776" spans="5:7">
      <c r="E776" s="55"/>
      <c r="F776" s="55"/>
      <c r="G776" s="55"/>
    </row>
    <row r="777" spans="5:7">
      <c r="E777" s="55"/>
      <c r="F777" s="55"/>
      <c r="G777" s="55"/>
    </row>
    <row r="778" spans="5:7">
      <c r="E778" s="55"/>
      <c r="F778" s="55"/>
      <c r="G778" s="55"/>
    </row>
    <row r="779" spans="5:7">
      <c r="E779" s="55"/>
      <c r="F779" s="55"/>
      <c r="G779" s="55"/>
    </row>
    <row r="780" spans="5:7">
      <c r="E780" s="55"/>
      <c r="F780" s="55"/>
      <c r="G780" s="55"/>
    </row>
    <row r="781" spans="5:7">
      <c r="E781" s="55"/>
      <c r="F781" s="55"/>
      <c r="G781" s="55"/>
    </row>
    <row r="782" spans="5:7">
      <c r="E782" s="55"/>
      <c r="F782" s="55"/>
      <c r="G782" s="55"/>
    </row>
    <row r="783" spans="5:7">
      <c r="E783" s="55"/>
      <c r="F783" s="55"/>
      <c r="G783" s="55"/>
    </row>
    <row r="784" spans="5:7">
      <c r="E784" s="55"/>
      <c r="F784" s="55"/>
      <c r="G784" s="55"/>
    </row>
    <row r="785" spans="5:7">
      <c r="E785" s="55"/>
      <c r="F785" s="55"/>
      <c r="G785" s="55"/>
    </row>
    <row r="786" spans="5:7">
      <c r="E786" s="55"/>
      <c r="F786" s="55"/>
      <c r="G786" s="55"/>
    </row>
    <row r="787" spans="5:7">
      <c r="E787" s="55"/>
      <c r="F787" s="55"/>
      <c r="G787" s="55"/>
    </row>
    <row r="788" spans="5:7">
      <c r="E788" s="55"/>
      <c r="F788" s="55"/>
      <c r="G788" s="55"/>
    </row>
    <row r="789" spans="5:7">
      <c r="E789" s="55"/>
      <c r="F789" s="55"/>
      <c r="G789" s="55"/>
    </row>
    <row r="790" spans="5:7">
      <c r="E790" s="55"/>
      <c r="F790" s="55"/>
      <c r="G790" s="55"/>
    </row>
    <row r="791" spans="5:7">
      <c r="E791" s="55"/>
      <c r="F791" s="55"/>
      <c r="G791" s="55"/>
    </row>
    <row r="792" spans="5:7">
      <c r="E792" s="55"/>
      <c r="F792" s="55"/>
      <c r="G792" s="55"/>
    </row>
    <row r="793" spans="5:7">
      <c r="E793" s="55"/>
      <c r="F793" s="55"/>
      <c r="G793" s="55"/>
    </row>
    <row r="794" spans="5:7">
      <c r="E794" s="55"/>
      <c r="F794" s="55"/>
      <c r="G794" s="55"/>
    </row>
    <row r="795" spans="5:7">
      <c r="E795" s="55"/>
      <c r="F795" s="55"/>
      <c r="G795" s="55"/>
    </row>
    <row r="796" spans="5:7">
      <c r="E796" s="55"/>
      <c r="F796" s="55"/>
      <c r="G796" s="55"/>
    </row>
    <row r="797" spans="5:7">
      <c r="E797" s="55"/>
      <c r="F797" s="55"/>
      <c r="G797" s="55"/>
    </row>
    <row r="798" spans="5:7">
      <c r="E798" s="55"/>
      <c r="F798" s="55"/>
      <c r="G798" s="55"/>
    </row>
    <row r="799" spans="5:7">
      <c r="E799" s="55"/>
      <c r="F799" s="55"/>
      <c r="G799" s="55"/>
    </row>
    <row r="800" spans="5:7">
      <c r="E800" s="55"/>
      <c r="F800" s="55"/>
      <c r="G800" s="55"/>
    </row>
    <row r="801" spans="5:7">
      <c r="E801" s="55"/>
      <c r="F801" s="55"/>
      <c r="G801" s="55"/>
    </row>
    <row r="802" spans="5:7">
      <c r="E802" s="55"/>
      <c r="F802" s="55"/>
      <c r="G802" s="55"/>
    </row>
  </sheetData>
  <mergeCells count="2">
    <mergeCell ref="B2:C2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6"/>
  <dimension ref="A1:B77"/>
  <sheetViews>
    <sheetView workbookViewId="0">
      <selection activeCell="A78" sqref="A78"/>
    </sheetView>
  </sheetViews>
  <sheetFormatPr defaultRowHeight="15" outlineLevelRow="1"/>
  <cols>
    <col min="1" max="1" width="63.28515625" customWidth="1"/>
    <col min="2" max="2" width="63.7109375" customWidth="1"/>
  </cols>
  <sheetData>
    <row r="1" spans="1:2">
      <c r="A1" s="148" t="str">
        <f>'Заявление на выдачу БГ'!AF6</f>
        <v>{issuer_full_name}</v>
      </c>
      <c r="B1" s="153" t="s">
        <v>115</v>
      </c>
    </row>
    <row r="2" spans="1:2">
      <c r="A2" s="155" t="str">
        <f>'Заявление на выдачу БГ'!AF9</f>
        <v>{issuer_inn}</v>
      </c>
      <c r="B2" s="153" t="s">
        <v>116</v>
      </c>
    </row>
    <row r="3" spans="1:2">
      <c r="A3" s="155" t="str">
        <f>'Заявление на выдачу БГ'!AF53</f>
        <v>{tender_gos_number}</v>
      </c>
      <c r="B3" s="153" t="s">
        <v>117</v>
      </c>
    </row>
    <row r="4" spans="1:2">
      <c r="A4" s="148" t="str">
        <f>'Заявление на выдачу БГ'!AF38</f>
        <v>{bg_sum}</v>
      </c>
      <c r="B4" s="153" t="s">
        <v>118</v>
      </c>
    </row>
    <row r="5" spans="1:2">
      <c r="A5" s="148" t="str">
        <f>'Заявление на выдачу БГ'!AF41</f>
        <v>С даты выдачи до :</v>
      </c>
      <c r="B5" s="153" t="s">
        <v>119</v>
      </c>
    </row>
    <row r="6" spans="1:2">
      <c r="A6" s="149" t="str">
        <f>'Заявление на выдачу БГ'!BD41</f>
        <v>{issue.humanized_bg_end_date}</v>
      </c>
      <c r="B6" s="153" t="s">
        <v>120</v>
      </c>
    </row>
    <row r="7" spans="1:2">
      <c r="A7" s="148" t="str">
        <f>'Заявление на выдачу БГ'!AF40</f>
        <v>{issue.humanized_bg_type}</v>
      </c>
      <c r="B7" s="153" t="s">
        <v>121</v>
      </c>
    </row>
    <row r="8" spans="1:2">
      <c r="A8" s="148" t="str">
        <f>'Заявление на выдачу БГ'!AF42</f>
        <v>{issue.humanized_bg_is_benefeciary_form}</v>
      </c>
      <c r="B8" s="153" t="s">
        <v>122</v>
      </c>
    </row>
    <row r="9" spans="1:2">
      <c r="A9" s="148" t="str">
        <f>'Заявление на выдачу БГ'!AF44</f>
        <v>{issue.humanized_is_indisputable_charge_off}</v>
      </c>
      <c r="B9" s="153" t="s">
        <v>123</v>
      </c>
    </row>
    <row r="10" spans="1:2">
      <c r="A10" s="148" t="str">
        <f>'Заявление на выдачу БГ'!AF49</f>
        <v>{tender_responsible_full_name}</v>
      </c>
      <c r="B10" s="153" t="s">
        <v>124</v>
      </c>
    </row>
    <row r="11" spans="1:2">
      <c r="A11" s="156" t="e">
        <f ca="1">'Калькулятор ГАРАНТИИ'!E26</f>
        <v>#VALUE!</v>
      </c>
      <c r="B11" s="153" t="s">
        <v>125</v>
      </c>
    </row>
    <row r="12" spans="1:2">
      <c r="A12" s="148" t="str">
        <f>'Заявление на выдачу БГ'!AF161</f>
        <v>{issue.humanized_tender_has_prepayment}</v>
      </c>
      <c r="B12" s="153" t="s">
        <v>126</v>
      </c>
    </row>
    <row r="13" spans="1:2">
      <c r="A13" s="148" t="str">
        <f>'Заявление на выдачу БГ'!AF51</f>
        <v>{tender_contract_subject}</v>
      </c>
      <c r="B13" s="153" t="s">
        <v>133</v>
      </c>
    </row>
    <row r="14" spans="1:2">
      <c r="A14" s="148" t="str">
        <f>'Заявление на выдачу БГ'!AF50</f>
        <v>{tender_responsible_inn}</v>
      </c>
      <c r="B14" s="153" t="s">
        <v>149</v>
      </c>
    </row>
    <row r="15" spans="1:2">
      <c r="A15" s="148" t="str">
        <f>'Заявление на выдачу БГ'!AF20</f>
        <v>{issuer_head_org_position_and_permissions} {issuer_head_last_name} {issuer_head_first_name} {issuer_head_middle_name}</v>
      </c>
      <c r="B15" s="153" t="s">
        <v>151</v>
      </c>
    </row>
    <row r="16" spans="1:2">
      <c r="A16" s="148">
        <f>'Заявление на выдачу БГ'!AW20</f>
        <v>0</v>
      </c>
      <c r="B16" s="153" t="s">
        <v>152</v>
      </c>
    </row>
    <row r="17" spans="1:2" hidden="1" outlineLevel="1">
      <c r="A17" s="593" t="s">
        <v>135</v>
      </c>
      <c r="B17" s="593"/>
    </row>
    <row r="18" spans="1:2" hidden="1" outlineLevel="1">
      <c r="A18" s="148">
        <f>'Заявление на выдачу БГ'!AF58</f>
        <v>0</v>
      </c>
      <c r="B18" s="153" t="s">
        <v>115</v>
      </c>
    </row>
    <row r="19" spans="1:2" hidden="1" outlineLevel="1">
      <c r="A19" s="148">
        <f>'Заявление на выдачу БГ'!AF59</f>
        <v>0</v>
      </c>
      <c r="B19" s="153" t="s">
        <v>134</v>
      </c>
    </row>
    <row r="20" spans="1:2" hidden="1" outlineLevel="1">
      <c r="A20" s="148">
        <f>'Заявление на выдачу БГ'!AF60</f>
        <v>0</v>
      </c>
      <c r="B20" s="153" t="s">
        <v>133</v>
      </c>
    </row>
    <row r="21" spans="1:2" hidden="1" outlineLevel="1">
      <c r="A21" s="593" t="s">
        <v>136</v>
      </c>
      <c r="B21" s="593"/>
    </row>
    <row r="22" spans="1:2" hidden="1" outlineLevel="1">
      <c r="A22" s="148">
        <f>'Заявление на выдачу БГ'!AF65</f>
        <v>0</v>
      </c>
      <c r="B22" s="153" t="s">
        <v>115</v>
      </c>
    </row>
    <row r="23" spans="1:2" hidden="1" outlineLevel="1">
      <c r="A23" s="148">
        <f>'Заявление на выдачу БГ'!AF66</f>
        <v>0</v>
      </c>
      <c r="B23" s="153" t="s">
        <v>134</v>
      </c>
    </row>
    <row r="24" spans="1:2" hidden="1" outlineLevel="1">
      <c r="A24" s="148">
        <f>'Заявление на выдачу БГ'!AF67</f>
        <v>0</v>
      </c>
      <c r="B24" s="153" t="s">
        <v>133</v>
      </c>
    </row>
    <row r="25" spans="1:2" hidden="1" outlineLevel="1">
      <c r="A25" s="593" t="s">
        <v>137</v>
      </c>
      <c r="B25" s="593"/>
    </row>
    <row r="26" spans="1:2" hidden="1" outlineLevel="1">
      <c r="A26" s="148">
        <f>'Заявление на выдачу БГ'!AF72</f>
        <v>0</v>
      </c>
      <c r="B26" s="153" t="s">
        <v>115</v>
      </c>
    </row>
    <row r="27" spans="1:2" hidden="1" outlineLevel="1">
      <c r="A27" s="148">
        <f>'Заявление на выдачу БГ'!AF73</f>
        <v>0</v>
      </c>
      <c r="B27" s="153" t="s">
        <v>134</v>
      </c>
    </row>
    <row r="28" spans="1:2" hidden="1" outlineLevel="1">
      <c r="A28" s="148">
        <f>'Заявление на выдачу БГ'!AF74</f>
        <v>0</v>
      </c>
      <c r="B28" s="153" t="s">
        <v>133</v>
      </c>
    </row>
    <row r="29" spans="1:2" hidden="1" outlineLevel="1">
      <c r="A29" s="593" t="s">
        <v>138</v>
      </c>
      <c r="B29" s="593"/>
    </row>
    <row r="30" spans="1:2" hidden="1" outlineLevel="1">
      <c r="A30" s="148">
        <f>'Заявление на выдачу БГ'!AF79</f>
        <v>0</v>
      </c>
      <c r="B30" s="153" t="s">
        <v>115</v>
      </c>
    </row>
    <row r="31" spans="1:2" hidden="1" outlineLevel="1">
      <c r="A31" s="148">
        <f>'Заявление на выдачу БГ'!AF80</f>
        <v>0</v>
      </c>
      <c r="B31" s="153" t="s">
        <v>134</v>
      </c>
    </row>
    <row r="32" spans="1:2" hidden="1" outlineLevel="1">
      <c r="A32" s="148">
        <f>'Заявление на выдачу БГ'!AF81</f>
        <v>0</v>
      </c>
      <c r="B32" s="153" t="s">
        <v>133</v>
      </c>
    </row>
    <row r="33" spans="1:2" hidden="1" outlineLevel="1">
      <c r="A33" s="593" t="s">
        <v>139</v>
      </c>
      <c r="B33" s="593"/>
    </row>
    <row r="34" spans="1:2" hidden="1" outlineLevel="1">
      <c r="A34" s="148">
        <f>'Заявление на выдачу БГ'!AF88</f>
        <v>0</v>
      </c>
      <c r="B34" s="153" t="s">
        <v>115</v>
      </c>
    </row>
    <row r="35" spans="1:2" hidden="1" outlineLevel="1">
      <c r="A35" s="148">
        <f>'Заявление на выдачу БГ'!AF89</f>
        <v>0</v>
      </c>
      <c r="B35" s="153" t="s">
        <v>134</v>
      </c>
    </row>
    <row r="36" spans="1:2" hidden="1" outlineLevel="1">
      <c r="A36" s="148">
        <f>'Заявление на выдачу БГ'!AF90</f>
        <v>0</v>
      </c>
      <c r="B36" s="153" t="s">
        <v>133</v>
      </c>
    </row>
    <row r="37" spans="1:2" hidden="1" outlineLevel="1">
      <c r="A37" s="593" t="s">
        <v>140</v>
      </c>
      <c r="B37" s="593"/>
    </row>
    <row r="38" spans="1:2" hidden="1" outlineLevel="1">
      <c r="A38" s="157">
        <f>'Заявление на выдачу БГ'!AF95</f>
        <v>0</v>
      </c>
      <c r="B38" s="153" t="s">
        <v>115</v>
      </c>
    </row>
    <row r="39" spans="1:2" hidden="1" outlineLevel="1">
      <c r="A39" s="157">
        <f>'Заявление на выдачу БГ'!AF96</f>
        <v>0</v>
      </c>
      <c r="B39" s="153" t="s">
        <v>134</v>
      </c>
    </row>
    <row r="40" spans="1:2" hidden="1" outlineLevel="1">
      <c r="A40" s="157">
        <f>'Заявление на выдачу БГ'!AF97</f>
        <v>0</v>
      </c>
      <c r="B40" s="153" t="s">
        <v>133</v>
      </c>
    </row>
    <row r="41" spans="1:2" hidden="1" outlineLevel="1">
      <c r="A41" s="593" t="s">
        <v>141</v>
      </c>
      <c r="B41" s="593"/>
    </row>
    <row r="42" spans="1:2" hidden="1" outlineLevel="1">
      <c r="A42" s="158">
        <f>'Заявление на выдачу БГ'!AF102</f>
        <v>0</v>
      </c>
      <c r="B42" s="153" t="s">
        <v>115</v>
      </c>
    </row>
    <row r="43" spans="1:2" hidden="1" outlineLevel="1">
      <c r="A43" s="158">
        <f>'Заявление на выдачу БГ'!AF103</f>
        <v>0</v>
      </c>
      <c r="B43" s="153" t="s">
        <v>134</v>
      </c>
    </row>
    <row r="44" spans="1:2" hidden="1" outlineLevel="1">
      <c r="A44" s="158">
        <f>'Заявление на выдачу БГ'!AF104</f>
        <v>0</v>
      </c>
      <c r="B44" s="153" t="s">
        <v>133</v>
      </c>
    </row>
    <row r="45" spans="1:2" hidden="1" outlineLevel="1">
      <c r="A45" s="593" t="s">
        <v>142</v>
      </c>
      <c r="B45" s="593"/>
    </row>
    <row r="46" spans="1:2" hidden="1" outlineLevel="1">
      <c r="A46" s="158">
        <f>'Заявление на выдачу БГ'!AF109</f>
        <v>0</v>
      </c>
      <c r="B46" s="153" t="s">
        <v>115</v>
      </c>
    </row>
    <row r="47" spans="1:2" hidden="1" outlineLevel="1">
      <c r="A47" s="158">
        <f>'Заявление на выдачу БГ'!AF110</f>
        <v>0</v>
      </c>
      <c r="B47" s="153" t="s">
        <v>134</v>
      </c>
    </row>
    <row r="48" spans="1:2" hidden="1" outlineLevel="1">
      <c r="A48" s="158">
        <f>'Заявление на выдачу БГ'!AF111</f>
        <v>0</v>
      </c>
      <c r="B48" s="153" t="s">
        <v>133</v>
      </c>
    </row>
    <row r="49" spans="1:2" hidden="1" outlineLevel="1">
      <c r="A49" s="593" t="s">
        <v>143</v>
      </c>
      <c r="B49" s="593"/>
    </row>
    <row r="50" spans="1:2" hidden="1" outlineLevel="1">
      <c r="A50" s="158">
        <f>'Заявление на выдачу БГ'!AF116</f>
        <v>0</v>
      </c>
      <c r="B50" s="153" t="s">
        <v>115</v>
      </c>
    </row>
    <row r="51" spans="1:2" hidden="1" outlineLevel="1">
      <c r="A51" s="158">
        <f>'Заявление на выдачу БГ'!AF117</f>
        <v>0</v>
      </c>
      <c r="B51" s="153" t="s">
        <v>134</v>
      </c>
    </row>
    <row r="52" spans="1:2" hidden="1" outlineLevel="1">
      <c r="A52" s="158">
        <f>'Заявление на выдачу БГ'!AF118</f>
        <v>0</v>
      </c>
      <c r="B52" s="153" t="s">
        <v>133</v>
      </c>
    </row>
    <row r="53" spans="1:2" hidden="1" outlineLevel="1">
      <c r="A53" s="593" t="s">
        <v>144</v>
      </c>
      <c r="B53" s="593"/>
    </row>
    <row r="54" spans="1:2" hidden="1" outlineLevel="1">
      <c r="A54" s="158">
        <f>'Заявление на выдачу БГ'!AF125</f>
        <v>0</v>
      </c>
      <c r="B54" s="153" t="s">
        <v>115</v>
      </c>
    </row>
    <row r="55" spans="1:2" hidden="1" outlineLevel="1">
      <c r="A55" s="158">
        <f>'Заявление на выдачу БГ'!AF126</f>
        <v>0</v>
      </c>
      <c r="B55" s="153" t="s">
        <v>134</v>
      </c>
    </row>
    <row r="56" spans="1:2" hidden="1" outlineLevel="1">
      <c r="A56" s="158">
        <f>'Заявление на выдачу БГ'!AF127</f>
        <v>0</v>
      </c>
      <c r="B56" s="153" t="s">
        <v>133</v>
      </c>
    </row>
    <row r="57" spans="1:2" hidden="1" outlineLevel="1">
      <c r="A57" s="593" t="s">
        <v>145</v>
      </c>
      <c r="B57" s="593"/>
    </row>
    <row r="58" spans="1:2" hidden="1" outlineLevel="1">
      <c r="A58" s="148">
        <f>'Заявление на выдачу БГ'!AF132</f>
        <v>0</v>
      </c>
      <c r="B58" s="153" t="s">
        <v>115</v>
      </c>
    </row>
    <row r="59" spans="1:2" hidden="1" outlineLevel="1">
      <c r="A59" s="148">
        <f>'Заявление на выдачу БГ'!AF133</f>
        <v>0</v>
      </c>
      <c r="B59" s="153" t="s">
        <v>134</v>
      </c>
    </row>
    <row r="60" spans="1:2" hidden="1" outlineLevel="1">
      <c r="A60" s="148">
        <f>'Заявление на выдачу БГ'!AF134</f>
        <v>0</v>
      </c>
      <c r="B60" s="153" t="s">
        <v>133</v>
      </c>
    </row>
    <row r="61" spans="1:2" hidden="1" outlineLevel="1">
      <c r="A61" s="593" t="s">
        <v>146</v>
      </c>
      <c r="B61" s="593"/>
    </row>
    <row r="62" spans="1:2" hidden="1" outlineLevel="1">
      <c r="A62" s="148">
        <f>'Заявление на выдачу БГ'!AF139</f>
        <v>0</v>
      </c>
      <c r="B62" s="153" t="s">
        <v>115</v>
      </c>
    </row>
    <row r="63" spans="1:2" hidden="1" outlineLevel="1">
      <c r="A63" s="148">
        <f>'Заявление на выдачу БГ'!AF140</f>
        <v>0</v>
      </c>
      <c r="B63" s="153" t="s">
        <v>134</v>
      </c>
    </row>
    <row r="64" spans="1:2" hidden="1" outlineLevel="1">
      <c r="A64" s="148">
        <f>'Заявление на выдачу БГ'!AF141</f>
        <v>0</v>
      </c>
      <c r="B64" s="153" t="s">
        <v>133</v>
      </c>
    </row>
    <row r="65" spans="1:2" hidden="1" outlineLevel="1">
      <c r="A65" s="593" t="s">
        <v>147</v>
      </c>
      <c r="B65" s="593"/>
    </row>
    <row r="66" spans="1:2" hidden="1" outlineLevel="1">
      <c r="A66" s="148">
        <f>'Заявление на выдачу БГ'!AF146</f>
        <v>0</v>
      </c>
      <c r="B66" s="153" t="s">
        <v>115</v>
      </c>
    </row>
    <row r="67" spans="1:2" hidden="1" outlineLevel="1">
      <c r="A67" s="148">
        <f>'Заявление на выдачу БГ'!AF147</f>
        <v>0</v>
      </c>
      <c r="B67" s="153" t="s">
        <v>134</v>
      </c>
    </row>
    <row r="68" spans="1:2" hidden="1" outlineLevel="1">
      <c r="A68" s="148">
        <f>'Заявление на выдачу БГ'!AF148</f>
        <v>0</v>
      </c>
      <c r="B68" s="153" t="s">
        <v>133</v>
      </c>
    </row>
    <row r="69" spans="1:2" hidden="1" outlineLevel="1">
      <c r="A69" s="593" t="s">
        <v>148</v>
      </c>
      <c r="B69" s="593"/>
    </row>
    <row r="70" spans="1:2" hidden="1" outlineLevel="1">
      <c r="A70" s="148">
        <f>'Заявление на выдачу БГ'!AF153</f>
        <v>0</v>
      </c>
      <c r="B70" s="153" t="s">
        <v>115</v>
      </c>
    </row>
    <row r="71" spans="1:2" hidden="1" outlineLevel="1">
      <c r="A71" s="148">
        <f>'Заявление на выдачу БГ'!AF154</f>
        <v>0</v>
      </c>
      <c r="B71" s="153" t="s">
        <v>134</v>
      </c>
    </row>
    <row r="72" spans="1:2" hidden="1" outlineLevel="1">
      <c r="A72" s="148">
        <f>'Заявление на выдачу БГ'!AF155</f>
        <v>0</v>
      </c>
      <c r="B72" s="153" t="s">
        <v>133</v>
      </c>
    </row>
    <row r="73" spans="1:2" collapsed="1">
      <c r="A73" t="str">
        <f>'Заявление на выдачу БГ'!BQ53</f>
        <v>{issue.humanized_tender_exec_law}</v>
      </c>
      <c r="B73" s="153" t="s">
        <v>189</v>
      </c>
    </row>
    <row r="74" spans="1:2">
      <c r="A74" s="153" t="str">
        <f>'Заявление на выдачу БГ'!AF10</f>
        <v>{issuer_ogrn}</v>
      </c>
      <c r="B74" s="153" t="s">
        <v>190</v>
      </c>
    </row>
    <row r="75" spans="1:2">
      <c r="A75" s="153">
        <f>'Заявление на выдачу БГ'!AF11</f>
        <v>0</v>
      </c>
      <c r="B75" s="153" t="s">
        <v>191</v>
      </c>
    </row>
    <row r="76" spans="1:2">
      <c r="A76" s="153" t="str">
        <f>'Заявление на выдачу БГ'!AF12</f>
        <v>{issuer_okpo}</v>
      </c>
      <c r="B76" s="153" t="s">
        <v>192</v>
      </c>
    </row>
    <row r="77" spans="1:2">
      <c r="A77" t="str">
        <f>Лист1!A14</f>
        <v>{tender_responsible_legal_address}</v>
      </c>
      <c r="B77" s="153" t="s">
        <v>200</v>
      </c>
    </row>
  </sheetData>
  <mergeCells count="14">
    <mergeCell ref="A37:B37"/>
    <mergeCell ref="A17:B17"/>
    <mergeCell ref="A21:B21"/>
    <mergeCell ref="A25:B25"/>
    <mergeCell ref="A29:B29"/>
    <mergeCell ref="A33:B33"/>
    <mergeCell ref="A65:B65"/>
    <mergeCell ref="A69:B69"/>
    <mergeCell ref="A41:B41"/>
    <mergeCell ref="A45:B45"/>
    <mergeCell ref="A49:B49"/>
    <mergeCell ref="A53:B53"/>
    <mergeCell ref="A57:B57"/>
    <mergeCell ref="A61:B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4" enableFormatConditionsCalculation="0">
    <pageSetUpPr fitToPage="1"/>
  </sheetPr>
  <dimension ref="A1:N18"/>
  <sheetViews>
    <sheetView topLeftCell="B1" zoomScale="115" zoomScaleNormal="115" zoomScalePageLayoutView="80" workbookViewId="0">
      <pane xSplit="1" ySplit="1" topLeftCell="C2" activePane="bottomRight" state="frozen"/>
      <selection activeCell="X21" sqref="X21"/>
      <selection pane="topRight" activeCell="X21" sqref="X21"/>
      <selection pane="bottomLeft" activeCell="X21" sqref="X21"/>
      <selection pane="bottomRight" activeCell="I19" sqref="I19"/>
    </sheetView>
  </sheetViews>
  <sheetFormatPr defaultColWidth="8.85546875" defaultRowHeight="15"/>
  <cols>
    <col min="1" max="1" width="9.85546875" style="97" bestFit="1" customWidth="1"/>
    <col min="2" max="2" width="9.85546875" style="98" customWidth="1"/>
    <col min="3" max="14" width="9.140625" style="98" customWidth="1"/>
    <col min="15" max="16384" width="8.85546875" style="97"/>
  </cols>
  <sheetData>
    <row r="1" spans="1:14" s="104" customFormat="1">
      <c r="A1" s="105"/>
      <c r="B1" s="106"/>
      <c r="C1" s="105">
        <v>1</v>
      </c>
      <c r="D1" s="105">
        <v>2</v>
      </c>
      <c r="E1" s="105">
        <v>3</v>
      </c>
      <c r="F1" s="105">
        <v>4</v>
      </c>
      <c r="G1" s="105">
        <v>5</v>
      </c>
      <c r="H1" s="105">
        <v>6</v>
      </c>
      <c r="I1" s="105">
        <v>7</v>
      </c>
      <c r="J1" s="105">
        <v>8</v>
      </c>
      <c r="K1" s="105">
        <v>9</v>
      </c>
      <c r="L1" s="105">
        <v>10</v>
      </c>
      <c r="M1" s="105">
        <v>11</v>
      </c>
      <c r="N1" s="105">
        <v>12</v>
      </c>
    </row>
    <row r="2" spans="1:14">
      <c r="A2" s="103">
        <v>1</v>
      </c>
      <c r="B2" s="100">
        <v>50000</v>
      </c>
      <c r="C2" s="102">
        <v>1950</v>
      </c>
      <c r="D2" s="102">
        <v>1950</v>
      </c>
      <c r="E2" s="102">
        <v>1950</v>
      </c>
      <c r="F2" s="102">
        <v>1950</v>
      </c>
      <c r="G2" s="99">
        <v>1950</v>
      </c>
      <c r="H2" s="99">
        <v>1950</v>
      </c>
      <c r="I2" s="102">
        <v>1950</v>
      </c>
      <c r="J2" s="102">
        <v>1950</v>
      </c>
      <c r="K2" s="99">
        <v>1950</v>
      </c>
      <c r="L2" s="99">
        <v>1950</v>
      </c>
      <c r="M2" s="102">
        <v>1950</v>
      </c>
      <c r="N2" s="102">
        <v>1950</v>
      </c>
    </row>
    <row r="3" spans="1:14">
      <c r="A3" s="101">
        <v>50001</v>
      </c>
      <c r="B3" s="100">
        <v>100000</v>
      </c>
      <c r="C3" s="102">
        <v>2500</v>
      </c>
      <c r="D3" s="102">
        <v>2500</v>
      </c>
      <c r="E3" s="102">
        <v>2500</v>
      </c>
      <c r="F3" s="102">
        <v>2500</v>
      </c>
      <c r="G3" s="99">
        <v>2700</v>
      </c>
      <c r="H3" s="99">
        <v>2700</v>
      </c>
      <c r="I3" s="102">
        <v>3100</v>
      </c>
      <c r="J3" s="102">
        <v>3100</v>
      </c>
      <c r="K3" s="99">
        <v>3500</v>
      </c>
      <c r="L3" s="99">
        <v>3500</v>
      </c>
      <c r="M3" s="102">
        <v>3800</v>
      </c>
      <c r="N3" s="102">
        <v>3800</v>
      </c>
    </row>
    <row r="4" spans="1:14">
      <c r="A4" s="101">
        <v>100001</v>
      </c>
      <c r="B4" s="100">
        <v>150000</v>
      </c>
      <c r="C4" s="102">
        <v>4000</v>
      </c>
      <c r="D4" s="102">
        <v>4000</v>
      </c>
      <c r="E4" s="102">
        <v>4000</v>
      </c>
      <c r="F4" s="102">
        <v>4000</v>
      </c>
      <c r="G4" s="99">
        <v>4200</v>
      </c>
      <c r="H4" s="99">
        <v>4200</v>
      </c>
      <c r="I4" s="102">
        <v>4500</v>
      </c>
      <c r="J4" s="102">
        <v>4500</v>
      </c>
      <c r="K4" s="99">
        <v>5100</v>
      </c>
      <c r="L4" s="99">
        <v>5100</v>
      </c>
      <c r="M4" s="102">
        <v>5600</v>
      </c>
      <c r="N4" s="102">
        <v>5600</v>
      </c>
    </row>
    <row r="5" spans="1:14">
      <c r="A5" s="101">
        <v>150001</v>
      </c>
      <c r="B5" s="100">
        <v>200000</v>
      </c>
      <c r="C5" s="102">
        <v>6000</v>
      </c>
      <c r="D5" s="102">
        <v>6000</v>
      </c>
      <c r="E5" s="102">
        <v>6000</v>
      </c>
      <c r="F5" s="102">
        <v>6000</v>
      </c>
      <c r="G5" s="99">
        <v>6200</v>
      </c>
      <c r="H5" s="99">
        <v>6200</v>
      </c>
      <c r="I5" s="102">
        <v>6400</v>
      </c>
      <c r="J5" s="102">
        <v>6400</v>
      </c>
      <c r="K5" s="99">
        <v>6900</v>
      </c>
      <c r="L5" s="99">
        <v>6900</v>
      </c>
      <c r="M5" s="102">
        <v>7700</v>
      </c>
      <c r="N5" s="102">
        <v>7700</v>
      </c>
    </row>
    <row r="6" spans="1:14">
      <c r="A6" s="101">
        <v>200001</v>
      </c>
      <c r="B6" s="100">
        <v>300000</v>
      </c>
      <c r="C6" s="102">
        <v>8500</v>
      </c>
      <c r="D6" s="102">
        <v>8500</v>
      </c>
      <c r="E6" s="102">
        <v>8500</v>
      </c>
      <c r="F6" s="102">
        <v>8500</v>
      </c>
      <c r="G6" s="99">
        <v>8700</v>
      </c>
      <c r="H6" s="99">
        <v>8700</v>
      </c>
      <c r="I6" s="102">
        <v>9100</v>
      </c>
      <c r="J6" s="102">
        <v>9100</v>
      </c>
      <c r="K6" s="99">
        <v>10200</v>
      </c>
      <c r="L6" s="99">
        <v>10200</v>
      </c>
      <c r="M6" s="102">
        <v>11200</v>
      </c>
      <c r="N6" s="102">
        <v>11200</v>
      </c>
    </row>
    <row r="7" spans="1:14">
      <c r="A7" s="101">
        <v>300001</v>
      </c>
      <c r="B7" s="100">
        <v>400000</v>
      </c>
      <c r="C7" s="102">
        <v>10500</v>
      </c>
      <c r="D7" s="102">
        <v>10500</v>
      </c>
      <c r="E7" s="102">
        <v>10500</v>
      </c>
      <c r="F7" s="102">
        <v>10500</v>
      </c>
      <c r="G7" s="99">
        <v>11500</v>
      </c>
      <c r="H7" s="99">
        <v>11500</v>
      </c>
      <c r="I7" s="102">
        <v>12400</v>
      </c>
      <c r="J7" s="102">
        <v>12400</v>
      </c>
      <c r="K7" s="99">
        <v>14000</v>
      </c>
      <c r="L7" s="99">
        <v>14000</v>
      </c>
      <c r="M7" s="102">
        <v>15500</v>
      </c>
      <c r="N7" s="102">
        <v>15500</v>
      </c>
    </row>
    <row r="8" spans="1:14">
      <c r="A8" s="101">
        <v>400001</v>
      </c>
      <c r="B8" s="100">
        <v>500000</v>
      </c>
      <c r="C8" s="102">
        <v>12200</v>
      </c>
      <c r="D8" s="102">
        <v>12200</v>
      </c>
      <c r="E8" s="102">
        <v>12200</v>
      </c>
      <c r="F8" s="102">
        <v>12200</v>
      </c>
      <c r="G8" s="99">
        <v>13500</v>
      </c>
      <c r="H8" s="99">
        <v>13500</v>
      </c>
      <c r="I8" s="102">
        <v>15200</v>
      </c>
      <c r="J8" s="102">
        <v>15200</v>
      </c>
      <c r="K8" s="99">
        <v>17100</v>
      </c>
      <c r="L8" s="99">
        <v>17100</v>
      </c>
      <c r="M8" s="102">
        <v>19000</v>
      </c>
      <c r="N8" s="102">
        <v>19000</v>
      </c>
    </row>
    <row r="9" spans="1:14">
      <c r="A9" s="101">
        <v>500001</v>
      </c>
      <c r="B9" s="100">
        <v>600000</v>
      </c>
      <c r="C9" s="102">
        <v>13000</v>
      </c>
      <c r="D9" s="102">
        <v>13000</v>
      </c>
      <c r="E9" s="102">
        <v>13000</v>
      </c>
      <c r="F9" s="102">
        <v>13000</v>
      </c>
      <c r="G9" s="99">
        <v>14200</v>
      </c>
      <c r="H9" s="99">
        <v>14200</v>
      </c>
      <c r="I9" s="102">
        <v>18000</v>
      </c>
      <c r="J9" s="102">
        <v>18000</v>
      </c>
      <c r="K9" s="99">
        <v>20500</v>
      </c>
      <c r="L9" s="99">
        <v>20500</v>
      </c>
      <c r="M9" s="102">
        <v>22700</v>
      </c>
      <c r="N9" s="102">
        <v>22700</v>
      </c>
    </row>
    <row r="10" spans="1:14">
      <c r="A10" s="101">
        <v>600001</v>
      </c>
      <c r="B10" s="100">
        <v>700000</v>
      </c>
      <c r="C10" s="102">
        <v>14500</v>
      </c>
      <c r="D10" s="102">
        <v>14500</v>
      </c>
      <c r="E10" s="102">
        <v>14500</v>
      </c>
      <c r="F10" s="102">
        <v>14500</v>
      </c>
      <c r="G10" s="99">
        <v>16500</v>
      </c>
      <c r="H10" s="99">
        <v>16500</v>
      </c>
      <c r="I10" s="102">
        <v>19000</v>
      </c>
      <c r="J10" s="102">
        <v>19000</v>
      </c>
      <c r="K10" s="99">
        <v>23700</v>
      </c>
      <c r="L10" s="99">
        <v>23700</v>
      </c>
      <c r="M10" s="102">
        <v>26400</v>
      </c>
      <c r="N10" s="102">
        <v>26400</v>
      </c>
    </row>
    <row r="11" spans="1:14">
      <c r="A11" s="101">
        <v>700001</v>
      </c>
      <c r="B11" s="100">
        <v>800000</v>
      </c>
      <c r="C11" s="102">
        <v>17500</v>
      </c>
      <c r="D11" s="102">
        <v>17500</v>
      </c>
      <c r="E11" s="102">
        <v>17500</v>
      </c>
      <c r="F11" s="102">
        <v>17500</v>
      </c>
      <c r="G11" s="99">
        <v>20900</v>
      </c>
      <c r="H11" s="99">
        <v>20900</v>
      </c>
      <c r="I11" s="102">
        <v>23500</v>
      </c>
      <c r="J11" s="102">
        <v>23500</v>
      </c>
      <c r="K11" s="99">
        <v>26900</v>
      </c>
      <c r="L11" s="99">
        <v>26900</v>
      </c>
      <c r="M11" s="102">
        <v>29800</v>
      </c>
      <c r="N11" s="102">
        <v>29800</v>
      </c>
    </row>
    <row r="12" spans="1:14">
      <c r="A12" s="101">
        <v>800001</v>
      </c>
      <c r="B12" s="100">
        <v>900000</v>
      </c>
      <c r="C12" s="102">
        <v>19800</v>
      </c>
      <c r="D12" s="102">
        <v>19800</v>
      </c>
      <c r="E12" s="102">
        <v>19800</v>
      </c>
      <c r="F12" s="102">
        <v>19800</v>
      </c>
      <c r="G12" s="99">
        <v>22500</v>
      </c>
      <c r="H12" s="99">
        <v>22500</v>
      </c>
      <c r="I12" s="102">
        <v>27200</v>
      </c>
      <c r="J12" s="102">
        <v>27200</v>
      </c>
      <c r="K12" s="99">
        <v>30600</v>
      </c>
      <c r="L12" s="99">
        <v>30600</v>
      </c>
      <c r="M12" s="102">
        <v>34000</v>
      </c>
      <c r="N12" s="102">
        <v>34000</v>
      </c>
    </row>
    <row r="13" spans="1:14" s="98" customFormat="1">
      <c r="A13" s="99">
        <v>900001</v>
      </c>
      <c r="B13" s="100">
        <v>1000000</v>
      </c>
      <c r="C13" s="102">
        <v>22000</v>
      </c>
      <c r="D13" s="102">
        <v>22000</v>
      </c>
      <c r="E13" s="102">
        <v>22000</v>
      </c>
      <c r="F13" s="102">
        <v>22000</v>
      </c>
      <c r="G13" s="99">
        <v>25000</v>
      </c>
      <c r="H13" s="99">
        <v>25000</v>
      </c>
      <c r="I13" s="102">
        <v>30400</v>
      </c>
      <c r="J13" s="102">
        <v>30400</v>
      </c>
      <c r="K13" s="99">
        <v>34200</v>
      </c>
      <c r="L13" s="99">
        <v>34200</v>
      </c>
      <c r="M13" s="102">
        <v>36000</v>
      </c>
      <c r="N13" s="102">
        <v>36000</v>
      </c>
    </row>
    <row r="14" spans="1:14">
      <c r="A14" s="101">
        <v>1000001</v>
      </c>
      <c r="B14" s="100">
        <v>1100000</v>
      </c>
      <c r="C14" s="99">
        <v>25000</v>
      </c>
      <c r="D14" s="99">
        <v>25000</v>
      </c>
      <c r="E14" s="99">
        <v>25000</v>
      </c>
      <c r="F14" s="99">
        <v>25000</v>
      </c>
      <c r="G14" s="99">
        <v>25000</v>
      </c>
      <c r="H14" s="99">
        <v>25000</v>
      </c>
      <c r="I14" s="99">
        <v>25000</v>
      </c>
      <c r="J14" s="99">
        <v>25000</v>
      </c>
      <c r="K14" s="99">
        <v>25000</v>
      </c>
      <c r="L14" s="99">
        <v>25000</v>
      </c>
      <c r="M14" s="99">
        <v>25000</v>
      </c>
      <c r="N14" s="99">
        <v>25000</v>
      </c>
    </row>
    <row r="15" spans="1:14">
      <c r="A15" s="101">
        <v>1100001</v>
      </c>
      <c r="B15" s="100"/>
      <c r="C15" s="99"/>
      <c r="D15" s="99"/>
      <c r="E15" s="99"/>
      <c r="F15" s="99"/>
      <c r="G15" s="99"/>
      <c r="H15" s="99"/>
    </row>
    <row r="16" spans="1:14">
      <c r="A16" s="101">
        <v>1200001</v>
      </c>
      <c r="B16" s="100"/>
      <c r="C16" s="99"/>
      <c r="D16" s="99"/>
      <c r="E16" s="99"/>
      <c r="F16" s="99"/>
      <c r="G16" s="99"/>
      <c r="H16" s="99"/>
    </row>
    <row r="17" spans="1:8">
      <c r="A17" s="101">
        <v>1300001</v>
      </c>
      <c r="B17" s="100"/>
      <c r="C17" s="99"/>
      <c r="D17" s="99"/>
      <c r="E17" s="99"/>
      <c r="F17" s="99"/>
      <c r="G17" s="99"/>
      <c r="H17" s="99"/>
    </row>
    <row r="18" spans="1:8" s="98" customFormat="1">
      <c r="A18" s="99">
        <v>1400001</v>
      </c>
      <c r="B18" s="100"/>
      <c r="C18" s="99"/>
      <c r="D18" s="99"/>
      <c r="E18" s="99"/>
      <c r="F18" s="99"/>
      <c r="G18" s="99"/>
      <c r="H18" s="99"/>
    </row>
  </sheetData>
  <sheetProtection password="CB96" sheet="1" objects="1" scenarios="1"/>
  <pageMargins left="0.25" right="0.25" top="0.75" bottom="0.75" header="0.3" footer="0.3"/>
  <pageSetup paperSize="9" scale="4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13" sqref="B13"/>
    </sheetView>
  </sheetViews>
  <sheetFormatPr defaultRowHeight="15"/>
  <cols>
    <col min="1" max="1" width="39" style="174" customWidth="1"/>
    <col min="2" max="2" width="31.5703125" customWidth="1"/>
  </cols>
  <sheetData>
    <row r="1" spans="1:2">
      <c r="A1" s="261" t="s">
        <v>384</v>
      </c>
      <c r="B1" t="s">
        <v>194</v>
      </c>
    </row>
    <row r="2" spans="1:2">
      <c r="A2" s="261" t="s">
        <v>383</v>
      </c>
      <c r="B2" t="s">
        <v>195</v>
      </c>
    </row>
    <row r="3" spans="1:2">
      <c r="A3" s="153" t="s">
        <v>385</v>
      </c>
      <c r="B3" t="s">
        <v>196</v>
      </c>
    </row>
    <row r="4" spans="1:2">
      <c r="A4" s="261" t="s">
        <v>389</v>
      </c>
      <c r="B4" t="s">
        <v>197</v>
      </c>
    </row>
    <row r="5" spans="1:2">
      <c r="A5" s="262" t="s">
        <v>404</v>
      </c>
      <c r="B5" s="171" t="s">
        <v>206</v>
      </c>
    </row>
    <row r="6" spans="1:2">
      <c r="A6" s="261" t="s">
        <v>386</v>
      </c>
      <c r="B6" s="171" t="s">
        <v>190</v>
      </c>
    </row>
    <row r="7" spans="1:2">
      <c r="A7" s="261"/>
      <c r="B7" s="171" t="s">
        <v>191</v>
      </c>
    </row>
    <row r="8" spans="1:2">
      <c r="A8" s="261" t="s">
        <v>387</v>
      </c>
      <c r="B8" s="171" t="s">
        <v>192</v>
      </c>
    </row>
    <row r="9" spans="1:2">
      <c r="A9" s="261" t="s">
        <v>388</v>
      </c>
      <c r="B9" s="172" t="s">
        <v>207</v>
      </c>
    </row>
    <row r="10" spans="1:2">
      <c r="A10" s="261" t="s">
        <v>390</v>
      </c>
      <c r="B10" t="s">
        <v>198</v>
      </c>
    </row>
    <row r="11" spans="1:2">
      <c r="A11" s="261"/>
    </row>
    <row r="13" spans="1:2">
      <c r="A13" s="261" t="s">
        <v>402</v>
      </c>
      <c r="B13" t="s">
        <v>199</v>
      </c>
    </row>
    <row r="14" spans="1:2">
      <c r="A14" s="261" t="s">
        <v>393</v>
      </c>
      <c r="B14" t="s">
        <v>200</v>
      </c>
    </row>
    <row r="15" spans="1:2">
      <c r="A15" s="261" t="s">
        <v>392</v>
      </c>
      <c r="B15" t="s">
        <v>149</v>
      </c>
    </row>
    <row r="17" spans="1:2">
      <c r="A17" s="261" t="s">
        <v>397</v>
      </c>
      <c r="B17" s="173" t="s">
        <v>216</v>
      </c>
    </row>
    <row r="18" spans="1:2">
      <c r="A18" s="261" t="s">
        <v>398</v>
      </c>
      <c r="B18" s="173" t="s">
        <v>74</v>
      </c>
    </row>
    <row r="19" spans="1:2">
      <c r="A19" s="261"/>
      <c r="B19" t="s">
        <v>201</v>
      </c>
    </row>
    <row r="20" spans="1:2">
      <c r="A20" s="261"/>
      <c r="B20" t="s">
        <v>202</v>
      </c>
    </row>
    <row r="21" spans="1:2">
      <c r="A21" s="261"/>
      <c r="B21" t="s">
        <v>203</v>
      </c>
    </row>
    <row r="22" spans="1:2">
      <c r="A22" s="261"/>
      <c r="B22" t="s">
        <v>204</v>
      </c>
    </row>
    <row r="23" spans="1:2">
      <c r="A23" s="260"/>
      <c r="B23" t="s">
        <v>205</v>
      </c>
    </row>
    <row r="24" spans="1:2" s="172" customFormat="1">
      <c r="A24" s="261"/>
      <c r="B24" s="172" t="s">
        <v>208</v>
      </c>
    </row>
    <row r="25" spans="1:2">
      <c r="A25" s="261"/>
      <c r="B25" s="172" t="s">
        <v>212</v>
      </c>
    </row>
    <row r="26" spans="1:2" s="172" customFormat="1">
      <c r="A26" s="261"/>
      <c r="B26" s="172" t="s">
        <v>209</v>
      </c>
    </row>
    <row r="27" spans="1:2">
      <c r="A27" s="261"/>
      <c r="B27" s="172" t="s">
        <v>213</v>
      </c>
    </row>
    <row r="28" spans="1:2" s="172" customFormat="1">
      <c r="A28" s="174"/>
      <c r="B28" s="172" t="s">
        <v>210</v>
      </c>
    </row>
    <row r="29" spans="1:2">
      <c r="B29" s="172" t="s">
        <v>214</v>
      </c>
    </row>
    <row r="30" spans="1:2">
      <c r="B30" s="172" t="s">
        <v>211</v>
      </c>
    </row>
    <row r="31" spans="1:2">
      <c r="B31" s="172" t="s">
        <v>215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5"/>
  <dimension ref="A1:CD25"/>
  <sheetViews>
    <sheetView workbookViewId="0">
      <selection activeCell="F25" sqref="F25:N25"/>
    </sheetView>
  </sheetViews>
  <sheetFormatPr defaultColWidth="2.7109375" defaultRowHeight="15" outlineLevelRow="1"/>
  <sheetData>
    <row r="1" spans="1:82" ht="18.75">
      <c r="A1" s="595" t="s">
        <v>114</v>
      </c>
      <c r="B1" s="595"/>
      <c r="C1" s="595"/>
      <c r="D1" s="595"/>
      <c r="E1" s="595"/>
      <c r="F1" s="595"/>
      <c r="G1" s="595"/>
      <c r="H1" s="595"/>
      <c r="I1" s="595"/>
      <c r="J1" s="595"/>
      <c r="K1" s="595"/>
      <c r="L1" s="595"/>
      <c r="M1" s="595"/>
      <c r="N1" s="595"/>
      <c r="O1" s="595"/>
      <c r="P1" s="595"/>
      <c r="Q1" s="595"/>
      <c r="R1" s="595"/>
      <c r="S1" s="595"/>
      <c r="T1" s="595"/>
      <c r="U1" s="595"/>
      <c r="V1" s="595"/>
      <c r="W1" s="595"/>
      <c r="X1" s="152"/>
      <c r="Y1" s="152"/>
      <c r="Z1" s="152"/>
      <c r="AA1" s="152"/>
      <c r="AB1" s="152"/>
      <c r="AC1" s="152"/>
      <c r="AD1" s="152"/>
      <c r="AE1" s="152"/>
      <c r="AF1" s="152"/>
    </row>
    <row r="2" spans="1:82" ht="18.75">
      <c r="A2" s="595" t="s">
        <v>113</v>
      </c>
      <c r="B2" s="595"/>
      <c r="C2" s="595"/>
      <c r="D2" s="595"/>
      <c r="E2" s="595"/>
      <c r="F2" s="595"/>
      <c r="G2" s="595"/>
      <c r="H2" s="595"/>
      <c r="I2" s="595"/>
      <c r="J2" s="595"/>
      <c r="K2" s="595"/>
      <c r="L2" s="595"/>
      <c r="M2" s="595"/>
      <c r="N2" s="595"/>
      <c r="O2" s="595"/>
      <c r="P2" s="595"/>
      <c r="Q2" s="595"/>
      <c r="R2" s="595"/>
      <c r="S2" s="595"/>
      <c r="T2" s="595"/>
      <c r="U2" s="595"/>
      <c r="V2" s="595"/>
      <c r="W2" s="595"/>
      <c r="X2" s="595"/>
      <c r="Y2" s="595"/>
      <c r="Z2" s="595"/>
      <c r="AA2" s="595"/>
      <c r="AB2" s="595"/>
      <c r="AC2" s="595"/>
      <c r="AD2" s="595"/>
      <c r="AE2" s="595"/>
      <c r="AF2" s="595"/>
    </row>
    <row r="3" spans="1:82" ht="18.75">
      <c r="A3" s="595" t="s">
        <v>112</v>
      </c>
      <c r="B3" s="595"/>
      <c r="C3" s="595"/>
      <c r="D3" s="595"/>
      <c r="E3" s="595"/>
      <c r="F3" s="595"/>
      <c r="G3" s="595"/>
      <c r="H3" s="595"/>
      <c r="I3" s="595"/>
      <c r="J3" s="595"/>
      <c r="K3" s="595"/>
      <c r="L3" s="595"/>
      <c r="M3" s="595"/>
      <c r="N3" s="595"/>
      <c r="O3" s="595"/>
      <c r="P3" s="595"/>
      <c r="Q3" s="595"/>
      <c r="R3" s="595"/>
      <c r="S3" s="595"/>
      <c r="T3" s="595"/>
      <c r="U3" s="595"/>
      <c r="V3" s="595"/>
      <c r="W3" s="595"/>
      <c r="X3" s="595"/>
      <c r="Y3" s="595"/>
      <c r="Z3" s="595"/>
      <c r="AA3" s="595"/>
      <c r="AB3" s="595"/>
      <c r="AC3" s="595"/>
      <c r="AD3" s="595"/>
      <c r="AE3" s="595"/>
      <c r="AF3" s="595"/>
    </row>
    <row r="4" spans="1:82" ht="18.75">
      <c r="A4" s="595" t="s">
        <v>111</v>
      </c>
      <c r="B4" s="595"/>
      <c r="C4" s="595"/>
      <c r="D4" s="595"/>
      <c r="E4" s="595"/>
      <c r="F4" s="595"/>
      <c r="G4" s="595"/>
      <c r="H4" s="595"/>
      <c r="I4" s="595"/>
      <c r="J4" s="595"/>
      <c r="K4" s="595"/>
      <c r="L4" s="595"/>
      <c r="M4" s="595"/>
      <c r="N4" s="595"/>
      <c r="O4" s="595"/>
      <c r="P4" s="595"/>
      <c r="Q4" s="595"/>
      <c r="R4" s="595"/>
      <c r="S4" s="595"/>
      <c r="T4" s="595"/>
      <c r="U4" s="595"/>
      <c r="V4" s="595"/>
      <c r="W4" s="595"/>
      <c r="X4" s="595"/>
      <c r="Y4" s="595"/>
      <c r="Z4" s="595"/>
      <c r="AA4" s="595"/>
      <c r="AB4" s="595"/>
      <c r="AC4" s="595"/>
      <c r="AD4" s="595"/>
      <c r="AE4" s="595"/>
      <c r="AF4" s="595"/>
    </row>
    <row r="5" spans="1:82" ht="18.75">
      <c r="A5" s="600" t="s">
        <v>356</v>
      </c>
      <c r="B5" s="598"/>
      <c r="C5" s="598"/>
      <c r="D5" s="598"/>
      <c r="E5" s="598"/>
      <c r="F5" s="598"/>
      <c r="G5" s="598"/>
      <c r="H5" s="598"/>
      <c r="I5" s="598"/>
      <c r="J5" s="598"/>
      <c r="K5" s="598"/>
      <c r="L5" s="598"/>
      <c r="M5" s="598"/>
      <c r="N5" s="598"/>
      <c r="O5" s="601" t="str">
        <f>IF(Лист1!A17 = "ИП","70601810319002750311","70601810419002750211")</f>
        <v>70601810419002750211</v>
      </c>
      <c r="P5" s="601"/>
      <c r="Q5" s="601"/>
      <c r="R5" s="601"/>
      <c r="S5" s="601"/>
      <c r="T5" s="601"/>
      <c r="U5" s="601"/>
      <c r="V5" s="601"/>
      <c r="W5" s="601"/>
      <c r="X5" s="601"/>
      <c r="Y5" s="601"/>
      <c r="Z5" s="601"/>
      <c r="AA5" s="601"/>
      <c r="AB5" s="601"/>
      <c r="AC5" s="601"/>
      <c r="AD5" s="601"/>
      <c r="AE5" s="601"/>
      <c r="AF5" s="601"/>
      <c r="AV5" s="584"/>
      <c r="AW5" s="584"/>
      <c r="AX5" s="584"/>
      <c r="AY5" s="584"/>
      <c r="AZ5" s="584"/>
      <c r="BA5" s="584"/>
      <c r="BB5" s="584"/>
      <c r="BC5" s="584"/>
      <c r="BD5" s="584"/>
      <c r="BE5" s="584"/>
      <c r="BF5" s="584"/>
      <c r="BG5" s="584"/>
      <c r="BH5" s="584"/>
      <c r="BI5" s="584"/>
      <c r="BJ5" s="584"/>
      <c r="BK5" s="584"/>
      <c r="BL5" s="584"/>
      <c r="BM5" s="584"/>
      <c r="BN5" s="584"/>
      <c r="BO5" s="584"/>
      <c r="BP5" s="584"/>
      <c r="BQ5" s="584"/>
      <c r="BR5" s="584"/>
      <c r="BS5" s="584"/>
      <c r="BT5" s="584"/>
      <c r="BU5" s="584"/>
      <c r="BV5" s="584"/>
      <c r="BW5" s="584"/>
      <c r="BX5" s="584"/>
      <c r="BY5" s="584"/>
      <c r="BZ5" s="584"/>
      <c r="CA5" s="584"/>
      <c r="CB5" s="584"/>
      <c r="CC5" s="584"/>
      <c r="CD5" s="584"/>
    </row>
    <row r="6" spans="1:82" ht="18.75">
      <c r="A6" s="598" t="s">
        <v>110</v>
      </c>
      <c r="B6" s="598"/>
      <c r="C6" s="598"/>
      <c r="D6" s="598"/>
      <c r="E6" s="598"/>
      <c r="F6" s="598"/>
      <c r="G6" s="598"/>
      <c r="H6" s="598"/>
      <c r="I6" s="598"/>
      <c r="J6" s="598"/>
      <c r="K6" s="598"/>
      <c r="L6" s="598"/>
      <c r="M6" s="598"/>
      <c r="N6" s="598"/>
      <c r="O6" s="598"/>
      <c r="P6" s="598"/>
      <c r="Q6" s="598"/>
      <c r="R6" s="598"/>
      <c r="S6" s="598"/>
      <c r="T6" s="598"/>
      <c r="U6" s="598"/>
      <c r="V6" s="598"/>
      <c r="W6" s="598"/>
      <c r="X6" s="598"/>
      <c r="Y6" s="598"/>
      <c r="Z6" s="598"/>
      <c r="AA6" s="598"/>
      <c r="AB6" s="598"/>
      <c r="AC6" s="598"/>
      <c r="AD6" s="598"/>
      <c r="AE6" s="598"/>
      <c r="AF6" s="598"/>
      <c r="AV6" s="602"/>
      <c r="AW6" s="602"/>
      <c r="AX6" s="602"/>
      <c r="AY6" s="602"/>
      <c r="AZ6" s="602"/>
      <c r="BA6" s="602"/>
      <c r="BB6" s="602"/>
      <c r="BC6" s="602"/>
      <c r="BD6" s="602"/>
      <c r="BE6" s="602"/>
      <c r="BF6" s="602"/>
      <c r="BG6" s="602"/>
      <c r="BH6" s="602"/>
      <c r="BI6" s="602"/>
    </row>
    <row r="7" spans="1:82" ht="18.75">
      <c r="A7" s="598" t="s">
        <v>109</v>
      </c>
      <c r="B7" s="598"/>
      <c r="C7" s="598"/>
      <c r="D7" s="598"/>
      <c r="E7" s="598"/>
      <c r="F7" s="598"/>
      <c r="G7" s="598"/>
      <c r="H7" s="598"/>
      <c r="I7" s="598"/>
      <c r="J7" s="598"/>
      <c r="K7" s="598"/>
      <c r="L7" s="598"/>
      <c r="M7" s="598"/>
      <c r="N7" s="598"/>
      <c r="O7" s="598"/>
      <c r="P7" s="598"/>
      <c r="Q7" s="598"/>
      <c r="R7" s="598"/>
      <c r="S7" s="598"/>
      <c r="T7" s="598"/>
      <c r="U7" s="598"/>
      <c r="V7" s="598"/>
      <c r="W7" s="598"/>
      <c r="X7" s="598"/>
      <c r="Y7" s="598"/>
      <c r="Z7" s="598"/>
      <c r="AA7" s="598"/>
      <c r="AB7" s="598"/>
      <c r="AC7" s="598"/>
      <c r="AD7" s="598"/>
      <c r="AE7" s="598"/>
      <c r="AF7" s="598"/>
    </row>
    <row r="8" spans="1:82" ht="18.75">
      <c r="A8" s="598" t="s">
        <v>108</v>
      </c>
      <c r="B8" s="598"/>
      <c r="C8" s="598"/>
      <c r="D8" s="598"/>
      <c r="E8" s="598"/>
      <c r="F8" s="598"/>
      <c r="G8" s="598"/>
      <c r="H8" s="598"/>
      <c r="I8" s="598"/>
      <c r="J8" s="598"/>
      <c r="K8" s="598"/>
      <c r="L8" s="598"/>
      <c r="M8" s="598"/>
      <c r="N8" s="598"/>
      <c r="O8" s="598"/>
      <c r="P8" s="598"/>
      <c r="Q8" s="598"/>
      <c r="R8" s="598"/>
      <c r="S8" s="598"/>
      <c r="T8" s="598"/>
      <c r="U8" s="598"/>
      <c r="V8" s="598"/>
      <c r="W8" s="598"/>
      <c r="X8" s="598"/>
      <c r="Y8" s="598"/>
      <c r="Z8" s="598"/>
      <c r="AA8" s="598"/>
      <c r="AB8" s="598"/>
      <c r="AC8" s="598"/>
      <c r="AD8" s="598"/>
      <c r="AE8" s="598"/>
      <c r="AF8" s="598"/>
    </row>
    <row r="9" spans="1:82" ht="18.75">
      <c r="A9" s="595" t="s">
        <v>107</v>
      </c>
      <c r="B9" s="595"/>
      <c r="C9" s="595"/>
      <c r="D9" s="595"/>
      <c r="E9" s="595"/>
      <c r="F9" s="595"/>
      <c r="G9" s="595"/>
      <c r="H9" s="595"/>
      <c r="I9" s="595"/>
      <c r="J9" s="595"/>
      <c r="K9" s="595"/>
      <c r="L9" s="595"/>
      <c r="M9" s="595"/>
      <c r="N9" s="595"/>
      <c r="O9" s="595"/>
      <c r="P9" s="595"/>
      <c r="Q9" s="595"/>
      <c r="R9" s="595"/>
      <c r="S9" s="595"/>
      <c r="T9" s="595"/>
      <c r="U9" s="595"/>
      <c r="V9" s="595"/>
      <c r="W9" s="595"/>
      <c r="X9" s="595"/>
      <c r="Y9" s="595"/>
      <c r="Z9" s="595"/>
      <c r="AA9" s="595"/>
      <c r="AB9" s="595"/>
      <c r="AC9" s="595"/>
      <c r="AD9" s="595"/>
      <c r="AE9" s="595"/>
      <c r="AF9" s="595"/>
    </row>
    <row r="10" spans="1:82" ht="39" customHeight="1">
      <c r="A10" s="599" t="str">
        <f>'Заявление на выдачу БГ'!AF6</f>
        <v>{issuer_full_name}</v>
      </c>
      <c r="B10" s="599"/>
      <c r="C10" s="599"/>
      <c r="D10" s="599"/>
      <c r="E10" s="599"/>
      <c r="F10" s="599"/>
      <c r="G10" s="599"/>
      <c r="H10" s="599"/>
      <c r="I10" s="599"/>
      <c r="J10" s="599"/>
      <c r="K10" s="599"/>
      <c r="L10" s="599"/>
      <c r="M10" s="599"/>
      <c r="N10" s="599"/>
      <c r="O10" s="599"/>
      <c r="P10" s="599"/>
      <c r="Q10" s="599"/>
      <c r="R10" s="599"/>
      <c r="S10" s="599"/>
      <c r="T10" s="599"/>
      <c r="U10" s="599"/>
      <c r="V10" s="599"/>
      <c r="W10" s="599"/>
      <c r="X10" s="599"/>
      <c r="Y10" s="599"/>
      <c r="Z10" s="599"/>
      <c r="AA10" s="599"/>
      <c r="AB10" s="599"/>
      <c r="AC10" s="599"/>
      <c r="AD10" s="599"/>
      <c r="AE10" s="599"/>
      <c r="AF10" s="599"/>
    </row>
    <row r="11" spans="1:82" ht="18.75">
      <c r="A11" s="152"/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</row>
    <row r="12" spans="1:82" ht="18.75">
      <c r="A12" s="594" t="s">
        <v>106</v>
      </c>
      <c r="B12" s="595"/>
      <c r="C12" s="595"/>
      <c r="D12" s="595"/>
      <c r="E12" s="595"/>
      <c r="F12" s="596" t="e">
        <f ca="1">'Калькулятор ГАРАНТИИ'!E26</f>
        <v>#VALUE!</v>
      </c>
      <c r="G12" s="596"/>
      <c r="H12" s="596"/>
      <c r="I12" s="596"/>
      <c r="J12" s="596"/>
      <c r="K12" s="596"/>
      <c r="L12" s="596"/>
      <c r="M12" s="596"/>
      <c r="N12" s="596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</row>
    <row r="13" spans="1:82" ht="18.75" hidden="1" outlineLevel="1">
      <c r="A13" s="152"/>
      <c r="B13" s="152"/>
      <c r="C13" s="152"/>
      <c r="D13" s="152"/>
      <c r="E13" s="152"/>
      <c r="F13" s="596">
        <v>0</v>
      </c>
      <c r="G13" s="596"/>
      <c r="H13" s="596"/>
      <c r="I13" s="596"/>
      <c r="J13" s="596"/>
      <c r="K13" s="596"/>
      <c r="L13" s="596"/>
      <c r="M13" s="596"/>
      <c r="N13" s="596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</row>
    <row r="14" spans="1:82" ht="18.75" hidden="1" outlineLevel="1">
      <c r="A14" s="152"/>
      <c r="B14" s="152"/>
      <c r="C14" s="152"/>
      <c r="D14" s="152"/>
      <c r="E14" s="152"/>
      <c r="F14" s="596">
        <v>0</v>
      </c>
      <c r="G14" s="596"/>
      <c r="H14" s="596"/>
      <c r="I14" s="596"/>
      <c r="J14" s="596"/>
      <c r="K14" s="596"/>
      <c r="L14" s="596"/>
      <c r="M14" s="596"/>
      <c r="N14" s="596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</row>
    <row r="15" spans="1:82" ht="18.75" hidden="1" outlineLevel="1">
      <c r="A15" s="152"/>
      <c r="B15" s="152"/>
      <c r="C15" s="152"/>
      <c r="D15" s="152"/>
      <c r="E15" s="152"/>
      <c r="F15" s="596">
        <v>0</v>
      </c>
      <c r="G15" s="596"/>
      <c r="H15" s="596"/>
      <c r="I15" s="596"/>
      <c r="J15" s="596"/>
      <c r="K15" s="596"/>
      <c r="L15" s="596"/>
      <c r="M15" s="596"/>
      <c r="N15" s="596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</row>
    <row r="16" spans="1:82" ht="18.75" hidden="1" outlineLevel="1">
      <c r="A16" s="152"/>
      <c r="B16" s="152"/>
      <c r="C16" s="152"/>
      <c r="D16" s="152"/>
      <c r="E16" s="152"/>
      <c r="F16" s="596">
        <v>0</v>
      </c>
      <c r="G16" s="596"/>
      <c r="H16" s="596"/>
      <c r="I16" s="596"/>
      <c r="J16" s="596"/>
      <c r="K16" s="596"/>
      <c r="L16" s="596"/>
      <c r="M16" s="596"/>
      <c r="N16" s="596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</row>
    <row r="17" spans="1:32" ht="18.75" hidden="1" outlineLevel="1">
      <c r="A17" s="152"/>
      <c r="B17" s="152"/>
      <c r="C17" s="152"/>
      <c r="D17" s="152"/>
      <c r="E17" s="152"/>
      <c r="F17" s="596">
        <v>0</v>
      </c>
      <c r="G17" s="596"/>
      <c r="H17" s="596"/>
      <c r="I17" s="596"/>
      <c r="J17" s="596"/>
      <c r="K17" s="596"/>
      <c r="L17" s="596"/>
      <c r="M17" s="596"/>
      <c r="N17" s="596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</row>
    <row r="18" spans="1:32" ht="18.75" hidden="1" outlineLevel="1">
      <c r="A18" s="152"/>
      <c r="B18" s="152"/>
      <c r="C18" s="152"/>
      <c r="D18" s="152"/>
      <c r="E18" s="152"/>
      <c r="F18" s="596">
        <v>0</v>
      </c>
      <c r="G18" s="596"/>
      <c r="H18" s="596"/>
      <c r="I18" s="596"/>
      <c r="J18" s="596"/>
      <c r="K18" s="596"/>
      <c r="L18" s="596"/>
      <c r="M18" s="596"/>
      <c r="N18" s="596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</row>
    <row r="19" spans="1:32" ht="18.75" hidden="1" outlineLevel="1">
      <c r="A19" s="152"/>
      <c r="B19" s="152"/>
      <c r="C19" s="152"/>
      <c r="D19" s="152"/>
      <c r="E19" s="152"/>
      <c r="F19" s="596">
        <v>0</v>
      </c>
      <c r="G19" s="596"/>
      <c r="H19" s="596"/>
      <c r="I19" s="596"/>
      <c r="J19" s="596"/>
      <c r="K19" s="596"/>
      <c r="L19" s="596"/>
      <c r="M19" s="596"/>
      <c r="N19" s="596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</row>
    <row r="20" spans="1:32" ht="18.75" hidden="1" outlineLevel="1">
      <c r="A20" s="151"/>
      <c r="B20" s="151"/>
      <c r="C20" s="151"/>
      <c r="D20" s="151"/>
      <c r="E20" s="151"/>
      <c r="F20" s="597">
        <v>0</v>
      </c>
      <c r="G20" s="597"/>
      <c r="H20" s="597"/>
      <c r="I20" s="597"/>
      <c r="J20" s="597"/>
      <c r="K20" s="597"/>
      <c r="L20" s="597"/>
      <c r="M20" s="597"/>
      <c r="N20" s="597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</row>
    <row r="21" spans="1:32" ht="18.75" hidden="1" outlineLevel="1">
      <c r="A21" s="151"/>
      <c r="B21" s="151"/>
      <c r="C21" s="151"/>
      <c r="D21" s="151"/>
      <c r="E21" s="151"/>
      <c r="F21" s="597">
        <v>0</v>
      </c>
      <c r="G21" s="597"/>
      <c r="H21" s="597"/>
      <c r="I21" s="597"/>
      <c r="J21" s="597"/>
      <c r="K21" s="597"/>
      <c r="L21" s="597"/>
      <c r="M21" s="597"/>
      <c r="N21" s="597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</row>
    <row r="22" spans="1:32" ht="18.75" hidden="1" outlineLevel="1">
      <c r="F22" s="597">
        <v>0</v>
      </c>
      <c r="G22" s="597"/>
      <c r="H22" s="597"/>
      <c r="I22" s="597"/>
      <c r="J22" s="597"/>
      <c r="K22" s="597"/>
      <c r="L22" s="597"/>
      <c r="M22" s="597"/>
      <c r="N22" s="597"/>
    </row>
    <row r="23" spans="1:32" ht="18.75" hidden="1" outlineLevel="1">
      <c r="F23" s="597">
        <v>0</v>
      </c>
      <c r="G23" s="597"/>
      <c r="H23" s="597"/>
      <c r="I23" s="597"/>
      <c r="J23" s="597"/>
      <c r="K23" s="597"/>
      <c r="L23" s="597"/>
      <c r="M23" s="597"/>
      <c r="N23" s="597"/>
    </row>
    <row r="24" spans="1:32" collapsed="1"/>
    <row r="25" spans="1:32" ht="18.75">
      <c r="A25" s="594" t="s">
        <v>105</v>
      </c>
      <c r="B25" s="595"/>
      <c r="C25" s="595"/>
      <c r="D25" s="595"/>
      <c r="E25" s="595"/>
      <c r="F25" s="596" t="e">
        <f ca="1">SUM(F12:N23)</f>
        <v>#VALUE!</v>
      </c>
      <c r="G25" s="596"/>
      <c r="H25" s="596"/>
      <c r="I25" s="596"/>
      <c r="J25" s="596"/>
      <c r="K25" s="596"/>
      <c r="L25" s="596"/>
      <c r="M25" s="596"/>
      <c r="N25" s="596"/>
    </row>
  </sheetData>
  <mergeCells count="28">
    <mergeCell ref="AV5:CD5"/>
    <mergeCell ref="A5:N5"/>
    <mergeCell ref="O5:AF5"/>
    <mergeCell ref="AV6:BI6"/>
    <mergeCell ref="A6:AF6"/>
    <mergeCell ref="A1:W1"/>
    <mergeCell ref="A2:AF2"/>
    <mergeCell ref="A3:AF3"/>
    <mergeCell ref="A4:AF4"/>
    <mergeCell ref="A7:AF7"/>
    <mergeCell ref="A8:AF8"/>
    <mergeCell ref="A9:AF9"/>
    <mergeCell ref="A10:AF10"/>
    <mergeCell ref="A12:E12"/>
    <mergeCell ref="F12:N12"/>
    <mergeCell ref="A25:E25"/>
    <mergeCell ref="F25:N25"/>
    <mergeCell ref="F13:N13"/>
    <mergeCell ref="F14:N14"/>
    <mergeCell ref="F15:N15"/>
    <mergeCell ref="F16:N16"/>
    <mergeCell ref="F17:N17"/>
    <mergeCell ref="F18:N18"/>
    <mergeCell ref="F19:N19"/>
    <mergeCell ref="F20:N20"/>
    <mergeCell ref="F21:N21"/>
    <mergeCell ref="F22:N22"/>
    <mergeCell ref="F23:N2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56"/>
  <sheetViews>
    <sheetView zoomScale="85" zoomScaleNormal="85" workbookViewId="0">
      <selection activeCell="C37" sqref="C37"/>
    </sheetView>
  </sheetViews>
  <sheetFormatPr defaultRowHeight="15" outlineLevelRow="1" outlineLevelCol="1"/>
  <cols>
    <col min="1" max="1" width="63.42578125" style="174" customWidth="1"/>
    <col min="2" max="2" width="51.42578125" style="174" customWidth="1"/>
    <col min="3" max="3" width="70.140625" style="174" customWidth="1"/>
    <col min="4" max="4" width="23.140625" style="190" hidden="1" customWidth="1" outlineLevel="1"/>
    <col min="5" max="5" width="23.7109375" style="174" hidden="1" customWidth="1" outlineLevel="1"/>
    <col min="6" max="6" width="9.140625" style="174" hidden="1" customWidth="1" outlineLevel="1"/>
    <col min="7" max="7" width="12.42578125" style="174" hidden="1" customWidth="1" outlineLevel="1"/>
    <col min="8" max="8" width="19.140625" style="174" hidden="1" customWidth="1" outlineLevel="1"/>
    <col min="9" max="9" width="21.28515625" style="174" hidden="1" customWidth="1" outlineLevel="1"/>
    <col min="10" max="10" width="41.42578125" style="174" hidden="1" customWidth="1" outlineLevel="1"/>
    <col min="11" max="11" width="44.28515625" style="174" hidden="1" customWidth="1" outlineLevel="1"/>
    <col min="12" max="12" width="25.85546875" style="174" hidden="1" customWidth="1" outlineLevel="1"/>
    <col min="13" max="13" width="74.5703125" style="174" hidden="1" customWidth="1" outlineLevel="1"/>
    <col min="14" max="14" width="35.28515625" style="174" hidden="1" customWidth="1" outlineLevel="1"/>
    <col min="15" max="15" width="44.7109375" style="174" hidden="1" customWidth="1" outlineLevel="1"/>
    <col min="16" max="16" width="13.7109375" style="174" hidden="1" customWidth="1" outlineLevel="1"/>
    <col min="17" max="18" width="9.140625" style="174" hidden="1" customWidth="1" outlineLevel="1"/>
    <col min="19" max="19" width="19.5703125" style="174" hidden="1" customWidth="1" outlineLevel="1"/>
    <col min="20" max="24" width="9.140625" style="174" hidden="1" customWidth="1" outlineLevel="1"/>
    <col min="25" max="25" width="47" style="174" hidden="1" customWidth="1" outlineLevel="1"/>
    <col min="26" max="26" width="9.140625" style="174" customWidth="1" collapsed="1"/>
    <col min="27" max="31" width="9.140625" style="174" customWidth="1"/>
    <col min="32" max="32" width="8" style="174" customWidth="1"/>
    <col min="33" max="16384" width="9.140625" style="174"/>
  </cols>
  <sheetData>
    <row r="1" spans="1:25">
      <c r="A1" s="177"/>
      <c r="B1" s="178" t="s">
        <v>217</v>
      </c>
      <c r="C1" s="179" t="s">
        <v>218</v>
      </c>
      <c r="D1" s="180" t="s">
        <v>219</v>
      </c>
      <c r="E1" s="181" t="s">
        <v>220</v>
      </c>
    </row>
    <row r="2" spans="1:25" hidden="1">
      <c r="A2" s="177" t="s">
        <v>221</v>
      </c>
      <c r="B2" s="182" t="str">
        <f>'Заявление на выдачу БГ'!AF38</f>
        <v>{bg_sum}</v>
      </c>
      <c r="C2" s="148" t="str">
        <f t="shared" ref="C2:C5" si="0">B2</f>
        <v>{bg_sum}</v>
      </c>
      <c r="D2" s="183" t="s">
        <v>222</v>
      </c>
      <c r="E2" s="174" t="str">
        <f t="shared" ref="E2:E6" si="1">CONCATENATE("_{",D2,"}_")</f>
        <v>_{сумма1}_</v>
      </c>
      <c r="F2" s="184"/>
      <c r="H2" s="263">
        <f ca="1">NOW()</f>
        <v>43090.551654050927</v>
      </c>
      <c r="I2" s="264">
        <f ca="1">H2</f>
        <v>43090.551654050927</v>
      </c>
      <c r="J2" s="264">
        <f ca="1">MOD(I2,1)</f>
        <v>0.55165405092702713</v>
      </c>
      <c r="K2" s="265">
        <f ca="1">I2-J2</f>
        <v>43090</v>
      </c>
      <c r="L2" s="261" t="s">
        <v>379</v>
      </c>
    </row>
    <row r="3" spans="1:25" hidden="1">
      <c r="A3" s="177" t="s">
        <v>223</v>
      </c>
      <c r="B3" s="185" t="e">
        <f ca="1">Лист2!F25</f>
        <v>#VALUE!</v>
      </c>
      <c r="C3" s="186" t="e">
        <f t="shared" ca="1" si="0"/>
        <v>#VALUE!</v>
      </c>
      <c r="D3" s="183" t="s">
        <v>224</v>
      </c>
      <c r="E3" s="174" t="str">
        <f t="shared" si="1"/>
        <v>_{комиссия1}_</v>
      </c>
      <c r="F3" s="184"/>
      <c r="J3" s="265">
        <f ca="1">INT(J2*100000)</f>
        <v>55165</v>
      </c>
      <c r="K3" s="265">
        <f ca="1">K2-42900</f>
        <v>190</v>
      </c>
      <c r="L3" s="261" t="s">
        <v>380</v>
      </c>
    </row>
    <row r="4" spans="1:25" hidden="1" outlineLevel="1">
      <c r="A4" s="187" t="s">
        <v>225</v>
      </c>
      <c r="B4" s="182">
        <v>0</v>
      </c>
      <c r="C4" s="148">
        <f t="shared" si="0"/>
        <v>0</v>
      </c>
      <c r="D4" s="183" t="s">
        <v>226</v>
      </c>
      <c r="E4" s="174" t="str">
        <f t="shared" si="1"/>
        <v>_{сумма2}_</v>
      </c>
      <c r="F4" s="184"/>
      <c r="G4" s="261" t="s">
        <v>370</v>
      </c>
      <c r="J4" s="174" t="str">
        <f ca="1">L2&amp;K3&amp;-J3&amp;L3</f>
        <v>19/190-55165ЭГ-17</v>
      </c>
    </row>
    <row r="5" spans="1:25" hidden="1" outlineLevel="1">
      <c r="A5" s="187" t="s">
        <v>227</v>
      </c>
      <c r="B5" s="182">
        <v>0</v>
      </c>
      <c r="C5" s="186">
        <f t="shared" si="0"/>
        <v>0</v>
      </c>
      <c r="D5" s="183" t="s">
        <v>228</v>
      </c>
      <c r="E5" s="174" t="str">
        <f t="shared" si="1"/>
        <v>_{комиссия2}_</v>
      </c>
      <c r="F5" s="184"/>
      <c r="G5" s="258">
        <f ca="1">TODAY()</f>
        <v>43090</v>
      </c>
      <c r="H5" s="174">
        <f ca="1">MONTH(G5)</f>
        <v>12</v>
      </c>
    </row>
    <row r="6" spans="1:25" s="261" customFormat="1" hidden="1" outlineLevel="1">
      <c r="A6" s="267" t="s">
        <v>381</v>
      </c>
      <c r="B6" s="182" t="str">
        <f ca="1">J4</f>
        <v>19/190-55165ЭГ-17</v>
      </c>
      <c r="C6" s="186" t="str">
        <f ca="1">B6</f>
        <v>19/190-55165ЭГ-17</v>
      </c>
      <c r="D6" s="183" t="s">
        <v>382</v>
      </c>
      <c r="E6" s="261" t="str">
        <f t="shared" si="1"/>
        <v>_{номербг}_</v>
      </c>
      <c r="F6" s="266"/>
      <c r="G6" s="258"/>
    </row>
    <row r="7" spans="1:25" hidden="1" collapsed="1">
      <c r="A7" s="188" t="s">
        <v>229</v>
      </c>
      <c r="B7" s="182" t="str">
        <f ca="1">INDEX(F7:G18,H5,1)</f>
        <v>декабря</v>
      </c>
      <c r="C7" s="189" t="str">
        <f ca="1">CONCATENATE( G4, B7, " 2017г.")</f>
        <v>"___" декабря 2017г.</v>
      </c>
      <c r="D7" s="190" t="s">
        <v>230</v>
      </c>
      <c r="E7" s="183" t="str">
        <f>CONCATENATE("_{",D7,"}_")</f>
        <v>_{дата}_</v>
      </c>
      <c r="F7" s="174" t="s">
        <v>357</v>
      </c>
      <c r="G7" s="174">
        <v>1</v>
      </c>
    </row>
    <row r="8" spans="1:25">
      <c r="A8" s="191" t="s">
        <v>231</v>
      </c>
      <c r="B8" s="192" t="s">
        <v>261</v>
      </c>
      <c r="C8" s="259" t="str">
        <f>B8</f>
        <v>Евграфова Ольга Алексеевна</v>
      </c>
      <c r="D8" s="193" t="s">
        <v>233</v>
      </c>
      <c r="E8" s="194" t="str">
        <f>CONCATENATE("_{",D8,"}_")</f>
        <v>_{подписант}_</v>
      </c>
      <c r="F8" s="174" t="s">
        <v>358</v>
      </c>
      <c r="G8" s="174">
        <v>2</v>
      </c>
      <c r="J8" s="195" t="s">
        <v>234</v>
      </c>
      <c r="K8" s="196" t="s">
        <v>235</v>
      </c>
      <c r="L8" s="196" t="s">
        <v>236</v>
      </c>
      <c r="M8" s="196" t="s">
        <v>237</v>
      </c>
      <c r="N8" s="197" t="s">
        <v>238</v>
      </c>
      <c r="O8" s="198" t="s">
        <v>239</v>
      </c>
      <c r="P8" s="199" t="s">
        <v>240</v>
      </c>
      <c r="Q8" s="199" t="s">
        <v>241</v>
      </c>
      <c r="R8" s="199" t="s">
        <v>242</v>
      </c>
      <c r="S8" s="199" t="s">
        <v>243</v>
      </c>
      <c r="T8" s="199" t="s">
        <v>244</v>
      </c>
      <c r="U8" s="199" t="s">
        <v>245</v>
      </c>
      <c r="V8" s="199" t="s">
        <v>246</v>
      </c>
      <c r="W8" s="199" t="s">
        <v>247</v>
      </c>
      <c r="X8" s="200"/>
      <c r="Y8" s="201" t="s">
        <v>248</v>
      </c>
    </row>
    <row r="9" spans="1:25" hidden="1" outlineLevel="1">
      <c r="A9" s="202"/>
      <c r="B9" s="203"/>
      <c r="C9" s="189" t="str">
        <f>VLOOKUP(B8,J8:W15,2,FALSE)</f>
        <v>Евграфовой Ольги Алексеевны</v>
      </c>
      <c r="D9" s="193" t="s">
        <v>249</v>
      </c>
      <c r="E9" s="194" t="str">
        <f t="shared" ref="E9:E44" si="2">CONCATENATE("_{",D9,"}_")</f>
        <v>_{подписантРП}_</v>
      </c>
      <c r="F9" s="174" t="s">
        <v>366</v>
      </c>
      <c r="G9" s="174">
        <v>3</v>
      </c>
      <c r="J9" s="204" t="s">
        <v>250</v>
      </c>
      <c r="K9" s="205" t="s">
        <v>251</v>
      </c>
      <c r="L9" s="205" t="s">
        <v>252</v>
      </c>
      <c r="M9" s="205" t="s">
        <v>253</v>
      </c>
      <c r="N9" s="206" t="s">
        <v>254</v>
      </c>
      <c r="O9" s="207" t="s">
        <v>239</v>
      </c>
      <c r="P9" s="208" t="s">
        <v>240</v>
      </c>
      <c r="Q9" s="208" t="s">
        <v>241</v>
      </c>
      <c r="R9" s="208" t="s">
        <v>242</v>
      </c>
      <c r="S9" s="208" t="s">
        <v>243</v>
      </c>
      <c r="T9" s="208" t="s">
        <v>244</v>
      </c>
      <c r="U9" s="208" t="s">
        <v>245</v>
      </c>
      <c r="V9" s="208" t="s">
        <v>246</v>
      </c>
      <c r="W9" s="208" t="s">
        <v>255</v>
      </c>
      <c r="X9" s="209"/>
      <c r="Y9" s="201" t="s">
        <v>248</v>
      </c>
    </row>
    <row r="10" spans="1:25" hidden="1" outlineLevel="1">
      <c r="A10" s="202"/>
      <c r="B10" s="203"/>
      <c r="C10" s="189" t="str">
        <f>VLOOKUP($B$8,$J$8:$W$15,3,FALSE)</f>
        <v>Ведущий специалист Отдела документарных операций Управления развития документарных операций</v>
      </c>
      <c r="D10" s="193" t="s">
        <v>151</v>
      </c>
      <c r="E10" s="194" t="str">
        <f t="shared" si="2"/>
        <v>_{должность}_</v>
      </c>
      <c r="F10" s="174" t="s">
        <v>359</v>
      </c>
      <c r="G10" s="35">
        <v>4</v>
      </c>
      <c r="J10" s="204" t="s">
        <v>232</v>
      </c>
      <c r="K10" s="205" t="s">
        <v>256</v>
      </c>
      <c r="L10" s="205" t="s">
        <v>257</v>
      </c>
      <c r="M10" s="205" t="s">
        <v>258</v>
      </c>
      <c r="N10" s="206" t="s">
        <v>376</v>
      </c>
      <c r="O10" s="207" t="s">
        <v>239</v>
      </c>
      <c r="P10" s="208" t="s">
        <v>240</v>
      </c>
      <c r="Q10" s="208" t="s">
        <v>241</v>
      </c>
      <c r="R10" s="208" t="s">
        <v>242</v>
      </c>
      <c r="S10" s="208" t="s">
        <v>243</v>
      </c>
      <c r="T10" s="208" t="s">
        <v>244</v>
      </c>
      <c r="U10" s="208" t="s">
        <v>245</v>
      </c>
      <c r="V10" s="208" t="s">
        <v>246</v>
      </c>
      <c r="W10" s="208" t="s">
        <v>259</v>
      </c>
      <c r="X10" s="209"/>
      <c r="Y10" s="201" t="s">
        <v>248</v>
      </c>
    </row>
    <row r="11" spans="1:25" hidden="1" outlineLevel="1">
      <c r="A11" s="202"/>
      <c r="B11" s="203"/>
      <c r="C11" s="189" t="str">
        <f>VLOOKUP($B$8,$J$8:$W$15,4,FALSE)</f>
        <v>Ведущего специалиста Отдела документарных операций Управления развития документарных операций</v>
      </c>
      <c r="D11" s="193" t="s">
        <v>260</v>
      </c>
      <c r="E11" s="194" t="str">
        <f>CONCATENATE("_{",D11,"}_")</f>
        <v>_{должностьРП}_</v>
      </c>
      <c r="F11" s="35" t="s">
        <v>360</v>
      </c>
      <c r="G11" s="35">
        <v>5</v>
      </c>
      <c r="J11" s="205" t="s">
        <v>261</v>
      </c>
      <c r="K11" s="205" t="s">
        <v>262</v>
      </c>
      <c r="L11" s="205" t="s">
        <v>263</v>
      </c>
      <c r="M11" s="205" t="s">
        <v>264</v>
      </c>
      <c r="N11" s="206" t="s">
        <v>377</v>
      </c>
      <c r="O11" s="210" t="s">
        <v>239</v>
      </c>
      <c r="P11" s="208" t="s">
        <v>240</v>
      </c>
      <c r="Q11" s="208" t="s">
        <v>241</v>
      </c>
      <c r="R11" s="208" t="s">
        <v>242</v>
      </c>
      <c r="S11" s="208" t="s">
        <v>243</v>
      </c>
      <c r="T11" s="208" t="s">
        <v>244</v>
      </c>
      <c r="U11" s="208" t="s">
        <v>245</v>
      </c>
      <c r="V11" s="208" t="s">
        <v>246</v>
      </c>
      <c r="W11" s="208" t="s">
        <v>265</v>
      </c>
      <c r="Y11" s="211" t="s">
        <v>248</v>
      </c>
    </row>
    <row r="12" spans="1:25" ht="21" hidden="1" customHeight="1" outlineLevel="1">
      <c r="A12" s="202"/>
      <c r="B12" s="203"/>
      <c r="C12" s="189" t="str">
        <f>VLOOKUP($B$8,$J$8:$W$15,5,FALSE)</f>
        <v>№236 от 05 июня 2017 года</v>
      </c>
      <c r="D12" s="193" t="s">
        <v>266</v>
      </c>
      <c r="E12" s="194" t="str">
        <f t="shared" si="2"/>
        <v>_{доверенность}_</v>
      </c>
      <c r="F12" s="35" t="s">
        <v>361</v>
      </c>
      <c r="G12" s="35">
        <v>6</v>
      </c>
      <c r="J12" s="204" t="s">
        <v>267</v>
      </c>
      <c r="K12" s="205" t="s">
        <v>268</v>
      </c>
      <c r="L12" s="205" t="s">
        <v>269</v>
      </c>
      <c r="M12" s="205" t="s">
        <v>270</v>
      </c>
      <c r="N12" s="206" t="s">
        <v>271</v>
      </c>
      <c r="O12" s="207" t="s">
        <v>239</v>
      </c>
      <c r="P12" s="208" t="s">
        <v>240</v>
      </c>
      <c r="Q12" s="208" t="s">
        <v>241</v>
      </c>
      <c r="R12" s="208" t="s">
        <v>242</v>
      </c>
      <c r="S12" s="208" t="s">
        <v>243</v>
      </c>
      <c r="T12" s="208" t="s">
        <v>244</v>
      </c>
      <c r="U12" s="208" t="s">
        <v>245</v>
      </c>
      <c r="V12" s="208" t="s">
        <v>246</v>
      </c>
      <c r="W12" s="208" t="s">
        <v>272</v>
      </c>
      <c r="X12" s="209"/>
      <c r="Y12" s="201" t="s">
        <v>248</v>
      </c>
    </row>
    <row r="13" spans="1:25" hidden="1" outlineLevel="1">
      <c r="A13" s="202"/>
      <c r="B13" s="203"/>
      <c r="C13" s="189" t="str">
        <f>IF(OR(B8="Крынский Андрей Владимирович",B8="григорьев Олег Анатольевич",B8="Тормосов Александр Евгеньевич"),"г.Санкт-Петербург","г.Москва")</f>
        <v>г.Москва</v>
      </c>
      <c r="D13" s="193" t="s">
        <v>273</v>
      </c>
      <c r="E13" s="194" t="str">
        <f t="shared" si="2"/>
        <v>_{город}_</v>
      </c>
      <c r="F13" s="35" t="s">
        <v>362</v>
      </c>
      <c r="G13" s="35">
        <v>7</v>
      </c>
      <c r="J13" s="204" t="s">
        <v>274</v>
      </c>
      <c r="K13" s="205" t="s">
        <v>275</v>
      </c>
      <c r="L13" s="205" t="s">
        <v>276</v>
      </c>
      <c r="M13" s="205" t="s">
        <v>277</v>
      </c>
      <c r="N13" s="206" t="s">
        <v>378</v>
      </c>
      <c r="O13" s="207" t="s">
        <v>278</v>
      </c>
      <c r="P13" s="205" t="s">
        <v>279</v>
      </c>
      <c r="Q13" s="205" t="s">
        <v>280</v>
      </c>
      <c r="R13" s="205" t="s">
        <v>281</v>
      </c>
      <c r="S13" s="212" t="s">
        <v>282</v>
      </c>
      <c r="T13" s="205"/>
      <c r="U13" s="205"/>
      <c r="V13" s="205"/>
      <c r="W13" s="208" t="s">
        <v>283</v>
      </c>
      <c r="X13" s="209"/>
      <c r="Y13" s="213" t="s">
        <v>284</v>
      </c>
    </row>
    <row r="14" spans="1:25" hidden="1" outlineLevel="1">
      <c r="A14" s="202"/>
      <c r="B14" s="203"/>
      <c r="C14" s="189" t="str">
        <f>VLOOKUP($B$8,$J$8:$W$15,6,FALSE)</f>
        <v>Московский филиал «БАНК СГБ»</v>
      </c>
      <c r="D14" s="193" t="s">
        <v>285</v>
      </c>
      <c r="E14" s="194" t="str">
        <f t="shared" si="2"/>
        <v>_{реквизиты1}_</v>
      </c>
      <c r="F14" s="35" t="s">
        <v>363</v>
      </c>
      <c r="G14" s="35">
        <v>8</v>
      </c>
      <c r="J14" s="204" t="s">
        <v>286</v>
      </c>
      <c r="K14" s="205" t="s">
        <v>287</v>
      </c>
      <c r="L14" s="205" t="s">
        <v>288</v>
      </c>
      <c r="M14" s="205" t="s">
        <v>289</v>
      </c>
      <c r="N14" s="206" t="s">
        <v>378</v>
      </c>
      <c r="O14" s="207" t="s">
        <v>278</v>
      </c>
      <c r="P14" s="205" t="s">
        <v>279</v>
      </c>
      <c r="Q14" s="205" t="s">
        <v>280</v>
      </c>
      <c r="R14" s="205" t="s">
        <v>281</v>
      </c>
      <c r="S14" s="212" t="s">
        <v>282</v>
      </c>
      <c r="T14" s="205"/>
      <c r="U14" s="205"/>
      <c r="V14" s="205"/>
      <c r="W14" s="208" t="s">
        <v>290</v>
      </c>
      <c r="X14" s="209"/>
      <c r="Y14" s="213" t="s">
        <v>284</v>
      </c>
    </row>
    <row r="15" spans="1:25" hidden="1" outlineLevel="1">
      <c r="A15" s="202"/>
      <c r="B15" s="203"/>
      <c r="C15" s="189" t="str">
        <f>VLOOKUP($B$8,$J$8:$W$15,7,FALSE)</f>
        <v>Юридический (фактический) адрес: 121069, г. Москва,</v>
      </c>
      <c r="D15" s="193" t="s">
        <v>291</v>
      </c>
      <c r="E15" s="194" t="str">
        <f t="shared" si="2"/>
        <v>_{реквизиты2}_</v>
      </c>
      <c r="F15" s="35" t="s">
        <v>364</v>
      </c>
      <c r="G15" s="35">
        <v>9</v>
      </c>
      <c r="J15" s="214" t="s">
        <v>292</v>
      </c>
      <c r="K15" s="215" t="s">
        <v>293</v>
      </c>
      <c r="L15" s="215" t="s">
        <v>276</v>
      </c>
      <c r="M15" s="215" t="s">
        <v>277</v>
      </c>
      <c r="N15" s="216" t="s">
        <v>294</v>
      </c>
      <c r="O15" s="217" t="s">
        <v>278</v>
      </c>
      <c r="P15" s="215" t="s">
        <v>279</v>
      </c>
      <c r="Q15" s="215" t="s">
        <v>280</v>
      </c>
      <c r="R15" s="215" t="s">
        <v>281</v>
      </c>
      <c r="S15" s="218" t="s">
        <v>282</v>
      </c>
      <c r="T15" s="215"/>
      <c r="U15" s="215"/>
      <c r="V15" s="215"/>
      <c r="W15" s="219" t="s">
        <v>295</v>
      </c>
      <c r="X15" s="220"/>
      <c r="Y15" s="213" t="s">
        <v>284</v>
      </c>
    </row>
    <row r="16" spans="1:25" hidden="1" outlineLevel="1">
      <c r="A16" s="202"/>
      <c r="B16" s="203"/>
      <c r="C16" s="189" t="str">
        <f>VLOOKUP($B$8,$J$8:$W$15,8,FALSE)</f>
        <v>ул. Садовая-Кудринская, д. 2/62, стр.4</v>
      </c>
      <c r="D16" s="193" t="s">
        <v>296</v>
      </c>
      <c r="E16" s="194" t="str">
        <f t="shared" si="2"/>
        <v>_{реквизиты3}_</v>
      </c>
      <c r="F16" s="35" t="s">
        <v>365</v>
      </c>
      <c r="G16" s="35">
        <v>10</v>
      </c>
    </row>
    <row r="17" spans="1:15" hidden="1" outlineLevel="1">
      <c r="A17" s="202"/>
      <c r="B17" s="203"/>
      <c r="C17" s="189" t="str">
        <f>VLOOKUP($B$8,$J$8:$W$15,9,FALSE)</f>
        <v>ОГРН 1023500000160</v>
      </c>
      <c r="D17" s="193" t="s">
        <v>297</v>
      </c>
      <c r="E17" s="194" t="str">
        <f t="shared" si="2"/>
        <v>_{реквизиты4}_</v>
      </c>
      <c r="F17" s="35" t="s">
        <v>367</v>
      </c>
      <c r="G17" s="35">
        <v>11</v>
      </c>
    </row>
    <row r="18" spans="1:15" hidden="1" outlineLevel="1">
      <c r="A18" s="202"/>
      <c r="B18" s="203"/>
      <c r="C18" s="189" t="str">
        <f>VLOOKUP($B$8,$J$8:$W$15,10,FALSE)</f>
        <v>ИНН 3525023780, КПП 770343002</v>
      </c>
      <c r="D18" s="193" t="s">
        <v>298</v>
      </c>
      <c r="E18" s="194" t="str">
        <f t="shared" si="2"/>
        <v>_{реквизиты5}_</v>
      </c>
      <c r="F18" s="35" t="s">
        <v>368</v>
      </c>
      <c r="G18" s="35">
        <v>12</v>
      </c>
      <c r="O18" s="201"/>
    </row>
    <row r="19" spans="1:15" hidden="1" outlineLevel="1">
      <c r="A19" s="202"/>
      <c r="B19" s="203"/>
      <c r="C19" s="189" t="str">
        <f>VLOOKUP($B$8,$J$8:$W$15,11,FALSE)</f>
        <v xml:space="preserve">К/с 30101810245250000094 в ГУ Банка России по ЦФО, </v>
      </c>
      <c r="D19" s="193" t="s">
        <v>299</v>
      </c>
      <c r="E19" s="194" t="str">
        <f t="shared" si="2"/>
        <v>_{реквизиты6}_</v>
      </c>
      <c r="O19" s="221"/>
    </row>
    <row r="20" spans="1:15" hidden="1" outlineLevel="1">
      <c r="A20" s="202"/>
      <c r="B20" s="203"/>
      <c r="C20" s="189" t="str">
        <f>VLOOKUP($B$8,$J$8:$W$15,12,FALSE)</f>
        <v>БИК 044525094</v>
      </c>
      <c r="D20" s="193" t="s">
        <v>300</v>
      </c>
      <c r="E20" s="194" t="str">
        <f t="shared" si="2"/>
        <v>_{реквизиты7}_</v>
      </c>
      <c r="O20" s="201"/>
    </row>
    <row r="21" spans="1:15" hidden="1" outlineLevel="1">
      <c r="A21" s="202"/>
      <c r="B21" s="203"/>
      <c r="C21" s="189" t="str">
        <f>VLOOKUP($B$8,$J$8:$W$15,13,FALSE)</f>
        <v>Телефон: (499) 951-49-40</v>
      </c>
      <c r="D21" s="193" t="s">
        <v>301</v>
      </c>
      <c r="E21" s="194" t="str">
        <f t="shared" si="2"/>
        <v>_{реквизиты8}_</v>
      </c>
      <c r="O21" s="201"/>
    </row>
    <row r="22" spans="1:15" hidden="1" outlineLevel="1">
      <c r="A22" s="202"/>
      <c r="B22" s="203"/>
      <c r="C22" s="189" t="str">
        <f>VLOOKUP($B$8,$J$8:$Y$15,16,FALSE)</f>
        <v>г. Москвы</v>
      </c>
      <c r="D22" s="193" t="s">
        <v>302</v>
      </c>
      <c r="E22" s="194" t="str">
        <f t="shared" si="2"/>
        <v>_{арбитраж}_</v>
      </c>
      <c r="O22" s="201"/>
    </row>
    <row r="23" spans="1:15" hidden="1" outlineLevel="1" collapsed="1">
      <c r="A23" s="222"/>
      <c r="B23" s="203"/>
      <c r="C23" s="189" t="str">
        <f>VLOOKUP($B$8,$J$8:$Y$15,14,FALSE)</f>
        <v>О.А. Евграфова</v>
      </c>
      <c r="D23" s="193" t="s">
        <v>303</v>
      </c>
      <c r="E23" s="223" t="str">
        <f t="shared" si="2"/>
        <v>_{подписантсокр}_</v>
      </c>
      <c r="J23" s="224" t="s">
        <v>304</v>
      </c>
      <c r="O23" s="201"/>
    </row>
    <row r="24" spans="1:15" hidden="1" outlineLevel="1">
      <c r="A24" s="225" t="s">
        <v>305</v>
      </c>
      <c r="B24" s="226" t="s">
        <v>306</v>
      </c>
      <c r="C24" s="189" t="str">
        <f>B24</f>
        <v>Общество с ограниченной ответственностью</v>
      </c>
      <c r="D24" s="190" t="s">
        <v>307</v>
      </c>
      <c r="E24" s="183" t="str">
        <f t="shared" si="2"/>
        <v>_{формасобств}_</v>
      </c>
      <c r="J24" s="195" t="s">
        <v>306</v>
      </c>
      <c r="K24" s="196" t="s">
        <v>308</v>
      </c>
      <c r="L24" s="200" t="s">
        <v>309</v>
      </c>
      <c r="O24" s="201"/>
    </row>
    <row r="25" spans="1:15" hidden="1" outlineLevel="1">
      <c r="A25" s="227"/>
      <c r="B25" s="228"/>
      <c r="C25" s="189" t="str">
        <f>VLOOKUP(B24,J24:K27,2,FALSE)</f>
        <v>Обществом с ограниченной ответственностью</v>
      </c>
      <c r="D25" s="190" t="s">
        <v>310</v>
      </c>
      <c r="E25" s="183" t="str">
        <f t="shared" si="2"/>
        <v>_{формасобствРП}_</v>
      </c>
      <c r="J25" s="204" t="s">
        <v>311</v>
      </c>
      <c r="K25" s="205" t="s">
        <v>312</v>
      </c>
      <c r="L25" s="209" t="s">
        <v>313</v>
      </c>
      <c r="O25" s="201"/>
    </row>
    <row r="26" spans="1:15" hidden="1" outlineLevel="1">
      <c r="A26" s="227"/>
      <c r="B26" s="228"/>
      <c r="C26" s="189" t="str">
        <f>VLOOKUP(B24,J24:L27,3,FALSE)</f>
        <v>ООО</v>
      </c>
      <c r="D26" s="190" t="s">
        <v>309</v>
      </c>
      <c r="E26" s="183" t="str">
        <f t="shared" si="2"/>
        <v>_{ООО}_</v>
      </c>
      <c r="H26" s="261"/>
      <c r="J26" s="204" t="s">
        <v>314</v>
      </c>
      <c r="K26" s="205" t="s">
        <v>315</v>
      </c>
      <c r="L26" s="209" t="s">
        <v>316</v>
      </c>
      <c r="O26" s="201"/>
    </row>
    <row r="27" spans="1:15" hidden="1" outlineLevel="1">
      <c r="A27" s="227"/>
      <c r="B27" s="228"/>
      <c r="C27" s="229" t="str">
        <f>CONCATENATE(C26," ",C28,)</f>
        <v>ООО {issuer_full_name}</v>
      </c>
      <c r="D27" s="190" t="s">
        <v>317</v>
      </c>
      <c r="E27" s="183" t="str">
        <f t="shared" si="2"/>
        <v>_{наименованиесокр}_</v>
      </c>
      <c r="J27" s="214" t="s">
        <v>318</v>
      </c>
      <c r="K27" s="215" t="s">
        <v>319</v>
      </c>
      <c r="L27" s="220" t="s">
        <v>320</v>
      </c>
      <c r="O27" s="201"/>
    </row>
    <row r="28" spans="1:15" ht="45" hidden="1" outlineLevel="1">
      <c r="A28" s="230" t="s">
        <v>321</v>
      </c>
      <c r="B28" s="252" t="str">
        <f>'Заявление на выдачу БГ'!AF6</f>
        <v>{issuer_full_name}</v>
      </c>
      <c r="C28" s="249" t="str">
        <f>B28</f>
        <v>{issuer_full_name}</v>
      </c>
      <c r="D28" s="190" t="s">
        <v>115</v>
      </c>
      <c r="E28" s="183" t="str">
        <f t="shared" si="2"/>
        <v>_{наименование}_</v>
      </c>
      <c r="O28" s="201"/>
    </row>
    <row r="29" spans="1:15" hidden="1" outlineLevel="1">
      <c r="A29" s="188" t="s">
        <v>322</v>
      </c>
      <c r="B29" s="232" t="str">
        <f>'Заявление на выдачу БГ'!AF9</f>
        <v>{issuer_inn}</v>
      </c>
      <c r="C29" s="189" t="str">
        <f t="shared" ref="C29:C34" si="3">B29</f>
        <v>{issuer_inn}</v>
      </c>
      <c r="D29" s="190" t="s">
        <v>134</v>
      </c>
      <c r="E29" s="183" t="str">
        <f t="shared" si="2"/>
        <v>_{инн}_</v>
      </c>
      <c r="O29" s="201"/>
    </row>
    <row r="30" spans="1:15" hidden="1" outlineLevel="1">
      <c r="A30" s="188" t="s">
        <v>323</v>
      </c>
      <c r="B30" s="233" t="str">
        <f>'Заявление на выдачу БГ'!AF53</f>
        <v>{tender_gos_number}</v>
      </c>
      <c r="C30" s="229" t="str">
        <f>B30</f>
        <v>{tender_gos_number}</v>
      </c>
      <c r="D30" s="190" t="s">
        <v>324</v>
      </c>
      <c r="E30" s="183" t="str">
        <f t="shared" si="2"/>
        <v>_{номерконкурса}_</v>
      </c>
      <c r="O30" s="201"/>
    </row>
    <row r="31" spans="1:15" ht="78.75" customHeight="1" collapsed="1">
      <c r="A31" s="234" t="s">
        <v>133</v>
      </c>
      <c r="B31" s="235" t="str">
        <f>'Заявление на выдачу БГ'!AF51</f>
        <v>{tender_contract_subject}</v>
      </c>
      <c r="C31" s="236" t="str">
        <f>B31</f>
        <v>{tender_contract_subject}</v>
      </c>
      <c r="D31" s="190" t="s">
        <v>325</v>
      </c>
      <c r="E31" s="183" t="str">
        <f t="shared" si="2"/>
        <v>_{предметконтракта}_</v>
      </c>
      <c r="J31" s="224" t="s">
        <v>326</v>
      </c>
      <c r="O31" s="201"/>
    </row>
    <row r="32" spans="1:15" hidden="1">
      <c r="A32" s="188" t="s">
        <v>327</v>
      </c>
      <c r="B32" s="237" t="s">
        <v>328</v>
      </c>
      <c r="C32" s="189" t="str">
        <f t="shared" si="3"/>
        <v>электронного аукциона</v>
      </c>
      <c r="D32" s="190" t="s">
        <v>329</v>
      </c>
      <c r="E32" s="183" t="str">
        <f t="shared" si="2"/>
        <v>_{видконкурса}_</v>
      </c>
      <c r="J32" s="238" t="s">
        <v>328</v>
      </c>
    </row>
    <row r="33" spans="1:39" ht="69.95" hidden="1" customHeight="1">
      <c r="A33" s="188" t="s">
        <v>330</v>
      </c>
      <c r="B33" s="175" t="str">
        <f>'Заявление на выдачу БГ'!AF49</f>
        <v>{tender_responsible_full_name}</v>
      </c>
      <c r="C33" s="239" t="str">
        <f>B33</f>
        <v>{tender_responsible_full_name}</v>
      </c>
      <c r="D33" s="190" t="s">
        <v>124</v>
      </c>
      <c r="E33" s="183" t="str">
        <f t="shared" si="2"/>
        <v>_{бенефициар}_</v>
      </c>
      <c r="J33" s="240" t="s">
        <v>331</v>
      </c>
    </row>
    <row r="34" spans="1:39" hidden="1">
      <c r="A34" s="188" t="s">
        <v>332</v>
      </c>
      <c r="B34" s="228" t="str">
        <f>'Заявление на выдачу БГ'!AF50</f>
        <v>{tender_responsible_inn}</v>
      </c>
      <c r="C34" s="241" t="str">
        <f t="shared" si="3"/>
        <v>{tender_responsible_inn}</v>
      </c>
      <c r="D34" s="190" t="s">
        <v>333</v>
      </c>
      <c r="E34" s="183" t="str">
        <f t="shared" si="2"/>
        <v>_{иннбенефициара}_</v>
      </c>
      <c r="J34" s="240" t="s">
        <v>334</v>
      </c>
    </row>
    <row r="35" spans="1:39" hidden="1">
      <c r="A35" s="225" t="s">
        <v>335</v>
      </c>
      <c r="B35" s="182" t="str">
        <f>Лист1!A14</f>
        <v>{tender_responsible_legal_address}</v>
      </c>
      <c r="C35" s="189" t="str">
        <f>B35</f>
        <v>{tender_responsible_legal_address}</v>
      </c>
      <c r="D35" s="190" t="s">
        <v>336</v>
      </c>
      <c r="E35" s="183" t="str">
        <f t="shared" si="2"/>
        <v>_{адресбенефициара}_</v>
      </c>
      <c r="J35" s="242" t="s">
        <v>337</v>
      </c>
    </row>
    <row r="36" spans="1:39">
      <c r="A36" s="177" t="s">
        <v>338</v>
      </c>
      <c r="B36" s="243" t="str">
        <f>'Заявление на выдачу БГ'!AF38</f>
        <v>{bg_sum}</v>
      </c>
      <c r="C36" s="254" t="e">
        <f>INT(B36)</f>
        <v>#VALUE!</v>
      </c>
      <c r="D36" s="190" t="s">
        <v>339</v>
      </c>
      <c r="E36" s="183" t="str">
        <f t="shared" si="2"/>
        <v>_{сумма}_</v>
      </c>
    </row>
    <row r="37" spans="1:39" ht="32.25" customHeight="1">
      <c r="A37" s="250" t="s">
        <v>369</v>
      </c>
      <c r="B37" s="228"/>
      <c r="C37" s="253" t="e">
        <f ca="1">[3]!СуммаПрописьюРубли(B36)</f>
        <v>#NAME?</v>
      </c>
      <c r="D37" s="190" t="s">
        <v>340</v>
      </c>
      <c r="E37" s="183" t="str">
        <f t="shared" si="2"/>
        <v>_{суммапрописью}_</v>
      </c>
    </row>
    <row r="38" spans="1:39" hidden="1">
      <c r="A38" s="188" t="s">
        <v>341</v>
      </c>
      <c r="B38" s="228" t="str">
        <f>'Заявление на выдачу БГ'!AF44</f>
        <v>{issue.humanized_is_indisputable_charge_off}</v>
      </c>
      <c r="C38" s="189" t="str">
        <f>IF(B38="да",J38,IF(B38="обязательно указать !","Не указано в заявлениии","УДАЛИТЬ"))</f>
        <v>УДАЛИТЬ</v>
      </c>
      <c r="D38" s="190" t="s">
        <v>342</v>
      </c>
      <c r="E38" s="183" t="str">
        <f t="shared" si="2"/>
        <v>_{бесспорноеч1}_</v>
      </c>
      <c r="J38" s="174" t="s">
        <v>343</v>
      </c>
      <c r="K38" s="174" t="s">
        <v>344</v>
      </c>
    </row>
    <row r="39" spans="1:39" hidden="1">
      <c r="A39" s="188"/>
      <c r="B39" s="228"/>
      <c r="C39" s="189" t="str">
        <f>IF(B38="да",J39,IF(B38="обязательно указать !","Не указано в заявлениии","УДАЛИТЬ"))</f>
        <v>УДАЛИТЬ</v>
      </c>
      <c r="D39" s="190" t="s">
        <v>345</v>
      </c>
      <c r="E39" s="183" t="str">
        <f t="shared" si="2"/>
        <v>_{бесспорноеч2}_</v>
      </c>
      <c r="J39" s="174" t="s">
        <v>346</v>
      </c>
      <c r="K39" s="174" t="s">
        <v>344</v>
      </c>
    </row>
    <row r="40" spans="1:39" hidden="1">
      <c r="A40" s="188" t="s">
        <v>347</v>
      </c>
      <c r="B40" s="248" t="str">
        <f>'Заявление на выдачу БГ'!AF41</f>
        <v>С даты выдачи до :</v>
      </c>
      <c r="C40" s="189" t="str">
        <f>IF(B40="С даты выдачи до :","с даты ее выдачи",B40)</f>
        <v>с даты ее выдачи</v>
      </c>
      <c r="E40" s="183"/>
      <c r="J40" s="174" t="s">
        <v>7</v>
      </c>
    </row>
    <row r="41" spans="1:39" hidden="1">
      <c r="A41" s="225" t="s">
        <v>348</v>
      </c>
      <c r="B41" s="244" t="str">
        <f>'Заявление на выдачу БГ'!BD41</f>
        <v>{issue.humanized_bg_end_date}</v>
      </c>
      <c r="C41" s="255" t="str">
        <f>B41</f>
        <v>{issue.humanized_bg_end_date}</v>
      </c>
      <c r="D41" s="190" t="s">
        <v>349</v>
      </c>
      <c r="E41" s="183" t="str">
        <f t="shared" si="2"/>
        <v>_{действуетдо}_</v>
      </c>
      <c r="J41" s="174" t="s">
        <v>8</v>
      </c>
    </row>
    <row r="42" spans="1:39" hidden="1">
      <c r="A42" s="188" t="s">
        <v>350</v>
      </c>
      <c r="B42" s="228" t="str">
        <f>Лист1!A17</f>
        <v>{issuer_head_org_position_and_permissions}</v>
      </c>
      <c r="C42" s="256" t="str">
        <f>Лист1!A17</f>
        <v>{issuer_head_org_position_and_permissions}</v>
      </c>
      <c r="D42" s="176" t="s">
        <v>351</v>
      </c>
      <c r="E42" s="183" t="str">
        <f t="shared" si="2"/>
        <v>_{должностьпринц}_</v>
      </c>
    </row>
    <row r="43" spans="1:39" ht="30" hidden="1">
      <c r="A43" s="230" t="s">
        <v>352</v>
      </c>
      <c r="B43" s="231" t="str">
        <f>Лист1!A18</f>
        <v>{issuer_head_last_name} {issuer_head_first_name} {issuer_head_middle_name}</v>
      </c>
      <c r="C43" s="251" t="str">
        <f>B43</f>
        <v>{issuer_head_last_name} {issuer_head_first_name} {issuer_head_middle_name}</v>
      </c>
      <c r="D43" s="190" t="s">
        <v>353</v>
      </c>
      <c r="E43" s="183" t="str">
        <f t="shared" si="2"/>
        <v>_{фиоРП}_</v>
      </c>
    </row>
    <row r="44" spans="1:39" hidden="1">
      <c r="A44" s="230" t="s">
        <v>354</v>
      </c>
      <c r="B44" s="231"/>
      <c r="C44" s="257" t="str">
        <f>MID(B43,SEARCH(" ",B43)+1,1)&amp;". "&amp;MID(B43,SEARCH(" ",B43,SEARCH(" ",B43)+1)+1,1)&amp;". "&amp;LEFT(B43,SEARCH(" ",B43))</f>
        <v xml:space="preserve">{. {. {issuer_head_last_name} </v>
      </c>
      <c r="D44" s="190" t="s">
        <v>355</v>
      </c>
      <c r="E44" s="183" t="str">
        <f t="shared" si="2"/>
        <v>_{фиосокр}_</v>
      </c>
      <c r="J44" s="174" t="str">
        <f>MID(B43,SEARCH(" ",B43)+1,1)&amp;"."&amp;MID(B43,SEARCH(" ",B43,SEARCH(" ",B43)+1)+1,1)&amp;"."&amp;LEFT(B43,SEARCH(" ",B43))</f>
        <v xml:space="preserve">{.{.{issuer_head_last_name} </v>
      </c>
    </row>
    <row r="45" spans="1:39">
      <c r="A45" s="245" t="str">
        <f>'Заявление на выдачу БГ'!AF40</f>
        <v>{issue.humanized_bg_type}</v>
      </c>
      <c r="B45" s="246"/>
      <c r="C45" s="247"/>
    </row>
    <row r="46" spans="1:39" s="190" customFormat="1">
      <c r="A46" s="35"/>
      <c r="B46" s="35"/>
      <c r="C46" s="35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</row>
    <row r="47" spans="1:39" s="190" customFormat="1">
      <c r="A47" s="35"/>
      <c r="B47" s="35"/>
      <c r="C47" s="35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</row>
    <row r="48" spans="1:39" s="190" customFormat="1">
      <c r="A48" s="35"/>
      <c r="B48" s="35"/>
      <c r="C48" s="35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</row>
    <row r="49" spans="1:39" s="190" customFormat="1">
      <c r="A49" s="35"/>
      <c r="B49" s="35"/>
      <c r="C49" s="35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</row>
    <row r="50" spans="1:39" s="190" customFormat="1">
      <c r="A50" s="35"/>
      <c r="B50" s="35"/>
      <c r="C50" s="35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</row>
    <row r="51" spans="1:39" s="190" customFormat="1">
      <c r="A51" s="35"/>
      <c r="B51" s="35"/>
      <c r="C51" s="35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</row>
    <row r="52" spans="1:39" s="190" customFormat="1">
      <c r="A52" s="35"/>
      <c r="B52" s="35"/>
      <c r="C52" s="35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</row>
    <row r="53" spans="1:39" s="190" customFormat="1">
      <c r="A53" s="35"/>
      <c r="B53" s="35"/>
      <c r="C53" s="35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</row>
    <row r="54" spans="1:39" s="190" customFormat="1">
      <c r="A54" s="35"/>
      <c r="B54" s="35"/>
      <c r="C54" s="35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</row>
    <row r="55" spans="1:39" s="190" customFormat="1">
      <c r="A55" s="35"/>
      <c r="B55" s="35"/>
      <c r="C55" s="35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</row>
    <row r="56" spans="1:39" s="190" customFormat="1">
      <c r="A56" s="35"/>
      <c r="B56" s="35"/>
      <c r="C56" s="35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</row>
  </sheetData>
  <dataValidations count="3">
    <dataValidation type="list" allowBlank="1" showInputMessage="1" showErrorMessage="1" sqref="B8">
      <formula1>$J$8:$J$15</formula1>
    </dataValidation>
    <dataValidation type="list" allowBlank="1" showInputMessage="1" showErrorMessage="1" sqref="B24">
      <formula1>$J$24:$J$27</formula1>
    </dataValidation>
    <dataValidation type="list" allowBlank="1" showInputMessage="1" showErrorMessage="1" sqref="B32">
      <formula1>$J$32:$J$35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Заявление на выдачу БГ</vt:lpstr>
      <vt:lpstr>Калькулятор ГАРАНТИИ</vt:lpstr>
      <vt:lpstr>Search</vt:lpstr>
      <vt:lpstr>Данные заявления</vt:lpstr>
      <vt:lpstr>в рублях</vt:lpstr>
      <vt:lpstr>Лист1</vt:lpstr>
      <vt:lpstr>Лист2</vt:lpstr>
      <vt:lpstr>Лист3</vt:lpstr>
      <vt:lpstr>'Калькулятор ГАРАНТИИ'!Область_печати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Georgiy T. Daraseliya</dc:creator>
  <cp:lastModifiedBy>Marochkin</cp:lastModifiedBy>
  <cp:lastPrinted>2017-05-19T13:50:52Z</cp:lastPrinted>
  <dcterms:created xsi:type="dcterms:W3CDTF">2015-12-03T11:56:59Z</dcterms:created>
  <dcterms:modified xsi:type="dcterms:W3CDTF">2017-12-21T10:17:09Z</dcterms:modified>
</cp:coreProperties>
</file>