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0" windowWidth="9690" windowHeight="7290" tabRatio="1000" firstSheet="10" activeTab="11"/>
  </bookViews>
  <sheets>
    <sheet name="89-90" sheetId="292" state="hidden" r:id="rId1"/>
    <sheet name="92-93" sheetId="285" state="hidden" r:id="rId2"/>
    <sheet name="93-94" sheetId="286" state="hidden" r:id="rId3"/>
    <sheet name="94-95" sheetId="287" state="hidden" r:id="rId4"/>
    <sheet name="95-96" sheetId="288" state="hidden" r:id="rId5"/>
    <sheet name="96-97" sheetId="289" state="hidden" r:id="rId6"/>
    <sheet name="97-98" sheetId="290" state="hidden" r:id="rId7"/>
    <sheet name="98-99" sheetId="282" state="hidden" r:id="rId8"/>
    <sheet name="99-00" sheetId="291" state="hidden" r:id="rId9"/>
    <sheet name="2000-01" sheetId="294" state="hidden" r:id="rId10"/>
    <sheet name="2005-06" sheetId="296" r:id="rId11"/>
    <sheet name="CALCULATION SHEET" sheetId="280" r:id="rId12"/>
    <sheet name="FORM 2" sheetId="297" r:id="rId13"/>
  </sheets>
  <definedNames>
    <definedName name="_xlnm.Print_Area" localSheetId="7">'98-99'!$A$1:$R$45</definedName>
  </definedNames>
  <calcPr calcId="124519" calcMode="manual"/>
</workbook>
</file>

<file path=xl/calcChain.xml><?xml version="1.0" encoding="utf-8"?>
<calcChain xmlns="http://schemas.openxmlformats.org/spreadsheetml/2006/main">
  <c r="P9" i="297"/>
  <c r="M9"/>
  <c r="C8" i="280" l="1"/>
  <c r="D8"/>
  <c r="D7"/>
  <c r="D5"/>
  <c r="D6" s="1"/>
  <c r="D4"/>
  <c r="C5"/>
  <c r="C6" s="1"/>
  <c r="C7" s="1"/>
  <c r="C4"/>
  <c r="D3"/>
  <c r="C3"/>
  <c r="P45" i="296"/>
  <c r="L45"/>
  <c r="M45"/>
  <c r="M42"/>
  <c r="L42"/>
  <c r="P32"/>
  <c r="K27"/>
  <c r="L27"/>
  <c r="M27"/>
  <c r="P27"/>
  <c r="P26"/>
  <c r="P25"/>
  <c r="P24"/>
  <c r="P23"/>
  <c r="P22"/>
  <c r="P21"/>
  <c r="L26"/>
  <c r="L25"/>
  <c r="L23"/>
  <c r="L22"/>
  <c r="L21"/>
  <c r="G15"/>
  <c r="G16"/>
  <c r="G17"/>
  <c r="G18"/>
  <c r="G19"/>
  <c r="G20"/>
  <c r="K20" s="1"/>
  <c r="G21"/>
  <c r="G22"/>
  <c r="K22" s="1"/>
  <c r="G23"/>
  <c r="G24"/>
  <c r="K24" s="1"/>
  <c r="G25"/>
  <c r="G26"/>
  <c r="K16"/>
  <c r="K17"/>
  <c r="K18"/>
  <c r="K19"/>
  <c r="K21"/>
  <c r="K23"/>
  <c r="K25"/>
  <c r="P38"/>
  <c r="P36"/>
  <c r="J28"/>
  <c r="N27"/>
  <c r="I27"/>
  <c r="H27"/>
  <c r="F27"/>
  <c r="E27"/>
  <c r="D27"/>
  <c r="C27"/>
  <c r="B27"/>
  <c r="O26"/>
  <c r="M26"/>
  <c r="K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O27" s="1"/>
  <c r="M15"/>
  <c r="Q27" i="294"/>
  <c r="P38"/>
  <c r="P36"/>
  <c r="O27"/>
  <c r="N27"/>
  <c r="J27"/>
  <c r="I27"/>
  <c r="H27"/>
  <c r="F27"/>
  <c r="E27"/>
  <c r="D27"/>
  <c r="B27"/>
  <c r="M26"/>
  <c r="G26"/>
  <c r="K26"/>
  <c r="M25"/>
  <c r="G25"/>
  <c r="K25"/>
  <c r="M24"/>
  <c r="G24"/>
  <c r="K24"/>
  <c r="M23"/>
  <c r="G23"/>
  <c r="K23"/>
  <c r="M22"/>
  <c r="G22"/>
  <c r="K22"/>
  <c r="M21"/>
  <c r="G21"/>
  <c r="K21"/>
  <c r="M20"/>
  <c r="G20"/>
  <c r="K20"/>
  <c r="M19"/>
  <c r="G19"/>
  <c r="K19"/>
  <c r="C27"/>
  <c r="M17"/>
  <c r="G17"/>
  <c r="K17"/>
  <c r="M16"/>
  <c r="G16"/>
  <c r="K16"/>
  <c r="M15"/>
  <c r="G15"/>
  <c r="K15"/>
  <c r="M18"/>
  <c r="M27"/>
  <c r="M34" s="1"/>
  <c r="G18"/>
  <c r="K18"/>
  <c r="K27"/>
  <c r="L34" s="1"/>
  <c r="P34" s="1"/>
  <c r="G27"/>
  <c r="Q27" i="289"/>
  <c r="B23" i="285"/>
  <c r="C23"/>
  <c r="B25" i="286"/>
  <c r="C25"/>
  <c r="B25" i="287"/>
  <c r="D25"/>
  <c r="B22" i="288"/>
  <c r="C22"/>
  <c r="B26" i="289"/>
  <c r="C26"/>
  <c r="B25" i="282"/>
  <c r="B25" i="290"/>
  <c r="C25"/>
  <c r="C25" i="282"/>
  <c r="C25" i="291"/>
  <c r="B25"/>
  <c r="Q27"/>
  <c r="Q27" i="282"/>
  <c r="Q27" i="290"/>
  <c r="R27" i="287"/>
  <c r="Q27" i="286"/>
  <c r="Q27" i="285"/>
  <c r="M15" i="291"/>
  <c r="C16" i="282"/>
  <c r="C15"/>
  <c r="B16"/>
  <c r="B15"/>
  <c r="G26" i="290"/>
  <c r="G25"/>
  <c r="G24"/>
  <c r="K24" s="1"/>
  <c r="K27" s="1"/>
  <c r="L34" s="1"/>
  <c r="P34" s="1"/>
  <c r="G23"/>
  <c r="G22"/>
  <c r="G21"/>
  <c r="G20"/>
  <c r="G19"/>
  <c r="G18"/>
  <c r="G17"/>
  <c r="G16"/>
  <c r="G15"/>
  <c r="G27" s="1"/>
  <c r="M16" i="289"/>
  <c r="M17"/>
  <c r="M18"/>
  <c r="M19"/>
  <c r="M20"/>
  <c r="M21"/>
  <c r="M22"/>
  <c r="M23"/>
  <c r="M24"/>
  <c r="M25"/>
  <c r="M26"/>
  <c r="M15"/>
  <c r="M17" i="288"/>
  <c r="M18"/>
  <c r="M19"/>
  <c r="M20"/>
  <c r="M21"/>
  <c r="M22"/>
  <c r="M23"/>
  <c r="M24"/>
  <c r="M25"/>
  <c r="M26"/>
  <c r="M15"/>
  <c r="C16"/>
  <c r="M16" s="1"/>
  <c r="M27" s="1"/>
  <c r="M34" s="1"/>
  <c r="P34" s="1"/>
  <c r="B16"/>
  <c r="N16" i="287"/>
  <c r="N18"/>
  <c r="N19"/>
  <c r="N20"/>
  <c r="N21"/>
  <c r="N23"/>
  <c r="N24"/>
  <c r="N25"/>
  <c r="N26"/>
  <c r="N15"/>
  <c r="H15"/>
  <c r="L15"/>
  <c r="D22"/>
  <c r="N22"/>
  <c r="D17"/>
  <c r="N17"/>
  <c r="B22"/>
  <c r="B17"/>
  <c r="B19" i="286"/>
  <c r="B16" i="285"/>
  <c r="M16" i="286"/>
  <c r="M17"/>
  <c r="M18"/>
  <c r="M20"/>
  <c r="M21"/>
  <c r="M22"/>
  <c r="M23"/>
  <c r="M24"/>
  <c r="M26"/>
  <c r="M15"/>
  <c r="G16"/>
  <c r="K16"/>
  <c r="G17"/>
  <c r="K17"/>
  <c r="G18"/>
  <c r="K18"/>
  <c r="G20"/>
  <c r="K20"/>
  <c r="G21"/>
  <c r="K21"/>
  <c r="G22"/>
  <c r="K22"/>
  <c r="G23"/>
  <c r="K23"/>
  <c r="G24"/>
  <c r="K24"/>
  <c r="G26"/>
  <c r="K26"/>
  <c r="G15"/>
  <c r="K15"/>
  <c r="M25"/>
  <c r="C19"/>
  <c r="M19"/>
  <c r="M17" i="285"/>
  <c r="M18"/>
  <c r="M19"/>
  <c r="M20"/>
  <c r="M21"/>
  <c r="M22"/>
  <c r="M23"/>
  <c r="M24"/>
  <c r="M25"/>
  <c r="M26"/>
  <c r="M15"/>
  <c r="C16"/>
  <c r="M16"/>
  <c r="M46" i="292"/>
  <c r="L46"/>
  <c r="P45"/>
  <c r="P46"/>
  <c r="P35"/>
  <c r="P34"/>
  <c r="L31"/>
  <c r="N26"/>
  <c r="J26"/>
  <c r="I26"/>
  <c r="H26"/>
  <c r="F26"/>
  <c r="E26"/>
  <c r="D26"/>
  <c r="C26"/>
  <c r="O25"/>
  <c r="M25"/>
  <c r="G25"/>
  <c r="K25"/>
  <c r="O24"/>
  <c r="M24"/>
  <c r="G24"/>
  <c r="K24"/>
  <c r="O23"/>
  <c r="M23"/>
  <c r="G23"/>
  <c r="K23"/>
  <c r="O22"/>
  <c r="M22"/>
  <c r="G22"/>
  <c r="K22"/>
  <c r="O21"/>
  <c r="M21"/>
  <c r="G21"/>
  <c r="K21"/>
  <c r="B26"/>
  <c r="O20"/>
  <c r="M20"/>
  <c r="G20"/>
  <c r="K20"/>
  <c r="O19"/>
  <c r="M19"/>
  <c r="G19"/>
  <c r="K19"/>
  <c r="O18"/>
  <c r="M18"/>
  <c r="G18"/>
  <c r="K18"/>
  <c r="O17"/>
  <c r="M17"/>
  <c r="G17"/>
  <c r="K17"/>
  <c r="O16"/>
  <c r="M16"/>
  <c r="G16"/>
  <c r="K16"/>
  <c r="O15"/>
  <c r="M15"/>
  <c r="G15"/>
  <c r="K15"/>
  <c r="O14"/>
  <c r="O26"/>
  <c r="M14"/>
  <c r="M26"/>
  <c r="G14"/>
  <c r="G26"/>
  <c r="G25" i="286"/>
  <c r="K25"/>
  <c r="G19"/>
  <c r="K19"/>
  <c r="M33" i="292"/>
  <c r="M38"/>
  <c r="K14"/>
  <c r="P14"/>
  <c r="P31"/>
  <c r="K26"/>
  <c r="L33"/>
  <c r="L14"/>
  <c r="P15"/>
  <c r="P16"/>
  <c r="P17"/>
  <c r="P18"/>
  <c r="P19"/>
  <c r="P20"/>
  <c r="P21"/>
  <c r="P22"/>
  <c r="P23"/>
  <c r="P24"/>
  <c r="P25"/>
  <c r="P33"/>
  <c r="P38"/>
  <c r="L38"/>
  <c r="P26"/>
  <c r="M39"/>
  <c r="M42"/>
  <c r="L15"/>
  <c r="L16"/>
  <c r="L17"/>
  <c r="L18"/>
  <c r="L19"/>
  <c r="L20"/>
  <c r="L21"/>
  <c r="L22"/>
  <c r="L23"/>
  <c r="L24"/>
  <c r="L25"/>
  <c r="L26"/>
  <c r="L39"/>
  <c r="P39"/>
  <c r="P42"/>
  <c r="L42"/>
  <c r="G15" i="291"/>
  <c r="K15"/>
  <c r="G16"/>
  <c r="K16"/>
  <c r="M16"/>
  <c r="G17"/>
  <c r="K17"/>
  <c r="M17"/>
  <c r="G18"/>
  <c r="K18"/>
  <c r="M18"/>
  <c r="G19"/>
  <c r="K19"/>
  <c r="M19"/>
  <c r="G20"/>
  <c r="K20"/>
  <c r="M20"/>
  <c r="G21"/>
  <c r="K21"/>
  <c r="M21"/>
  <c r="G22"/>
  <c r="K22"/>
  <c r="M22"/>
  <c r="G23"/>
  <c r="K23"/>
  <c r="M23"/>
  <c r="G24"/>
  <c r="M24"/>
  <c r="G25"/>
  <c r="K25"/>
  <c r="M25"/>
  <c r="G26"/>
  <c r="K26"/>
  <c r="M26"/>
  <c r="B27"/>
  <c r="C27"/>
  <c r="D27"/>
  <c r="E27"/>
  <c r="F27"/>
  <c r="H27"/>
  <c r="I27"/>
  <c r="J27"/>
  <c r="N27"/>
  <c r="O27"/>
  <c r="P36"/>
  <c r="P38"/>
  <c r="P38" i="290"/>
  <c r="P36"/>
  <c r="N27"/>
  <c r="J27"/>
  <c r="I27"/>
  <c r="H27"/>
  <c r="F27"/>
  <c r="E27"/>
  <c r="D27"/>
  <c r="O26"/>
  <c r="M26"/>
  <c r="K26"/>
  <c r="O25"/>
  <c r="K25"/>
  <c r="O24"/>
  <c r="M24"/>
  <c r="O23"/>
  <c r="K23"/>
  <c r="O22"/>
  <c r="M22"/>
  <c r="K22"/>
  <c r="O21"/>
  <c r="M21"/>
  <c r="K21"/>
  <c r="O20"/>
  <c r="M20"/>
  <c r="K20"/>
  <c r="O19"/>
  <c r="M19"/>
  <c r="K19"/>
  <c r="O18"/>
  <c r="M18"/>
  <c r="K18"/>
  <c r="O17"/>
  <c r="M17"/>
  <c r="K17"/>
  <c r="O16"/>
  <c r="M16"/>
  <c r="K16"/>
  <c r="O15"/>
  <c r="C27"/>
  <c r="B27"/>
  <c r="P38" i="289"/>
  <c r="P36"/>
  <c r="O27"/>
  <c r="N27"/>
  <c r="J27"/>
  <c r="I27"/>
  <c r="H27"/>
  <c r="F27"/>
  <c r="E27"/>
  <c r="D27"/>
  <c r="B27"/>
  <c r="G25"/>
  <c r="K25"/>
  <c r="G24"/>
  <c r="K24"/>
  <c r="G23"/>
  <c r="K23"/>
  <c r="G22"/>
  <c r="K22"/>
  <c r="G21"/>
  <c r="K21"/>
  <c r="G20"/>
  <c r="K20"/>
  <c r="G19"/>
  <c r="K19"/>
  <c r="G18"/>
  <c r="K18"/>
  <c r="G17"/>
  <c r="K17"/>
  <c r="G16"/>
  <c r="K16"/>
  <c r="G15"/>
  <c r="C27"/>
  <c r="P38" i="288"/>
  <c r="P36"/>
  <c r="O27"/>
  <c r="N27"/>
  <c r="J27"/>
  <c r="I27"/>
  <c r="H27"/>
  <c r="F27"/>
  <c r="E27"/>
  <c r="D27"/>
  <c r="B27"/>
  <c r="G26"/>
  <c r="K26"/>
  <c r="G25"/>
  <c r="K25"/>
  <c r="G24"/>
  <c r="K24"/>
  <c r="G23"/>
  <c r="K23"/>
  <c r="G21"/>
  <c r="K21"/>
  <c r="G20"/>
  <c r="K20"/>
  <c r="G19"/>
  <c r="K19"/>
  <c r="G18"/>
  <c r="K18"/>
  <c r="G17"/>
  <c r="K17"/>
  <c r="G15"/>
  <c r="Q38" i="287"/>
  <c r="Q36"/>
  <c r="O27"/>
  <c r="K27"/>
  <c r="J27"/>
  <c r="I27"/>
  <c r="G27"/>
  <c r="F27"/>
  <c r="E27"/>
  <c r="C27"/>
  <c r="P26"/>
  <c r="H26"/>
  <c r="L26"/>
  <c r="P25"/>
  <c r="H25"/>
  <c r="L25"/>
  <c r="P24"/>
  <c r="P23"/>
  <c r="P22"/>
  <c r="P21"/>
  <c r="H21"/>
  <c r="L21"/>
  <c r="P20"/>
  <c r="H20"/>
  <c r="L20"/>
  <c r="P19"/>
  <c r="H19"/>
  <c r="L19"/>
  <c r="P18"/>
  <c r="P17"/>
  <c r="P16"/>
  <c r="B27"/>
  <c r="P15"/>
  <c r="P27"/>
  <c r="P38" i="286"/>
  <c r="P36"/>
  <c r="N27"/>
  <c r="J27"/>
  <c r="I27"/>
  <c r="H27"/>
  <c r="F27"/>
  <c r="E27"/>
  <c r="D27"/>
  <c r="O26"/>
  <c r="O25"/>
  <c r="O24"/>
  <c r="O23"/>
  <c r="O22"/>
  <c r="O21"/>
  <c r="O20"/>
  <c r="O19"/>
  <c r="O18"/>
  <c r="O17"/>
  <c r="B27"/>
  <c r="O16"/>
  <c r="O15"/>
  <c r="P38" i="285"/>
  <c r="P36"/>
  <c r="N27"/>
  <c r="J27"/>
  <c r="I27"/>
  <c r="H27"/>
  <c r="F27"/>
  <c r="E27"/>
  <c r="D27"/>
  <c r="O26"/>
  <c r="G26"/>
  <c r="K26"/>
  <c r="O25"/>
  <c r="G25"/>
  <c r="K25"/>
  <c r="O24"/>
  <c r="G24"/>
  <c r="K24"/>
  <c r="O23"/>
  <c r="G23"/>
  <c r="K23"/>
  <c r="O22"/>
  <c r="O21"/>
  <c r="O20"/>
  <c r="G20"/>
  <c r="K20"/>
  <c r="O19"/>
  <c r="G19"/>
  <c r="K19"/>
  <c r="O18"/>
  <c r="O17"/>
  <c r="G17"/>
  <c r="K17"/>
  <c r="O16"/>
  <c r="B27"/>
  <c r="O15"/>
  <c r="M27" i="291"/>
  <c r="M34"/>
  <c r="O27" i="290"/>
  <c r="O27" i="285"/>
  <c r="O27" i="286"/>
  <c r="M27" i="285"/>
  <c r="M34"/>
  <c r="K24" i="291"/>
  <c r="K27"/>
  <c r="L34"/>
  <c r="G27"/>
  <c r="K15" i="290"/>
  <c r="M15"/>
  <c r="M23"/>
  <c r="M25"/>
  <c r="K15" i="289"/>
  <c r="M27"/>
  <c r="M34"/>
  <c r="G26"/>
  <c r="K26"/>
  <c r="K15" i="288"/>
  <c r="G16"/>
  <c r="K16"/>
  <c r="G22"/>
  <c r="K22"/>
  <c r="C27"/>
  <c r="H16" i="287"/>
  <c r="L16"/>
  <c r="H17"/>
  <c r="L17"/>
  <c r="H18"/>
  <c r="L18"/>
  <c r="H22"/>
  <c r="L22"/>
  <c r="H23"/>
  <c r="L23"/>
  <c r="H24"/>
  <c r="L24"/>
  <c r="D27"/>
  <c r="G27" i="286"/>
  <c r="C27"/>
  <c r="G15" i="285"/>
  <c r="G16"/>
  <c r="K16"/>
  <c r="G18"/>
  <c r="K18"/>
  <c r="G21"/>
  <c r="K21"/>
  <c r="G22"/>
  <c r="K22"/>
  <c r="C27"/>
  <c r="P34" i="291"/>
  <c r="K27" i="286"/>
  <c r="L34"/>
  <c r="M27"/>
  <c r="M34"/>
  <c r="M27" i="290"/>
  <c r="M34"/>
  <c r="K27" i="289"/>
  <c r="L34"/>
  <c r="P34"/>
  <c r="G27"/>
  <c r="K27" i="288"/>
  <c r="L34"/>
  <c r="G27"/>
  <c r="H27" i="287"/>
  <c r="N27"/>
  <c r="N34"/>
  <c r="P34" i="286"/>
  <c r="K15" i="285"/>
  <c r="G27"/>
  <c r="L27" i="287"/>
  <c r="M34"/>
  <c r="K27" i="285"/>
  <c r="L34"/>
  <c r="Q34" i="287"/>
  <c r="P34" i="285"/>
  <c r="E27" i="282"/>
  <c r="D27"/>
  <c r="C27"/>
  <c r="B27"/>
  <c r="M15"/>
  <c r="P38"/>
  <c r="P36"/>
  <c r="O27"/>
  <c r="N27"/>
  <c r="J27"/>
  <c r="I27"/>
  <c r="H27"/>
  <c r="F27"/>
  <c r="M26"/>
  <c r="G26"/>
  <c r="K26"/>
  <c r="M25"/>
  <c r="G25"/>
  <c r="K25"/>
  <c r="M24"/>
  <c r="G24"/>
  <c r="K24"/>
  <c r="G23"/>
  <c r="K23"/>
  <c r="M23"/>
  <c r="M22"/>
  <c r="G22"/>
  <c r="K22"/>
  <c r="M21"/>
  <c r="G21"/>
  <c r="K21"/>
  <c r="M20"/>
  <c r="G20"/>
  <c r="K20"/>
  <c r="G19"/>
  <c r="K19"/>
  <c r="M19"/>
  <c r="M18"/>
  <c r="M17"/>
  <c r="G17"/>
  <c r="K17"/>
  <c r="M16"/>
  <c r="G16"/>
  <c r="K16"/>
  <c r="M27"/>
  <c r="M34"/>
  <c r="G15"/>
  <c r="K15"/>
  <c r="G18"/>
  <c r="K18"/>
  <c r="G27"/>
  <c r="K27"/>
  <c r="L34"/>
  <c r="P34"/>
  <c r="M34" i="296" l="1"/>
  <c r="K15"/>
  <c r="L34" s="1"/>
  <c r="P34" s="1"/>
  <c r="G27"/>
  <c r="P14" i="285" l="1"/>
  <c r="M41" i="296"/>
  <c r="P15"/>
  <c r="P16" l="1"/>
  <c r="P17" s="1"/>
  <c r="P18" s="1"/>
  <c r="P19" s="1"/>
  <c r="P20" s="1"/>
  <c r="M32" i="285"/>
  <c r="M41" s="1"/>
  <c r="P15"/>
  <c r="L14" l="1"/>
  <c r="P16"/>
  <c r="P17" s="1"/>
  <c r="P18" s="1"/>
  <c r="P19" s="1"/>
  <c r="P20" s="1"/>
  <c r="P21" s="1"/>
  <c r="P22" s="1"/>
  <c r="P23" s="1"/>
  <c r="P24" s="1"/>
  <c r="P25" s="1"/>
  <c r="P26" s="1"/>
  <c r="L32" l="1"/>
  <c r="L15"/>
  <c r="P27"/>
  <c r="M42" s="1"/>
  <c r="M45" s="1"/>
  <c r="P14" i="286" s="1"/>
  <c r="P15" s="1"/>
  <c r="L15" i="296"/>
  <c r="M32" i="286" l="1"/>
  <c r="M41" s="1"/>
  <c r="P32" i="285"/>
  <c r="P41" s="1"/>
  <c r="L41"/>
  <c r="L16"/>
  <c r="L17" s="1"/>
  <c r="L18" s="1"/>
  <c r="L19" s="1"/>
  <c r="L20" s="1"/>
  <c r="L21" s="1"/>
  <c r="L22" s="1"/>
  <c r="L23" s="1"/>
  <c r="L24" s="1"/>
  <c r="L25" s="1"/>
  <c r="L26" s="1"/>
  <c r="P16" i="286"/>
  <c r="P17" s="1"/>
  <c r="P18" s="1"/>
  <c r="P19" s="1"/>
  <c r="P20" s="1"/>
  <c r="P21" s="1"/>
  <c r="P22" s="1"/>
  <c r="P23" s="1"/>
  <c r="P24" s="1"/>
  <c r="P25" s="1"/>
  <c r="P26" s="1"/>
  <c r="P27"/>
  <c r="M42" s="1"/>
  <c r="P42" s="1"/>
  <c r="L16" i="296"/>
  <c r="L17" s="1"/>
  <c r="L18" s="1"/>
  <c r="L19" s="1"/>
  <c r="L20" s="1"/>
  <c r="L24" s="1"/>
  <c r="L41"/>
  <c r="P41"/>
  <c r="M45" i="286"/>
  <c r="Q14" i="287" s="1"/>
  <c r="P42" i="296" l="1"/>
  <c r="L27" i="285"/>
  <c r="L42" s="1"/>
  <c r="P42" s="1"/>
  <c r="P45" s="1"/>
  <c r="Q15" i="287"/>
  <c r="N32"/>
  <c r="N41" s="1"/>
  <c r="L45" i="285" l="1"/>
  <c r="L14" i="286" s="1"/>
  <c r="Q16" i="287"/>
  <c r="Q17" s="1"/>
  <c r="Q18" s="1"/>
  <c r="Q19" s="1"/>
  <c r="Q20" s="1"/>
  <c r="Q21" s="1"/>
  <c r="Q22" s="1"/>
  <c r="Q23" s="1"/>
  <c r="Q24" s="1"/>
  <c r="Q25" s="1"/>
  <c r="Q26" s="1"/>
  <c r="L32" i="286" l="1"/>
  <c r="L15"/>
  <c r="Q27" i="287"/>
  <c r="N42" s="1"/>
  <c r="N45" s="1"/>
  <c r="P14" i="288" s="1"/>
  <c r="M32" s="1"/>
  <c r="M41" s="1"/>
  <c r="P15" l="1"/>
  <c r="L41" i="286"/>
  <c r="L45" s="1"/>
  <c r="M14" i="287" s="1"/>
  <c r="P32" i="286"/>
  <c r="P41" s="1"/>
  <c r="P45" s="1"/>
  <c r="L16"/>
  <c r="L17"/>
  <c r="P16" i="288"/>
  <c r="P17" s="1"/>
  <c r="P18" s="1"/>
  <c r="P19" s="1"/>
  <c r="P20" s="1"/>
  <c r="P21" s="1"/>
  <c r="P22" s="1"/>
  <c r="P23" s="1"/>
  <c r="P24" s="1"/>
  <c r="P25" s="1"/>
  <c r="P26" s="1"/>
  <c r="L18" i="286" l="1"/>
  <c r="L19"/>
  <c r="M15" i="287"/>
  <c r="M32"/>
  <c r="P27" i="288"/>
  <c r="M42" s="1"/>
  <c r="M45" s="1"/>
  <c r="P14" i="289" s="1"/>
  <c r="P15" s="1"/>
  <c r="M32" l="1"/>
  <c r="M41" s="1"/>
  <c r="M16" i="287"/>
  <c r="M17" s="1"/>
  <c r="M18" s="1"/>
  <c r="M19" s="1"/>
  <c r="M20" s="1"/>
  <c r="M21" s="1"/>
  <c r="M22" s="1"/>
  <c r="M23" s="1"/>
  <c r="M24" s="1"/>
  <c r="M25" s="1"/>
  <c r="M26" s="1"/>
  <c r="Q32"/>
  <c r="Q41" s="1"/>
  <c r="M41"/>
  <c r="L20" i="286"/>
  <c r="L21"/>
  <c r="P16" i="289"/>
  <c r="P17" s="1"/>
  <c r="P18" s="1"/>
  <c r="P19" s="1"/>
  <c r="P20" s="1"/>
  <c r="P21" s="1"/>
  <c r="P22" s="1"/>
  <c r="P23" s="1"/>
  <c r="P24" s="1"/>
  <c r="P25" s="1"/>
  <c r="P26" s="1"/>
  <c r="P27" s="1"/>
  <c r="M42" s="1"/>
  <c r="M45" s="1"/>
  <c r="P14" i="290" s="1"/>
  <c r="M27" i="287" l="1"/>
  <c r="M42" s="1"/>
  <c r="Q42" s="1"/>
  <c r="Q45" s="1"/>
  <c r="L23" i="286"/>
  <c r="L22"/>
  <c r="M45" i="287"/>
  <c r="L14" i="288" s="1"/>
  <c r="M32" i="290"/>
  <c r="M41" s="1"/>
  <c r="P15"/>
  <c r="L15" i="288" l="1"/>
  <c r="L32"/>
  <c r="L24" i="286"/>
  <c r="L27" s="1"/>
  <c r="L25"/>
  <c r="L26" s="1"/>
  <c r="P16" i="290"/>
  <c r="P17" s="1"/>
  <c r="P18" s="1"/>
  <c r="P19" s="1"/>
  <c r="P20" s="1"/>
  <c r="P21" s="1"/>
  <c r="P22" s="1"/>
  <c r="P23" s="1"/>
  <c r="P24" s="1"/>
  <c r="P25" s="1"/>
  <c r="P26" s="1"/>
  <c r="P27"/>
  <c r="M42" s="1"/>
  <c r="M45" s="1"/>
  <c r="P14" i="282" s="1"/>
  <c r="L41" i="288" l="1"/>
  <c r="P32"/>
  <c r="P41" s="1"/>
  <c r="L16"/>
  <c r="L17" s="1"/>
  <c r="L18" s="1"/>
  <c r="L19" s="1"/>
  <c r="L20" s="1"/>
  <c r="L21" s="1"/>
  <c r="L22" s="1"/>
  <c r="L23" s="1"/>
  <c r="L24" s="1"/>
  <c r="L25" s="1"/>
  <c r="L26" s="1"/>
  <c r="M32" i="282"/>
  <c r="M41" s="1"/>
  <c r="P15"/>
  <c r="L27" i="288" l="1"/>
  <c r="L42" s="1"/>
  <c r="P42" s="1"/>
  <c r="L45"/>
  <c r="L14" i="289" s="1"/>
  <c r="P45" i="288"/>
  <c r="P16" i="282"/>
  <c r="P17" s="1"/>
  <c r="P18" s="1"/>
  <c r="P19" s="1"/>
  <c r="P20" s="1"/>
  <c r="P21" s="1"/>
  <c r="P22" s="1"/>
  <c r="P23" s="1"/>
  <c r="P24" s="1"/>
  <c r="P25" s="1"/>
  <c r="P26" s="1"/>
  <c r="L15" i="289" l="1"/>
  <c r="L32"/>
  <c r="P27" i="282"/>
  <c r="M42" s="1"/>
  <c r="M45" s="1"/>
  <c r="P14" i="291" s="1"/>
  <c r="P15" s="1"/>
  <c r="L16" i="289" l="1"/>
  <c r="L17" s="1"/>
  <c r="L18" s="1"/>
  <c r="L19" s="1"/>
  <c r="L20" s="1"/>
  <c r="L21" s="1"/>
  <c r="L22" s="1"/>
  <c r="L23" s="1"/>
  <c r="L24" s="1"/>
  <c r="L25" s="1"/>
  <c r="L26" s="1"/>
  <c r="M32" i="291"/>
  <c r="M41" s="1"/>
  <c r="L41" i="289"/>
  <c r="P32"/>
  <c r="P41" s="1"/>
  <c r="P16" i="291"/>
  <c r="P17" s="1"/>
  <c r="P18" s="1"/>
  <c r="P19" s="1"/>
  <c r="P20" s="1"/>
  <c r="P21" s="1"/>
  <c r="P22" s="1"/>
  <c r="P23" s="1"/>
  <c r="P24" s="1"/>
  <c r="P25" s="1"/>
  <c r="P26" s="1"/>
  <c r="L27" i="289" l="1"/>
  <c r="L42" s="1"/>
  <c r="P42" s="1"/>
  <c r="P45" s="1"/>
  <c r="P27" i="291"/>
  <c r="M42" s="1"/>
  <c r="M45" s="1"/>
  <c r="P14" i="294" s="1"/>
  <c r="L45" i="289"/>
  <c r="L14" i="290" s="1"/>
  <c r="P15" i="294"/>
  <c r="M32"/>
  <c r="M41" s="1"/>
  <c r="L32" i="290" l="1"/>
  <c r="L15"/>
  <c r="P16" i="294"/>
  <c r="P17" s="1"/>
  <c r="P18" s="1"/>
  <c r="P19" s="1"/>
  <c r="P20" s="1"/>
  <c r="P21" s="1"/>
  <c r="P22" s="1"/>
  <c r="P23" s="1"/>
  <c r="P24" s="1"/>
  <c r="P25" s="1"/>
  <c r="P26" s="1"/>
  <c r="L41" i="290" l="1"/>
  <c r="P32"/>
  <c r="P41" s="1"/>
  <c r="L16"/>
  <c r="L17" s="1"/>
  <c r="L18" s="1"/>
  <c r="L19" s="1"/>
  <c r="L20" s="1"/>
  <c r="L21" s="1"/>
  <c r="L22" s="1"/>
  <c r="L23" s="1"/>
  <c r="L24" s="1"/>
  <c r="L25" s="1"/>
  <c r="L26" s="1"/>
  <c r="P27" i="294"/>
  <c r="M42" s="1"/>
  <c r="M45" s="1"/>
  <c r="L27" i="290" l="1"/>
  <c r="L42" s="1"/>
  <c r="P42" s="1"/>
  <c r="P45" s="1"/>
  <c r="L45" l="1"/>
  <c r="L14" i="282" s="1"/>
  <c r="L15" l="1"/>
  <c r="L32"/>
  <c r="L16" l="1"/>
  <c r="L17" s="1"/>
  <c r="L18" s="1"/>
  <c r="L19" s="1"/>
  <c r="L20" s="1"/>
  <c r="L21" s="1"/>
  <c r="L22" s="1"/>
  <c r="L23" s="1"/>
  <c r="L24" s="1"/>
  <c r="L25" s="1"/>
  <c r="L26" s="1"/>
  <c r="L41"/>
  <c r="P32"/>
  <c r="P41" s="1"/>
  <c r="L27" l="1"/>
  <c r="L42" s="1"/>
  <c r="P42" s="1"/>
  <c r="P45" s="1"/>
  <c r="L45" l="1"/>
  <c r="L14" i="291" s="1"/>
  <c r="L15" l="1"/>
  <c r="L32"/>
  <c r="L16" l="1"/>
  <c r="L17" s="1"/>
  <c r="L18" s="1"/>
  <c r="L19" s="1"/>
  <c r="L20" s="1"/>
  <c r="L21" s="1"/>
  <c r="L22" s="1"/>
  <c r="L23" s="1"/>
  <c r="L24" s="1"/>
  <c r="L25" s="1"/>
  <c r="L26" s="1"/>
  <c r="P32"/>
  <c r="P41" s="1"/>
  <c r="L41"/>
  <c r="L27" l="1"/>
  <c r="L42" s="1"/>
  <c r="P42" s="1"/>
  <c r="P45" s="1"/>
  <c r="L45" l="1"/>
  <c r="L14" i="294" s="1"/>
  <c r="L15" l="1"/>
  <c r="L32"/>
  <c r="L16" l="1"/>
  <c r="L17" s="1"/>
  <c r="L18" s="1"/>
  <c r="L19" s="1"/>
  <c r="L20" s="1"/>
  <c r="L21" s="1"/>
  <c r="L22" s="1"/>
  <c r="L23" s="1"/>
  <c r="L24" s="1"/>
  <c r="L25" s="1"/>
  <c r="L26" s="1"/>
  <c r="L41"/>
  <c r="P32"/>
  <c r="P41" s="1"/>
  <c r="L27" l="1"/>
  <c r="L42" s="1"/>
  <c r="P42" s="1"/>
  <c r="P45" s="1"/>
  <c r="L45" l="1"/>
</calcChain>
</file>

<file path=xl/sharedStrings.xml><?xml version="1.0" encoding="utf-8"?>
<sst xmlns="http://schemas.openxmlformats.org/spreadsheetml/2006/main" count="619" uniqueCount="233">
  <si>
    <t>AIRPORTS AUTHORITY OF INDIA (NR)</t>
  </si>
  <si>
    <t>Name :</t>
  </si>
  <si>
    <t xml:space="preserve">EMPLOYEE CODE : </t>
  </si>
  <si>
    <t>ENPLOYEES CONTRIBUTION</t>
  </si>
  <si>
    <t>AUTHORITY CONTRIBUTION</t>
  </si>
  <si>
    <t>Month</t>
  </si>
  <si>
    <t>Total Salary</t>
  </si>
  <si>
    <t>Recovery of Adv.</t>
  </si>
  <si>
    <t>Total Recovery</t>
  </si>
  <si>
    <t>Deduct advances or part final withdrawl</t>
  </si>
  <si>
    <t>Monthly progressive balance for interest calculation</t>
  </si>
  <si>
    <t>Authority Contribution</t>
  </si>
  <si>
    <t>Less pert final withdrawl</t>
  </si>
  <si>
    <t>Subtotal</t>
  </si>
  <si>
    <t>EMPLOYEE CONTRIBUTION</t>
  </si>
  <si>
    <t>TOTAL</t>
  </si>
  <si>
    <t>Opening Balance of CPF</t>
  </si>
  <si>
    <t>Contribution during the year</t>
  </si>
  <si>
    <t>Less advance / withdrawl</t>
  </si>
  <si>
    <t>Closing Balance</t>
  </si>
  <si>
    <t>Net amount</t>
  </si>
  <si>
    <t>Arrear</t>
  </si>
  <si>
    <t>Optional</t>
  </si>
  <si>
    <t>COMPOUNDED
INTERST</t>
  </si>
  <si>
    <t>EMP 
CONTRIBUTION</t>
  </si>
  <si>
    <t>AAI 
CONTRIBUTION</t>
  </si>
  <si>
    <t>AMT WITH INTT FOR 2006-07</t>
  </si>
  <si>
    <t>AMT WITH INTT FOR 2007-08</t>
  </si>
  <si>
    <t>NAA ENPLOYEES CONTRIBUTIORY PROVIDENT FUND</t>
  </si>
  <si>
    <t>INDIVIDUAL PROVIDENT FUND ACCOUNT FOR THE YEAR - 1998-99</t>
  </si>
  <si>
    <t>Statutory Contribution  of salary</t>
  </si>
  <si>
    <t>PF/ Gratuity Trd from other orgn. CAD</t>
  </si>
  <si>
    <t>Deduct 1.16%</t>
  </si>
  <si>
    <t>Opening balance of CPF</t>
  </si>
  <si>
    <t>Apr'98</t>
  </si>
  <si>
    <t xml:space="preserve"> </t>
  </si>
  <si>
    <t>May'98</t>
  </si>
  <si>
    <t>Jun'98</t>
  </si>
  <si>
    <t>Jul'98</t>
  </si>
  <si>
    <t>Aug'98</t>
  </si>
  <si>
    <t>Sep'98</t>
  </si>
  <si>
    <t>Oct'98</t>
  </si>
  <si>
    <t>Nov'98</t>
  </si>
  <si>
    <t>Dec'98</t>
  </si>
  <si>
    <t>Jan'99</t>
  </si>
  <si>
    <t>Feb'99</t>
  </si>
  <si>
    <t>Mar'99</t>
  </si>
  <si>
    <t>BOLD INDICATE DA AREEAR INCLUSIVE</t>
  </si>
  <si>
    <t>Add Transfer from other Org. / CAD</t>
  </si>
  <si>
    <t>Add interest for the yerar</t>
  </si>
  <si>
    <t>OM PAL</t>
  </si>
  <si>
    <t>ACCOUNT NO: CPF : NAA/DEL/14074</t>
  </si>
  <si>
    <t>INDIVIDUAL PROVIDENT FUND ACCOUNT FOR THE YEAR - 1992-93</t>
  </si>
  <si>
    <t>Apr'92</t>
  </si>
  <si>
    <t>May'92</t>
  </si>
  <si>
    <t>Jun'92</t>
  </si>
  <si>
    <t>Jul'92</t>
  </si>
  <si>
    <t>Aug'92</t>
  </si>
  <si>
    <t>Sep'92</t>
  </si>
  <si>
    <t>Oct'92</t>
  </si>
  <si>
    <t>Nov'92</t>
  </si>
  <si>
    <t>Dec'92</t>
  </si>
  <si>
    <t>Jan'93</t>
  </si>
  <si>
    <t>Feb'93</t>
  </si>
  <si>
    <t>Mar'93</t>
  </si>
  <si>
    <t>INDIVIDUAL PROVIDENT FUND ACCOUNT FOR THE YEAR - 1993-94</t>
  </si>
  <si>
    <t>Apr'93</t>
  </si>
  <si>
    <t>May'93</t>
  </si>
  <si>
    <t>Jun'93</t>
  </si>
  <si>
    <t>Jul'93</t>
  </si>
  <si>
    <t>Aug'93</t>
  </si>
  <si>
    <t>Sep'93</t>
  </si>
  <si>
    <t>Oct'93</t>
  </si>
  <si>
    <t>Nov'93</t>
  </si>
  <si>
    <t>Dec'93</t>
  </si>
  <si>
    <t>Jan'94</t>
  </si>
  <si>
    <t>Feb'94</t>
  </si>
  <si>
    <t>Mar'94</t>
  </si>
  <si>
    <t>INDIVIDUAL PROVIDENT FUND ACCOUNT FOR THE YEAR - 1994-95</t>
  </si>
  <si>
    <t>Apr'94</t>
  </si>
  <si>
    <t>May'94</t>
  </si>
  <si>
    <t>Jun'94</t>
  </si>
  <si>
    <t>Jul'94</t>
  </si>
  <si>
    <t>Aug'94</t>
  </si>
  <si>
    <t>Sep'94</t>
  </si>
  <si>
    <t>Oct'94</t>
  </si>
  <si>
    <t>Nov'94</t>
  </si>
  <si>
    <t>Dec'94</t>
  </si>
  <si>
    <t>Jan'95</t>
  </si>
  <si>
    <t>Feb'95</t>
  </si>
  <si>
    <t>Mar'95</t>
  </si>
  <si>
    <t>INDIVIDUAL PROVIDENT FUND ACCOUNT FOR THE YEAR - 1995-96</t>
  </si>
  <si>
    <t>Apr'95</t>
  </si>
  <si>
    <t>May'95</t>
  </si>
  <si>
    <t>Jun'95</t>
  </si>
  <si>
    <t>Jul'95</t>
  </si>
  <si>
    <t>Aug'95</t>
  </si>
  <si>
    <t>Sep'95</t>
  </si>
  <si>
    <t>Oct'95</t>
  </si>
  <si>
    <t>Nov'95</t>
  </si>
  <si>
    <t>Dec'95</t>
  </si>
  <si>
    <t>Jan'96</t>
  </si>
  <si>
    <t>Feb'96</t>
  </si>
  <si>
    <t>Mar'96</t>
  </si>
  <si>
    <t>INDIVIDUAL PROVIDENT FUND ACCOUNT FOR THE YEAR - 1996-97</t>
  </si>
  <si>
    <t>Apr'96</t>
  </si>
  <si>
    <t>May'96</t>
  </si>
  <si>
    <t>Jun'96</t>
  </si>
  <si>
    <t>Jul'96</t>
  </si>
  <si>
    <t>Aug'96</t>
  </si>
  <si>
    <t>Sep'96</t>
  </si>
  <si>
    <t>Oct'96</t>
  </si>
  <si>
    <t>Nov'96</t>
  </si>
  <si>
    <t>Dec'96</t>
  </si>
  <si>
    <t>Jan'97</t>
  </si>
  <si>
    <t>Feb'97</t>
  </si>
  <si>
    <t>Mar'97</t>
  </si>
  <si>
    <t>INDIVIDUAL PROVIDENT FUND ACCOUNT FOR THE YEAR - 1997-98</t>
  </si>
  <si>
    <t>Apr'97</t>
  </si>
  <si>
    <t>May'97</t>
  </si>
  <si>
    <t>Jun'97</t>
  </si>
  <si>
    <t>Jul'97</t>
  </si>
  <si>
    <t>Aug'97</t>
  </si>
  <si>
    <t>Sep'97</t>
  </si>
  <si>
    <t>Oct'97</t>
  </si>
  <si>
    <t>Nov'97</t>
  </si>
  <si>
    <t>Dec'97</t>
  </si>
  <si>
    <t>Jan'98</t>
  </si>
  <si>
    <t>Feb'98</t>
  </si>
  <si>
    <t>Mar'98</t>
  </si>
  <si>
    <t>INDIVIDUAL PROVIDENT FUND ACCOUNT FOR THE YEAR - 1999-00</t>
  </si>
  <si>
    <t>Apr'99</t>
  </si>
  <si>
    <t>May'99</t>
  </si>
  <si>
    <t>Jun'99</t>
  </si>
  <si>
    <t>Jul'99</t>
  </si>
  <si>
    <t>Aug'99</t>
  </si>
  <si>
    <t>Sep'99</t>
  </si>
  <si>
    <t>Oct'99</t>
  </si>
  <si>
    <t>Nov'99</t>
  </si>
  <si>
    <t>Dec'99</t>
  </si>
  <si>
    <t>Jan'00</t>
  </si>
  <si>
    <t>Feb'00</t>
  </si>
  <si>
    <t>Mar'00</t>
  </si>
  <si>
    <t>INDIVIDUAL PROVIDENT FUND ACCOUNT FOR THE YEAR - 1989-90</t>
  </si>
  <si>
    <t>Apr'89</t>
  </si>
  <si>
    <t>May'89</t>
  </si>
  <si>
    <t>Jun'89</t>
  </si>
  <si>
    <t>Jul'89</t>
  </si>
  <si>
    <t>Aug'89</t>
  </si>
  <si>
    <t>Sep'89</t>
  </si>
  <si>
    <t>Oct'89</t>
  </si>
  <si>
    <t>Nov'89</t>
  </si>
  <si>
    <t>Dec'89</t>
  </si>
  <si>
    <t>Jan'90</t>
  </si>
  <si>
    <t>Feb'90</t>
  </si>
  <si>
    <t>Mar'90</t>
  </si>
  <si>
    <t>=</t>
  </si>
  <si>
    <t>OPENING BALANCE OF FPF</t>
  </si>
  <si>
    <t>CONTRIBUTION FOR FPF FOR DURING YEAR</t>
  </si>
  <si>
    <t>31 DAYS EOL</t>
  </si>
  <si>
    <t>30 DAYS EOL</t>
  </si>
  <si>
    <t>DAYS EOL ADJ</t>
  </si>
  <si>
    <t>29 DAYS EOL</t>
  </si>
  <si>
    <t>10 DAYS EOL</t>
  </si>
  <si>
    <t>INDIVIDUAL PROVIDENT FUND ACCOUNT FOR THE YEAR - 00-01</t>
  </si>
  <si>
    <t>Apr'00</t>
  </si>
  <si>
    <t>May'00</t>
  </si>
  <si>
    <t>Jun'00</t>
  </si>
  <si>
    <t>Jul'00</t>
  </si>
  <si>
    <t>Aug'00</t>
  </si>
  <si>
    <t>Sep'00</t>
  </si>
  <si>
    <t>Oct'00</t>
  </si>
  <si>
    <t>Nov'00</t>
  </si>
  <si>
    <t>Dec'00</t>
  </si>
  <si>
    <t>Jan'01</t>
  </si>
  <si>
    <t>Feb'01</t>
  </si>
  <si>
    <t>Mar'01</t>
  </si>
  <si>
    <t>SHAKUNTALA</t>
  </si>
  <si>
    <t>ACCOUNT NO: CPF : NAA/DEL/14085</t>
  </si>
  <si>
    <t>FPF &amp; INTEREST MERGED</t>
  </si>
  <si>
    <t>INDIVIDUAL PROVIDENT FUND ACCOUNT FOR THE YEAR - 2005-06</t>
  </si>
  <si>
    <t>Apr'05</t>
  </si>
  <si>
    <t>May'05</t>
  </si>
  <si>
    <t>Jun'05</t>
  </si>
  <si>
    <t>Jul'05</t>
  </si>
  <si>
    <t>Aug'05</t>
  </si>
  <si>
    <t>Sep'05</t>
  </si>
  <si>
    <t>Oct'05</t>
  </si>
  <si>
    <t>Nov'05</t>
  </si>
  <si>
    <t>Dec'05</t>
  </si>
  <si>
    <t>Jan'06</t>
  </si>
  <si>
    <t>Feb'06</t>
  </si>
  <si>
    <t>Mar'06</t>
  </si>
  <si>
    <t>Add interest for the year</t>
  </si>
  <si>
    <t>AMT WITH INTT FOR 2008-09</t>
  </si>
  <si>
    <t>VIVEK</t>
  </si>
  <si>
    <t>ACCOUNT NO: CPF : NAA/DEL/27788</t>
  </si>
  <si>
    <t>CPF FINAL PAYMENT STATEMENT  I/R Of  VIVEK, SR. ASST (ENGG-ELEC) , RESIGNED ON 18.11.2005 (SHEET 01)</t>
  </si>
  <si>
    <t>CLOSING BALANCE IN F.Y. 2005-06</t>
  </si>
  <si>
    <t>AMT WITH INTT FOR 2009-10</t>
  </si>
  <si>
    <t xml:space="preserve">AMT TO BE ADDED
 IN OB OF F. Y. 2010-11 </t>
  </si>
  <si>
    <t>Form no:  AAIEPF-2</t>
  </si>
  <si>
    <t>AIRPORTS AUTHORITY OF INDIA EMPLOYEES PROVIDENT FUND</t>
  </si>
  <si>
    <r>
      <t xml:space="preserve">SCHEDULE OF </t>
    </r>
    <r>
      <rPr>
        <b/>
        <sz val="12"/>
        <rFont val="Arial"/>
        <family val="2"/>
      </rPr>
      <t>PRIOR PERIOD ADJUSTMENT IN OPEING BALANCE</t>
    </r>
    <r>
      <rPr>
        <sz val="12"/>
        <rFont val="Arial"/>
        <family val="2"/>
      </rPr>
      <t xml:space="preserve"> AS ON 1st April 2010</t>
    </r>
  </si>
  <si>
    <t>Unit Name:-______________</t>
  </si>
  <si>
    <t>Sl No</t>
  </si>
  <si>
    <t>PF ID</t>
  </si>
  <si>
    <t>CPF A/c No (Old)</t>
  </si>
  <si>
    <t>Emp No</t>
  </si>
  <si>
    <t xml:space="preserve">Name of the Member </t>
  </si>
  <si>
    <t>Desig</t>
  </si>
  <si>
    <t>Father's Name/ Husband name in case of Married women</t>
  </si>
  <si>
    <t>Date of birth</t>
  </si>
  <si>
    <t>Period of adjustment</t>
  </si>
  <si>
    <t>Emoluments Amount</t>
  </si>
  <si>
    <t xml:space="preserve">Adjustment In opening balances Subscription </t>
  </si>
  <si>
    <t xml:space="preserve">Adjustment in opening Balances Employer Contribution </t>
  </si>
  <si>
    <t xml:space="preserve">Adjustment in CPF Adv outstanding Balance </t>
  </si>
  <si>
    <t xml:space="preserve">Station </t>
  </si>
  <si>
    <t>Remarks</t>
  </si>
  <si>
    <t>Subscription amount</t>
  </si>
  <si>
    <t>Interest thereon</t>
  </si>
  <si>
    <t>Total       (10+11)</t>
  </si>
  <si>
    <t>Contribution amount</t>
  </si>
  <si>
    <t>interest thereon</t>
  </si>
  <si>
    <t>Total    (13+14)</t>
  </si>
  <si>
    <t>2A</t>
  </si>
  <si>
    <t>N/A</t>
  </si>
  <si>
    <t>011077Vi22068</t>
  </si>
  <si>
    <t>SENIOR 
ASSISTANT</t>
  </si>
  <si>
    <t xml:space="preserve">ADJUSTMENT OF  OB FROM  
F.Y. 2006-07 TO F.Y. 2009-2010
</t>
  </si>
  <si>
    <t>PALAM</t>
  </si>
  <si>
    <t>AMOUNT TO BE ADDED
IN OB OF F. Y. 2010-2011 (AS PER SHEET 2)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</si>
</sst>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#,##0.0;\-#,##0.0"/>
  </numFmts>
  <fonts count="1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u/>
      <sz val="9"/>
      <name val="Arial"/>
      <family val="2"/>
    </font>
    <font>
      <sz val="8"/>
      <name val="Arial"/>
    </font>
    <font>
      <sz val="14"/>
      <name val="Arial"/>
      <family val="2"/>
    </font>
    <font>
      <sz val="12"/>
      <name val="Arial"/>
      <family val="2"/>
    </font>
    <font>
      <sz val="9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3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1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wrapText="1"/>
    </xf>
    <xf numFmtId="17" fontId="3" fillId="0" borderId="1" xfId="0" applyNumberFormat="1" applyFont="1" applyBorder="1"/>
    <xf numFmtId="0" fontId="3" fillId="2" borderId="1" xfId="0" applyFont="1" applyFill="1" applyBorder="1"/>
    <xf numFmtId="17" fontId="4" fillId="0" borderId="1" xfId="0" applyNumberFormat="1" applyFont="1" applyBorder="1" applyAlignment="1">
      <alignment horizontal="right"/>
    </xf>
    <xf numFmtId="38" fontId="3" fillId="0" borderId="0" xfId="2" applyNumberFormat="1" applyFont="1"/>
    <xf numFmtId="0" fontId="5" fillId="0" borderId="0" xfId="0" applyFont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Border="1"/>
    <xf numFmtId="38" fontId="3" fillId="0" borderId="0" xfId="2" applyNumberFormat="1" applyFont="1" applyBorder="1" applyAlignment="1"/>
    <xf numFmtId="0" fontId="3" fillId="0" borderId="0" xfId="0" applyFont="1" applyBorder="1" applyAlignment="1"/>
    <xf numFmtId="0" fontId="4" fillId="0" borderId="0" xfId="0" applyFont="1" applyBorder="1" applyAlignment="1">
      <alignment horizontal="right"/>
    </xf>
    <xf numFmtId="38" fontId="3" fillId="0" borderId="0" xfId="2" applyNumberFormat="1" applyFont="1" applyBorder="1"/>
    <xf numFmtId="38" fontId="4" fillId="0" borderId="0" xfId="2" applyNumberFormat="1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38" fontId="3" fillId="0" borderId="0" xfId="2" applyNumberFormat="1" applyFont="1" applyBorder="1" applyAlignment="1">
      <alignment horizontal="right"/>
    </xf>
    <xf numFmtId="164" fontId="6" fillId="0" borderId="0" xfId="0" applyNumberFormat="1" applyFont="1" applyBorder="1" applyAlignment="1"/>
    <xf numFmtId="38" fontId="4" fillId="0" borderId="0" xfId="2" applyNumberFormat="1" applyFont="1" applyBorder="1" applyAlignment="1"/>
    <xf numFmtId="38" fontId="4" fillId="0" borderId="0" xfId="2" applyNumberFormat="1" applyFont="1" applyBorder="1" applyAlignment="1">
      <alignment horizontal="center"/>
    </xf>
    <xf numFmtId="0" fontId="4" fillId="0" borderId="0" xfId="0" applyFont="1" applyBorder="1" applyAlignment="1"/>
    <xf numFmtId="17" fontId="3" fillId="0" borderId="1" xfId="0" applyNumberFormat="1" applyFont="1" applyBorder="1" applyAlignment="1">
      <alignment horizontal="center"/>
    </xf>
    <xf numFmtId="43" fontId="3" fillId="2" borderId="1" xfId="2" applyFont="1" applyFill="1" applyBorder="1"/>
    <xf numFmtId="43" fontId="4" fillId="2" borderId="1" xfId="2" applyFont="1" applyFill="1" applyBorder="1"/>
    <xf numFmtId="0" fontId="3" fillId="0" borderId="1" xfId="0" applyFont="1" applyBorder="1" applyAlignment="1">
      <alignment horizontal="center" wrapText="1"/>
    </xf>
    <xf numFmtId="164" fontId="4" fillId="2" borderId="1" xfId="2" applyNumberFormat="1" applyFont="1" applyFill="1" applyBorder="1"/>
    <xf numFmtId="43" fontId="3" fillId="2" borderId="1" xfId="0" applyNumberFormat="1" applyFont="1" applyFill="1" applyBorder="1"/>
    <xf numFmtId="164" fontId="3" fillId="2" borderId="1" xfId="2" applyNumberFormat="1" applyFont="1" applyFill="1" applyBorder="1"/>
    <xf numFmtId="164" fontId="3" fillId="2" borderId="1" xfId="0" applyNumberFormat="1" applyFont="1" applyFill="1" applyBorder="1"/>
    <xf numFmtId="164" fontId="3" fillId="0" borderId="0" xfId="2" applyNumberFormat="1" applyFont="1" applyBorder="1" applyAlignment="1"/>
    <xf numFmtId="164" fontId="3" fillId="0" borderId="0" xfId="0" applyNumberFormat="1" applyFont="1" applyBorder="1" applyAlignment="1"/>
    <xf numFmtId="164" fontId="3" fillId="0" borderId="0" xfId="2" applyNumberFormat="1" applyFont="1" applyBorder="1"/>
    <xf numFmtId="164" fontId="3" fillId="0" borderId="0" xfId="0" applyNumberFormat="1" applyFont="1" applyBorder="1"/>
    <xf numFmtId="164" fontId="3" fillId="0" borderId="2" xfId="2" applyNumberFormat="1" applyFont="1" applyBorder="1" applyAlignment="1"/>
    <xf numFmtId="164" fontId="4" fillId="0" borderId="0" xfId="2" applyNumberFormat="1" applyFont="1" applyBorder="1" applyAlignment="1"/>
    <xf numFmtId="0" fontId="0" fillId="0" borderId="0" xfId="0" applyBorder="1"/>
    <xf numFmtId="1" fontId="8" fillId="0" borderId="1" xfId="0" applyNumberFormat="1" applyFont="1" applyBorder="1"/>
    <xf numFmtId="1" fontId="4" fillId="0" borderId="1" xfId="0" applyNumberFormat="1" applyFont="1" applyBorder="1" applyAlignment="1">
      <alignment wrapText="1"/>
    </xf>
    <xf numFmtId="0" fontId="9" fillId="0" borderId="1" xfId="0" applyFont="1" applyBorder="1" applyAlignment="1">
      <alignment wrapText="1"/>
    </xf>
    <xf numFmtId="2" fontId="8" fillId="0" borderId="1" xfId="0" applyNumberFormat="1" applyFont="1" applyBorder="1"/>
    <xf numFmtId="0" fontId="3" fillId="2" borderId="4" xfId="0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right" vertical="top" wrapText="1"/>
    </xf>
    <xf numFmtId="41" fontId="3" fillId="2" borderId="1" xfId="0" applyNumberFormat="1" applyFont="1" applyFill="1" applyBorder="1"/>
    <xf numFmtId="1" fontId="3" fillId="2" borderId="1" xfId="2" applyNumberFormat="1" applyFont="1" applyFill="1" applyBorder="1"/>
    <xf numFmtId="2" fontId="3" fillId="2" borderId="1" xfId="0" applyNumberFormat="1" applyFont="1" applyFill="1" applyBorder="1"/>
    <xf numFmtId="1" fontId="3" fillId="2" borderId="1" xfId="0" applyNumberFormat="1" applyFont="1" applyFill="1" applyBorder="1"/>
    <xf numFmtId="0" fontId="4" fillId="2" borderId="1" xfId="0" applyFont="1" applyFill="1" applyBorder="1"/>
    <xf numFmtId="1" fontId="4" fillId="2" borderId="1" xfId="2" applyNumberFormat="1" applyFont="1" applyFill="1" applyBorder="1"/>
    <xf numFmtId="43" fontId="4" fillId="2" borderId="1" xfId="2" applyNumberFormat="1" applyFont="1" applyFill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5" fontId="4" fillId="2" borderId="1" xfId="2" applyNumberFormat="1" applyFont="1" applyFill="1" applyBorder="1"/>
    <xf numFmtId="41" fontId="4" fillId="2" borderId="1" xfId="2" applyNumberFormat="1" applyFont="1" applyFill="1" applyBorder="1"/>
    <xf numFmtId="1" fontId="4" fillId="0" borderId="0" xfId="0" applyNumberFormat="1" applyFont="1"/>
    <xf numFmtId="1" fontId="3" fillId="2" borderId="1" xfId="0" applyNumberFormat="1" applyFont="1" applyFill="1" applyBorder="1" applyAlignment="1">
      <alignment horizontal="center" vertical="top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0" xfId="0" applyNumberFormat="1" applyFont="1"/>
    <xf numFmtId="1" fontId="3" fillId="0" borderId="0" xfId="0" applyNumberFormat="1" applyFont="1" applyBorder="1"/>
    <xf numFmtId="1" fontId="3" fillId="0" borderId="0" xfId="0" applyNumberFormat="1" applyFont="1" applyBorder="1" applyAlignment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/>
    <xf numFmtId="1" fontId="4" fillId="0" borderId="0" xfId="0" applyNumberFormat="1" applyFont="1" applyBorder="1" applyAlignment="1"/>
    <xf numFmtId="1" fontId="3" fillId="2" borderId="1" xfId="0" applyNumberFormat="1" applyFont="1" applyFill="1" applyBorder="1" applyAlignment="1">
      <alignment horizontal="right"/>
    </xf>
    <xf numFmtId="165" fontId="3" fillId="2" borderId="1" xfId="2" applyNumberFormat="1" applyFont="1" applyFill="1" applyBorder="1"/>
    <xf numFmtId="1" fontId="5" fillId="0" borderId="0" xfId="0" applyNumberFormat="1" applyFont="1" applyAlignment="1">
      <alignment horizontal="center" wrapText="1"/>
    </xf>
    <xf numFmtId="1" fontId="5" fillId="0" borderId="0" xfId="0" applyNumberFormat="1" applyFont="1" applyAlignment="1">
      <alignment horizontal="center"/>
    </xf>
    <xf numFmtId="1" fontId="3" fillId="0" borderId="0" xfId="2" applyNumberFormat="1" applyFont="1" applyBorder="1" applyAlignment="1"/>
    <xf numFmtId="1" fontId="3" fillId="0" borderId="0" xfId="2" applyNumberFormat="1" applyFont="1" applyBorder="1"/>
    <xf numFmtId="1" fontId="3" fillId="0" borderId="2" xfId="2" applyNumberFormat="1" applyFont="1" applyBorder="1" applyAlignment="1"/>
    <xf numFmtId="1" fontId="4" fillId="0" borderId="0" xfId="2" applyNumberFormat="1" applyFont="1" applyBorder="1" applyAlignment="1"/>
    <xf numFmtId="0" fontId="3" fillId="0" borderId="6" xfId="0" applyFont="1" applyBorder="1"/>
    <xf numFmtId="1" fontId="4" fillId="2" borderId="1" xfId="0" applyNumberFormat="1" applyFont="1" applyFill="1" applyBorder="1"/>
    <xf numFmtId="0" fontId="4" fillId="0" borderId="1" xfId="0" applyFont="1" applyBorder="1"/>
    <xf numFmtId="0" fontId="4" fillId="0" borderId="1" xfId="0" applyFont="1" applyBorder="1" applyAlignment="1"/>
    <xf numFmtId="164" fontId="3" fillId="2" borderId="7" xfId="0" applyNumberFormat="1" applyFont="1" applyFill="1" applyBorder="1"/>
    <xf numFmtId="0" fontId="11" fillId="0" borderId="0" xfId="0" applyFont="1"/>
    <xf numFmtId="0" fontId="10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0" borderId="0" xfId="2" applyNumberFormat="1" applyFont="1" applyBorder="1" applyAlignment="1">
      <alignment horizontal="center"/>
    </xf>
    <xf numFmtId="0" fontId="3" fillId="2" borderId="8" xfId="0" applyFont="1" applyFill="1" applyBorder="1"/>
    <xf numFmtId="1" fontId="8" fillId="0" borderId="1" xfId="0" applyNumberFormat="1" applyFont="1" applyBorder="1" applyAlignment="1">
      <alignment horizontal="left"/>
    </xf>
    <xf numFmtId="38" fontId="3" fillId="0" borderId="0" xfId="2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 vertical="top" wrapText="1"/>
    </xf>
    <xf numFmtId="1" fontId="2" fillId="0" borderId="0" xfId="0" applyNumberFormat="1" applyFont="1" applyAlignment="1">
      <alignment horizontal="center"/>
    </xf>
    <xf numFmtId="0" fontId="3" fillId="2" borderId="7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2" borderId="4" xfId="0" applyFont="1" applyFill="1" applyBorder="1" applyAlignment="1">
      <alignment horizontal="right" vertical="top" wrapText="1"/>
    </xf>
    <xf numFmtId="38" fontId="3" fillId="0" borderId="5" xfId="2" applyNumberFormat="1" applyFont="1" applyBorder="1"/>
    <xf numFmtId="0" fontId="10" fillId="0" borderId="0" xfId="0" applyFont="1" applyAlignment="1">
      <alignment horizontal="center"/>
    </xf>
    <xf numFmtId="166" fontId="8" fillId="0" borderId="7" xfId="1" applyNumberFormat="1" applyFont="1" applyBorder="1" applyAlignment="1">
      <alignment horizontal="center" wrapText="1" shrinkToFit="1"/>
    </xf>
    <xf numFmtId="0" fontId="0" fillId="0" borderId="3" xfId="0" applyBorder="1"/>
    <xf numFmtId="0" fontId="0" fillId="0" borderId="4" xfId="0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1" fillId="0" borderId="0" xfId="3"/>
    <xf numFmtId="0" fontId="1" fillId="0" borderId="0" xfId="3" applyFont="1"/>
    <xf numFmtId="0" fontId="8" fillId="0" borderId="0" xfId="3" applyFont="1"/>
    <xf numFmtId="0" fontId="13" fillId="0" borderId="0" xfId="3" applyFont="1"/>
    <xf numFmtId="0" fontId="14" fillId="0" borderId="0" xfId="3" applyFont="1"/>
    <xf numFmtId="0" fontId="1" fillId="0" borderId="1" xfId="3" applyFont="1" applyBorder="1" applyAlignment="1">
      <alignment horizontal="center" vertical="top" wrapText="1"/>
    </xf>
    <xf numFmtId="0" fontId="1" fillId="0" borderId="1" xfId="3" applyBorder="1" applyAlignment="1">
      <alignment horizontal="center" vertical="top" wrapText="1"/>
    </xf>
    <xf numFmtId="0" fontId="1" fillId="0" borderId="1" xfId="3" applyFont="1" applyBorder="1" applyAlignment="1">
      <alignment horizontal="center" vertical="top"/>
    </xf>
    <xf numFmtId="0" fontId="1" fillId="0" borderId="1" xfId="3" applyBorder="1" applyAlignment="1">
      <alignment horizontal="center"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1" xfId="3" applyBorder="1" applyAlignment="1">
      <alignment horizontal="center"/>
    </xf>
    <xf numFmtId="0" fontId="0" fillId="0" borderId="1" xfId="0" applyBorder="1"/>
    <xf numFmtId="0" fontId="15" fillId="0" borderId="1" xfId="0" applyFont="1" applyBorder="1"/>
    <xf numFmtId="0" fontId="15" fillId="0" borderId="1" xfId="0" applyFont="1" applyBorder="1" applyAlignment="1">
      <alignment wrapText="1"/>
    </xf>
    <xf numFmtId="15" fontId="15" fillId="0" borderId="1" xfId="0" applyNumberFormat="1" applyFont="1" applyBorder="1"/>
    <xf numFmtId="0" fontId="0" fillId="0" borderId="1" xfId="0" applyBorder="1" applyAlignment="1">
      <alignment wrapText="1"/>
    </xf>
    <xf numFmtId="1" fontId="0" fillId="0" borderId="1" xfId="0" applyNumberFormat="1" applyBorder="1"/>
    <xf numFmtId="0" fontId="1" fillId="0" borderId="1" xfId="0" applyFont="1" applyBorder="1"/>
    <xf numFmtId="1" fontId="0" fillId="0" borderId="0" xfId="0" applyNumberFormat="1"/>
  </cellXfs>
  <cellStyles count="4">
    <cellStyle name="Comma" xfId="2" builtinId="3"/>
    <cellStyle name="Comma [0]_Sheet1" xfId="1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64"/>
  <sheetViews>
    <sheetView topLeftCell="A3" workbookViewId="0">
      <selection activeCell="A5" sqref="A5:IV5"/>
    </sheetView>
  </sheetViews>
  <sheetFormatPr defaultRowHeight="12"/>
  <cols>
    <col min="1" max="5" width="9.140625" style="1"/>
    <col min="6" max="6" width="10.5703125" style="1" customWidth="1"/>
    <col min="7" max="16384" width="9.140625" style="1"/>
  </cols>
  <sheetData>
    <row r="1" spans="1:16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8">
      <c r="A3" s="89" t="s">
        <v>143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4" spans="1:16" ht="18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</row>
    <row r="5" spans="1:16">
      <c r="A5" s="2" t="s">
        <v>1</v>
      </c>
      <c r="B5" s="2" t="s">
        <v>177</v>
      </c>
      <c r="C5" s="2"/>
      <c r="D5" s="2"/>
      <c r="E5" s="2"/>
      <c r="F5" s="88" t="s">
        <v>178</v>
      </c>
      <c r="G5" s="88"/>
      <c r="H5" s="88"/>
      <c r="I5" s="88"/>
      <c r="J5" s="2"/>
      <c r="K5" s="2"/>
      <c r="L5" s="2" t="s">
        <v>2</v>
      </c>
      <c r="M5" s="2"/>
      <c r="N5" s="2">
        <v>58</v>
      </c>
      <c r="O5" s="2"/>
    </row>
    <row r="6" spans="1:1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6">
      <c r="A7" s="2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 t="s">
        <v>4</v>
      </c>
      <c r="N7" s="2"/>
      <c r="O7" s="2"/>
    </row>
    <row r="9" spans="1:16" s="5" customFormat="1" ht="96">
      <c r="A9" s="3" t="s">
        <v>5</v>
      </c>
      <c r="B9" s="4" t="s">
        <v>6</v>
      </c>
      <c r="C9" s="4" t="s">
        <v>30</v>
      </c>
      <c r="D9" s="4" t="s">
        <v>21</v>
      </c>
      <c r="E9" s="4" t="s">
        <v>22</v>
      </c>
      <c r="F9" s="4" t="s">
        <v>7</v>
      </c>
      <c r="G9" s="4" t="s">
        <v>8</v>
      </c>
      <c r="H9" s="4" t="s">
        <v>31</v>
      </c>
      <c r="I9" s="4" t="s">
        <v>9</v>
      </c>
      <c r="J9" s="4" t="s">
        <v>32</v>
      </c>
      <c r="K9" s="4" t="s">
        <v>20</v>
      </c>
      <c r="L9" s="4" t="s">
        <v>10</v>
      </c>
      <c r="M9" s="4" t="s">
        <v>11</v>
      </c>
      <c r="N9" s="4" t="s">
        <v>12</v>
      </c>
      <c r="O9" s="4" t="s">
        <v>32</v>
      </c>
      <c r="P9" s="4" t="s">
        <v>10</v>
      </c>
    </row>
    <row r="10" spans="1:16" s="5" customFormat="1">
      <c r="A10" s="3">
        <v>1</v>
      </c>
      <c r="B10" s="4">
        <v>2</v>
      </c>
      <c r="C10" s="3">
        <v>3</v>
      </c>
      <c r="D10" s="4">
        <v>4</v>
      </c>
      <c r="E10" s="3">
        <v>5</v>
      </c>
      <c r="F10" s="4">
        <v>6</v>
      </c>
      <c r="G10" s="3">
        <v>7</v>
      </c>
      <c r="H10" s="4">
        <v>8</v>
      </c>
      <c r="I10" s="3">
        <v>9</v>
      </c>
      <c r="J10" s="4">
        <v>10</v>
      </c>
      <c r="K10" s="3">
        <v>11</v>
      </c>
      <c r="L10" s="4">
        <v>12</v>
      </c>
      <c r="M10" s="3">
        <v>13</v>
      </c>
      <c r="N10" s="4">
        <v>14</v>
      </c>
      <c r="O10" s="4">
        <v>10</v>
      </c>
      <c r="P10" s="3">
        <v>15</v>
      </c>
    </row>
    <row r="11" spans="1:16" s="5" customFormat="1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s="5" customFormat="1">
      <c r="A12" s="3"/>
      <c r="B12" s="90" t="s">
        <v>33</v>
      </c>
      <c r="C12" s="90"/>
      <c r="D12" s="90"/>
      <c r="E12" s="44"/>
      <c r="F12" s="4"/>
      <c r="G12" s="4"/>
      <c r="H12" s="4"/>
      <c r="I12" s="4"/>
      <c r="J12" s="4"/>
      <c r="K12" s="4"/>
      <c r="L12" s="4">
        <v>0</v>
      </c>
      <c r="M12" s="4"/>
      <c r="N12" s="4"/>
      <c r="O12" s="4"/>
      <c r="P12" s="4">
        <v>0</v>
      </c>
    </row>
    <row r="13" spans="1:16" s="5" customFormat="1">
      <c r="A13" s="3"/>
      <c r="B13" s="28"/>
      <c r="C13" s="28"/>
      <c r="D13" s="28"/>
      <c r="E13" s="4"/>
      <c r="G13" s="48"/>
      <c r="H13" s="4"/>
      <c r="I13" s="4"/>
      <c r="J13" s="4"/>
      <c r="K13" s="4"/>
      <c r="L13" s="4"/>
      <c r="M13" s="48"/>
      <c r="N13" s="4"/>
      <c r="O13" s="4"/>
      <c r="P13" s="4"/>
    </row>
    <row r="14" spans="1:16">
      <c r="A14" s="25" t="s">
        <v>144</v>
      </c>
      <c r="B14" s="31"/>
      <c r="C14" s="7"/>
      <c r="D14" s="48"/>
      <c r="E14" s="31"/>
      <c r="F14" s="32"/>
      <c r="G14" s="32">
        <f t="shared" ref="G14:G24" si="0">SUM(C14:F14)</f>
        <v>0</v>
      </c>
      <c r="H14" s="48"/>
      <c r="I14" s="48"/>
      <c r="J14" s="49"/>
      <c r="K14" s="49">
        <f t="shared" ref="K14:K24" si="1">G14+H14-I14-J14</f>
        <v>0</v>
      </c>
      <c r="L14" s="49">
        <f>L12+K14</f>
        <v>0</v>
      </c>
      <c r="M14" s="49">
        <f t="shared" ref="M14:M25" si="2">C14</f>
        <v>0</v>
      </c>
      <c r="N14" s="48"/>
      <c r="O14" s="49">
        <f t="shared" ref="O14:O25" si="3">J14</f>
        <v>0</v>
      </c>
      <c r="P14" s="49">
        <f>P12+M14-O14</f>
        <v>0</v>
      </c>
    </row>
    <row r="15" spans="1:16">
      <c r="A15" s="25" t="s">
        <v>145</v>
      </c>
      <c r="B15" s="31"/>
      <c r="C15" s="7"/>
      <c r="D15" s="48"/>
      <c r="E15" s="31"/>
      <c r="F15" s="32"/>
      <c r="G15" s="32">
        <f t="shared" si="0"/>
        <v>0</v>
      </c>
      <c r="H15" s="48"/>
      <c r="I15" s="48"/>
      <c r="J15" s="49"/>
      <c r="K15" s="49">
        <f t="shared" si="1"/>
        <v>0</v>
      </c>
      <c r="L15" s="49">
        <f t="shared" ref="L15:L20" si="4">L14+K15</f>
        <v>0</v>
      </c>
      <c r="M15" s="49">
        <f t="shared" si="2"/>
        <v>0</v>
      </c>
      <c r="N15" s="48"/>
      <c r="O15" s="49">
        <f t="shared" si="3"/>
        <v>0</v>
      </c>
      <c r="P15" s="49">
        <f t="shared" ref="P15:P25" si="5">P14+M15-O15</f>
        <v>0</v>
      </c>
    </row>
    <row r="16" spans="1:16">
      <c r="A16" s="25" t="s">
        <v>146</v>
      </c>
      <c r="B16" s="31"/>
      <c r="C16" s="7"/>
      <c r="D16" s="48"/>
      <c r="E16" s="31"/>
      <c r="F16" s="31"/>
      <c r="G16" s="31">
        <f t="shared" si="0"/>
        <v>0</v>
      </c>
      <c r="H16" s="31"/>
      <c r="I16" s="31"/>
      <c r="J16" s="31"/>
      <c r="K16" s="49">
        <f t="shared" si="1"/>
        <v>0</v>
      </c>
      <c r="L16" s="49">
        <f t="shared" si="4"/>
        <v>0</v>
      </c>
      <c r="M16" s="49">
        <f t="shared" si="2"/>
        <v>0</v>
      </c>
      <c r="N16" s="48"/>
      <c r="O16" s="49">
        <f t="shared" si="3"/>
        <v>0</v>
      </c>
      <c r="P16" s="49">
        <f t="shared" si="5"/>
        <v>0</v>
      </c>
    </row>
    <row r="17" spans="1:17">
      <c r="A17" s="25" t="s">
        <v>147</v>
      </c>
      <c r="B17" s="31"/>
      <c r="C17" s="7"/>
      <c r="D17" s="48"/>
      <c r="E17" s="31"/>
      <c r="F17" s="31"/>
      <c r="G17" s="31">
        <f t="shared" si="0"/>
        <v>0</v>
      </c>
      <c r="H17" s="31"/>
      <c r="I17" s="31"/>
      <c r="J17" s="31"/>
      <c r="K17" s="49">
        <f t="shared" si="1"/>
        <v>0</v>
      </c>
      <c r="L17" s="49">
        <f t="shared" si="4"/>
        <v>0</v>
      </c>
      <c r="M17" s="49">
        <f t="shared" si="2"/>
        <v>0</v>
      </c>
      <c r="N17" s="48"/>
      <c r="O17" s="49">
        <f t="shared" si="3"/>
        <v>0</v>
      </c>
      <c r="P17" s="49">
        <f t="shared" si="5"/>
        <v>0</v>
      </c>
    </row>
    <row r="18" spans="1:17">
      <c r="A18" s="25" t="s">
        <v>148</v>
      </c>
      <c r="B18" s="31"/>
      <c r="C18" s="7"/>
      <c r="D18" s="48"/>
      <c r="E18" s="31"/>
      <c r="F18" s="31"/>
      <c r="G18" s="31">
        <f t="shared" si="0"/>
        <v>0</v>
      </c>
      <c r="H18" s="31"/>
      <c r="I18" s="31"/>
      <c r="J18" s="31"/>
      <c r="K18" s="49">
        <f t="shared" si="1"/>
        <v>0</v>
      </c>
      <c r="L18" s="49">
        <f t="shared" si="4"/>
        <v>0</v>
      </c>
      <c r="M18" s="49">
        <f t="shared" si="2"/>
        <v>0</v>
      </c>
      <c r="N18" s="48"/>
      <c r="O18" s="49">
        <f t="shared" si="3"/>
        <v>0</v>
      </c>
      <c r="P18" s="49">
        <f t="shared" si="5"/>
        <v>0</v>
      </c>
    </row>
    <row r="19" spans="1:17">
      <c r="A19" s="25" t="s">
        <v>149</v>
      </c>
      <c r="B19" s="31"/>
      <c r="C19" s="7"/>
      <c r="D19" s="48"/>
      <c r="E19" s="31"/>
      <c r="F19" s="31"/>
      <c r="G19" s="31">
        <f t="shared" si="0"/>
        <v>0</v>
      </c>
      <c r="H19" s="31"/>
      <c r="I19" s="31"/>
      <c r="J19" s="31"/>
      <c r="K19" s="49">
        <f t="shared" si="1"/>
        <v>0</v>
      </c>
      <c r="L19" s="49">
        <f t="shared" si="4"/>
        <v>0</v>
      </c>
      <c r="M19" s="49">
        <f t="shared" si="2"/>
        <v>0</v>
      </c>
      <c r="N19" s="48"/>
      <c r="O19" s="49">
        <f t="shared" si="3"/>
        <v>0</v>
      </c>
      <c r="P19" s="49">
        <f t="shared" si="5"/>
        <v>0</v>
      </c>
    </row>
    <row r="20" spans="1:17">
      <c r="A20" s="25" t="s">
        <v>150</v>
      </c>
      <c r="B20" s="31"/>
      <c r="C20" s="7"/>
      <c r="D20" s="26"/>
      <c r="E20" s="31"/>
      <c r="F20" s="31"/>
      <c r="G20" s="31">
        <f t="shared" si="0"/>
        <v>0</v>
      </c>
      <c r="H20" s="31"/>
      <c r="I20" s="31"/>
      <c r="J20" s="31"/>
      <c r="K20" s="49">
        <f t="shared" si="1"/>
        <v>0</v>
      </c>
      <c r="L20" s="49">
        <f t="shared" si="4"/>
        <v>0</v>
      </c>
      <c r="M20" s="49">
        <f t="shared" si="2"/>
        <v>0</v>
      </c>
      <c r="N20" s="26"/>
      <c r="O20" s="49">
        <f t="shared" si="3"/>
        <v>0</v>
      </c>
      <c r="P20" s="49">
        <f t="shared" si="5"/>
        <v>0</v>
      </c>
    </row>
    <row r="21" spans="1:17">
      <c r="A21" s="25" t="s">
        <v>151</v>
      </c>
      <c r="B21" s="31">
        <v>1293</v>
      </c>
      <c r="C21" s="31">
        <v>100</v>
      </c>
      <c r="D21" s="31"/>
      <c r="E21" s="31">
        <v>0</v>
      </c>
      <c r="F21" s="31"/>
      <c r="G21" s="31">
        <f t="shared" si="0"/>
        <v>100</v>
      </c>
      <c r="H21" s="31">
        <v>0</v>
      </c>
      <c r="I21" s="31">
        <v>0</v>
      </c>
      <c r="J21" s="31">
        <v>0</v>
      </c>
      <c r="K21" s="49">
        <f>G21+H21-I21-J21</f>
        <v>100</v>
      </c>
      <c r="L21" s="49">
        <f>L20+K21</f>
        <v>100</v>
      </c>
      <c r="M21" s="49">
        <f t="shared" si="2"/>
        <v>100</v>
      </c>
      <c r="N21" s="26">
        <v>0</v>
      </c>
      <c r="O21" s="49">
        <f t="shared" si="3"/>
        <v>0</v>
      </c>
      <c r="P21" s="49">
        <f t="shared" si="5"/>
        <v>100</v>
      </c>
      <c r="Q21" s="60"/>
    </row>
    <row r="22" spans="1:17">
      <c r="A22" s="25" t="s">
        <v>152</v>
      </c>
      <c r="B22" s="31">
        <v>1293</v>
      </c>
      <c r="C22" s="31">
        <v>100</v>
      </c>
      <c r="D22" s="31"/>
      <c r="E22" s="31">
        <v>0</v>
      </c>
      <c r="F22" s="31"/>
      <c r="G22" s="31">
        <f t="shared" si="0"/>
        <v>100</v>
      </c>
      <c r="H22" s="31">
        <v>0</v>
      </c>
      <c r="I22" s="31">
        <v>0</v>
      </c>
      <c r="J22" s="31">
        <v>0</v>
      </c>
      <c r="K22" s="49">
        <f t="shared" si="1"/>
        <v>100</v>
      </c>
      <c r="L22" s="49">
        <f>L21+K22</f>
        <v>200</v>
      </c>
      <c r="M22" s="49">
        <f t="shared" si="2"/>
        <v>100</v>
      </c>
      <c r="N22" s="26">
        <v>0</v>
      </c>
      <c r="O22" s="49">
        <f t="shared" si="3"/>
        <v>0</v>
      </c>
      <c r="P22" s="49">
        <f t="shared" si="5"/>
        <v>200</v>
      </c>
      <c r="Q22" s="60"/>
    </row>
    <row r="23" spans="1:17">
      <c r="A23" s="25" t="s">
        <v>153</v>
      </c>
      <c r="B23" s="31">
        <v>1293</v>
      </c>
      <c r="C23" s="31">
        <v>100</v>
      </c>
      <c r="D23" s="31"/>
      <c r="E23" s="31">
        <v>0</v>
      </c>
      <c r="F23" s="31"/>
      <c r="G23" s="31">
        <f t="shared" si="0"/>
        <v>100</v>
      </c>
      <c r="H23" s="31">
        <v>0</v>
      </c>
      <c r="I23" s="31">
        <v>0</v>
      </c>
      <c r="J23" s="31">
        <v>0</v>
      </c>
      <c r="K23" s="49">
        <f t="shared" si="1"/>
        <v>100</v>
      </c>
      <c r="L23" s="49">
        <f>L22+K23</f>
        <v>300</v>
      </c>
      <c r="M23" s="49">
        <f t="shared" si="2"/>
        <v>100</v>
      </c>
      <c r="N23" s="26">
        <v>0</v>
      </c>
      <c r="O23" s="49">
        <f t="shared" si="3"/>
        <v>0</v>
      </c>
      <c r="P23" s="49">
        <f t="shared" si="5"/>
        <v>300</v>
      </c>
      <c r="Q23" s="60"/>
    </row>
    <row r="24" spans="1:17">
      <c r="A24" s="25" t="s">
        <v>154</v>
      </c>
      <c r="B24" s="31">
        <v>1293</v>
      </c>
      <c r="C24" s="31">
        <v>100</v>
      </c>
      <c r="D24" s="31"/>
      <c r="E24" s="31">
        <v>0</v>
      </c>
      <c r="F24" s="31"/>
      <c r="G24" s="31">
        <f t="shared" si="0"/>
        <v>100</v>
      </c>
      <c r="H24" s="31">
        <v>0</v>
      </c>
      <c r="I24" s="31">
        <v>0</v>
      </c>
      <c r="J24" s="31">
        <v>0</v>
      </c>
      <c r="K24" s="49">
        <f t="shared" si="1"/>
        <v>100</v>
      </c>
      <c r="L24" s="49">
        <f>L23+K24</f>
        <v>400</v>
      </c>
      <c r="M24" s="49">
        <f t="shared" si="2"/>
        <v>100</v>
      </c>
      <c r="N24" s="26">
        <v>0</v>
      </c>
      <c r="O24" s="49">
        <f t="shared" si="3"/>
        <v>0</v>
      </c>
      <c r="P24" s="49">
        <f t="shared" si="5"/>
        <v>400</v>
      </c>
      <c r="Q24" s="60"/>
    </row>
    <row r="25" spans="1:17">
      <c r="A25" s="25" t="s">
        <v>155</v>
      </c>
      <c r="B25" s="31">
        <v>0</v>
      </c>
      <c r="C25" s="31">
        <v>0</v>
      </c>
      <c r="D25" s="31"/>
      <c r="E25" s="31">
        <v>0</v>
      </c>
      <c r="F25" s="31">
        <v>0</v>
      </c>
      <c r="G25" s="31">
        <f>SUM(C25:F25)</f>
        <v>0</v>
      </c>
      <c r="H25" s="31">
        <v>0</v>
      </c>
      <c r="I25" s="31">
        <v>0</v>
      </c>
      <c r="J25" s="31">
        <v>0</v>
      </c>
      <c r="K25" s="49">
        <f>G25+H25-I25-J25</f>
        <v>0</v>
      </c>
      <c r="L25" s="49">
        <f>L24+K25</f>
        <v>400</v>
      </c>
      <c r="M25" s="49">
        <f t="shared" si="2"/>
        <v>0</v>
      </c>
      <c r="N25" s="26">
        <v>0</v>
      </c>
      <c r="O25" s="49">
        <f t="shared" si="3"/>
        <v>0</v>
      </c>
      <c r="P25" s="49">
        <f t="shared" si="5"/>
        <v>400</v>
      </c>
      <c r="Q25" s="60"/>
    </row>
    <row r="26" spans="1:17" s="2" customFormat="1">
      <c r="A26" s="8" t="s">
        <v>13</v>
      </c>
      <c r="B26" s="29">
        <f t="shared" ref="B26:O26" si="6">SUM(B14:B25)</f>
        <v>5172</v>
      </c>
      <c r="C26" s="29">
        <f t="shared" si="6"/>
        <v>400</v>
      </c>
      <c r="D26" s="29">
        <f t="shared" si="6"/>
        <v>0</v>
      </c>
      <c r="E26" s="31">
        <f t="shared" si="6"/>
        <v>0</v>
      </c>
      <c r="F26" s="31">
        <f t="shared" si="6"/>
        <v>0</v>
      </c>
      <c r="G26" s="31">
        <f>SUM(G14:G25)</f>
        <v>400</v>
      </c>
      <c r="H26" s="31">
        <f t="shared" si="6"/>
        <v>0</v>
      </c>
      <c r="I26" s="31">
        <f t="shared" si="6"/>
        <v>0</v>
      </c>
      <c r="J26" s="31">
        <f t="shared" si="6"/>
        <v>0</v>
      </c>
      <c r="K26" s="49">
        <f>SUM(K14:K25)</f>
        <v>400</v>
      </c>
      <c r="L26" s="51">
        <f>SUM(L14:L25)</f>
        <v>1400</v>
      </c>
      <c r="M26" s="51">
        <f>SUM(M14:M25)</f>
        <v>400</v>
      </c>
      <c r="N26" s="27">
        <f t="shared" si="6"/>
        <v>0</v>
      </c>
      <c r="O26" s="51">
        <f t="shared" si="6"/>
        <v>0</v>
      </c>
      <c r="P26" s="51">
        <f>SUM(P14:P25)</f>
        <v>1400</v>
      </c>
      <c r="Q26" s="57"/>
    </row>
    <row r="27" spans="1:17">
      <c r="A27" s="6"/>
      <c r="B27" s="7"/>
      <c r="C27" s="7"/>
      <c r="D27" s="7"/>
      <c r="E27" s="7"/>
      <c r="F27" s="7"/>
      <c r="G27" s="7"/>
      <c r="H27" s="7"/>
      <c r="I27" s="7"/>
      <c r="J27" s="48"/>
      <c r="K27" s="7"/>
      <c r="L27" s="7"/>
      <c r="M27" s="7"/>
      <c r="N27" s="7"/>
      <c r="O27" s="7"/>
      <c r="P27" s="7"/>
    </row>
    <row r="28" spans="1:17">
      <c r="H28" s="87"/>
      <c r="I28" s="87"/>
      <c r="J28" s="9"/>
      <c r="K28" s="9"/>
    </row>
    <row r="29" spans="1:17" ht="48">
      <c r="H29" s="9"/>
      <c r="I29" s="9"/>
      <c r="J29" s="9"/>
      <c r="K29" s="9"/>
      <c r="L29" s="10" t="s">
        <v>14</v>
      </c>
      <c r="M29" s="10" t="s">
        <v>4</v>
      </c>
      <c r="N29" s="11"/>
      <c r="O29" s="11"/>
      <c r="P29" s="12" t="s">
        <v>15</v>
      </c>
    </row>
    <row r="30" spans="1:17" ht="3.75" customHeight="1">
      <c r="A30" s="13"/>
      <c r="B30" s="13"/>
      <c r="C30" s="13"/>
      <c r="D30" s="13"/>
      <c r="E30" s="13"/>
      <c r="F30" s="13"/>
      <c r="G30" s="13"/>
      <c r="H30" s="14"/>
      <c r="I30" s="14"/>
      <c r="J30" s="14"/>
      <c r="K30" s="14"/>
      <c r="L30" s="15"/>
      <c r="M30" s="15"/>
      <c r="N30" s="13"/>
      <c r="O30" s="13"/>
      <c r="P30" s="13"/>
    </row>
    <row r="31" spans="1:17">
      <c r="A31" s="13"/>
      <c r="B31" s="13"/>
      <c r="C31" s="13"/>
      <c r="D31" s="13"/>
      <c r="E31" s="13"/>
      <c r="G31" s="13"/>
      <c r="H31" s="16" t="s">
        <v>16</v>
      </c>
      <c r="I31" s="17"/>
      <c r="J31" s="17"/>
      <c r="K31" s="17"/>
      <c r="L31" s="33">
        <f>0</f>
        <v>0</v>
      </c>
      <c r="M31" s="33" t="s">
        <v>156</v>
      </c>
      <c r="N31" s="36"/>
      <c r="O31" s="36"/>
      <c r="P31" s="35">
        <f>SUM(L31:M31)</f>
        <v>0</v>
      </c>
    </row>
    <row r="32" spans="1:17" ht="3" customHeight="1">
      <c r="A32" s="15"/>
      <c r="B32" s="15"/>
      <c r="C32" s="15"/>
      <c r="D32" s="15"/>
      <c r="E32" s="15"/>
      <c r="F32" s="15"/>
      <c r="G32" s="15"/>
      <c r="H32" s="53"/>
      <c r="L32" s="33"/>
      <c r="M32" s="33"/>
      <c r="N32" s="34"/>
      <c r="O32" s="34"/>
      <c r="P32" s="33"/>
    </row>
    <row r="33" spans="1:16">
      <c r="A33" s="15"/>
      <c r="B33" s="15"/>
      <c r="C33" s="15"/>
      <c r="D33" s="15"/>
      <c r="E33" s="15"/>
      <c r="F33" s="15"/>
      <c r="G33" s="15"/>
      <c r="H33" s="18" t="s">
        <v>17</v>
      </c>
      <c r="I33" s="14"/>
      <c r="J33" s="14"/>
      <c r="K33" s="14"/>
      <c r="L33" s="33">
        <f>K26</f>
        <v>400</v>
      </c>
      <c r="M33" s="33">
        <f>M26-O26</f>
        <v>400</v>
      </c>
      <c r="N33" s="34"/>
      <c r="O33" s="34"/>
      <c r="P33" s="35">
        <f>SUM(L33:M33)</f>
        <v>800</v>
      </c>
    </row>
    <row r="34" spans="1:16">
      <c r="A34" s="15"/>
      <c r="B34" s="15"/>
      <c r="C34" s="15"/>
      <c r="D34" s="15"/>
      <c r="E34" s="15"/>
      <c r="F34" s="15"/>
      <c r="G34" s="15"/>
      <c r="H34" s="18" t="s">
        <v>48</v>
      </c>
      <c r="I34" s="14"/>
      <c r="J34" s="14"/>
      <c r="K34" s="14"/>
      <c r="L34" s="33">
        <v>0</v>
      </c>
      <c r="M34" s="33">
        <v>0</v>
      </c>
      <c r="N34" s="34"/>
      <c r="O34" s="34"/>
      <c r="P34" s="35">
        <f>SUM(L34:M34)</f>
        <v>0</v>
      </c>
    </row>
    <row r="35" spans="1:16">
      <c r="A35" s="15"/>
      <c r="B35" s="15"/>
      <c r="C35" s="19"/>
      <c r="D35" s="19"/>
      <c r="E35" s="19"/>
      <c r="F35" s="19"/>
      <c r="G35" s="15"/>
      <c r="H35" s="18" t="s">
        <v>18</v>
      </c>
      <c r="I35" s="20"/>
      <c r="J35" s="20"/>
      <c r="K35" s="20"/>
      <c r="L35" s="33">
        <v>0</v>
      </c>
      <c r="M35" s="33">
        <v>0</v>
      </c>
      <c r="N35" s="34"/>
      <c r="O35" s="34"/>
      <c r="P35" s="35">
        <f>SUM(L35:M35)</f>
        <v>0</v>
      </c>
    </row>
    <row r="36" spans="1:16" ht="4.5" customHeight="1" thickBot="1">
      <c r="A36" s="15"/>
      <c r="B36" s="15"/>
      <c r="C36" s="21"/>
      <c r="D36" s="21"/>
      <c r="E36" s="21"/>
      <c r="F36" s="21"/>
      <c r="G36" s="15"/>
      <c r="H36" s="22"/>
      <c r="I36" s="14"/>
      <c r="J36" s="14"/>
      <c r="K36" s="14"/>
      <c r="L36" s="37"/>
      <c r="M36" s="37"/>
      <c r="N36" s="33"/>
      <c r="O36" s="33"/>
      <c r="P36" s="37"/>
    </row>
    <row r="37" spans="1:16" ht="3" customHeight="1">
      <c r="A37" s="15"/>
      <c r="B37" s="15"/>
      <c r="C37" s="15"/>
      <c r="D37" s="15"/>
      <c r="E37" s="15"/>
      <c r="F37" s="15"/>
      <c r="G37" s="15"/>
      <c r="H37" s="22"/>
      <c r="I37" s="14"/>
      <c r="J37" s="14"/>
      <c r="K37" s="14"/>
      <c r="L37" s="33"/>
      <c r="M37" s="33"/>
      <c r="N37" s="33"/>
      <c r="O37" s="33"/>
      <c r="P37" s="33"/>
    </row>
    <row r="38" spans="1:16">
      <c r="A38" s="15"/>
      <c r="B38" s="15"/>
      <c r="C38" s="15"/>
      <c r="D38" s="15"/>
      <c r="E38" s="15"/>
      <c r="F38" s="15"/>
      <c r="G38" s="15"/>
      <c r="H38" s="23" t="s">
        <v>15</v>
      </c>
      <c r="I38" s="14"/>
      <c r="J38" s="14"/>
      <c r="K38" s="14"/>
      <c r="L38" s="33">
        <f>SUM(L31:L35)</f>
        <v>400</v>
      </c>
      <c r="M38" s="33">
        <f>SUM(M31:M35)</f>
        <v>400</v>
      </c>
      <c r="N38" s="33"/>
      <c r="O38" s="33"/>
      <c r="P38" s="33">
        <f>SUM(P31:P35)</f>
        <v>800</v>
      </c>
    </row>
    <row r="39" spans="1:16">
      <c r="A39" s="15"/>
      <c r="B39" s="15"/>
      <c r="C39" s="15"/>
      <c r="D39" s="15"/>
      <c r="E39" s="15"/>
      <c r="F39" s="15"/>
      <c r="G39" s="15"/>
      <c r="H39" s="18" t="s">
        <v>49</v>
      </c>
      <c r="I39" s="14"/>
      <c r="J39" s="14"/>
      <c r="K39" s="14"/>
      <c r="L39" s="33">
        <f>L26*12%/12</f>
        <v>14</v>
      </c>
      <c r="M39" s="33">
        <f>P26*12%/12</f>
        <v>14</v>
      </c>
      <c r="N39" s="33"/>
      <c r="O39" s="33"/>
      <c r="P39" s="35">
        <f>SUM(L39:M39)</f>
        <v>28</v>
      </c>
    </row>
    <row r="40" spans="1:16" ht="3" customHeight="1" thickBo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7"/>
      <c r="M40" s="37"/>
      <c r="N40" s="33"/>
      <c r="O40" s="33"/>
      <c r="P40" s="37"/>
    </row>
    <row r="41" spans="1:16" ht="4.5" customHeight="1">
      <c r="A41" s="15"/>
      <c r="B41" s="24"/>
      <c r="C41" s="24"/>
      <c r="D41" s="24"/>
      <c r="E41" s="24"/>
      <c r="F41" s="24"/>
      <c r="G41" s="24"/>
      <c r="H41" s="22"/>
      <c r="I41" s="22"/>
      <c r="J41" s="22"/>
      <c r="K41" s="22"/>
      <c r="L41" s="38"/>
      <c r="M41" s="33"/>
      <c r="N41" s="33"/>
      <c r="O41" s="33"/>
      <c r="P41" s="38"/>
    </row>
    <row r="42" spans="1:16">
      <c r="A42" s="15"/>
      <c r="B42" s="15"/>
      <c r="C42" s="15"/>
      <c r="D42" s="15"/>
      <c r="E42" s="15"/>
      <c r="F42" s="15"/>
      <c r="G42" s="15"/>
      <c r="H42" s="18" t="s">
        <v>19</v>
      </c>
      <c r="I42" s="15"/>
      <c r="J42" s="15"/>
      <c r="K42" s="15"/>
      <c r="L42" s="33">
        <f>SUM(L38:L39)</f>
        <v>414</v>
      </c>
      <c r="M42" s="33">
        <f>SUM(M38:M39)</f>
        <v>414</v>
      </c>
      <c r="N42" s="33"/>
      <c r="O42" s="33"/>
      <c r="P42" s="33">
        <f>SUM(P38:P39)</f>
        <v>828</v>
      </c>
    </row>
    <row r="43" spans="1:1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>
      <c r="A44" s="13"/>
      <c r="B44" s="13"/>
      <c r="C44" s="13"/>
      <c r="D44" s="13"/>
      <c r="E44" s="13"/>
      <c r="F44" s="13"/>
      <c r="G44" s="13" t="s">
        <v>157</v>
      </c>
      <c r="H44" s="13"/>
      <c r="I44" s="13"/>
      <c r="J44" s="13"/>
      <c r="K44" s="13"/>
      <c r="L44" s="13">
        <v>0</v>
      </c>
      <c r="M44" s="13">
        <v>0</v>
      </c>
      <c r="N44" s="13"/>
      <c r="O44" s="13"/>
      <c r="P44" s="13">
        <v>0</v>
      </c>
    </row>
    <row r="45" spans="1:16">
      <c r="A45" s="13"/>
      <c r="B45" s="13"/>
      <c r="C45" s="13"/>
      <c r="D45" s="13"/>
      <c r="E45" s="13"/>
      <c r="F45" s="13"/>
      <c r="G45" s="13" t="s">
        <v>158</v>
      </c>
      <c r="H45" s="13"/>
      <c r="I45" s="13"/>
      <c r="J45" s="13"/>
      <c r="K45" s="13"/>
      <c r="L45" s="61"/>
      <c r="M45" s="61"/>
      <c r="N45" s="13"/>
      <c r="O45" s="13"/>
      <c r="P45" s="61">
        <f>SUM(L45:M45)</f>
        <v>0</v>
      </c>
    </row>
    <row r="46" spans="1:16" ht="12.75" thickBo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74">
        <f>SUM(L44:L45)</f>
        <v>0</v>
      </c>
      <c r="M46" s="74">
        <f>SUM(M44:M45)</f>
        <v>0</v>
      </c>
      <c r="N46" s="13"/>
      <c r="O46" s="13"/>
      <c r="P46" s="74">
        <f>SUM(P44:P45)</f>
        <v>0</v>
      </c>
    </row>
    <row r="47" spans="1:16" ht="12.75" thickTop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1: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1: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1: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1: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1: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1: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1: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1: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1: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1: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</sheetData>
  <mergeCells count="6">
    <mergeCell ref="H28:I28"/>
    <mergeCell ref="F5:I5"/>
    <mergeCell ref="A1:P1"/>
    <mergeCell ref="A2:P2"/>
    <mergeCell ref="A3:P3"/>
    <mergeCell ref="B12:D12"/>
  </mergeCells>
  <phoneticPr fontId="12" type="noConversion"/>
  <printOptions horizontalCentered="1"/>
  <pageMargins left="0.5" right="0.47" top="0.32" bottom="0.44" header="0.27" footer="0.3"/>
  <pageSetup paperSize="5" scale="89" orientation="landscape" r:id="rId1"/>
  <headerFooter>
    <oddHeader>&amp;L&amp;G</oddHead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7"/>
  <sheetViews>
    <sheetView topLeftCell="A17"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9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6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8">
      <c r="A3" s="89" t="s">
        <v>164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7" spans="1:16">
      <c r="A7" s="2" t="s">
        <v>1</v>
      </c>
      <c r="B7" s="2" t="s">
        <v>50</v>
      </c>
      <c r="C7" s="2"/>
      <c r="D7" s="2"/>
      <c r="E7" s="2"/>
      <c r="F7" s="88" t="s">
        <v>51</v>
      </c>
      <c r="G7" s="88"/>
      <c r="H7" s="88"/>
      <c r="I7" s="88"/>
      <c r="J7" s="2"/>
      <c r="K7" s="2"/>
      <c r="L7" s="2" t="s">
        <v>2</v>
      </c>
      <c r="M7" s="2"/>
      <c r="N7" s="2">
        <v>902589</v>
      </c>
      <c r="O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6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6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6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5" customForma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+'99-00'!L45</f>
        <v>#REF!</v>
      </c>
      <c r="M14" s="4"/>
      <c r="N14" s="4"/>
      <c r="O14" s="4"/>
      <c r="P14" s="45" t="e">
        <f>+'99-00'!M45</f>
        <v>#REF!</v>
      </c>
    </row>
    <row r="15" spans="1:16">
      <c r="A15" s="25" t="s">
        <v>165</v>
      </c>
      <c r="B15" s="31">
        <v>6609.5</v>
      </c>
      <c r="C15" s="7">
        <v>793</v>
      </c>
      <c r="D15" s="46">
        <v>0</v>
      </c>
      <c r="E15" s="47">
        <v>859</v>
      </c>
      <c r="F15" s="32">
        <v>500</v>
      </c>
      <c r="G15" s="32">
        <f t="shared" ref="G15:G26" si="0">SUM(C15:F15)</f>
        <v>2152</v>
      </c>
      <c r="H15" s="48"/>
      <c r="I15" s="48"/>
      <c r="J15" s="30">
        <v>0</v>
      </c>
      <c r="K15" s="49">
        <f t="shared" ref="K15:K26" si="1">G15+H15-I15-J15</f>
        <v>2152</v>
      </c>
      <c r="L15" s="49" t="e">
        <f>L14+K15</f>
        <v>#REF!</v>
      </c>
      <c r="M15" s="49">
        <f t="shared" ref="M15:M26" si="2">C15+D15</f>
        <v>793</v>
      </c>
      <c r="N15" s="48"/>
      <c r="O15" s="30">
        <v>0</v>
      </c>
      <c r="P15" s="49" t="e">
        <f>P14+M15-O15</f>
        <v>#REF!</v>
      </c>
    </row>
    <row r="16" spans="1:16">
      <c r="A16" s="25" t="s">
        <v>166</v>
      </c>
      <c r="B16" s="31">
        <v>6609.5</v>
      </c>
      <c r="C16" s="7">
        <v>793</v>
      </c>
      <c r="D16" s="49"/>
      <c r="E16" s="47">
        <v>412</v>
      </c>
      <c r="F16" s="32">
        <v>500</v>
      </c>
      <c r="G16" s="32">
        <f t="shared" si="0"/>
        <v>1705</v>
      </c>
      <c r="H16" s="48"/>
      <c r="I16" s="48"/>
      <c r="J16" s="30">
        <v>0</v>
      </c>
      <c r="K16" s="49">
        <f t="shared" si="1"/>
        <v>1705</v>
      </c>
      <c r="L16" s="49" t="e">
        <f t="shared" ref="L16:L26" si="3">L15+K16</f>
        <v>#REF!</v>
      </c>
      <c r="M16" s="49">
        <f t="shared" si="2"/>
        <v>793</v>
      </c>
      <c r="N16" s="48"/>
      <c r="O16" s="30">
        <v>0</v>
      </c>
      <c r="P16" s="49" t="e">
        <f t="shared" ref="P16:P26" si="4">P15+M16-O16</f>
        <v>#REF!</v>
      </c>
    </row>
    <row r="17" spans="1:18">
      <c r="A17" s="25" t="s">
        <v>167</v>
      </c>
      <c r="B17" s="31">
        <v>6493.94</v>
      </c>
      <c r="C17" s="49">
        <v>779</v>
      </c>
      <c r="D17" s="49"/>
      <c r="E17" s="47">
        <v>852</v>
      </c>
      <c r="F17" s="32">
        <v>0</v>
      </c>
      <c r="G17" s="32">
        <f t="shared" si="0"/>
        <v>1631</v>
      </c>
      <c r="H17" s="48"/>
      <c r="I17" s="48"/>
      <c r="J17" s="30">
        <v>0</v>
      </c>
      <c r="K17" s="49">
        <f t="shared" si="1"/>
        <v>1631</v>
      </c>
      <c r="L17" s="49" t="e">
        <f t="shared" si="3"/>
        <v>#REF!</v>
      </c>
      <c r="M17" s="49">
        <f t="shared" si="2"/>
        <v>779</v>
      </c>
      <c r="N17" s="48"/>
      <c r="O17" s="30">
        <v>0</v>
      </c>
      <c r="P17" s="49" t="e">
        <f t="shared" si="4"/>
        <v>#REF!</v>
      </c>
    </row>
    <row r="18" spans="1:18">
      <c r="A18" s="25" t="s">
        <v>168</v>
      </c>
      <c r="B18" s="31">
        <v>6551.72</v>
      </c>
      <c r="C18" s="49">
        <v>786</v>
      </c>
      <c r="D18" s="49"/>
      <c r="E18" s="47">
        <v>827</v>
      </c>
      <c r="F18" s="32">
        <v>500</v>
      </c>
      <c r="G18" s="32">
        <f t="shared" si="0"/>
        <v>2113</v>
      </c>
      <c r="H18" s="48"/>
      <c r="I18" s="48"/>
      <c r="J18" s="30">
        <v>0</v>
      </c>
      <c r="K18" s="49">
        <f t="shared" si="1"/>
        <v>2113</v>
      </c>
      <c r="L18" s="49" t="e">
        <f t="shared" si="3"/>
        <v>#REF!</v>
      </c>
      <c r="M18" s="49">
        <f t="shared" si="2"/>
        <v>786</v>
      </c>
      <c r="N18" s="48"/>
      <c r="O18" s="30">
        <v>0</v>
      </c>
      <c r="P18" s="49" t="e">
        <f t="shared" si="4"/>
        <v>#REF!</v>
      </c>
    </row>
    <row r="19" spans="1:18">
      <c r="A19" s="25" t="s">
        <v>169</v>
      </c>
      <c r="B19" s="31">
        <v>6551.72</v>
      </c>
      <c r="C19" s="7">
        <v>786</v>
      </c>
      <c r="D19" s="49">
        <v>0</v>
      </c>
      <c r="E19" s="47">
        <v>852</v>
      </c>
      <c r="F19" s="32">
        <v>500</v>
      </c>
      <c r="G19" s="32">
        <f t="shared" si="0"/>
        <v>2138</v>
      </c>
      <c r="H19" s="48"/>
      <c r="I19" s="48"/>
      <c r="J19" s="30">
        <v>0</v>
      </c>
      <c r="K19" s="49">
        <f t="shared" si="1"/>
        <v>2138</v>
      </c>
      <c r="L19" s="49" t="e">
        <f t="shared" si="3"/>
        <v>#REF!</v>
      </c>
      <c r="M19" s="49">
        <f t="shared" si="2"/>
        <v>786</v>
      </c>
      <c r="N19" s="48"/>
      <c r="O19" s="30">
        <v>0</v>
      </c>
      <c r="P19" s="49" t="e">
        <f t="shared" si="4"/>
        <v>#REF!</v>
      </c>
    </row>
    <row r="20" spans="1:18">
      <c r="A20" s="25" t="s">
        <v>170</v>
      </c>
      <c r="B20" s="31">
        <v>6750</v>
      </c>
      <c r="C20" s="7">
        <v>810</v>
      </c>
      <c r="D20" s="49"/>
      <c r="E20" s="47">
        <v>864</v>
      </c>
      <c r="F20" s="32">
        <v>500</v>
      </c>
      <c r="G20" s="32">
        <f t="shared" si="0"/>
        <v>2174</v>
      </c>
      <c r="H20" s="48"/>
      <c r="I20" s="48"/>
      <c r="J20" s="30">
        <v>0</v>
      </c>
      <c r="K20" s="49">
        <f t="shared" si="1"/>
        <v>2174</v>
      </c>
      <c r="L20" s="49" t="e">
        <f t="shared" si="3"/>
        <v>#REF!</v>
      </c>
      <c r="M20" s="49">
        <f t="shared" si="2"/>
        <v>810</v>
      </c>
      <c r="N20" s="48"/>
      <c r="O20" s="30">
        <v>0</v>
      </c>
      <c r="P20" s="49" t="e">
        <f t="shared" si="4"/>
        <v>#REF!</v>
      </c>
    </row>
    <row r="21" spans="1:18">
      <c r="A21" s="25" t="s">
        <v>171</v>
      </c>
      <c r="B21" s="31">
        <v>6648.02</v>
      </c>
      <c r="C21" s="7">
        <v>798</v>
      </c>
      <c r="D21" s="47"/>
      <c r="E21" s="47">
        <v>534</v>
      </c>
      <c r="F21" s="32" t="s">
        <v>35</v>
      </c>
      <c r="G21" s="32">
        <f t="shared" si="0"/>
        <v>1332</v>
      </c>
      <c r="H21" s="26"/>
      <c r="I21" s="31">
        <v>50000</v>
      </c>
      <c r="J21" s="30">
        <v>0</v>
      </c>
      <c r="K21" s="49">
        <f t="shared" si="1"/>
        <v>-48668</v>
      </c>
      <c r="L21" s="49" t="e">
        <f t="shared" si="3"/>
        <v>#REF!</v>
      </c>
      <c r="M21" s="49">
        <f t="shared" si="2"/>
        <v>798</v>
      </c>
      <c r="N21" s="31">
        <v>50000</v>
      </c>
      <c r="O21" s="30">
        <v>0</v>
      </c>
      <c r="P21" s="49" t="e">
        <f t="shared" si="4"/>
        <v>#REF!</v>
      </c>
    </row>
    <row r="22" spans="1:18">
      <c r="A22" s="25" t="s">
        <v>172</v>
      </c>
      <c r="B22" s="31">
        <v>6648.02</v>
      </c>
      <c r="C22" s="31">
        <v>798</v>
      </c>
      <c r="D22" s="47"/>
      <c r="E22" s="47">
        <v>534</v>
      </c>
      <c r="F22" s="32" t="s">
        <v>35</v>
      </c>
      <c r="G22" s="32">
        <f t="shared" si="0"/>
        <v>1332</v>
      </c>
      <c r="H22" s="26">
        <v>0</v>
      </c>
      <c r="I22" s="26">
        <v>0</v>
      </c>
      <c r="J22" s="30">
        <v>0</v>
      </c>
      <c r="K22" s="49">
        <f t="shared" si="1"/>
        <v>1332</v>
      </c>
      <c r="L22" s="49" t="e">
        <f t="shared" si="3"/>
        <v>#REF!</v>
      </c>
      <c r="M22" s="49">
        <f t="shared" si="2"/>
        <v>798</v>
      </c>
      <c r="N22" s="26">
        <v>0</v>
      </c>
      <c r="O22" s="30">
        <v>0</v>
      </c>
      <c r="P22" s="49" t="e">
        <f t="shared" si="4"/>
        <v>#REF!</v>
      </c>
    </row>
    <row r="23" spans="1:18">
      <c r="A23" s="25" t="s">
        <v>173</v>
      </c>
      <c r="B23" s="31">
        <v>86.67</v>
      </c>
      <c r="C23" s="31">
        <v>10</v>
      </c>
      <c r="D23" s="47">
        <v>0</v>
      </c>
      <c r="E23" s="47">
        <v>0</v>
      </c>
      <c r="F23" s="32" t="s">
        <v>35</v>
      </c>
      <c r="G23" s="32">
        <f t="shared" si="0"/>
        <v>10</v>
      </c>
      <c r="H23" s="26">
        <v>0</v>
      </c>
      <c r="I23" s="26">
        <v>0</v>
      </c>
      <c r="J23" s="30">
        <v>0</v>
      </c>
      <c r="K23" s="49">
        <f t="shared" si="1"/>
        <v>10</v>
      </c>
      <c r="L23" s="49" t="e">
        <f t="shared" si="3"/>
        <v>#REF!</v>
      </c>
      <c r="M23" s="49">
        <f t="shared" si="2"/>
        <v>10</v>
      </c>
      <c r="N23" s="26">
        <v>0</v>
      </c>
      <c r="O23" s="30">
        <v>0</v>
      </c>
      <c r="P23" s="49" t="e">
        <f t="shared" si="4"/>
        <v>#REF!</v>
      </c>
      <c r="Q23" s="83">
        <v>1</v>
      </c>
      <c r="R23" s="77" t="s">
        <v>161</v>
      </c>
    </row>
    <row r="24" spans="1:18">
      <c r="A24" s="25" t="s">
        <v>174</v>
      </c>
      <c r="B24" s="31">
        <v>0</v>
      </c>
      <c r="C24" s="31">
        <v>0</v>
      </c>
      <c r="D24" s="47"/>
      <c r="E24" s="47">
        <v>0</v>
      </c>
      <c r="F24" s="32" t="s">
        <v>35</v>
      </c>
      <c r="G24" s="32">
        <f t="shared" si="0"/>
        <v>0</v>
      </c>
      <c r="H24" s="26">
        <v>0</v>
      </c>
      <c r="I24" s="26">
        <v>0</v>
      </c>
      <c r="J24" s="30">
        <v>0</v>
      </c>
      <c r="K24" s="49">
        <f t="shared" si="1"/>
        <v>0</v>
      </c>
      <c r="L24" s="49" t="e">
        <f t="shared" si="3"/>
        <v>#REF!</v>
      </c>
      <c r="M24" s="49">
        <f t="shared" si="2"/>
        <v>0</v>
      </c>
      <c r="N24" s="26">
        <v>0</v>
      </c>
      <c r="O24" s="30">
        <v>0</v>
      </c>
      <c r="P24" s="49" t="e">
        <f t="shared" si="4"/>
        <v>#REF!</v>
      </c>
      <c r="Q24" s="83">
        <v>31</v>
      </c>
      <c r="R24" s="77" t="s">
        <v>161</v>
      </c>
    </row>
    <row r="25" spans="1:18">
      <c r="A25" s="25" t="s">
        <v>175</v>
      </c>
      <c r="B25" s="31">
        <v>0</v>
      </c>
      <c r="C25" s="31">
        <v>0</v>
      </c>
      <c r="D25" s="47"/>
      <c r="E25" s="47">
        <v>0</v>
      </c>
      <c r="F25" s="32" t="s">
        <v>35</v>
      </c>
      <c r="G25" s="32">
        <f t="shared" si="0"/>
        <v>0</v>
      </c>
      <c r="H25" s="26">
        <v>0</v>
      </c>
      <c r="I25" s="26">
        <v>0</v>
      </c>
      <c r="J25" s="30">
        <v>0</v>
      </c>
      <c r="K25" s="49">
        <f t="shared" si="1"/>
        <v>0</v>
      </c>
      <c r="L25" s="49" t="e">
        <f t="shared" si="3"/>
        <v>#REF!</v>
      </c>
      <c r="M25" s="49">
        <f t="shared" si="2"/>
        <v>0</v>
      </c>
      <c r="N25" s="26">
        <v>0</v>
      </c>
      <c r="O25" s="30">
        <v>0</v>
      </c>
      <c r="P25" s="49" t="e">
        <f t="shared" si="4"/>
        <v>#REF!</v>
      </c>
      <c r="Q25" s="83">
        <v>31</v>
      </c>
      <c r="R25" s="77" t="s">
        <v>161</v>
      </c>
    </row>
    <row r="26" spans="1:18">
      <c r="A26" s="25" t="s">
        <v>176</v>
      </c>
      <c r="B26" s="31">
        <v>0</v>
      </c>
      <c r="C26" s="31">
        <v>0</v>
      </c>
      <c r="D26" s="47">
        <v>0</v>
      </c>
      <c r="E26" s="47">
        <v>0</v>
      </c>
      <c r="F26" s="32" t="s">
        <v>35</v>
      </c>
      <c r="G26" s="32">
        <f t="shared" si="0"/>
        <v>0</v>
      </c>
      <c r="H26" s="26">
        <v>0</v>
      </c>
      <c r="I26" s="31"/>
      <c r="J26" s="30">
        <v>0</v>
      </c>
      <c r="K26" s="49">
        <f t="shared" si="1"/>
        <v>0</v>
      </c>
      <c r="L26" s="49" t="e">
        <f t="shared" si="3"/>
        <v>#REF!</v>
      </c>
      <c r="M26" s="49">
        <f t="shared" si="2"/>
        <v>0</v>
      </c>
      <c r="N26" s="26">
        <v>0</v>
      </c>
      <c r="O26" s="30">
        <v>0</v>
      </c>
      <c r="P26" s="49" t="e">
        <f t="shared" si="4"/>
        <v>#REF!</v>
      </c>
      <c r="Q26" s="83">
        <v>28</v>
      </c>
      <c r="R26" s="77" t="s">
        <v>161</v>
      </c>
    </row>
    <row r="27" spans="1:18" s="2" customFormat="1" ht="15.75" customHeight="1">
      <c r="A27" s="8" t="s">
        <v>13</v>
      </c>
      <c r="B27" s="29">
        <f t="shared" ref="B27:P27" si="5">SUM(B15:B26)</f>
        <v>52949.09</v>
      </c>
      <c r="C27" s="29">
        <f t="shared" si="5"/>
        <v>6353</v>
      </c>
      <c r="D27" s="51">
        <f t="shared" si="5"/>
        <v>0</v>
      </c>
      <c r="E27" s="51">
        <f t="shared" si="5"/>
        <v>5734</v>
      </c>
      <c r="F27" s="29">
        <f t="shared" si="5"/>
        <v>2500</v>
      </c>
      <c r="G27" s="29">
        <f t="shared" si="5"/>
        <v>14587</v>
      </c>
      <c r="H27" s="27">
        <f t="shared" si="5"/>
        <v>0</v>
      </c>
      <c r="I27" s="29">
        <f t="shared" si="5"/>
        <v>50000</v>
      </c>
      <c r="J27" s="52">
        <f t="shared" si="5"/>
        <v>0</v>
      </c>
      <c r="K27" s="49">
        <f t="shared" si="5"/>
        <v>-35413</v>
      </c>
      <c r="L27" s="51" t="e">
        <f t="shared" si="5"/>
        <v>#REF!</v>
      </c>
      <c r="M27" s="51">
        <f t="shared" si="5"/>
        <v>6353</v>
      </c>
      <c r="N27" s="29">
        <f t="shared" si="5"/>
        <v>50000</v>
      </c>
      <c r="O27" s="52">
        <f t="shared" si="5"/>
        <v>0</v>
      </c>
      <c r="P27" s="51" t="e">
        <f t="shared" si="5"/>
        <v>#REF!</v>
      </c>
      <c r="Q27" s="76">
        <f>SUM(Q15:Q26)</f>
        <v>91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8">
      <c r="H29" s="87"/>
      <c r="I29" s="87"/>
      <c r="J29" s="9"/>
      <c r="K29" s="9"/>
    </row>
    <row r="30" spans="1:18" ht="36">
      <c r="B30" s="2"/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0.7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-35413</v>
      </c>
      <c r="M34" s="33">
        <f>M27-N27</f>
        <v>-43647</v>
      </c>
      <c r="N34" s="34"/>
      <c r="O34" s="34"/>
      <c r="P34" s="35">
        <f>SUM(L34:M34)</f>
        <v>-79060</v>
      </c>
    </row>
    <row r="35" spans="1:16" hidden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2.2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0.7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2.2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L27*11%/12</f>
        <v>#REF!</v>
      </c>
      <c r="M42" s="33" t="e">
        <f>P27*11%/12</f>
        <v>#REF!</v>
      </c>
      <c r="N42" s="33"/>
      <c r="O42" s="33"/>
      <c r="P42" s="35" t="e">
        <f>SUM(L42:M42)</f>
        <v>#REF!</v>
      </c>
    </row>
    <row r="43" spans="1:16" ht="3.7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2.2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84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</sheetData>
  <mergeCells count="6">
    <mergeCell ref="B14:D14"/>
    <mergeCell ref="H29:I29"/>
    <mergeCell ref="F7:I7"/>
    <mergeCell ref="A1:P1"/>
    <mergeCell ref="A2:P2"/>
    <mergeCell ref="A3:P3"/>
  </mergeCells>
  <phoneticPr fontId="12" type="noConversion"/>
  <printOptions horizontalCentered="1"/>
  <pageMargins left="0.7" right="0.5" top="0.38" bottom="0.46" header="0.3" footer="0.3"/>
  <pageSetup paperSize="5" scale="94" orientation="landscape" r:id="rId1"/>
  <headerFooter>
    <oddHeader>&amp;L&amp;G</oddHead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181"/>
  <sheetViews>
    <sheetView topLeftCell="C6" workbookViewId="0">
      <selection activeCell="C8" sqref="C8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9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hidden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hidden="1" customWidth="1"/>
    <col min="16" max="16" width="12.5703125" style="1" customWidth="1"/>
    <col min="17" max="16384" width="9.140625" style="1"/>
  </cols>
  <sheetData>
    <row r="1" spans="1:16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8">
      <c r="A3" s="89" t="s">
        <v>180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7" spans="1:16">
      <c r="A7" s="2" t="s">
        <v>1</v>
      </c>
      <c r="B7" s="2" t="s">
        <v>195</v>
      </c>
      <c r="C7" s="2"/>
      <c r="D7" s="2"/>
      <c r="E7" s="2"/>
      <c r="F7" s="88" t="s">
        <v>196</v>
      </c>
      <c r="G7" s="88"/>
      <c r="H7" s="88"/>
      <c r="I7" s="88"/>
      <c r="J7" s="2"/>
      <c r="K7" s="2"/>
      <c r="L7" s="2" t="s">
        <v>2</v>
      </c>
      <c r="M7" s="2"/>
      <c r="N7" s="2">
        <v>400425</v>
      </c>
      <c r="O7" s="2"/>
    </row>
    <row r="8" spans="1:16" ht="6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6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6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6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5" customFormat="1" ht="12.75" customHeigh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>
        <v>0</v>
      </c>
      <c r="M14" s="4"/>
      <c r="N14" s="4"/>
      <c r="O14" s="4"/>
      <c r="P14" s="45">
        <v>0</v>
      </c>
    </row>
    <row r="15" spans="1:16">
      <c r="A15" s="25" t="s">
        <v>181</v>
      </c>
      <c r="B15" s="31">
        <v>0</v>
      </c>
      <c r="C15" s="7"/>
      <c r="D15" s="49"/>
      <c r="E15" s="32">
        <v>0</v>
      </c>
      <c r="F15" s="83"/>
      <c r="G15" s="32">
        <f>SUM(C15:F15)</f>
        <v>0</v>
      </c>
      <c r="H15" s="48"/>
      <c r="I15" s="48"/>
      <c r="J15" s="4"/>
      <c r="K15" s="49">
        <f>G15+H15-I15-J15</f>
        <v>0</v>
      </c>
      <c r="L15" s="49">
        <f>L14+K15</f>
        <v>0</v>
      </c>
      <c r="M15" s="49">
        <f t="shared" ref="M15:M26" si="0">C15+D15</f>
        <v>0</v>
      </c>
      <c r="N15" s="48"/>
      <c r="O15" s="49">
        <f t="shared" ref="O15:O26" si="1">J15</f>
        <v>0</v>
      </c>
      <c r="P15" s="49">
        <f>P14+M15-O15-N15</f>
        <v>0</v>
      </c>
    </row>
    <row r="16" spans="1:16">
      <c r="A16" s="25" t="s">
        <v>182</v>
      </c>
      <c r="B16" s="31">
        <v>0</v>
      </c>
      <c r="C16" s="7"/>
      <c r="D16" s="49"/>
      <c r="E16" s="32">
        <v>0</v>
      </c>
      <c r="F16" s="83"/>
      <c r="G16" s="32">
        <f t="shared" ref="G16:G26" si="2">SUM(C16:F16)</f>
        <v>0</v>
      </c>
      <c r="H16" s="48"/>
      <c r="I16" s="48"/>
      <c r="J16" s="49"/>
      <c r="K16" s="49">
        <f t="shared" ref="K16:K26" si="3">G16+H16-I16-J16</f>
        <v>0</v>
      </c>
      <c r="L16" s="49">
        <f t="shared" ref="L16:L24" si="4">L15+K16</f>
        <v>0</v>
      </c>
      <c r="M16" s="49">
        <f t="shared" si="0"/>
        <v>0</v>
      </c>
      <c r="N16" s="48"/>
      <c r="O16" s="49">
        <f t="shared" si="1"/>
        <v>0</v>
      </c>
      <c r="P16" s="49">
        <f t="shared" ref="P16:P20" si="5">P15+M16-O16-N16</f>
        <v>0</v>
      </c>
    </row>
    <row r="17" spans="1:16">
      <c r="A17" s="25" t="s">
        <v>183</v>
      </c>
      <c r="B17" s="31">
        <v>0</v>
      </c>
      <c r="C17" s="7"/>
      <c r="D17" s="49"/>
      <c r="E17" s="32">
        <v>0</v>
      </c>
      <c r="F17" s="83"/>
      <c r="G17" s="32">
        <f t="shared" si="2"/>
        <v>0</v>
      </c>
      <c r="H17" s="48"/>
      <c r="I17" s="48"/>
      <c r="J17" s="49"/>
      <c r="K17" s="49">
        <f t="shared" si="3"/>
        <v>0</v>
      </c>
      <c r="L17" s="49">
        <f t="shared" si="4"/>
        <v>0</v>
      </c>
      <c r="M17" s="49">
        <f t="shared" si="0"/>
        <v>0</v>
      </c>
      <c r="N17" s="48"/>
      <c r="O17" s="49">
        <f t="shared" si="1"/>
        <v>0</v>
      </c>
      <c r="P17" s="49">
        <f t="shared" si="5"/>
        <v>0</v>
      </c>
    </row>
    <row r="18" spans="1:16">
      <c r="A18" s="25" t="s">
        <v>184</v>
      </c>
      <c r="B18" s="31">
        <v>0</v>
      </c>
      <c r="C18" s="7"/>
      <c r="D18" s="49"/>
      <c r="E18" s="32">
        <v>0</v>
      </c>
      <c r="F18" s="83"/>
      <c r="G18" s="32">
        <f t="shared" si="2"/>
        <v>0</v>
      </c>
      <c r="H18" s="48"/>
      <c r="I18" s="48"/>
      <c r="J18" s="49"/>
      <c r="K18" s="49">
        <f t="shared" si="3"/>
        <v>0</v>
      </c>
      <c r="L18" s="49">
        <f t="shared" si="4"/>
        <v>0</v>
      </c>
      <c r="M18" s="49">
        <f t="shared" si="0"/>
        <v>0</v>
      </c>
      <c r="N18" s="48"/>
      <c r="O18" s="49">
        <f t="shared" si="1"/>
        <v>0</v>
      </c>
      <c r="P18" s="49">
        <f t="shared" si="5"/>
        <v>0</v>
      </c>
    </row>
    <row r="19" spans="1:16">
      <c r="A19" s="25" t="s">
        <v>185</v>
      </c>
      <c r="B19" s="31">
        <v>0</v>
      </c>
      <c r="C19" s="7"/>
      <c r="D19" s="49"/>
      <c r="E19" s="32">
        <v>0</v>
      </c>
      <c r="F19" s="83"/>
      <c r="G19" s="32">
        <f t="shared" si="2"/>
        <v>0</v>
      </c>
      <c r="H19" s="48"/>
      <c r="I19" s="48"/>
      <c r="J19" s="49"/>
      <c r="K19" s="49">
        <f t="shared" si="3"/>
        <v>0</v>
      </c>
      <c r="L19" s="49">
        <f t="shared" si="4"/>
        <v>0</v>
      </c>
      <c r="M19" s="49">
        <f t="shared" si="0"/>
        <v>0</v>
      </c>
      <c r="N19" s="48"/>
      <c r="O19" s="49">
        <f t="shared" si="1"/>
        <v>0</v>
      </c>
      <c r="P19" s="49">
        <f t="shared" si="5"/>
        <v>0</v>
      </c>
    </row>
    <row r="20" spans="1:16">
      <c r="A20" s="25" t="s">
        <v>186</v>
      </c>
      <c r="B20" s="31">
        <v>9639</v>
      </c>
      <c r="C20" s="7">
        <v>0</v>
      </c>
      <c r="D20" s="49"/>
      <c r="E20" s="32">
        <v>0</v>
      </c>
      <c r="F20" s="83"/>
      <c r="G20" s="32">
        <f t="shared" si="2"/>
        <v>0</v>
      </c>
      <c r="H20" s="48"/>
      <c r="I20" s="48"/>
      <c r="J20" s="49"/>
      <c r="K20" s="49">
        <f t="shared" si="3"/>
        <v>0</v>
      </c>
      <c r="L20" s="49">
        <f t="shared" si="4"/>
        <v>0</v>
      </c>
      <c r="M20" s="49">
        <f t="shared" si="0"/>
        <v>0</v>
      </c>
      <c r="N20" s="48"/>
      <c r="O20" s="49">
        <f t="shared" si="1"/>
        <v>0</v>
      </c>
      <c r="P20" s="49">
        <f t="shared" si="5"/>
        <v>0</v>
      </c>
    </row>
    <row r="21" spans="1:16">
      <c r="A21" s="25" t="s">
        <v>187</v>
      </c>
      <c r="B21" s="31">
        <v>9582</v>
      </c>
      <c r="C21" s="7">
        <v>1150</v>
      </c>
      <c r="D21" s="49"/>
      <c r="E21" s="32">
        <v>0</v>
      </c>
      <c r="F21" s="83"/>
      <c r="G21" s="32">
        <f t="shared" si="2"/>
        <v>1150</v>
      </c>
      <c r="H21" s="26"/>
      <c r="I21" s="26"/>
      <c r="J21" s="49"/>
      <c r="K21" s="49">
        <f t="shared" si="3"/>
        <v>1150</v>
      </c>
      <c r="L21" s="49">
        <f>L20+K21</f>
        <v>1150</v>
      </c>
      <c r="M21" s="49">
        <f t="shared" si="0"/>
        <v>1150</v>
      </c>
      <c r="N21" s="26"/>
      <c r="O21" s="49">
        <f t="shared" si="1"/>
        <v>0</v>
      </c>
      <c r="P21" s="49">
        <f t="shared" ref="P21:P26" si="6">P20+M21-O21-N21</f>
        <v>1150</v>
      </c>
    </row>
    <row r="22" spans="1:16">
      <c r="A22" s="25" t="s">
        <v>188</v>
      </c>
      <c r="B22" s="31">
        <v>9582</v>
      </c>
      <c r="C22" s="7">
        <v>1150</v>
      </c>
      <c r="D22" s="49"/>
      <c r="E22" s="32">
        <v>0</v>
      </c>
      <c r="F22" s="83"/>
      <c r="G22" s="32">
        <f t="shared" si="2"/>
        <v>1150</v>
      </c>
      <c r="H22" s="26">
        <v>0</v>
      </c>
      <c r="I22" s="26">
        <v>0</v>
      </c>
      <c r="J22" s="49"/>
      <c r="K22" s="49">
        <f t="shared" si="3"/>
        <v>1150</v>
      </c>
      <c r="L22" s="49">
        <f>L21+K22</f>
        <v>2300</v>
      </c>
      <c r="M22" s="49">
        <f t="shared" si="0"/>
        <v>1150</v>
      </c>
      <c r="N22" s="26">
        <v>0</v>
      </c>
      <c r="O22" s="49">
        <f t="shared" si="1"/>
        <v>0</v>
      </c>
      <c r="P22" s="49">
        <f t="shared" si="6"/>
        <v>2300</v>
      </c>
    </row>
    <row r="23" spans="1:16">
      <c r="A23" s="25" t="s">
        <v>189</v>
      </c>
      <c r="B23" s="31">
        <v>0</v>
      </c>
      <c r="C23" s="7"/>
      <c r="D23" s="49"/>
      <c r="E23" s="32">
        <v>0</v>
      </c>
      <c r="F23" s="83"/>
      <c r="G23" s="32">
        <f t="shared" si="2"/>
        <v>0</v>
      </c>
      <c r="H23" s="26">
        <v>0</v>
      </c>
      <c r="I23" s="26">
        <v>0</v>
      </c>
      <c r="J23" s="49"/>
      <c r="K23" s="49">
        <f t="shared" si="3"/>
        <v>0</v>
      </c>
      <c r="L23" s="49">
        <f>L22+K23</f>
        <v>2300</v>
      </c>
      <c r="M23" s="49">
        <f t="shared" si="0"/>
        <v>0</v>
      </c>
      <c r="N23" s="26">
        <v>0</v>
      </c>
      <c r="O23" s="49">
        <f t="shared" si="1"/>
        <v>0</v>
      </c>
      <c r="P23" s="49">
        <f t="shared" si="6"/>
        <v>2300</v>
      </c>
    </row>
    <row r="24" spans="1:16">
      <c r="A24" s="25" t="s">
        <v>190</v>
      </c>
      <c r="B24" s="31">
        <v>0</v>
      </c>
      <c r="C24" s="7"/>
      <c r="D24" s="49"/>
      <c r="E24" s="32">
        <v>0</v>
      </c>
      <c r="F24" s="83"/>
      <c r="G24" s="32">
        <f t="shared" si="2"/>
        <v>0</v>
      </c>
      <c r="H24" s="26">
        <v>0</v>
      </c>
      <c r="I24" s="26">
        <v>0</v>
      </c>
      <c r="J24" s="49"/>
      <c r="K24" s="49">
        <f t="shared" si="3"/>
        <v>0</v>
      </c>
      <c r="L24" s="49">
        <f t="shared" si="4"/>
        <v>2300</v>
      </c>
      <c r="M24" s="49">
        <f t="shared" si="0"/>
        <v>0</v>
      </c>
      <c r="N24" s="26">
        <v>0</v>
      </c>
      <c r="O24" s="49">
        <f t="shared" si="1"/>
        <v>0</v>
      </c>
      <c r="P24" s="49">
        <f t="shared" si="6"/>
        <v>2300</v>
      </c>
    </row>
    <row r="25" spans="1:16">
      <c r="A25" s="25" t="s">
        <v>191</v>
      </c>
      <c r="B25" s="31">
        <v>0</v>
      </c>
      <c r="C25" s="7"/>
      <c r="D25" s="49"/>
      <c r="E25" s="32">
        <v>0</v>
      </c>
      <c r="F25" s="83"/>
      <c r="G25" s="32">
        <f t="shared" si="2"/>
        <v>0</v>
      </c>
      <c r="H25" s="26">
        <v>0</v>
      </c>
      <c r="I25" s="26">
        <v>0</v>
      </c>
      <c r="J25" s="49"/>
      <c r="K25" s="49">
        <f t="shared" si="3"/>
        <v>0</v>
      </c>
      <c r="L25" s="49">
        <f>L24+K25</f>
        <v>2300</v>
      </c>
      <c r="M25" s="49">
        <f t="shared" si="0"/>
        <v>0</v>
      </c>
      <c r="N25" s="26">
        <v>0</v>
      </c>
      <c r="O25" s="49">
        <f t="shared" si="1"/>
        <v>0</v>
      </c>
      <c r="P25" s="49">
        <f t="shared" si="6"/>
        <v>2300</v>
      </c>
    </row>
    <row r="26" spans="1:16">
      <c r="A26" s="25" t="s">
        <v>192</v>
      </c>
      <c r="B26" s="31">
        <v>0</v>
      </c>
      <c r="C26" s="7"/>
      <c r="D26" s="49"/>
      <c r="E26" s="32">
        <v>0</v>
      </c>
      <c r="F26" s="83"/>
      <c r="G26" s="32">
        <f t="shared" si="2"/>
        <v>0</v>
      </c>
      <c r="H26" s="26">
        <v>0</v>
      </c>
      <c r="I26" s="31"/>
      <c r="J26" s="49"/>
      <c r="K26" s="49">
        <f t="shared" si="3"/>
        <v>0</v>
      </c>
      <c r="L26" s="49">
        <f>L25+K26</f>
        <v>2300</v>
      </c>
      <c r="M26" s="49">
        <f t="shared" si="0"/>
        <v>0</v>
      </c>
      <c r="N26" s="26">
        <v>0</v>
      </c>
      <c r="O26" s="49">
        <f t="shared" si="1"/>
        <v>0</v>
      </c>
      <c r="P26" s="49">
        <f t="shared" si="6"/>
        <v>2300</v>
      </c>
    </row>
    <row r="27" spans="1:16" s="2" customFormat="1" ht="15.75" customHeight="1">
      <c r="A27" s="8" t="s">
        <v>13</v>
      </c>
      <c r="B27" s="29">
        <f t="shared" ref="B27:O28" si="7">SUM(B15:B26)</f>
        <v>28803</v>
      </c>
      <c r="C27" s="29">
        <f t="shared" si="7"/>
        <v>2300</v>
      </c>
      <c r="D27" s="51">
        <f t="shared" si="7"/>
        <v>0</v>
      </c>
      <c r="E27" s="51">
        <f t="shared" si="7"/>
        <v>0</v>
      </c>
      <c r="F27" s="51">
        <f t="shared" si="7"/>
        <v>0</v>
      </c>
      <c r="G27" s="29">
        <f t="shared" si="7"/>
        <v>2300</v>
      </c>
      <c r="H27" s="27">
        <f t="shared" si="7"/>
        <v>0</v>
      </c>
      <c r="I27" s="29">
        <f t="shared" si="7"/>
        <v>0</v>
      </c>
      <c r="J27" s="49"/>
      <c r="K27" s="49">
        <f>SUM(K15:K26)</f>
        <v>2300</v>
      </c>
      <c r="L27" s="51">
        <f>SUM(L15:L26)</f>
        <v>12650</v>
      </c>
      <c r="M27" s="51">
        <f>SUM(M15:M26)</f>
        <v>2300</v>
      </c>
      <c r="N27" s="29">
        <f t="shared" si="7"/>
        <v>0</v>
      </c>
      <c r="O27" s="51">
        <f t="shared" si="7"/>
        <v>0</v>
      </c>
      <c r="P27" s="51">
        <f>SUM(P15:P26)</f>
        <v>12650</v>
      </c>
    </row>
    <row r="28" spans="1:16">
      <c r="A28" s="6"/>
      <c r="B28" s="7"/>
      <c r="C28" s="7"/>
      <c r="D28" s="7"/>
      <c r="E28" s="7"/>
      <c r="F28" s="7"/>
      <c r="G28" s="7"/>
      <c r="H28" s="7"/>
      <c r="I28" s="7"/>
      <c r="J28" s="51">
        <f t="shared" si="7"/>
        <v>0</v>
      </c>
      <c r="K28" s="7"/>
      <c r="L28" s="7"/>
      <c r="M28" s="7"/>
      <c r="N28" s="7"/>
      <c r="O28" s="7"/>
      <c r="P28" s="85"/>
    </row>
    <row r="29" spans="1:16">
      <c r="B29" s="2"/>
      <c r="H29" s="87"/>
      <c r="I29" s="87"/>
      <c r="J29" s="9"/>
      <c r="K29" s="9"/>
    </row>
    <row r="30" spans="1:16" ht="36"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6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6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>
        <v>0</v>
      </c>
      <c r="M32" s="33">
        <v>0</v>
      </c>
      <c r="N32" s="36"/>
      <c r="O32" s="36"/>
      <c r="P32" s="35">
        <f>SUM(L32:M32)</f>
        <v>0</v>
      </c>
    </row>
    <row r="33" spans="1:16" ht="3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2300</v>
      </c>
      <c r="M34" s="33">
        <f>M27-O27-N27</f>
        <v>2300</v>
      </c>
      <c r="N34" s="34"/>
      <c r="O34" s="34"/>
      <c r="P34" s="35">
        <f>SUM(L34:M34)</f>
        <v>4600</v>
      </c>
    </row>
    <row r="35" spans="1:16" ht="3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3.7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179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3.7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idden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>
        <f>SUM(L32:L38)</f>
        <v>2300</v>
      </c>
      <c r="M41" s="33">
        <f>SUM(M32:M38)</f>
        <v>2300</v>
      </c>
      <c r="N41" s="33"/>
      <c r="O41" s="33"/>
      <c r="P41" s="33">
        <f>SUM(P32:P38)</f>
        <v>4600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193</v>
      </c>
      <c r="I42" s="14"/>
      <c r="J42" s="14"/>
      <c r="K42" s="14"/>
      <c r="L42" s="33">
        <f>L27*8.5%/12</f>
        <v>89.604166666666671</v>
      </c>
      <c r="M42" s="33">
        <f>ROUND((P27*8.5%/12),0)</f>
        <v>90</v>
      </c>
      <c r="N42" s="33"/>
      <c r="O42" s="33"/>
      <c r="P42" s="35">
        <f>SUM(L42:M42)</f>
        <v>179.60416666666669</v>
      </c>
    </row>
    <row r="43" spans="1:16" ht="2.2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4.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>
        <f>SUM(L41:L42)</f>
        <v>2389.6041666666665</v>
      </c>
      <c r="M45" s="33">
        <f>ROUND((SUM(M41:M42)),0)</f>
        <v>2390</v>
      </c>
      <c r="N45" s="33"/>
      <c r="O45" s="33"/>
      <c r="P45" s="33">
        <f>SUM(P41:P42)</f>
        <v>4779.604166666667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</sheetData>
  <mergeCells count="6">
    <mergeCell ref="B14:D14"/>
    <mergeCell ref="H29:I29"/>
    <mergeCell ref="F7:I7"/>
    <mergeCell ref="A1:P1"/>
    <mergeCell ref="A2:P2"/>
    <mergeCell ref="A3:P3"/>
  </mergeCells>
  <phoneticPr fontId="12" type="noConversion"/>
  <printOptions horizontalCentered="1"/>
  <pageMargins left="0.7" right="0.53" top="0.38" bottom="0.53" header="0.3" footer="0.3"/>
  <pageSetup paperSize="9" scale="96" orientation="landscape" r:id="rId1"/>
  <headerFooter>
    <oddHeader>&amp;L&amp;G</oddHead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C8" sqref="C8"/>
    </sheetView>
  </sheetViews>
  <sheetFormatPr defaultColWidth="17.7109375" defaultRowHeight="12.75"/>
  <cols>
    <col min="1" max="1" width="40.7109375" style="39" bestFit="1" customWidth="1"/>
    <col min="2" max="2" width="12.85546875" style="39" bestFit="1" customWidth="1"/>
    <col min="3" max="4" width="12.28515625" style="39" bestFit="1" customWidth="1"/>
    <col min="5" max="16384" width="17.7109375" style="39"/>
  </cols>
  <sheetData>
    <row r="1" spans="1:4" ht="61.5" customHeight="1">
      <c r="A1" s="97" t="s">
        <v>197</v>
      </c>
      <c r="B1" s="98"/>
      <c r="C1" s="98"/>
      <c r="D1" s="99"/>
    </row>
    <row r="2" spans="1:4" ht="24.75">
      <c r="A2" s="40"/>
      <c r="B2" s="41" t="s">
        <v>23</v>
      </c>
      <c r="C2" s="42" t="s">
        <v>24</v>
      </c>
      <c r="D2" s="42" t="s">
        <v>25</v>
      </c>
    </row>
    <row r="3" spans="1:4" ht="15.75">
      <c r="A3" s="40" t="s">
        <v>198</v>
      </c>
      <c r="B3" s="43"/>
      <c r="C3" s="40">
        <f>+'2005-06'!L45</f>
        <v>2389.6041666666665</v>
      </c>
      <c r="D3" s="40">
        <f>+'2005-06'!M45</f>
        <v>2390</v>
      </c>
    </row>
    <row r="4" spans="1:4" ht="15.75">
      <c r="A4" s="86" t="s">
        <v>26</v>
      </c>
      <c r="B4" s="43">
        <v>108.5</v>
      </c>
      <c r="C4" s="40">
        <f>C3*B4/100</f>
        <v>2592.720520833333</v>
      </c>
      <c r="D4" s="40">
        <f>D3*B4/100</f>
        <v>2593.15</v>
      </c>
    </row>
    <row r="5" spans="1:4" ht="15.75">
      <c r="A5" s="86" t="s">
        <v>27</v>
      </c>
      <c r="B5" s="43">
        <v>108.5</v>
      </c>
      <c r="C5" s="40">
        <f t="shared" ref="C5:C7" si="0">C4*B5/100</f>
        <v>2813.1017651041661</v>
      </c>
      <c r="D5" s="40">
        <f t="shared" ref="D5:D6" si="1">D4*B5/100</f>
        <v>2813.5677500000002</v>
      </c>
    </row>
    <row r="6" spans="1:4" ht="15.75">
      <c r="A6" s="86" t="s">
        <v>194</v>
      </c>
      <c r="B6" s="43">
        <v>108.5</v>
      </c>
      <c r="C6" s="40">
        <f t="shared" si="0"/>
        <v>3052.21541513802</v>
      </c>
      <c r="D6" s="40">
        <f t="shared" si="1"/>
        <v>3052.7210087500002</v>
      </c>
    </row>
    <row r="7" spans="1:4" ht="15.75">
      <c r="A7" s="86" t="s">
        <v>199</v>
      </c>
      <c r="B7" s="43">
        <v>108.5</v>
      </c>
      <c r="C7" s="40">
        <f t="shared" si="0"/>
        <v>3311.6537254247519</v>
      </c>
      <c r="D7" s="40">
        <f>D6*B7/100</f>
        <v>3312.2022944937503</v>
      </c>
    </row>
    <row r="8" spans="1:4" ht="33.75" customHeight="1">
      <c r="A8" s="100" t="s">
        <v>200</v>
      </c>
      <c r="B8" s="101"/>
      <c r="C8" s="40">
        <f>+C7</f>
        <v>3311.6537254247519</v>
      </c>
      <c r="D8" s="40">
        <f>+D7</f>
        <v>3312.2022944937503</v>
      </c>
    </row>
  </sheetData>
  <mergeCells count="2">
    <mergeCell ref="A1:D1"/>
    <mergeCell ref="A8:B8"/>
  </mergeCells>
  <phoneticPr fontId="12" type="noConversion"/>
  <printOptions horizontalCentered="1"/>
  <pageMargins left="0.7" right="0.7" top="1.43" bottom="0.56000000000000005" header="0.3" footer="0.39"/>
  <pageSetup paperSize="5" orientation="portrait" r:id="rId1"/>
  <headerFooter>
    <oddHeader>&amp;L&amp;G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15"/>
  <sheetViews>
    <sheetView workbookViewId="0"/>
  </sheetViews>
  <sheetFormatPr defaultColWidth="14.5703125" defaultRowHeight="12.75"/>
  <cols>
    <col min="9" max="9" width="18.28515625" bestFit="1" customWidth="1"/>
    <col min="15" max="15" width="14.7109375" bestFit="1" customWidth="1"/>
    <col min="18" max="18" width="13.5703125" bestFit="1" customWidth="1"/>
    <col min="19" max="19" width="20.7109375" bestFit="1" customWidth="1"/>
  </cols>
  <sheetData>
    <row r="1" spans="1:19" ht="15.75">
      <c r="A1" s="102"/>
      <c r="B1" s="103"/>
      <c r="C1" s="102"/>
      <c r="D1" s="102"/>
      <c r="E1" s="102"/>
      <c r="F1" s="102"/>
      <c r="G1" s="102"/>
      <c r="H1" s="102"/>
      <c r="I1" s="102"/>
      <c r="J1" s="102"/>
      <c r="K1" s="102"/>
      <c r="L1" s="104" t="s">
        <v>201</v>
      </c>
      <c r="M1" s="104"/>
      <c r="N1" s="104"/>
      <c r="O1" s="104"/>
      <c r="P1" s="102"/>
      <c r="Q1" s="102"/>
      <c r="R1" s="102"/>
      <c r="S1" s="102"/>
    </row>
    <row r="2" spans="1:19" ht="18">
      <c r="A2" s="105" t="s">
        <v>202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</row>
    <row r="3" spans="1:19" ht="15.75">
      <c r="A3" s="106" t="s">
        <v>203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</row>
    <row r="5" spans="1:19" ht="15.75">
      <c r="A5" s="104" t="s">
        <v>204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</row>
    <row r="6" spans="1:19">
      <c r="A6" s="107" t="s">
        <v>205</v>
      </c>
      <c r="B6" s="107" t="s">
        <v>206</v>
      </c>
      <c r="C6" s="107" t="s">
        <v>207</v>
      </c>
      <c r="D6" s="107" t="s">
        <v>208</v>
      </c>
      <c r="E6" s="107" t="s">
        <v>209</v>
      </c>
      <c r="F6" s="107" t="s">
        <v>210</v>
      </c>
      <c r="G6" s="107" t="s">
        <v>211</v>
      </c>
      <c r="H6" s="107" t="s">
        <v>212</v>
      </c>
      <c r="I6" s="107" t="s">
        <v>213</v>
      </c>
      <c r="J6" s="107" t="s">
        <v>214</v>
      </c>
      <c r="K6" s="107" t="s">
        <v>215</v>
      </c>
      <c r="L6" s="107"/>
      <c r="M6" s="107"/>
      <c r="N6" s="108" t="s">
        <v>216</v>
      </c>
      <c r="O6" s="108"/>
      <c r="P6" s="108"/>
      <c r="Q6" s="107" t="s">
        <v>217</v>
      </c>
      <c r="R6" s="108" t="s">
        <v>218</v>
      </c>
      <c r="S6" s="109" t="s">
        <v>219</v>
      </c>
    </row>
    <row r="7" spans="1:19" ht="25.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10" t="s">
        <v>220</v>
      </c>
      <c r="L7" s="111" t="s">
        <v>221</v>
      </c>
      <c r="M7" s="111" t="s">
        <v>222</v>
      </c>
      <c r="N7" s="111" t="s">
        <v>223</v>
      </c>
      <c r="O7" s="111" t="s">
        <v>224</v>
      </c>
      <c r="P7" s="111" t="s">
        <v>225</v>
      </c>
      <c r="Q7" s="107"/>
      <c r="R7" s="108"/>
      <c r="S7" s="109"/>
    </row>
    <row r="8" spans="1:19">
      <c r="A8" s="112">
        <v>1</v>
      </c>
      <c r="B8" s="112">
        <v>2</v>
      </c>
      <c r="C8" s="112" t="s">
        <v>226</v>
      </c>
      <c r="D8" s="112">
        <v>3</v>
      </c>
      <c r="E8" s="112">
        <v>4</v>
      </c>
      <c r="F8" s="112">
        <v>5</v>
      </c>
      <c r="G8" s="112">
        <v>6</v>
      </c>
      <c r="H8" s="112">
        <v>7</v>
      </c>
      <c r="I8" s="112">
        <v>8</v>
      </c>
      <c r="J8" s="112">
        <v>9</v>
      </c>
      <c r="K8" s="112">
        <v>10</v>
      </c>
      <c r="L8" s="112">
        <v>11</v>
      </c>
      <c r="M8" s="112">
        <v>12</v>
      </c>
      <c r="N8" s="112">
        <v>13</v>
      </c>
      <c r="O8" s="112">
        <v>14</v>
      </c>
      <c r="P8" s="112">
        <v>15</v>
      </c>
      <c r="Q8" s="112">
        <v>16</v>
      </c>
      <c r="R8" s="112">
        <v>17</v>
      </c>
      <c r="S8" s="112">
        <v>18</v>
      </c>
    </row>
    <row r="9" spans="1:19" ht="63.75">
      <c r="A9" s="113">
        <v>1</v>
      </c>
      <c r="B9" s="114" t="s">
        <v>228</v>
      </c>
      <c r="C9" s="113">
        <v>0</v>
      </c>
      <c r="D9" s="113">
        <v>400425</v>
      </c>
      <c r="E9" s="114" t="s">
        <v>195</v>
      </c>
      <c r="F9" s="115" t="s">
        <v>229</v>
      </c>
      <c r="G9" s="115"/>
      <c r="H9" s="116">
        <v>28399</v>
      </c>
      <c r="I9" s="117" t="s">
        <v>230</v>
      </c>
      <c r="J9" s="114" t="s">
        <v>227</v>
      </c>
      <c r="K9" s="118">
        <v>2390</v>
      </c>
      <c r="L9" s="118">
        <v>922</v>
      </c>
      <c r="M9" s="118">
        <f>+K9+L9</f>
        <v>3312</v>
      </c>
      <c r="N9" s="118">
        <v>2390</v>
      </c>
      <c r="O9" s="118">
        <v>922</v>
      </c>
      <c r="P9" s="118">
        <f>+N9+O9</f>
        <v>3312</v>
      </c>
      <c r="Q9" s="118" t="s">
        <v>227</v>
      </c>
      <c r="R9" s="119" t="s">
        <v>231</v>
      </c>
      <c r="S9" s="117" t="s">
        <v>232</v>
      </c>
    </row>
    <row r="14" spans="1:19">
      <c r="J14" s="120"/>
      <c r="K14" s="120"/>
    </row>
    <row r="15" spans="1:19">
      <c r="J15" s="120"/>
      <c r="K15" s="120"/>
    </row>
  </sheetData>
  <mergeCells count="15">
    <mergeCell ref="Q6:Q7"/>
    <mergeCell ref="R6:R7"/>
    <mergeCell ref="S6:S7"/>
    <mergeCell ref="G6:G7"/>
    <mergeCell ref="H6:H7"/>
    <mergeCell ref="I6:I7"/>
    <mergeCell ref="J6:J7"/>
    <mergeCell ref="K6:M6"/>
    <mergeCell ref="N6:P6"/>
    <mergeCell ref="A6:A7"/>
    <mergeCell ref="B6:B7"/>
    <mergeCell ref="C6:C7"/>
    <mergeCell ref="D6:D7"/>
    <mergeCell ref="E6:E7"/>
    <mergeCell ref="F6:F7"/>
  </mergeCells>
  <pageMargins left="0.2" right="0.2" top="0.21" bottom="0.16" header="0.3" footer="0.3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07"/>
  <sheetViews>
    <sheetView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8.28515625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6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8">
      <c r="A3" s="89" t="s">
        <v>52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7" spans="1:16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</row>
    <row r="8" spans="1:16" ht="6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6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6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6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5" customFormat="1" ht="12.75" customHeigh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+#REF!</f>
        <v>#REF!</v>
      </c>
      <c r="M14" s="4"/>
      <c r="N14" s="4"/>
      <c r="O14" s="4"/>
      <c r="P14" s="45" t="e">
        <f>+#REF!</f>
        <v>#REF!</v>
      </c>
    </row>
    <row r="15" spans="1:16">
      <c r="A15" s="25" t="s">
        <v>53</v>
      </c>
      <c r="B15" s="31">
        <v>1504</v>
      </c>
      <c r="C15" s="49">
        <v>125</v>
      </c>
      <c r="D15" s="48"/>
      <c r="E15" s="31">
        <v>0</v>
      </c>
      <c r="F15" s="32"/>
      <c r="G15" s="32">
        <f t="shared" ref="G15:G26" si="0">SUM(C15:F15)</f>
        <v>125</v>
      </c>
      <c r="H15" s="48"/>
      <c r="I15" s="48"/>
      <c r="J15" s="49"/>
      <c r="K15" s="49">
        <f t="shared" ref="K15:K26" si="1">G15+H15-I15-J15</f>
        <v>125</v>
      </c>
      <c r="L15" s="49" t="e">
        <f>L14+K15</f>
        <v>#REF!</v>
      </c>
      <c r="M15" s="49">
        <f>+C15+D15</f>
        <v>125</v>
      </c>
      <c r="N15" s="48"/>
      <c r="O15" s="49">
        <f t="shared" ref="O15:O26" si="2">J15</f>
        <v>0</v>
      </c>
      <c r="P15" s="49" t="e">
        <f>P14+M15-O15</f>
        <v>#REF!</v>
      </c>
    </row>
    <row r="16" spans="1:16">
      <c r="A16" s="25" t="s">
        <v>54</v>
      </c>
      <c r="B16" s="31">
        <f>1607+309</f>
        <v>1916</v>
      </c>
      <c r="C16" s="49">
        <f>134+26</f>
        <v>160</v>
      </c>
      <c r="D16" s="48"/>
      <c r="E16" s="31"/>
      <c r="F16" s="32"/>
      <c r="G16" s="32">
        <f>SUM(C16:F16)</f>
        <v>160</v>
      </c>
      <c r="H16" s="48"/>
      <c r="I16" s="48"/>
      <c r="J16" s="49"/>
      <c r="K16" s="49">
        <f t="shared" si="1"/>
        <v>160</v>
      </c>
      <c r="L16" s="49" t="e">
        <f t="shared" ref="L16:L26" si="3">L15+K16</f>
        <v>#REF!</v>
      </c>
      <c r="M16" s="49">
        <f t="shared" ref="M16:M26" si="4">+C16+D16</f>
        <v>160</v>
      </c>
      <c r="N16" s="48"/>
      <c r="O16" s="49">
        <f t="shared" si="2"/>
        <v>0</v>
      </c>
      <c r="P16" s="49" t="e">
        <f t="shared" ref="P16:P26" si="5">P15+M16-O16</f>
        <v>#REF!</v>
      </c>
    </row>
    <row r="17" spans="1:18">
      <c r="A17" s="25" t="s">
        <v>55</v>
      </c>
      <c r="B17" s="31">
        <v>1607</v>
      </c>
      <c r="C17" s="49">
        <v>134</v>
      </c>
      <c r="D17" s="48"/>
      <c r="E17" s="31"/>
      <c r="F17" s="32"/>
      <c r="G17" s="32">
        <f t="shared" si="0"/>
        <v>134</v>
      </c>
      <c r="H17" s="48"/>
      <c r="I17" s="48"/>
      <c r="J17" s="49"/>
      <c r="K17" s="49">
        <f t="shared" si="1"/>
        <v>134</v>
      </c>
      <c r="L17" s="49" t="e">
        <f t="shared" si="3"/>
        <v>#REF!</v>
      </c>
      <c r="M17" s="49">
        <f t="shared" si="4"/>
        <v>134</v>
      </c>
      <c r="N17" s="48"/>
      <c r="O17" s="49">
        <f t="shared" si="2"/>
        <v>0</v>
      </c>
      <c r="P17" s="49" t="e">
        <f t="shared" si="5"/>
        <v>#REF!</v>
      </c>
    </row>
    <row r="18" spans="1:18">
      <c r="A18" s="25" t="s">
        <v>56</v>
      </c>
      <c r="B18" s="31">
        <v>1607</v>
      </c>
      <c r="C18" s="49">
        <v>134</v>
      </c>
      <c r="D18" s="48"/>
      <c r="E18" s="31"/>
      <c r="F18" s="32"/>
      <c r="G18" s="32">
        <f t="shared" si="0"/>
        <v>134</v>
      </c>
      <c r="H18" s="48"/>
      <c r="I18" s="48"/>
      <c r="J18" s="49"/>
      <c r="K18" s="49">
        <f t="shared" si="1"/>
        <v>134</v>
      </c>
      <c r="L18" s="49" t="e">
        <f t="shared" si="3"/>
        <v>#REF!</v>
      </c>
      <c r="M18" s="49">
        <f t="shared" si="4"/>
        <v>134</v>
      </c>
      <c r="N18" s="48"/>
      <c r="O18" s="49">
        <f t="shared" si="2"/>
        <v>0</v>
      </c>
      <c r="P18" s="49" t="e">
        <f t="shared" si="5"/>
        <v>#REF!</v>
      </c>
    </row>
    <row r="19" spans="1:18">
      <c r="A19" s="25" t="s">
        <v>57</v>
      </c>
      <c r="B19" s="31">
        <v>1607</v>
      </c>
      <c r="C19" s="49">
        <v>134</v>
      </c>
      <c r="D19" s="48"/>
      <c r="E19" s="31"/>
      <c r="F19" s="32"/>
      <c r="G19" s="32">
        <f t="shared" si="0"/>
        <v>134</v>
      </c>
      <c r="H19" s="48"/>
      <c r="I19" s="48"/>
      <c r="J19" s="49"/>
      <c r="K19" s="49">
        <f t="shared" si="1"/>
        <v>134</v>
      </c>
      <c r="L19" s="49" t="e">
        <f t="shared" si="3"/>
        <v>#REF!</v>
      </c>
      <c r="M19" s="49">
        <f t="shared" si="4"/>
        <v>134</v>
      </c>
      <c r="N19" s="48"/>
      <c r="O19" s="49">
        <f t="shared" si="2"/>
        <v>0</v>
      </c>
      <c r="P19" s="49" t="e">
        <f t="shared" si="5"/>
        <v>#REF!</v>
      </c>
    </row>
    <row r="20" spans="1:18">
      <c r="A20" s="25" t="s">
        <v>58</v>
      </c>
      <c r="B20" s="31">
        <v>1607</v>
      </c>
      <c r="C20" s="49">
        <v>134</v>
      </c>
      <c r="D20" s="48"/>
      <c r="E20" s="31"/>
      <c r="F20" s="32"/>
      <c r="G20" s="32">
        <f t="shared" si="0"/>
        <v>134</v>
      </c>
      <c r="H20" s="48"/>
      <c r="I20" s="48"/>
      <c r="J20" s="49"/>
      <c r="K20" s="49">
        <f t="shared" si="1"/>
        <v>134</v>
      </c>
      <c r="L20" s="49" t="e">
        <f t="shared" si="3"/>
        <v>#REF!</v>
      </c>
      <c r="M20" s="49">
        <f t="shared" si="4"/>
        <v>134</v>
      </c>
      <c r="N20" s="48"/>
      <c r="O20" s="49">
        <f t="shared" si="2"/>
        <v>0</v>
      </c>
      <c r="P20" s="49" t="e">
        <f t="shared" si="5"/>
        <v>#REF!</v>
      </c>
    </row>
    <row r="21" spans="1:18">
      <c r="A21" s="25" t="s">
        <v>59</v>
      </c>
      <c r="B21" s="31">
        <v>1607</v>
      </c>
      <c r="C21" s="49">
        <v>134</v>
      </c>
      <c r="D21" s="26"/>
      <c r="E21" s="31"/>
      <c r="F21" s="32"/>
      <c r="G21" s="32">
        <f t="shared" si="0"/>
        <v>134</v>
      </c>
      <c r="H21" s="26"/>
      <c r="I21" s="26"/>
      <c r="J21" s="49"/>
      <c r="K21" s="49">
        <f t="shared" si="1"/>
        <v>134</v>
      </c>
      <c r="L21" s="49" t="e">
        <f t="shared" si="3"/>
        <v>#REF!</v>
      </c>
      <c r="M21" s="49">
        <f t="shared" si="4"/>
        <v>134</v>
      </c>
      <c r="N21" s="26"/>
      <c r="O21" s="49">
        <f t="shared" si="2"/>
        <v>0</v>
      </c>
      <c r="P21" s="49" t="e">
        <f t="shared" si="5"/>
        <v>#REF!</v>
      </c>
    </row>
    <row r="22" spans="1:18">
      <c r="A22" s="25" t="s">
        <v>60</v>
      </c>
      <c r="B22" s="31">
        <v>1720</v>
      </c>
      <c r="C22" s="47">
        <v>143</v>
      </c>
      <c r="D22" s="26">
        <v>28</v>
      </c>
      <c r="E22" s="31"/>
      <c r="F22" s="32"/>
      <c r="G22" s="32">
        <f t="shared" si="0"/>
        <v>171</v>
      </c>
      <c r="H22" s="26">
        <v>0</v>
      </c>
      <c r="I22" s="26">
        <v>0</v>
      </c>
      <c r="J22" s="49"/>
      <c r="K22" s="49">
        <f t="shared" si="1"/>
        <v>171</v>
      </c>
      <c r="L22" s="49" t="e">
        <f t="shared" si="3"/>
        <v>#REF!</v>
      </c>
      <c r="M22" s="49">
        <f t="shared" si="4"/>
        <v>171</v>
      </c>
      <c r="N22" s="26">
        <v>0</v>
      </c>
      <c r="O22" s="49">
        <f t="shared" si="2"/>
        <v>0</v>
      </c>
      <c r="P22" s="49" t="e">
        <f t="shared" si="5"/>
        <v>#REF!</v>
      </c>
    </row>
    <row r="23" spans="1:18">
      <c r="A23" s="25" t="s">
        <v>61</v>
      </c>
      <c r="B23" s="31">
        <f>1720*0.5</f>
        <v>860</v>
      </c>
      <c r="C23" s="47">
        <f>143*(0.5)</f>
        <v>71.5</v>
      </c>
      <c r="D23" s="26">
        <v>0</v>
      </c>
      <c r="E23" s="31"/>
      <c r="F23" s="32"/>
      <c r="G23" s="32">
        <f t="shared" si="0"/>
        <v>71.5</v>
      </c>
      <c r="H23" s="26">
        <v>0</v>
      </c>
      <c r="I23" s="26">
        <v>0</v>
      </c>
      <c r="J23" s="49"/>
      <c r="K23" s="49">
        <f t="shared" si="1"/>
        <v>71.5</v>
      </c>
      <c r="L23" s="49" t="e">
        <f t="shared" si="3"/>
        <v>#REF!</v>
      </c>
      <c r="M23" s="49">
        <f t="shared" si="4"/>
        <v>71.5</v>
      </c>
      <c r="N23" s="26">
        <v>0</v>
      </c>
      <c r="O23" s="49">
        <f t="shared" si="2"/>
        <v>0</v>
      </c>
      <c r="P23" s="49" t="e">
        <f t="shared" si="5"/>
        <v>#REF!</v>
      </c>
      <c r="Q23" s="76">
        <v>15</v>
      </c>
      <c r="R23" s="77" t="s">
        <v>161</v>
      </c>
    </row>
    <row r="24" spans="1:18">
      <c r="A24" s="25" t="s">
        <v>62</v>
      </c>
      <c r="B24" s="31"/>
      <c r="C24" s="47"/>
      <c r="D24" s="26"/>
      <c r="E24" s="31">
        <v>0</v>
      </c>
      <c r="F24" s="32"/>
      <c r="G24" s="32">
        <f t="shared" si="0"/>
        <v>0</v>
      </c>
      <c r="H24" s="26">
        <v>0</v>
      </c>
      <c r="I24" s="26">
        <v>0</v>
      </c>
      <c r="J24" s="49"/>
      <c r="K24" s="49">
        <f t="shared" si="1"/>
        <v>0</v>
      </c>
      <c r="L24" s="49" t="e">
        <f t="shared" si="3"/>
        <v>#REF!</v>
      </c>
      <c r="M24" s="49">
        <f t="shared" si="4"/>
        <v>0</v>
      </c>
      <c r="N24" s="26">
        <v>0</v>
      </c>
      <c r="O24" s="49">
        <f t="shared" si="2"/>
        <v>0</v>
      </c>
      <c r="P24" s="49" t="e">
        <f t="shared" si="5"/>
        <v>#REF!</v>
      </c>
      <c r="Q24" s="76">
        <v>31</v>
      </c>
      <c r="R24" s="77" t="s">
        <v>161</v>
      </c>
    </row>
    <row r="25" spans="1:18">
      <c r="A25" s="25" t="s">
        <v>63</v>
      </c>
      <c r="B25" s="31">
        <v>1720</v>
      </c>
      <c r="C25" s="47">
        <v>172</v>
      </c>
      <c r="D25" s="26">
        <v>125</v>
      </c>
      <c r="E25" s="31">
        <v>0</v>
      </c>
      <c r="F25" s="32"/>
      <c r="G25" s="32">
        <f t="shared" si="0"/>
        <v>297</v>
      </c>
      <c r="H25" s="26">
        <v>0</v>
      </c>
      <c r="I25" s="26">
        <v>0</v>
      </c>
      <c r="J25" s="49"/>
      <c r="K25" s="49">
        <f t="shared" si="1"/>
        <v>297</v>
      </c>
      <c r="L25" s="49" t="e">
        <f t="shared" si="3"/>
        <v>#REF!</v>
      </c>
      <c r="M25" s="49">
        <f t="shared" si="4"/>
        <v>297</v>
      </c>
      <c r="N25" s="26">
        <v>0</v>
      </c>
      <c r="O25" s="49">
        <f t="shared" si="2"/>
        <v>0</v>
      </c>
      <c r="P25" s="49" t="e">
        <f t="shared" si="5"/>
        <v>#REF!</v>
      </c>
    </row>
    <row r="26" spans="1:18">
      <c r="A26" s="25" t="s">
        <v>64</v>
      </c>
      <c r="B26" s="31">
        <v>1720</v>
      </c>
      <c r="C26" s="47">
        <v>172</v>
      </c>
      <c r="D26" s="26">
        <v>128</v>
      </c>
      <c r="E26" s="31">
        <v>0</v>
      </c>
      <c r="F26" s="32"/>
      <c r="G26" s="32">
        <f t="shared" si="0"/>
        <v>300</v>
      </c>
      <c r="H26" s="26">
        <v>0</v>
      </c>
      <c r="I26" s="31"/>
      <c r="J26" s="49"/>
      <c r="K26" s="49">
        <f t="shared" si="1"/>
        <v>300</v>
      </c>
      <c r="L26" s="49" t="e">
        <f t="shared" si="3"/>
        <v>#REF!</v>
      </c>
      <c r="M26" s="49">
        <f t="shared" si="4"/>
        <v>300</v>
      </c>
      <c r="N26" s="26">
        <v>0</v>
      </c>
      <c r="O26" s="49">
        <f t="shared" si="2"/>
        <v>0</v>
      </c>
      <c r="P26" s="49" t="e">
        <f t="shared" si="5"/>
        <v>#REF!</v>
      </c>
    </row>
    <row r="27" spans="1:18" s="2" customFormat="1" ht="15.75" customHeight="1">
      <c r="A27" s="8" t="s">
        <v>13</v>
      </c>
      <c r="B27" s="29">
        <f t="shared" ref="B27:P27" si="6">SUM(B15:B26)</f>
        <v>17475</v>
      </c>
      <c r="C27" s="29">
        <f t="shared" si="6"/>
        <v>1513.5</v>
      </c>
      <c r="D27" s="55">
        <f t="shared" si="6"/>
        <v>281</v>
      </c>
      <c r="E27" s="29">
        <f t="shared" si="6"/>
        <v>0</v>
      </c>
      <c r="F27" s="29">
        <f t="shared" si="6"/>
        <v>0</v>
      </c>
      <c r="G27" s="29">
        <f t="shared" si="6"/>
        <v>1794.5</v>
      </c>
      <c r="H27" s="27">
        <f t="shared" si="6"/>
        <v>0</v>
      </c>
      <c r="I27" s="29">
        <f t="shared" si="6"/>
        <v>0</v>
      </c>
      <c r="J27" s="51">
        <f t="shared" si="6"/>
        <v>0</v>
      </c>
      <c r="K27" s="49">
        <f t="shared" si="6"/>
        <v>1794.5</v>
      </c>
      <c r="L27" s="51" t="e">
        <f t="shared" si="6"/>
        <v>#REF!</v>
      </c>
      <c r="M27" s="51">
        <f t="shared" si="6"/>
        <v>1794.5</v>
      </c>
      <c r="N27" s="27">
        <f t="shared" si="6"/>
        <v>0</v>
      </c>
      <c r="O27" s="51">
        <f t="shared" si="6"/>
        <v>0</v>
      </c>
      <c r="P27" s="51" t="e">
        <f t="shared" si="6"/>
        <v>#REF!</v>
      </c>
      <c r="Q27" s="76">
        <f>SUM(Q15:Q24)</f>
        <v>46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8">
      <c r="H29" s="87"/>
      <c r="I29" s="87"/>
      <c r="J29" s="9"/>
      <c r="K29" s="9"/>
    </row>
    <row r="30" spans="1:18" ht="36"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3.7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1794.5</v>
      </c>
      <c r="M34" s="33">
        <f>M27-O27</f>
        <v>1794.5</v>
      </c>
      <c r="N34" s="34"/>
      <c r="O34" s="34"/>
      <c r="P34" s="35">
        <f>SUM(L34:M34)</f>
        <v>3589</v>
      </c>
    </row>
    <row r="35" spans="1:16" ht="3.75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2.2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3.7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3.7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ROUND((L27*12%/12),0)</f>
        <v>#REF!</v>
      </c>
      <c r="M42" s="33" t="e">
        <f>P27*12%/12</f>
        <v>#REF!</v>
      </c>
      <c r="N42" s="33"/>
      <c r="O42" s="33"/>
      <c r="P42" s="35" t="e">
        <f>SUM(L42:M42)</f>
        <v>#REF!</v>
      </c>
    </row>
    <row r="43" spans="1:16" ht="3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3.7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</sheetData>
  <mergeCells count="6">
    <mergeCell ref="B14:D14"/>
    <mergeCell ref="H29:I29"/>
    <mergeCell ref="F7:I7"/>
    <mergeCell ref="A1:P1"/>
    <mergeCell ref="A2:P2"/>
    <mergeCell ref="A3:P3"/>
  </mergeCells>
  <phoneticPr fontId="12" type="noConversion"/>
  <printOptions horizontalCentered="1"/>
  <pageMargins left="0.38" right="0.28999999999999998" top="0.36" bottom="0.44" header="0.3" footer="0.3"/>
  <pageSetup paperSize="5" scale="98" orientation="landscape" r:id="rId1"/>
  <headerFooter>
    <oddHeader>&amp;L&amp;G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47"/>
  <sheetViews>
    <sheetView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8.28515625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6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</row>
    <row r="3" spans="1:16" ht="18">
      <c r="A3" s="89" t="s">
        <v>65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</row>
    <row r="7" spans="1:16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</row>
    <row r="8" spans="1:1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6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6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6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6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s="5" customForma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+'92-93'!L45</f>
        <v>#REF!</v>
      </c>
      <c r="M14" s="4"/>
      <c r="N14" s="4"/>
      <c r="O14" s="4"/>
      <c r="P14" s="45" t="e">
        <f>+'92-93'!M45</f>
        <v>#REF!</v>
      </c>
    </row>
    <row r="15" spans="1:16">
      <c r="A15" s="25" t="s">
        <v>66</v>
      </c>
      <c r="B15" s="31">
        <v>1720</v>
      </c>
      <c r="C15" s="7">
        <v>172</v>
      </c>
      <c r="D15" s="48"/>
      <c r="E15" s="31"/>
      <c r="F15" s="32"/>
      <c r="G15" s="32">
        <f>SUM(C15:F15)</f>
        <v>172</v>
      </c>
      <c r="H15" s="48"/>
      <c r="I15" s="30">
        <v>0</v>
      </c>
      <c r="J15" s="46">
        <v>0</v>
      </c>
      <c r="K15" s="49">
        <f>G15+H15-I15-J15</f>
        <v>172</v>
      </c>
      <c r="L15" s="49" t="e">
        <f>L14+K15</f>
        <v>#REF!</v>
      </c>
      <c r="M15" s="49">
        <f>C15+D15</f>
        <v>172</v>
      </c>
      <c r="N15" s="48"/>
      <c r="O15" s="46">
        <f t="shared" ref="O15:O26" si="0">J15</f>
        <v>0</v>
      </c>
      <c r="P15" s="49" t="e">
        <f t="shared" ref="P15:P20" si="1">P14+M15-O15</f>
        <v>#REF!</v>
      </c>
    </row>
    <row r="16" spans="1:16">
      <c r="A16" s="25" t="s">
        <v>67</v>
      </c>
      <c r="B16" s="31">
        <v>1720</v>
      </c>
      <c r="C16" s="7">
        <v>172</v>
      </c>
      <c r="D16" s="48"/>
      <c r="E16" s="31"/>
      <c r="F16" s="32"/>
      <c r="G16" s="32">
        <f t="shared" ref="G16:G26" si="2">SUM(C16:F16)</f>
        <v>172</v>
      </c>
      <c r="H16" s="48"/>
      <c r="I16" s="32"/>
      <c r="J16" s="46">
        <v>0</v>
      </c>
      <c r="K16" s="49">
        <f t="shared" ref="K16:K26" si="3">G16+H16-I16-J16</f>
        <v>172</v>
      </c>
      <c r="L16" s="49" t="e">
        <f>L15+K16</f>
        <v>#REF!</v>
      </c>
      <c r="M16" s="49">
        <f t="shared" ref="M16:M26" si="4">C16+D16</f>
        <v>172</v>
      </c>
      <c r="N16" s="48"/>
      <c r="O16" s="46">
        <f t="shared" si="0"/>
        <v>0</v>
      </c>
      <c r="P16" s="49" t="e">
        <f t="shared" si="1"/>
        <v>#REF!</v>
      </c>
    </row>
    <row r="17" spans="1:18">
      <c r="A17" s="25" t="s">
        <v>68</v>
      </c>
      <c r="B17" s="29">
        <v>1805</v>
      </c>
      <c r="C17" s="49">
        <v>181</v>
      </c>
      <c r="D17" s="49">
        <v>34</v>
      </c>
      <c r="E17" s="31"/>
      <c r="F17" s="32"/>
      <c r="G17" s="32">
        <f t="shared" si="2"/>
        <v>215</v>
      </c>
      <c r="H17" s="48"/>
      <c r="I17" s="32">
        <v>4400</v>
      </c>
      <c r="J17" s="46">
        <v>0</v>
      </c>
      <c r="K17" s="49">
        <f t="shared" si="3"/>
        <v>-4185</v>
      </c>
      <c r="L17" s="49" t="e">
        <f>L15+K17</f>
        <v>#REF!</v>
      </c>
      <c r="M17" s="49">
        <f t="shared" si="4"/>
        <v>215</v>
      </c>
      <c r="N17" s="48"/>
      <c r="O17" s="46">
        <f t="shared" si="0"/>
        <v>0</v>
      </c>
      <c r="P17" s="49" t="e">
        <f t="shared" si="1"/>
        <v>#REF!</v>
      </c>
    </row>
    <row r="18" spans="1:18">
      <c r="A18" s="25" t="s">
        <v>69</v>
      </c>
      <c r="B18" s="31">
        <v>1805</v>
      </c>
      <c r="C18" s="7">
        <v>181</v>
      </c>
      <c r="D18" s="49"/>
      <c r="E18" s="31"/>
      <c r="F18" s="32">
        <v>200</v>
      </c>
      <c r="G18" s="32">
        <f t="shared" si="2"/>
        <v>381</v>
      </c>
      <c r="H18" s="48"/>
      <c r="I18" s="30">
        <v>0</v>
      </c>
      <c r="J18" s="46">
        <v>0</v>
      </c>
      <c r="K18" s="49">
        <f t="shared" si="3"/>
        <v>381</v>
      </c>
      <c r="L18" s="49" t="e">
        <f>L17+K18</f>
        <v>#REF!</v>
      </c>
      <c r="M18" s="49">
        <f t="shared" si="4"/>
        <v>181</v>
      </c>
      <c r="N18" s="48"/>
      <c r="O18" s="46">
        <f t="shared" si="0"/>
        <v>0</v>
      </c>
      <c r="P18" s="49" t="e">
        <f t="shared" si="1"/>
        <v>#REF!</v>
      </c>
    </row>
    <row r="19" spans="1:18">
      <c r="A19" s="25" t="s">
        <v>70</v>
      </c>
      <c r="B19" s="31">
        <f>1860+148</f>
        <v>2008</v>
      </c>
      <c r="C19" s="7">
        <f>186+15</f>
        <v>201</v>
      </c>
      <c r="D19" s="49"/>
      <c r="E19" s="31"/>
      <c r="F19" s="32">
        <v>200</v>
      </c>
      <c r="G19" s="32">
        <f t="shared" si="2"/>
        <v>401</v>
      </c>
      <c r="H19" s="48"/>
      <c r="I19" s="30">
        <v>0</v>
      </c>
      <c r="J19" s="46">
        <v>0</v>
      </c>
      <c r="K19" s="49">
        <f t="shared" si="3"/>
        <v>401</v>
      </c>
      <c r="L19" s="49" t="e">
        <f>L17+K19</f>
        <v>#REF!</v>
      </c>
      <c r="M19" s="49">
        <f t="shared" si="4"/>
        <v>201</v>
      </c>
      <c r="N19" s="48"/>
      <c r="O19" s="46">
        <f t="shared" si="0"/>
        <v>0</v>
      </c>
      <c r="P19" s="49" t="e">
        <f t="shared" si="1"/>
        <v>#REF!</v>
      </c>
    </row>
    <row r="20" spans="1:18">
      <c r="A20" s="25" t="s">
        <v>71</v>
      </c>
      <c r="B20" s="31">
        <v>1860</v>
      </c>
      <c r="C20" s="7">
        <v>186</v>
      </c>
      <c r="D20" s="49"/>
      <c r="E20" s="31"/>
      <c r="F20" s="32">
        <v>200</v>
      </c>
      <c r="G20" s="32">
        <f t="shared" si="2"/>
        <v>386</v>
      </c>
      <c r="H20" s="48"/>
      <c r="I20" s="30">
        <v>0</v>
      </c>
      <c r="J20" s="46">
        <v>0</v>
      </c>
      <c r="K20" s="49">
        <f t="shared" si="3"/>
        <v>386</v>
      </c>
      <c r="L20" s="49" t="e">
        <f>L19+K20</f>
        <v>#REF!</v>
      </c>
      <c r="M20" s="49">
        <f t="shared" si="4"/>
        <v>186</v>
      </c>
      <c r="N20" s="48"/>
      <c r="O20" s="46">
        <f t="shared" si="0"/>
        <v>0</v>
      </c>
      <c r="P20" s="49" t="e">
        <f t="shared" si="1"/>
        <v>#REF!</v>
      </c>
    </row>
    <row r="21" spans="1:18">
      <c r="A21" s="25" t="s">
        <v>72</v>
      </c>
      <c r="B21" s="31">
        <v>1887</v>
      </c>
      <c r="C21" s="7">
        <v>189</v>
      </c>
      <c r="D21" s="47"/>
      <c r="E21" s="31"/>
      <c r="F21" s="32">
        <v>200</v>
      </c>
      <c r="G21" s="32">
        <f t="shared" si="2"/>
        <v>389</v>
      </c>
      <c r="H21" s="26"/>
      <c r="I21" s="26">
        <v>0</v>
      </c>
      <c r="J21" s="46">
        <v>0</v>
      </c>
      <c r="K21" s="49">
        <f t="shared" si="3"/>
        <v>389</v>
      </c>
      <c r="L21" s="49" t="e">
        <f>L19+K21</f>
        <v>#REF!</v>
      </c>
      <c r="M21" s="49">
        <f t="shared" si="4"/>
        <v>189</v>
      </c>
      <c r="N21" s="26"/>
      <c r="O21" s="46">
        <f t="shared" si="0"/>
        <v>0</v>
      </c>
      <c r="P21" s="49" t="e">
        <f t="shared" ref="P21:P26" si="5">P20+M21-O21</f>
        <v>#REF!</v>
      </c>
    </row>
    <row r="22" spans="1:18">
      <c r="A22" s="25" t="s">
        <v>73</v>
      </c>
      <c r="B22" s="31">
        <v>1937</v>
      </c>
      <c r="C22" s="31">
        <v>194</v>
      </c>
      <c r="D22" s="47"/>
      <c r="E22" s="31"/>
      <c r="F22" s="32">
        <v>200</v>
      </c>
      <c r="G22" s="32">
        <f t="shared" si="2"/>
        <v>394</v>
      </c>
      <c r="H22" s="26">
        <v>0</v>
      </c>
      <c r="I22" s="26">
        <v>0</v>
      </c>
      <c r="J22" s="46">
        <v>0</v>
      </c>
      <c r="K22" s="49">
        <f t="shared" si="3"/>
        <v>394</v>
      </c>
      <c r="L22" s="49" t="e">
        <f>L21+K22</f>
        <v>#REF!</v>
      </c>
      <c r="M22" s="49">
        <f t="shared" si="4"/>
        <v>194</v>
      </c>
      <c r="N22" s="26">
        <v>0</v>
      </c>
      <c r="O22" s="46">
        <f t="shared" si="0"/>
        <v>0</v>
      </c>
      <c r="P22" s="49" t="e">
        <f t="shared" si="5"/>
        <v>#REF!</v>
      </c>
    </row>
    <row r="23" spans="1:18">
      <c r="A23" s="25" t="s">
        <v>74</v>
      </c>
      <c r="B23" s="31">
        <v>1937</v>
      </c>
      <c r="C23" s="31">
        <v>194</v>
      </c>
      <c r="D23" s="47"/>
      <c r="E23" s="31"/>
      <c r="F23" s="32">
        <v>200</v>
      </c>
      <c r="G23" s="32">
        <f t="shared" si="2"/>
        <v>394</v>
      </c>
      <c r="H23" s="26">
        <v>0</v>
      </c>
      <c r="I23" s="26">
        <v>0</v>
      </c>
      <c r="J23" s="46">
        <v>0</v>
      </c>
      <c r="K23" s="49">
        <f t="shared" si="3"/>
        <v>394</v>
      </c>
      <c r="L23" s="49" t="e">
        <f>L21+K23</f>
        <v>#REF!</v>
      </c>
      <c r="M23" s="49">
        <f t="shared" si="4"/>
        <v>194</v>
      </c>
      <c r="N23" s="26">
        <v>0</v>
      </c>
      <c r="O23" s="46">
        <f t="shared" si="0"/>
        <v>0</v>
      </c>
      <c r="P23" s="49" t="e">
        <f t="shared" si="5"/>
        <v>#REF!</v>
      </c>
    </row>
    <row r="24" spans="1:18">
      <c r="A24" s="25" t="s">
        <v>75</v>
      </c>
      <c r="B24" s="31">
        <v>1937</v>
      </c>
      <c r="C24" s="31">
        <v>194</v>
      </c>
      <c r="D24" s="47"/>
      <c r="E24" s="31"/>
      <c r="F24" s="32">
        <v>200</v>
      </c>
      <c r="G24" s="32">
        <f t="shared" si="2"/>
        <v>394</v>
      </c>
      <c r="H24" s="26">
        <v>0</v>
      </c>
      <c r="I24" s="26">
        <v>0</v>
      </c>
      <c r="J24" s="46">
        <v>0</v>
      </c>
      <c r="K24" s="49">
        <f t="shared" si="3"/>
        <v>394</v>
      </c>
      <c r="L24" s="49" t="e">
        <f>L23+K24</f>
        <v>#REF!</v>
      </c>
      <c r="M24" s="49">
        <f t="shared" si="4"/>
        <v>194</v>
      </c>
      <c r="N24" s="26">
        <v>0</v>
      </c>
      <c r="O24" s="46">
        <f t="shared" si="0"/>
        <v>0</v>
      </c>
      <c r="P24" s="49" t="e">
        <f t="shared" si="5"/>
        <v>#REF!</v>
      </c>
    </row>
    <row r="25" spans="1:18">
      <c r="A25" s="25" t="s">
        <v>76</v>
      </c>
      <c r="B25" s="31">
        <f>(1937+204)*17/30</f>
        <v>1213.2333333333333</v>
      </c>
      <c r="C25" s="31">
        <f>(194+20)*17/30</f>
        <v>121.26666666666667</v>
      </c>
      <c r="D25" s="47"/>
      <c r="E25" s="31"/>
      <c r="F25" s="32">
        <v>200</v>
      </c>
      <c r="G25" s="32">
        <f t="shared" si="2"/>
        <v>321.26666666666665</v>
      </c>
      <c r="H25" s="26">
        <v>0</v>
      </c>
      <c r="I25" s="26">
        <v>0</v>
      </c>
      <c r="J25" s="46">
        <v>0</v>
      </c>
      <c r="K25" s="49">
        <f t="shared" si="3"/>
        <v>321.26666666666665</v>
      </c>
      <c r="L25" s="49" t="e">
        <f>L23+K25</f>
        <v>#REF!</v>
      </c>
      <c r="M25" s="49">
        <f t="shared" si="4"/>
        <v>121.26666666666667</v>
      </c>
      <c r="N25" s="26">
        <v>0</v>
      </c>
      <c r="O25" s="46">
        <f t="shared" si="0"/>
        <v>0</v>
      </c>
      <c r="P25" s="49" t="e">
        <f t="shared" si="5"/>
        <v>#REF!</v>
      </c>
      <c r="Q25" s="76">
        <v>13</v>
      </c>
      <c r="R25" s="77" t="s">
        <v>161</v>
      </c>
    </row>
    <row r="26" spans="1:18">
      <c r="A26" s="25" t="s">
        <v>77</v>
      </c>
      <c r="B26" s="31">
        <v>0</v>
      </c>
      <c r="C26" s="31">
        <v>0</v>
      </c>
      <c r="D26" s="47"/>
      <c r="E26" s="31"/>
      <c r="F26" s="32">
        <v>200</v>
      </c>
      <c r="G26" s="32">
        <f t="shared" si="2"/>
        <v>200</v>
      </c>
      <c r="H26" s="26">
        <v>0</v>
      </c>
      <c r="I26" s="26"/>
      <c r="J26" s="46">
        <v>0</v>
      </c>
      <c r="K26" s="49">
        <f t="shared" si="3"/>
        <v>200</v>
      </c>
      <c r="L26" s="49" t="e">
        <f>L25+K26</f>
        <v>#REF!</v>
      </c>
      <c r="M26" s="49">
        <f t="shared" si="4"/>
        <v>0</v>
      </c>
      <c r="N26" s="26">
        <v>0</v>
      </c>
      <c r="O26" s="46">
        <f t="shared" si="0"/>
        <v>0</v>
      </c>
      <c r="P26" s="49" t="e">
        <f t="shared" si="5"/>
        <v>#REF!</v>
      </c>
      <c r="Q26" s="76">
        <v>28</v>
      </c>
      <c r="R26" s="77" t="s">
        <v>161</v>
      </c>
    </row>
    <row r="27" spans="1:18" s="2" customFormat="1" ht="15.75" customHeight="1">
      <c r="A27" s="8" t="s">
        <v>13</v>
      </c>
      <c r="B27" s="29">
        <f t="shared" ref="B27:P27" si="6">SUM(B15:B26)</f>
        <v>19829.233333333334</v>
      </c>
      <c r="C27" s="29">
        <f t="shared" si="6"/>
        <v>1985.2666666666667</v>
      </c>
      <c r="D27" s="51">
        <f t="shared" si="6"/>
        <v>34</v>
      </c>
      <c r="E27" s="29">
        <f t="shared" si="6"/>
        <v>0</v>
      </c>
      <c r="F27" s="29">
        <f t="shared" si="6"/>
        <v>1800</v>
      </c>
      <c r="G27" s="29">
        <f t="shared" si="6"/>
        <v>3819.2666666666664</v>
      </c>
      <c r="H27" s="27">
        <f t="shared" si="6"/>
        <v>0</v>
      </c>
      <c r="I27" s="75">
        <f>SUM(I15:I26)</f>
        <v>4400</v>
      </c>
      <c r="J27" s="56">
        <f t="shared" si="6"/>
        <v>0</v>
      </c>
      <c r="K27" s="49">
        <f>SUM(K15:K26)</f>
        <v>-580.73333333333335</v>
      </c>
      <c r="L27" s="51" t="e">
        <f>SUM(L15:L26)</f>
        <v>#REF!</v>
      </c>
      <c r="M27" s="51">
        <f t="shared" si="6"/>
        <v>2019.2666666666667</v>
      </c>
      <c r="N27" s="27">
        <f t="shared" si="6"/>
        <v>0</v>
      </c>
      <c r="O27" s="56">
        <f t="shared" si="6"/>
        <v>0</v>
      </c>
      <c r="P27" s="51" t="e">
        <f t="shared" si="6"/>
        <v>#REF!</v>
      </c>
      <c r="Q27" s="76">
        <f>SUM(Q16:Q26)</f>
        <v>41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J28" s="48"/>
      <c r="K28" s="7"/>
      <c r="L28" s="7"/>
      <c r="M28" s="7"/>
      <c r="N28" s="7"/>
      <c r="O28" s="7"/>
      <c r="P28" s="7"/>
    </row>
    <row r="29" spans="1:18">
      <c r="H29" s="87"/>
      <c r="I29" s="87"/>
      <c r="J29" s="9"/>
      <c r="K29" s="9"/>
    </row>
    <row r="30" spans="1:18" ht="36">
      <c r="B30" s="2"/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idden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-580.73333333333335</v>
      </c>
      <c r="M34" s="33">
        <f>M27-O27</f>
        <v>2019.2666666666667</v>
      </c>
      <c r="N34" s="34"/>
      <c r="O34" s="34"/>
      <c r="P34" s="35">
        <f>SUM(L34:M34)</f>
        <v>1438.5333333333333</v>
      </c>
    </row>
    <row r="35" spans="1:16" ht="3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1.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3.7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4.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>
        <v>749</v>
      </c>
      <c r="M42" s="33" t="e">
        <f>P27*12%/12</f>
        <v>#REF!</v>
      </c>
      <c r="N42" s="33"/>
      <c r="O42" s="33"/>
      <c r="P42" s="35" t="e">
        <f>SUM(L42:M42)</f>
        <v>#REF!</v>
      </c>
    </row>
    <row r="43" spans="1:16" ht="2.2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3.7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</sheetData>
  <mergeCells count="6">
    <mergeCell ref="B14:D14"/>
    <mergeCell ref="H29:I29"/>
    <mergeCell ref="F7:I7"/>
    <mergeCell ref="A1:P1"/>
    <mergeCell ref="A2:P2"/>
    <mergeCell ref="A3:P3"/>
  </mergeCells>
  <phoneticPr fontId="12" type="noConversion"/>
  <printOptions horizontalCentered="1"/>
  <pageMargins left="0.37" right="0.4" top="0.38" bottom="0.43" header="0.3" footer="0.3"/>
  <pageSetup scale="75" orientation="landscape" r:id="rId1"/>
  <headerFooter>
    <oddHeader>&amp;L&amp;G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01"/>
  <sheetViews>
    <sheetView topLeftCell="A2"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42578125" style="1" hidden="1" customWidth="1"/>
    <col min="4" max="4" width="10.140625" style="60" customWidth="1"/>
    <col min="5" max="5" width="8.28515625" style="1" bestFit="1" customWidth="1"/>
    <col min="6" max="6" width="8.140625" style="1" customWidth="1"/>
    <col min="7" max="7" width="9" style="1" customWidth="1"/>
    <col min="8" max="8" width="10" style="1" customWidth="1"/>
    <col min="9" max="9" width="10.28515625" style="1" customWidth="1"/>
    <col min="10" max="10" width="10.140625" style="1" customWidth="1"/>
    <col min="11" max="11" width="11.140625" style="1" bestFit="1" customWidth="1"/>
    <col min="12" max="12" width="10.140625" style="1" customWidth="1"/>
    <col min="13" max="13" width="12.140625" style="1" customWidth="1"/>
    <col min="14" max="14" width="11.140625" style="1" customWidth="1"/>
    <col min="15" max="15" width="8.85546875" style="1" customWidth="1"/>
    <col min="16" max="16" width="8.42578125" style="1" customWidth="1"/>
    <col min="17" max="17" width="12.5703125" style="1" customWidth="1"/>
    <col min="18" max="18" width="3" style="1" bestFit="1" customWidth="1"/>
    <col min="19" max="19" width="12.85546875" style="1" bestFit="1" customWidth="1"/>
    <col min="20" max="16384" width="9.140625" style="1"/>
  </cols>
  <sheetData>
    <row r="1" spans="1:19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</row>
    <row r="2" spans="1:19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ht="18">
      <c r="A3" s="89" t="s">
        <v>78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7" spans="1:19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</row>
    <row r="8" spans="1:19" ht="6.75" customHeight="1">
      <c r="A8" s="2"/>
      <c r="B8" s="2"/>
      <c r="C8" s="2"/>
      <c r="D8" s="5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9">
      <c r="A9" s="2" t="s">
        <v>3</v>
      </c>
      <c r="B9" s="2"/>
      <c r="C9" s="2"/>
      <c r="D9" s="57"/>
      <c r="E9" s="2"/>
      <c r="F9" s="2"/>
      <c r="G9" s="2"/>
      <c r="H9" s="2"/>
      <c r="I9" s="2"/>
      <c r="J9" s="2"/>
      <c r="K9" s="2"/>
      <c r="L9" s="2"/>
      <c r="M9" s="2"/>
      <c r="N9" s="2" t="s">
        <v>4</v>
      </c>
      <c r="O9" s="2"/>
      <c r="P9" s="2"/>
    </row>
    <row r="11" spans="1:19" s="5" customFormat="1" ht="60">
      <c r="A11" s="3" t="s">
        <v>5</v>
      </c>
      <c r="B11" s="4" t="s">
        <v>6</v>
      </c>
      <c r="C11" s="4"/>
      <c r="D11" s="58" t="s">
        <v>30</v>
      </c>
      <c r="E11" s="4" t="s">
        <v>21</v>
      </c>
      <c r="F11" s="4" t="s">
        <v>22</v>
      </c>
      <c r="G11" s="4" t="s">
        <v>7</v>
      </c>
      <c r="H11" s="4" t="s">
        <v>8</v>
      </c>
      <c r="I11" s="4" t="s">
        <v>31</v>
      </c>
      <c r="J11" s="4" t="s">
        <v>9</v>
      </c>
      <c r="K11" s="4" t="s">
        <v>32</v>
      </c>
      <c r="L11" s="4" t="s">
        <v>20</v>
      </c>
      <c r="M11" s="4" t="s">
        <v>10</v>
      </c>
      <c r="N11" s="4" t="s">
        <v>11</v>
      </c>
      <c r="O11" s="4" t="s">
        <v>12</v>
      </c>
      <c r="P11" s="4" t="s">
        <v>32</v>
      </c>
      <c r="Q11" s="4" t="s">
        <v>10</v>
      </c>
    </row>
    <row r="12" spans="1:19" s="5" customFormat="1">
      <c r="A12" s="3">
        <v>1</v>
      </c>
      <c r="B12" s="4">
        <v>2</v>
      </c>
      <c r="C12" s="4"/>
      <c r="D12" s="59">
        <v>3</v>
      </c>
      <c r="E12" s="4">
        <v>4</v>
      </c>
      <c r="F12" s="3">
        <v>5</v>
      </c>
      <c r="G12" s="4">
        <v>6</v>
      </c>
      <c r="H12" s="3">
        <v>7</v>
      </c>
      <c r="I12" s="4">
        <v>8</v>
      </c>
      <c r="J12" s="3">
        <v>9</v>
      </c>
      <c r="K12" s="4">
        <v>10</v>
      </c>
      <c r="L12" s="3">
        <v>11</v>
      </c>
      <c r="M12" s="4">
        <v>12</v>
      </c>
      <c r="N12" s="3">
        <v>13</v>
      </c>
      <c r="O12" s="4">
        <v>14</v>
      </c>
      <c r="P12" s="4">
        <v>10</v>
      </c>
      <c r="Q12" s="3">
        <v>15</v>
      </c>
    </row>
    <row r="13" spans="1:19" s="5" customFormat="1">
      <c r="A13" s="3"/>
      <c r="B13" s="4"/>
      <c r="C13" s="4"/>
      <c r="D13" s="58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9" s="5" customFormat="1" ht="12.75" customHeight="1">
      <c r="A14" s="3"/>
      <c r="B14" s="90" t="s">
        <v>33</v>
      </c>
      <c r="C14" s="90"/>
      <c r="D14" s="90"/>
      <c r="E14" s="90"/>
      <c r="F14" s="44"/>
      <c r="G14" s="4"/>
      <c r="H14" s="4"/>
      <c r="I14" s="4"/>
      <c r="J14" s="4"/>
      <c r="K14" s="4"/>
      <c r="L14" s="4"/>
      <c r="M14" s="45" t="e">
        <f>+'93-94'!L45</f>
        <v>#REF!</v>
      </c>
      <c r="N14" s="45"/>
      <c r="O14" s="45"/>
      <c r="P14" s="45"/>
      <c r="Q14" s="45" t="e">
        <f>+'93-94'!M45</f>
        <v>#REF!</v>
      </c>
    </row>
    <row r="15" spans="1:19">
      <c r="A15" s="25" t="s">
        <v>79</v>
      </c>
      <c r="B15" s="31">
        <v>1937</v>
      </c>
      <c r="C15" s="31">
        <v>196</v>
      </c>
      <c r="D15" s="49">
        <v>194</v>
      </c>
      <c r="E15" s="48"/>
      <c r="F15" s="31"/>
      <c r="G15" s="32">
        <v>200</v>
      </c>
      <c r="H15" s="32">
        <f>SUM(D15:G15)</f>
        <v>394</v>
      </c>
      <c r="I15" s="48"/>
      <c r="J15" s="48"/>
      <c r="K15" s="46">
        <v>0</v>
      </c>
      <c r="L15" s="49">
        <f>H15+I15-J15-K15</f>
        <v>394</v>
      </c>
      <c r="M15" s="49" t="e">
        <f>M14+L15</f>
        <v>#REF!</v>
      </c>
      <c r="N15" s="49">
        <f>D15+E15</f>
        <v>194</v>
      </c>
      <c r="O15" s="48"/>
      <c r="P15" s="49">
        <f t="shared" ref="P15:P26" si="0">K15</f>
        <v>0</v>
      </c>
      <c r="Q15" s="49" t="e">
        <f>Q14+N15-P15</f>
        <v>#REF!</v>
      </c>
    </row>
    <row r="16" spans="1:19">
      <c r="A16" s="25" t="s">
        <v>80</v>
      </c>
      <c r="B16" s="31">
        <v>2005</v>
      </c>
      <c r="C16" s="31">
        <v>203</v>
      </c>
      <c r="D16" s="49">
        <v>201</v>
      </c>
      <c r="E16" s="48"/>
      <c r="F16" s="31"/>
      <c r="G16" s="32">
        <v>200</v>
      </c>
      <c r="H16" s="32">
        <f t="shared" ref="H16:H26" si="1">SUM(D16:G16)</f>
        <v>401</v>
      </c>
      <c r="I16" s="48"/>
      <c r="J16" s="48"/>
      <c r="K16" s="46">
        <v>0</v>
      </c>
      <c r="L16" s="49">
        <f t="shared" ref="L16:L26" si="2">H16+I16-J16-K16</f>
        <v>401</v>
      </c>
      <c r="M16" s="49" t="e">
        <f t="shared" ref="M16:M26" si="3">M15+L16</f>
        <v>#REF!</v>
      </c>
      <c r="N16" s="49">
        <f t="shared" ref="N16:N26" si="4">D16+E16</f>
        <v>201</v>
      </c>
      <c r="O16" s="48"/>
      <c r="P16" s="49">
        <f t="shared" si="0"/>
        <v>0</v>
      </c>
      <c r="Q16" s="49" t="e">
        <f t="shared" ref="Q16:Q26" si="5">Q15+N16-P16</f>
        <v>#REF!</v>
      </c>
    </row>
    <row r="17" spans="1:19">
      <c r="A17" s="25" t="s">
        <v>81</v>
      </c>
      <c r="B17" s="31">
        <f>2005+209</f>
        <v>2214</v>
      </c>
      <c r="C17" s="31">
        <v>203</v>
      </c>
      <c r="D17" s="49">
        <f>201+21</f>
        <v>222</v>
      </c>
      <c r="E17" s="48"/>
      <c r="F17" s="31"/>
      <c r="G17" s="32">
        <v>200</v>
      </c>
      <c r="H17" s="32">
        <f t="shared" si="1"/>
        <v>422</v>
      </c>
      <c r="I17" s="48"/>
      <c r="J17" s="48"/>
      <c r="K17" s="46">
        <v>0</v>
      </c>
      <c r="L17" s="49">
        <f t="shared" si="2"/>
        <v>422</v>
      </c>
      <c r="M17" s="49" t="e">
        <f t="shared" si="3"/>
        <v>#REF!</v>
      </c>
      <c r="N17" s="49">
        <f t="shared" si="4"/>
        <v>222</v>
      </c>
      <c r="O17" s="48"/>
      <c r="P17" s="49">
        <f t="shared" si="0"/>
        <v>0</v>
      </c>
      <c r="Q17" s="49" t="e">
        <f t="shared" si="5"/>
        <v>#REF!</v>
      </c>
    </row>
    <row r="18" spans="1:19">
      <c r="A18" s="25" t="s">
        <v>82</v>
      </c>
      <c r="B18" s="31">
        <v>2005</v>
      </c>
      <c r="C18" s="31">
        <v>203</v>
      </c>
      <c r="D18" s="49">
        <v>201</v>
      </c>
      <c r="E18" s="48"/>
      <c r="F18" s="31"/>
      <c r="G18" s="32">
        <v>200</v>
      </c>
      <c r="H18" s="32">
        <f t="shared" si="1"/>
        <v>401</v>
      </c>
      <c r="I18" s="48"/>
      <c r="J18" s="48"/>
      <c r="K18" s="46">
        <v>0</v>
      </c>
      <c r="L18" s="49">
        <f t="shared" si="2"/>
        <v>401</v>
      </c>
      <c r="M18" s="49" t="e">
        <f t="shared" si="3"/>
        <v>#REF!</v>
      </c>
      <c r="N18" s="49">
        <f t="shared" si="4"/>
        <v>201</v>
      </c>
      <c r="O18" s="48"/>
      <c r="P18" s="49">
        <f t="shared" si="0"/>
        <v>0</v>
      </c>
      <c r="Q18" s="49" t="e">
        <f t="shared" si="5"/>
        <v>#REF!</v>
      </c>
    </row>
    <row r="19" spans="1:19">
      <c r="A19" s="25" t="s">
        <v>83</v>
      </c>
      <c r="B19" s="31">
        <v>2005</v>
      </c>
      <c r="C19" s="31">
        <v>203</v>
      </c>
      <c r="D19" s="49">
        <v>201</v>
      </c>
      <c r="E19" s="48"/>
      <c r="F19" s="31"/>
      <c r="G19" s="32">
        <v>200</v>
      </c>
      <c r="H19" s="32">
        <f t="shared" si="1"/>
        <v>401</v>
      </c>
      <c r="I19" s="48"/>
      <c r="J19" s="48"/>
      <c r="K19" s="46">
        <v>0</v>
      </c>
      <c r="L19" s="49">
        <f t="shared" si="2"/>
        <v>401</v>
      </c>
      <c r="M19" s="49" t="e">
        <f t="shared" si="3"/>
        <v>#REF!</v>
      </c>
      <c r="N19" s="49">
        <f t="shared" si="4"/>
        <v>201</v>
      </c>
      <c r="O19" s="48"/>
      <c r="P19" s="49">
        <f t="shared" si="0"/>
        <v>0</v>
      </c>
      <c r="Q19" s="49" t="e">
        <f t="shared" si="5"/>
        <v>#REF!</v>
      </c>
    </row>
    <row r="20" spans="1:19">
      <c r="A20" s="25" t="s">
        <v>84</v>
      </c>
      <c r="B20" s="31">
        <v>2005</v>
      </c>
      <c r="C20" s="31">
        <v>203</v>
      </c>
      <c r="D20" s="49">
        <v>201</v>
      </c>
      <c r="E20" s="48"/>
      <c r="F20" s="31"/>
      <c r="G20" s="32">
        <v>200</v>
      </c>
      <c r="H20" s="32">
        <f t="shared" si="1"/>
        <v>401</v>
      </c>
      <c r="I20" s="48"/>
      <c r="J20" s="48"/>
      <c r="K20" s="46">
        <v>0</v>
      </c>
      <c r="L20" s="49">
        <f t="shared" si="2"/>
        <v>401</v>
      </c>
      <c r="M20" s="49" t="e">
        <f t="shared" si="3"/>
        <v>#REF!</v>
      </c>
      <c r="N20" s="49">
        <f t="shared" si="4"/>
        <v>201</v>
      </c>
      <c r="O20" s="48"/>
      <c r="P20" s="49">
        <f t="shared" si="0"/>
        <v>0</v>
      </c>
      <c r="Q20" s="49" t="e">
        <f t="shared" si="5"/>
        <v>#REF!</v>
      </c>
    </row>
    <row r="21" spans="1:19">
      <c r="A21" s="25" t="s">
        <v>85</v>
      </c>
      <c r="B21" s="31">
        <v>2034</v>
      </c>
      <c r="C21" s="31">
        <v>203</v>
      </c>
      <c r="D21" s="49">
        <v>203</v>
      </c>
      <c r="E21" s="26"/>
      <c r="F21" s="31"/>
      <c r="G21" s="32">
        <v>200</v>
      </c>
      <c r="H21" s="32">
        <f t="shared" si="1"/>
        <v>403</v>
      </c>
      <c r="I21" s="26"/>
      <c r="J21" s="26"/>
      <c r="K21" s="46">
        <v>0</v>
      </c>
      <c r="L21" s="49">
        <f t="shared" si="2"/>
        <v>403</v>
      </c>
      <c r="M21" s="49" t="e">
        <f t="shared" si="3"/>
        <v>#REF!</v>
      </c>
      <c r="N21" s="49">
        <f t="shared" si="4"/>
        <v>203</v>
      </c>
      <c r="O21" s="26"/>
      <c r="P21" s="49">
        <f t="shared" si="0"/>
        <v>0</v>
      </c>
      <c r="Q21" s="49" t="e">
        <f t="shared" si="5"/>
        <v>#REF!</v>
      </c>
    </row>
    <row r="22" spans="1:19">
      <c r="A22" s="25" t="s">
        <v>86</v>
      </c>
      <c r="B22" s="31">
        <f>2134+298</f>
        <v>2432</v>
      </c>
      <c r="C22" s="31">
        <v>213</v>
      </c>
      <c r="D22" s="49">
        <f>213+30</f>
        <v>243</v>
      </c>
      <c r="E22" s="26"/>
      <c r="F22" s="31"/>
      <c r="G22" s="32">
        <v>200</v>
      </c>
      <c r="H22" s="32">
        <f t="shared" si="1"/>
        <v>443</v>
      </c>
      <c r="I22" s="26">
        <v>0</v>
      </c>
      <c r="J22" s="26">
        <v>0</v>
      </c>
      <c r="K22" s="46">
        <v>0</v>
      </c>
      <c r="L22" s="49">
        <f t="shared" si="2"/>
        <v>443</v>
      </c>
      <c r="M22" s="49" t="e">
        <f t="shared" si="3"/>
        <v>#REF!</v>
      </c>
      <c r="N22" s="49">
        <f t="shared" si="4"/>
        <v>243</v>
      </c>
      <c r="O22" s="26">
        <v>0</v>
      </c>
      <c r="P22" s="49">
        <f t="shared" si="0"/>
        <v>0</v>
      </c>
      <c r="Q22" s="49" t="e">
        <f t="shared" si="5"/>
        <v>#REF!</v>
      </c>
    </row>
    <row r="23" spans="1:19">
      <c r="A23" s="25" t="s">
        <v>87</v>
      </c>
      <c r="B23" s="31">
        <v>2134</v>
      </c>
      <c r="C23" s="31">
        <v>213</v>
      </c>
      <c r="D23" s="49">
        <v>213</v>
      </c>
      <c r="E23" s="26"/>
      <c r="F23" s="31" t="s">
        <v>35</v>
      </c>
      <c r="G23" s="32">
        <v>200</v>
      </c>
      <c r="H23" s="32">
        <f t="shared" si="1"/>
        <v>413</v>
      </c>
      <c r="I23" s="26">
        <v>0</v>
      </c>
      <c r="J23" s="26">
        <v>0</v>
      </c>
      <c r="K23" s="46">
        <v>0</v>
      </c>
      <c r="L23" s="49">
        <f t="shared" si="2"/>
        <v>413</v>
      </c>
      <c r="M23" s="49" t="e">
        <f t="shared" si="3"/>
        <v>#REF!</v>
      </c>
      <c r="N23" s="49">
        <f t="shared" si="4"/>
        <v>213</v>
      </c>
      <c r="O23" s="26">
        <v>0</v>
      </c>
      <c r="P23" s="49">
        <f t="shared" si="0"/>
        <v>0</v>
      </c>
      <c r="Q23" s="49" t="e">
        <f t="shared" si="5"/>
        <v>#REF!</v>
      </c>
    </row>
    <row r="24" spans="1:19">
      <c r="A24" s="25" t="s">
        <v>88</v>
      </c>
      <c r="B24" s="31">
        <v>2134</v>
      </c>
      <c r="C24" s="31">
        <v>213</v>
      </c>
      <c r="D24" s="49">
        <v>213</v>
      </c>
      <c r="E24" s="26"/>
      <c r="F24" s="31"/>
      <c r="G24" s="32">
        <v>200</v>
      </c>
      <c r="H24" s="32">
        <f t="shared" si="1"/>
        <v>413</v>
      </c>
      <c r="I24" s="26">
        <v>0</v>
      </c>
      <c r="J24" s="26">
        <v>0</v>
      </c>
      <c r="K24" s="46">
        <v>0</v>
      </c>
      <c r="L24" s="49">
        <f t="shared" si="2"/>
        <v>413</v>
      </c>
      <c r="M24" s="49" t="e">
        <f t="shared" si="3"/>
        <v>#REF!</v>
      </c>
      <c r="N24" s="49">
        <f t="shared" si="4"/>
        <v>213</v>
      </c>
      <c r="O24" s="26">
        <v>0</v>
      </c>
      <c r="P24" s="49">
        <f t="shared" si="0"/>
        <v>0</v>
      </c>
      <c r="Q24" s="49" t="e">
        <f t="shared" si="5"/>
        <v>#REF!</v>
      </c>
    </row>
    <row r="25" spans="1:19">
      <c r="A25" s="25" t="s">
        <v>89</v>
      </c>
      <c r="B25" s="31">
        <f>2134*13/30</f>
        <v>924.73333333333335</v>
      </c>
      <c r="C25" s="31">
        <v>216</v>
      </c>
      <c r="D25" s="49">
        <f>213*13/30</f>
        <v>92.3</v>
      </c>
      <c r="E25" s="26"/>
      <c r="F25" s="31"/>
      <c r="G25" s="32">
        <v>200</v>
      </c>
      <c r="H25" s="32">
        <f t="shared" si="1"/>
        <v>292.3</v>
      </c>
      <c r="I25" s="26">
        <v>0</v>
      </c>
      <c r="J25" s="26">
        <v>0</v>
      </c>
      <c r="K25" s="46">
        <v>0</v>
      </c>
      <c r="L25" s="49">
        <f t="shared" si="2"/>
        <v>292.3</v>
      </c>
      <c r="M25" s="49" t="e">
        <f t="shared" si="3"/>
        <v>#REF!</v>
      </c>
      <c r="N25" s="49">
        <f t="shared" si="4"/>
        <v>92.3</v>
      </c>
      <c r="O25" s="26">
        <v>0</v>
      </c>
      <c r="P25" s="49">
        <f t="shared" si="0"/>
        <v>0</v>
      </c>
      <c r="Q25" s="49" t="e">
        <f t="shared" si="5"/>
        <v>#REF!</v>
      </c>
      <c r="R25" s="76">
        <v>17</v>
      </c>
      <c r="S25" s="77" t="s">
        <v>161</v>
      </c>
    </row>
    <row r="26" spans="1:19">
      <c r="A26" s="25" t="s">
        <v>90</v>
      </c>
      <c r="B26" s="31">
        <v>0</v>
      </c>
      <c r="C26" s="31">
        <v>216</v>
      </c>
      <c r="D26" s="49">
        <v>0</v>
      </c>
      <c r="E26" s="26"/>
      <c r="F26" s="31"/>
      <c r="G26" s="32">
        <v>200</v>
      </c>
      <c r="H26" s="32">
        <f t="shared" si="1"/>
        <v>200</v>
      </c>
      <c r="I26" s="26">
        <v>0</v>
      </c>
      <c r="J26" s="31"/>
      <c r="K26" s="46">
        <v>0</v>
      </c>
      <c r="L26" s="49">
        <f t="shared" si="2"/>
        <v>200</v>
      </c>
      <c r="M26" s="49" t="e">
        <f t="shared" si="3"/>
        <v>#REF!</v>
      </c>
      <c r="N26" s="49">
        <f t="shared" si="4"/>
        <v>0</v>
      </c>
      <c r="O26" s="26">
        <v>0</v>
      </c>
      <c r="P26" s="49">
        <f t="shared" si="0"/>
        <v>0</v>
      </c>
      <c r="Q26" s="49" t="e">
        <f t="shared" si="5"/>
        <v>#REF!</v>
      </c>
      <c r="R26" s="76">
        <v>28</v>
      </c>
      <c r="S26" s="77" t="s">
        <v>161</v>
      </c>
    </row>
    <row r="27" spans="1:19" s="2" customFormat="1" ht="15.75" customHeight="1">
      <c r="A27" s="8" t="s">
        <v>13</v>
      </c>
      <c r="B27" s="29">
        <f t="shared" ref="B27:Q27" si="6">SUM(B15:B26)</f>
        <v>21829.733333333334</v>
      </c>
      <c r="C27" s="29">
        <f t="shared" si="6"/>
        <v>2485</v>
      </c>
      <c r="D27" s="51">
        <f t="shared" si="6"/>
        <v>2184.3000000000002</v>
      </c>
      <c r="E27" s="55">
        <f t="shared" si="6"/>
        <v>0</v>
      </c>
      <c r="F27" s="29">
        <f t="shared" si="6"/>
        <v>0</v>
      </c>
      <c r="G27" s="29">
        <f t="shared" si="6"/>
        <v>2400</v>
      </c>
      <c r="H27" s="29">
        <f>SUM(H15:H26)</f>
        <v>4584.3</v>
      </c>
      <c r="I27" s="27">
        <f t="shared" si="6"/>
        <v>0</v>
      </c>
      <c r="J27" s="29">
        <f t="shared" si="6"/>
        <v>0</v>
      </c>
      <c r="K27" s="56">
        <f t="shared" si="6"/>
        <v>0</v>
      </c>
      <c r="L27" s="49">
        <f t="shared" si="6"/>
        <v>4584.3</v>
      </c>
      <c r="M27" s="51" t="e">
        <f t="shared" si="6"/>
        <v>#REF!</v>
      </c>
      <c r="N27" s="51">
        <f t="shared" si="6"/>
        <v>2184.3000000000002</v>
      </c>
      <c r="O27" s="27">
        <f t="shared" si="6"/>
        <v>0</v>
      </c>
      <c r="P27" s="51">
        <f t="shared" si="6"/>
        <v>0</v>
      </c>
      <c r="Q27" s="51" t="e">
        <f t="shared" si="6"/>
        <v>#REF!</v>
      </c>
      <c r="R27" s="76">
        <f>SUM(R15:R26)</f>
        <v>45</v>
      </c>
      <c r="S27" s="77"/>
    </row>
    <row r="28" spans="1:19">
      <c r="A28" s="6"/>
      <c r="B28" s="7"/>
      <c r="C28" s="7"/>
      <c r="D28" s="49"/>
      <c r="E28" s="7"/>
      <c r="F28" s="7"/>
      <c r="G28" s="7"/>
      <c r="H28" s="7"/>
      <c r="I28" s="7"/>
      <c r="J28" s="7"/>
      <c r="K28" s="48"/>
      <c r="L28" s="7"/>
      <c r="M28" s="7"/>
      <c r="N28" s="7"/>
      <c r="O28" s="7"/>
      <c r="P28" s="7"/>
      <c r="Q28" s="7"/>
    </row>
    <row r="29" spans="1:19">
      <c r="I29" s="87"/>
      <c r="J29" s="87"/>
      <c r="K29" s="9"/>
      <c r="L29" s="9"/>
    </row>
    <row r="30" spans="1:19" ht="36">
      <c r="I30" s="9"/>
      <c r="J30" s="9"/>
      <c r="K30" s="9"/>
      <c r="L30" s="9"/>
      <c r="M30" s="10" t="s">
        <v>14</v>
      </c>
      <c r="N30" s="10" t="s">
        <v>4</v>
      </c>
      <c r="O30" s="11"/>
      <c r="P30" s="11"/>
      <c r="Q30" s="12" t="s">
        <v>15</v>
      </c>
    </row>
    <row r="31" spans="1:19" ht="7.5" customHeight="1">
      <c r="A31" s="13"/>
      <c r="B31" s="13"/>
      <c r="C31" s="13"/>
      <c r="D31" s="61"/>
      <c r="E31" s="13"/>
      <c r="F31" s="13"/>
      <c r="G31" s="13"/>
      <c r="H31" s="13"/>
      <c r="I31" s="14"/>
      <c r="J31" s="14"/>
      <c r="K31" s="14"/>
      <c r="L31" s="14"/>
      <c r="M31" s="15"/>
      <c r="N31" s="15"/>
      <c r="O31" s="13"/>
      <c r="P31" s="13"/>
      <c r="Q31" s="13"/>
    </row>
    <row r="32" spans="1:19">
      <c r="A32" s="13"/>
      <c r="B32" s="13"/>
      <c r="C32" s="13"/>
      <c r="D32" s="61"/>
      <c r="E32" s="13"/>
      <c r="F32" s="13"/>
      <c r="H32" s="13"/>
      <c r="I32" s="16" t="s">
        <v>16</v>
      </c>
      <c r="J32" s="17"/>
      <c r="K32" s="17"/>
      <c r="L32" s="17"/>
      <c r="M32" s="33" t="e">
        <f>M14</f>
        <v>#REF!</v>
      </c>
      <c r="N32" s="33" t="e">
        <f>Q14</f>
        <v>#REF!</v>
      </c>
      <c r="O32" s="36"/>
      <c r="P32" s="36"/>
      <c r="Q32" s="35" t="e">
        <f>SUM(M32:N32)</f>
        <v>#REF!</v>
      </c>
    </row>
    <row r="33" spans="1:17" ht="3.75" customHeight="1">
      <c r="A33" s="15"/>
      <c r="B33" s="15"/>
      <c r="C33" s="15"/>
      <c r="D33" s="62"/>
      <c r="E33" s="15"/>
      <c r="F33" s="15"/>
      <c r="G33" s="15"/>
      <c r="H33" s="15"/>
      <c r="I33" s="53"/>
      <c r="M33" s="33"/>
      <c r="N33" s="33"/>
      <c r="O33" s="34"/>
      <c r="P33" s="34"/>
      <c r="Q33" s="33"/>
    </row>
    <row r="34" spans="1:17">
      <c r="A34" s="15"/>
      <c r="B34" s="15"/>
      <c r="C34" s="15"/>
      <c r="D34" s="62"/>
      <c r="E34" s="15"/>
      <c r="F34" s="15"/>
      <c r="G34" s="15"/>
      <c r="H34" s="15"/>
      <c r="I34" s="18" t="s">
        <v>17</v>
      </c>
      <c r="J34" s="14"/>
      <c r="K34" s="14"/>
      <c r="L34" s="14"/>
      <c r="M34" s="33">
        <f>L27</f>
        <v>4584.3</v>
      </c>
      <c r="N34" s="33">
        <f>N27-P27</f>
        <v>2184.3000000000002</v>
      </c>
      <c r="O34" s="34"/>
      <c r="P34" s="34"/>
      <c r="Q34" s="35">
        <f>SUM(M34:N34)</f>
        <v>6768.6</v>
      </c>
    </row>
    <row r="35" spans="1:17" hidden="1">
      <c r="A35" s="15"/>
      <c r="B35" s="15"/>
      <c r="C35" s="15"/>
      <c r="D35" s="62"/>
      <c r="E35" s="15"/>
      <c r="F35" s="15"/>
      <c r="G35" s="14"/>
      <c r="H35" s="14"/>
      <c r="I35" s="18"/>
      <c r="J35" s="14"/>
      <c r="K35" s="14"/>
      <c r="L35" s="14"/>
      <c r="M35" s="33"/>
      <c r="N35" s="33"/>
      <c r="O35" s="34"/>
      <c r="P35" s="34"/>
      <c r="Q35" s="33"/>
    </row>
    <row r="36" spans="1:17">
      <c r="A36" s="15"/>
      <c r="B36" s="15"/>
      <c r="C36" s="15"/>
      <c r="D36" s="62"/>
      <c r="E36" s="15"/>
      <c r="F36" s="15"/>
      <c r="G36" s="15"/>
      <c r="H36" s="15"/>
      <c r="I36" s="18" t="s">
        <v>48</v>
      </c>
      <c r="J36" s="14"/>
      <c r="K36" s="14"/>
      <c r="L36" s="14"/>
      <c r="M36" s="33">
        <v>0</v>
      </c>
      <c r="N36" s="33">
        <v>0</v>
      </c>
      <c r="O36" s="34"/>
      <c r="P36" s="34"/>
      <c r="Q36" s="35">
        <f>SUM(M36:N36)</f>
        <v>0</v>
      </c>
    </row>
    <row r="37" spans="1:17" ht="3" customHeight="1">
      <c r="A37" s="15"/>
      <c r="B37" s="15"/>
      <c r="C37" s="15"/>
      <c r="D37" s="62"/>
      <c r="E37" s="15"/>
      <c r="F37" s="15"/>
      <c r="G37" s="15"/>
      <c r="H37" s="15"/>
      <c r="I37" s="18"/>
      <c r="J37" s="14"/>
      <c r="K37" s="14"/>
      <c r="L37" s="14"/>
      <c r="M37" s="33"/>
      <c r="N37" s="33"/>
      <c r="O37" s="34"/>
      <c r="P37" s="34"/>
      <c r="Q37" s="33"/>
    </row>
    <row r="38" spans="1:17">
      <c r="A38" s="15"/>
      <c r="B38" s="15"/>
      <c r="C38" s="15"/>
      <c r="D38" s="63"/>
      <c r="E38" s="19"/>
      <c r="F38" s="19"/>
      <c r="G38" s="19"/>
      <c r="H38" s="15"/>
      <c r="I38" s="18" t="s">
        <v>18</v>
      </c>
      <c r="J38" s="20"/>
      <c r="K38" s="20"/>
      <c r="L38" s="20"/>
      <c r="M38" s="33">
        <v>0</v>
      </c>
      <c r="N38" s="33">
        <v>0</v>
      </c>
      <c r="O38" s="34"/>
      <c r="P38" s="34"/>
      <c r="Q38" s="35">
        <f>SUM(M38:N38)</f>
        <v>0</v>
      </c>
    </row>
    <row r="39" spans="1:17" ht="2.25" customHeight="1" thickBot="1">
      <c r="A39" s="15"/>
      <c r="B39" s="15"/>
      <c r="C39" s="15"/>
      <c r="D39" s="64"/>
      <c r="E39" s="21"/>
      <c r="F39" s="21"/>
      <c r="G39" s="21"/>
      <c r="H39" s="15"/>
      <c r="I39" s="22"/>
      <c r="J39" s="14"/>
      <c r="K39" s="14"/>
      <c r="L39" s="14"/>
      <c r="M39" s="37"/>
      <c r="N39" s="37"/>
      <c r="O39" s="33"/>
      <c r="P39" s="33"/>
      <c r="Q39" s="37"/>
    </row>
    <row r="40" spans="1:17" ht="3" customHeight="1">
      <c r="A40" s="15"/>
      <c r="B40" s="15"/>
      <c r="C40" s="15"/>
      <c r="D40" s="62"/>
      <c r="E40" s="15"/>
      <c r="F40" s="15"/>
      <c r="G40" s="15"/>
      <c r="H40" s="15"/>
      <c r="I40" s="22"/>
      <c r="J40" s="14"/>
      <c r="K40" s="14"/>
      <c r="L40" s="14"/>
      <c r="M40" s="33"/>
      <c r="N40" s="33"/>
      <c r="O40" s="33"/>
      <c r="P40" s="33"/>
      <c r="Q40" s="33"/>
    </row>
    <row r="41" spans="1:17">
      <c r="A41" s="15"/>
      <c r="B41" s="15"/>
      <c r="C41" s="15"/>
      <c r="D41" s="62"/>
      <c r="E41" s="15"/>
      <c r="F41" s="15"/>
      <c r="G41" s="15"/>
      <c r="H41" s="15"/>
      <c r="I41" s="23" t="s">
        <v>15</v>
      </c>
      <c r="J41" s="14"/>
      <c r="K41" s="14"/>
      <c r="L41" s="14"/>
      <c r="M41" s="33" t="e">
        <f>SUM(M32:M38)</f>
        <v>#REF!</v>
      </c>
      <c r="N41" s="33" t="e">
        <f>SUM(N32:N38)</f>
        <v>#REF!</v>
      </c>
      <c r="O41" s="33"/>
      <c r="P41" s="33"/>
      <c r="Q41" s="33" t="e">
        <f>SUM(Q32:Q38)</f>
        <v>#REF!</v>
      </c>
    </row>
    <row r="42" spans="1:17">
      <c r="A42" s="15"/>
      <c r="B42" s="15"/>
      <c r="C42" s="15"/>
      <c r="D42" s="62"/>
      <c r="E42" s="15"/>
      <c r="F42" s="15"/>
      <c r="G42" s="15"/>
      <c r="H42" s="15"/>
      <c r="I42" s="18" t="s">
        <v>49</v>
      </c>
      <c r="J42" s="14"/>
      <c r="K42" s="14"/>
      <c r="L42" s="14"/>
      <c r="M42" s="33" t="e">
        <f>M27*12%/12</f>
        <v>#REF!</v>
      </c>
      <c r="N42" s="33" t="e">
        <f>Q27*12%/12</f>
        <v>#REF!</v>
      </c>
      <c r="O42" s="33"/>
      <c r="P42" s="33"/>
      <c r="Q42" s="35" t="e">
        <f>SUM(M42:N42)</f>
        <v>#REF!</v>
      </c>
    </row>
    <row r="43" spans="1:17" ht="3.75" customHeight="1" thickBot="1">
      <c r="A43" s="15"/>
      <c r="B43" s="15"/>
      <c r="C43" s="15"/>
      <c r="D43" s="62"/>
      <c r="E43" s="15"/>
      <c r="F43" s="15"/>
      <c r="G43" s="15"/>
      <c r="H43" s="15"/>
      <c r="I43" s="22"/>
      <c r="J43" s="14"/>
      <c r="K43" s="14"/>
      <c r="L43" s="14"/>
      <c r="M43" s="37"/>
      <c r="N43" s="37"/>
      <c r="O43" s="33"/>
      <c r="P43" s="33"/>
      <c r="Q43" s="37"/>
    </row>
    <row r="44" spans="1:17" ht="2.25" customHeight="1">
      <c r="A44" s="15"/>
      <c r="B44" s="24"/>
      <c r="C44" s="24"/>
      <c r="D44" s="65"/>
      <c r="E44" s="24"/>
      <c r="F44" s="24"/>
      <c r="G44" s="24"/>
      <c r="H44" s="24"/>
      <c r="I44" s="22"/>
      <c r="J44" s="22"/>
      <c r="K44" s="22"/>
      <c r="L44" s="22"/>
      <c r="M44" s="38"/>
      <c r="N44" s="33"/>
      <c r="O44" s="33"/>
      <c r="P44" s="33"/>
      <c r="Q44" s="38"/>
    </row>
    <row r="45" spans="1:17">
      <c r="A45" s="15"/>
      <c r="B45" s="15"/>
      <c r="C45" s="15"/>
      <c r="D45" s="62"/>
      <c r="E45" s="15"/>
      <c r="F45" s="15"/>
      <c r="G45" s="15"/>
      <c r="H45" s="15"/>
      <c r="I45" s="18" t="s">
        <v>19</v>
      </c>
      <c r="J45" s="15"/>
      <c r="K45" s="15"/>
      <c r="L45" s="15"/>
      <c r="M45" s="33" t="e">
        <f>SUM(M41:M42)</f>
        <v>#REF!</v>
      </c>
      <c r="N45" s="33" t="e">
        <f>SUM(N41:N42)</f>
        <v>#REF!</v>
      </c>
      <c r="O45" s="33"/>
      <c r="P45" s="33"/>
      <c r="Q45" s="33" t="e">
        <f>SUM(Q41:Q42)</f>
        <v>#REF!</v>
      </c>
    </row>
    <row r="46" spans="1:17">
      <c r="A46" s="15"/>
      <c r="B46" s="15"/>
      <c r="C46" s="15"/>
      <c r="D46" s="62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7">
      <c r="A47" s="13"/>
      <c r="B47" s="13"/>
      <c r="C47" s="13"/>
      <c r="D47" s="61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</row>
    <row r="48" spans="1:17">
      <c r="A48" s="13"/>
      <c r="B48" s="13"/>
      <c r="C48" s="13"/>
      <c r="D48" s="61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>
      <c r="A49" s="13"/>
      <c r="B49" s="13"/>
      <c r="C49" s="13"/>
      <c r="D49" s="61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>
      <c r="A50" s="13"/>
      <c r="B50" s="13"/>
      <c r="C50" s="13"/>
      <c r="D50" s="61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>
      <c r="A51" s="13"/>
      <c r="B51" s="13"/>
      <c r="C51" s="13"/>
      <c r="D51" s="61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>
      <c r="A52" s="13"/>
      <c r="B52" s="13"/>
      <c r="C52" s="13"/>
      <c r="D52" s="61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>
      <c r="A53" s="13"/>
      <c r="B53" s="13"/>
      <c r="C53" s="13"/>
      <c r="D53" s="61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>
      <c r="A54" s="13"/>
      <c r="B54" s="13"/>
      <c r="C54" s="13"/>
      <c r="D54" s="61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>
      <c r="A55" s="13"/>
      <c r="B55" s="13"/>
      <c r="C55" s="13"/>
      <c r="D55" s="61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>
      <c r="A56" s="13"/>
      <c r="B56" s="13"/>
      <c r="C56" s="13"/>
      <c r="D56" s="61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>
      <c r="A57" s="13"/>
      <c r="B57" s="13"/>
      <c r="C57" s="13"/>
      <c r="D57" s="61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>
      <c r="A58" s="13"/>
      <c r="B58" s="13"/>
      <c r="C58" s="13"/>
      <c r="D58" s="61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>
      <c r="A59" s="13"/>
      <c r="B59" s="13"/>
      <c r="C59" s="13"/>
      <c r="D59" s="61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>
      <c r="A60" s="13"/>
      <c r="B60" s="13"/>
      <c r="C60" s="13"/>
      <c r="D60" s="61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>
      <c r="A61" s="13"/>
      <c r="B61" s="13"/>
      <c r="C61" s="13"/>
      <c r="D61" s="61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>
      <c r="A62" s="13"/>
      <c r="B62" s="13"/>
      <c r="C62" s="13"/>
      <c r="D62" s="61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>
      <c r="A63" s="13"/>
      <c r="B63" s="13"/>
      <c r="C63" s="13"/>
      <c r="D63" s="61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</row>
    <row r="64" spans="1:17">
      <c r="A64" s="13"/>
      <c r="B64" s="13"/>
      <c r="C64" s="13"/>
      <c r="D64" s="61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>
      <c r="A65" s="13"/>
      <c r="B65" s="13"/>
      <c r="C65" s="13"/>
      <c r="D65" s="61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>
      <c r="A66" s="13"/>
      <c r="B66" s="13"/>
      <c r="C66" s="13"/>
      <c r="D66" s="61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</row>
    <row r="67" spans="1:17">
      <c r="A67" s="13"/>
      <c r="B67" s="13"/>
      <c r="C67" s="13"/>
      <c r="D67" s="61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>
      <c r="A68" s="13"/>
      <c r="B68" s="13"/>
      <c r="C68" s="13"/>
      <c r="D68" s="61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>
      <c r="A69" s="13"/>
      <c r="B69" s="13"/>
      <c r="C69" s="13"/>
      <c r="D69" s="61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>
      <c r="A70" s="13"/>
      <c r="B70" s="13"/>
      <c r="C70" s="13"/>
      <c r="D70" s="61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</row>
    <row r="71" spans="1:17">
      <c r="A71" s="13"/>
      <c r="B71" s="13"/>
      <c r="C71" s="13"/>
      <c r="D71" s="61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>
      <c r="A72" s="13"/>
      <c r="B72" s="13"/>
      <c r="C72" s="13"/>
      <c r="D72" s="61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>
      <c r="A73" s="13"/>
      <c r="B73" s="13"/>
      <c r="C73" s="13"/>
      <c r="D73" s="61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>
      <c r="A74" s="13"/>
      <c r="B74" s="13"/>
      <c r="C74" s="13"/>
      <c r="D74" s="61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>
      <c r="A75" s="13"/>
      <c r="B75" s="13"/>
      <c r="C75" s="13"/>
      <c r="D75" s="61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>
      <c r="A76" s="13"/>
      <c r="B76" s="13"/>
      <c r="C76" s="13"/>
      <c r="D76" s="61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>
      <c r="A77" s="13"/>
      <c r="B77" s="13"/>
      <c r="C77" s="13"/>
      <c r="D77" s="61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>
      <c r="A78" s="13"/>
      <c r="B78" s="13"/>
      <c r="C78" s="13"/>
      <c r="D78" s="61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>
      <c r="A79" s="13"/>
      <c r="B79" s="13"/>
      <c r="C79" s="13"/>
      <c r="D79" s="61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>
      <c r="A80" s="13"/>
      <c r="B80" s="13"/>
      <c r="C80" s="13"/>
      <c r="D80" s="61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>
      <c r="A81" s="13"/>
      <c r="B81" s="13"/>
      <c r="C81" s="13"/>
      <c r="D81" s="61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>
      <c r="A82" s="13"/>
      <c r="B82" s="13"/>
      <c r="C82" s="13"/>
      <c r="D82" s="61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>
      <c r="A83" s="13"/>
      <c r="B83" s="13"/>
      <c r="C83" s="13"/>
      <c r="D83" s="61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</row>
    <row r="84" spans="1:17">
      <c r="A84" s="13"/>
      <c r="B84" s="13"/>
      <c r="C84" s="13"/>
      <c r="D84" s="61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>
      <c r="A85" s="13"/>
      <c r="B85" s="13"/>
      <c r="C85" s="13"/>
      <c r="D85" s="61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>
      <c r="A86" s="13"/>
      <c r="B86" s="13"/>
      <c r="C86" s="13"/>
      <c r="D86" s="61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>
      <c r="A87" s="13"/>
      <c r="B87" s="13"/>
      <c r="C87" s="13"/>
      <c r="D87" s="61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</row>
    <row r="88" spans="1:17">
      <c r="A88" s="13"/>
      <c r="B88" s="13"/>
      <c r="C88" s="13"/>
      <c r="D88" s="61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>
      <c r="A89" s="13"/>
      <c r="B89" s="13"/>
      <c r="C89" s="13"/>
      <c r="D89" s="61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>
      <c r="A90" s="13"/>
      <c r="B90" s="13"/>
      <c r="C90" s="13"/>
      <c r="D90" s="61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>
      <c r="A91" s="13"/>
      <c r="B91" s="13"/>
      <c r="C91" s="13"/>
      <c r="D91" s="61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>
      <c r="A92" s="13"/>
      <c r="B92" s="13"/>
      <c r="C92" s="13"/>
      <c r="D92" s="61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>
      <c r="A93" s="13"/>
      <c r="B93" s="13"/>
      <c r="C93" s="13"/>
      <c r="D93" s="61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>
      <c r="A94" s="13"/>
      <c r="B94" s="13"/>
      <c r="C94" s="13"/>
      <c r="D94" s="61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>
      <c r="A95" s="13"/>
      <c r="B95" s="13"/>
      <c r="C95" s="13"/>
      <c r="D95" s="61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>
      <c r="A96" s="13"/>
      <c r="B96" s="13"/>
      <c r="C96" s="13"/>
      <c r="D96" s="61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>
      <c r="A97" s="13"/>
      <c r="B97" s="13"/>
      <c r="C97" s="13"/>
      <c r="D97" s="61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>
      <c r="A98" s="13"/>
      <c r="B98" s="13"/>
      <c r="C98" s="13"/>
      <c r="D98" s="61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>
      <c r="A99" s="13"/>
      <c r="B99" s="13"/>
      <c r="C99" s="13"/>
      <c r="D99" s="61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>
      <c r="A100" s="13"/>
      <c r="B100" s="13"/>
      <c r="C100" s="13"/>
      <c r="D100" s="61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>
      <c r="A101" s="13"/>
      <c r="B101" s="13"/>
      <c r="C101" s="13"/>
      <c r="D101" s="61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>
      <c r="A102" s="13"/>
      <c r="B102" s="13"/>
      <c r="C102" s="13"/>
      <c r="D102" s="61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>
      <c r="A103" s="13"/>
      <c r="B103" s="13"/>
      <c r="C103" s="13"/>
      <c r="D103" s="61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>
      <c r="A104" s="13"/>
      <c r="B104" s="13"/>
      <c r="C104" s="13"/>
      <c r="D104" s="61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>
      <c r="A105" s="13"/>
      <c r="B105" s="13"/>
      <c r="C105" s="13"/>
      <c r="D105" s="61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>
      <c r="A106" s="13"/>
      <c r="B106" s="13"/>
      <c r="C106" s="13"/>
      <c r="D106" s="61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>
      <c r="A107" s="13"/>
      <c r="B107" s="13"/>
      <c r="C107" s="13"/>
      <c r="D107" s="61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>
      <c r="A108" s="13"/>
      <c r="B108" s="13"/>
      <c r="C108" s="13"/>
      <c r="D108" s="61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>
      <c r="A109" s="13"/>
      <c r="B109" s="13"/>
      <c r="C109" s="13"/>
      <c r="D109" s="61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>
      <c r="A110" s="13"/>
      <c r="B110" s="13"/>
      <c r="C110" s="13"/>
      <c r="D110" s="61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>
      <c r="A111" s="13"/>
      <c r="B111" s="13"/>
      <c r="C111" s="13"/>
      <c r="D111" s="61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>
      <c r="A112" s="13"/>
      <c r="B112" s="13"/>
      <c r="C112" s="13"/>
      <c r="D112" s="61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>
      <c r="A113" s="13"/>
      <c r="B113" s="13"/>
      <c r="C113" s="13"/>
      <c r="D113" s="61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>
      <c r="A114" s="13"/>
      <c r="B114" s="13"/>
      <c r="C114" s="13"/>
      <c r="D114" s="61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</row>
    <row r="115" spans="1:17">
      <c r="A115" s="13"/>
      <c r="B115" s="13"/>
      <c r="C115" s="13"/>
      <c r="D115" s="61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>
      <c r="A116" s="13"/>
      <c r="B116" s="13"/>
      <c r="C116" s="13"/>
      <c r="D116" s="61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>
      <c r="A117" s="13"/>
      <c r="B117" s="13"/>
      <c r="C117" s="13"/>
      <c r="D117" s="61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>
      <c r="A118" s="13"/>
      <c r="B118" s="13"/>
      <c r="C118" s="13"/>
      <c r="D118" s="61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>
      <c r="A119" s="13"/>
      <c r="B119" s="13"/>
      <c r="C119" s="13"/>
      <c r="D119" s="61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>
      <c r="A120" s="13"/>
      <c r="B120" s="13"/>
      <c r="C120" s="13"/>
      <c r="D120" s="61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>
      <c r="A121" s="13"/>
      <c r="B121" s="13"/>
      <c r="C121" s="13"/>
      <c r="D121" s="61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>
      <c r="A122" s="13"/>
      <c r="B122" s="13"/>
      <c r="C122" s="13"/>
      <c r="D122" s="6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</row>
    <row r="123" spans="1:17">
      <c r="A123" s="13"/>
      <c r="B123" s="13"/>
      <c r="C123" s="13"/>
      <c r="D123" s="6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</row>
    <row r="124" spans="1:17">
      <c r="A124" s="13"/>
      <c r="B124" s="13"/>
      <c r="C124" s="13"/>
      <c r="D124" s="6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</row>
    <row r="125" spans="1:17">
      <c r="A125" s="13"/>
      <c r="B125" s="13"/>
      <c r="C125" s="13"/>
      <c r="D125" s="61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>
      <c r="A126" s="13"/>
      <c r="B126" s="13"/>
      <c r="C126" s="13"/>
      <c r="D126" s="6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</row>
    <row r="127" spans="1:17">
      <c r="A127" s="13"/>
      <c r="B127" s="13"/>
      <c r="C127" s="13"/>
      <c r="D127" s="61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</row>
    <row r="128" spans="1:17">
      <c r="A128" s="13"/>
      <c r="B128" s="13"/>
      <c r="C128" s="13"/>
      <c r="D128" s="61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</row>
    <row r="129" spans="1:17">
      <c r="A129" s="13"/>
      <c r="B129" s="13"/>
      <c r="C129" s="13"/>
      <c r="D129" s="61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</row>
    <row r="130" spans="1:17">
      <c r="A130" s="13"/>
      <c r="B130" s="13"/>
      <c r="C130" s="13"/>
      <c r="D130" s="61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</row>
    <row r="131" spans="1:17">
      <c r="A131" s="13"/>
      <c r="B131" s="13"/>
      <c r="C131" s="13"/>
      <c r="D131" s="61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</row>
    <row r="132" spans="1:17">
      <c r="A132" s="13"/>
      <c r="B132" s="13"/>
      <c r="C132" s="13"/>
      <c r="D132" s="61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</row>
    <row r="133" spans="1:17">
      <c r="A133" s="13"/>
      <c r="B133" s="13"/>
      <c r="C133" s="13"/>
      <c r="D133" s="61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</row>
    <row r="134" spans="1:17">
      <c r="A134" s="13"/>
      <c r="B134" s="13"/>
      <c r="C134" s="13"/>
      <c r="D134" s="61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</row>
    <row r="135" spans="1:17">
      <c r="A135" s="13"/>
      <c r="B135" s="13"/>
      <c r="C135" s="13"/>
      <c r="D135" s="61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</row>
    <row r="136" spans="1:17">
      <c r="A136" s="13"/>
      <c r="B136" s="13"/>
      <c r="C136" s="13"/>
      <c r="D136" s="61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</row>
    <row r="137" spans="1:17">
      <c r="A137" s="13"/>
      <c r="B137" s="13"/>
      <c r="C137" s="13"/>
      <c r="D137" s="61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</row>
    <row r="138" spans="1:17">
      <c r="A138" s="13"/>
      <c r="B138" s="13"/>
      <c r="C138" s="13"/>
      <c r="D138" s="61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</row>
    <row r="139" spans="1:17">
      <c r="A139" s="13"/>
      <c r="B139" s="13"/>
      <c r="C139" s="13"/>
      <c r="D139" s="6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</row>
    <row r="140" spans="1:17">
      <c r="A140" s="13"/>
      <c r="B140" s="13"/>
      <c r="C140" s="13"/>
      <c r="D140" s="61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</row>
    <row r="141" spans="1:17">
      <c r="A141" s="13"/>
      <c r="B141" s="13"/>
      <c r="C141" s="13"/>
      <c r="D141" s="6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</row>
    <row r="142" spans="1:17">
      <c r="A142" s="13"/>
      <c r="B142" s="13"/>
      <c r="C142" s="13"/>
      <c r="D142" s="61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</row>
    <row r="143" spans="1:17">
      <c r="A143" s="13"/>
      <c r="B143" s="13"/>
      <c r="C143" s="13"/>
      <c r="D143" s="61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</row>
    <row r="144" spans="1:17">
      <c r="A144" s="13"/>
      <c r="B144" s="13"/>
      <c r="C144" s="13"/>
      <c r="D144" s="61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</row>
    <row r="145" spans="1:17">
      <c r="A145" s="13"/>
      <c r="B145" s="13"/>
      <c r="C145" s="13"/>
      <c r="D145" s="61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</row>
    <row r="146" spans="1:17">
      <c r="A146" s="13"/>
      <c r="B146" s="13"/>
      <c r="C146" s="13"/>
      <c r="D146" s="61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</row>
    <row r="147" spans="1:17">
      <c r="A147" s="13"/>
      <c r="B147" s="13"/>
      <c r="C147" s="13"/>
      <c r="D147" s="61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</row>
    <row r="148" spans="1:17">
      <c r="A148" s="13"/>
      <c r="B148" s="13"/>
      <c r="C148" s="13"/>
      <c r="D148" s="61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</row>
    <row r="149" spans="1:17">
      <c r="A149" s="13"/>
      <c r="B149" s="13"/>
      <c r="C149" s="13"/>
      <c r="D149" s="61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</row>
    <row r="150" spans="1:17">
      <c r="A150" s="13"/>
      <c r="B150" s="13"/>
      <c r="C150" s="13"/>
      <c r="D150" s="61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</row>
    <row r="151" spans="1:17">
      <c r="A151" s="13"/>
      <c r="B151" s="13"/>
      <c r="C151" s="13"/>
      <c r="D151" s="61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</row>
    <row r="152" spans="1:17">
      <c r="A152" s="13"/>
      <c r="B152" s="13"/>
      <c r="C152" s="13"/>
      <c r="D152" s="6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</row>
    <row r="153" spans="1:17">
      <c r="A153" s="13"/>
      <c r="B153" s="13"/>
      <c r="C153" s="13"/>
      <c r="D153" s="61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</row>
    <row r="154" spans="1:17">
      <c r="A154" s="13"/>
      <c r="B154" s="13"/>
      <c r="C154" s="13"/>
      <c r="D154" s="61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</row>
    <row r="155" spans="1:17">
      <c r="A155" s="13"/>
      <c r="B155" s="13"/>
      <c r="C155" s="13"/>
      <c r="D155" s="61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</row>
    <row r="156" spans="1:17">
      <c r="A156" s="13"/>
      <c r="B156" s="13"/>
      <c r="C156" s="13"/>
      <c r="D156" s="61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</row>
    <row r="157" spans="1:17">
      <c r="A157" s="13"/>
      <c r="B157" s="13"/>
      <c r="C157" s="13"/>
      <c r="D157" s="61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</row>
    <row r="158" spans="1:17">
      <c r="A158" s="13"/>
      <c r="B158" s="13"/>
      <c r="C158" s="13"/>
      <c r="D158" s="61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</row>
    <row r="159" spans="1:17">
      <c r="A159" s="13"/>
      <c r="B159" s="13"/>
      <c r="C159" s="13"/>
      <c r="D159" s="61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</row>
    <row r="160" spans="1:17">
      <c r="A160" s="13"/>
      <c r="B160" s="13"/>
      <c r="C160" s="13"/>
      <c r="D160" s="61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</row>
    <row r="161" spans="1:17">
      <c r="A161" s="13"/>
      <c r="B161" s="13"/>
      <c r="C161" s="13"/>
      <c r="D161" s="61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</row>
    <row r="162" spans="1:17">
      <c r="A162" s="13"/>
      <c r="B162" s="13"/>
      <c r="C162" s="13"/>
      <c r="D162" s="61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</row>
    <row r="163" spans="1:17">
      <c r="A163" s="13"/>
      <c r="B163" s="13"/>
      <c r="C163" s="13"/>
      <c r="D163" s="61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</row>
    <row r="164" spans="1:17">
      <c r="A164" s="13"/>
      <c r="B164" s="13"/>
      <c r="C164" s="13"/>
      <c r="D164" s="61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</row>
    <row r="165" spans="1:17">
      <c r="A165" s="13"/>
      <c r="B165" s="13"/>
      <c r="C165" s="13"/>
      <c r="D165" s="61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</row>
    <row r="166" spans="1:17">
      <c r="A166" s="13"/>
      <c r="B166" s="13"/>
      <c r="C166" s="13"/>
      <c r="D166" s="61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</row>
    <row r="167" spans="1:17">
      <c r="A167" s="13"/>
      <c r="B167" s="13"/>
      <c r="C167" s="13"/>
      <c r="D167" s="61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</row>
    <row r="168" spans="1:17">
      <c r="A168" s="13"/>
      <c r="B168" s="13"/>
      <c r="C168" s="13"/>
      <c r="D168" s="61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</row>
    <row r="169" spans="1:17">
      <c r="A169" s="13"/>
      <c r="B169" s="13"/>
      <c r="C169" s="13"/>
      <c r="D169" s="61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</row>
    <row r="170" spans="1:17">
      <c r="A170" s="13"/>
      <c r="B170" s="13"/>
      <c r="C170" s="13"/>
      <c r="D170" s="61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</row>
    <row r="171" spans="1:17">
      <c r="A171" s="13"/>
      <c r="B171" s="13"/>
      <c r="C171" s="13"/>
      <c r="D171" s="61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</row>
    <row r="172" spans="1:17">
      <c r="A172" s="13"/>
      <c r="B172" s="13"/>
      <c r="C172" s="13"/>
      <c r="D172" s="61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</row>
    <row r="173" spans="1:17">
      <c r="A173" s="13"/>
      <c r="B173" s="13"/>
      <c r="C173" s="13"/>
      <c r="D173" s="61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</row>
    <row r="174" spans="1:17">
      <c r="A174" s="13"/>
      <c r="B174" s="13"/>
      <c r="C174" s="13"/>
      <c r="D174" s="61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</row>
    <row r="175" spans="1:17">
      <c r="A175" s="13"/>
      <c r="B175" s="13"/>
      <c r="C175" s="13"/>
      <c r="D175" s="61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</row>
    <row r="176" spans="1:17">
      <c r="A176" s="13"/>
      <c r="B176" s="13"/>
      <c r="C176" s="13"/>
      <c r="D176" s="61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</row>
    <row r="177" spans="1:17">
      <c r="A177" s="13"/>
      <c r="B177" s="13"/>
      <c r="C177" s="13"/>
      <c r="D177" s="61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</row>
    <row r="178" spans="1:17">
      <c r="A178" s="13"/>
      <c r="B178" s="13"/>
      <c r="C178" s="13"/>
      <c r="D178" s="61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</row>
    <row r="179" spans="1:17">
      <c r="A179" s="13"/>
      <c r="B179" s="13"/>
      <c r="C179" s="13"/>
      <c r="D179" s="61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</row>
    <row r="180" spans="1:17">
      <c r="A180" s="13"/>
      <c r="B180" s="13"/>
      <c r="C180" s="13"/>
      <c r="D180" s="61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</row>
    <row r="181" spans="1:17">
      <c r="A181" s="13"/>
      <c r="B181" s="13"/>
      <c r="C181" s="13"/>
      <c r="D181" s="61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</row>
    <row r="182" spans="1:17">
      <c r="A182" s="13"/>
      <c r="B182" s="13"/>
      <c r="C182" s="13"/>
      <c r="D182" s="61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</row>
    <row r="183" spans="1:17">
      <c r="A183" s="13"/>
      <c r="B183" s="13"/>
      <c r="C183" s="13"/>
      <c r="D183" s="61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</row>
    <row r="184" spans="1:17">
      <c r="A184" s="13"/>
      <c r="B184" s="13"/>
      <c r="C184" s="13"/>
      <c r="D184" s="61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</row>
    <row r="185" spans="1:17">
      <c r="A185" s="13"/>
      <c r="B185" s="13"/>
      <c r="C185" s="13"/>
      <c r="D185" s="61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</row>
    <row r="186" spans="1:17">
      <c r="A186" s="13"/>
      <c r="B186" s="13"/>
      <c r="C186" s="13"/>
      <c r="D186" s="61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</row>
    <row r="187" spans="1:17">
      <c r="A187" s="13"/>
      <c r="B187" s="13"/>
      <c r="C187" s="13"/>
      <c r="D187" s="61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</row>
    <row r="188" spans="1:17">
      <c r="A188" s="13"/>
      <c r="B188" s="13"/>
      <c r="C188" s="13"/>
      <c r="D188" s="61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</row>
    <row r="189" spans="1:17">
      <c r="A189" s="13"/>
      <c r="B189" s="13"/>
      <c r="C189" s="13"/>
      <c r="D189" s="61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</row>
    <row r="190" spans="1:17">
      <c r="A190" s="13"/>
      <c r="B190" s="13"/>
      <c r="C190" s="13"/>
      <c r="D190" s="61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</row>
    <row r="191" spans="1:17">
      <c r="A191" s="13"/>
      <c r="B191" s="13"/>
      <c r="C191" s="13"/>
      <c r="D191" s="61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</row>
    <row r="192" spans="1:17">
      <c r="A192" s="13"/>
      <c r="B192" s="13"/>
      <c r="C192" s="13"/>
      <c r="D192" s="61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</row>
    <row r="193" spans="1:17">
      <c r="A193" s="13"/>
      <c r="B193" s="13"/>
      <c r="C193" s="13"/>
      <c r="D193" s="61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</row>
    <row r="194" spans="1:17">
      <c r="A194" s="13"/>
      <c r="B194" s="13"/>
      <c r="C194" s="13"/>
      <c r="D194" s="61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</row>
    <row r="195" spans="1:17">
      <c r="A195" s="13"/>
      <c r="B195" s="13"/>
      <c r="C195" s="13"/>
      <c r="D195" s="61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</row>
    <row r="196" spans="1:17">
      <c r="A196" s="13"/>
      <c r="B196" s="13"/>
      <c r="C196" s="13"/>
      <c r="D196" s="61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</row>
    <row r="197" spans="1:17">
      <c r="A197" s="13"/>
      <c r="B197" s="13"/>
      <c r="C197" s="13"/>
      <c r="D197" s="61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</row>
    <row r="198" spans="1:17">
      <c r="A198" s="13"/>
      <c r="B198" s="13"/>
      <c r="C198" s="13"/>
      <c r="D198" s="61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</row>
    <row r="199" spans="1:17">
      <c r="A199" s="13"/>
      <c r="B199" s="13"/>
      <c r="C199" s="13"/>
      <c r="D199" s="61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</row>
    <row r="200" spans="1:17">
      <c r="A200" s="13"/>
      <c r="B200" s="13"/>
      <c r="C200" s="13"/>
      <c r="D200" s="61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</row>
    <row r="201" spans="1:17">
      <c r="A201" s="13"/>
      <c r="B201" s="13"/>
      <c r="C201" s="13"/>
      <c r="D201" s="61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</row>
    <row r="202" spans="1:17">
      <c r="A202" s="13"/>
      <c r="B202" s="13"/>
      <c r="C202" s="13"/>
      <c r="D202" s="61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</row>
    <row r="203" spans="1:17">
      <c r="A203" s="13"/>
      <c r="B203" s="13"/>
      <c r="C203" s="13"/>
      <c r="D203" s="61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</row>
    <row r="204" spans="1:17">
      <c r="A204" s="13"/>
      <c r="B204" s="13"/>
      <c r="C204" s="13"/>
      <c r="D204" s="61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</row>
    <row r="205" spans="1:17">
      <c r="A205" s="13"/>
      <c r="B205" s="13"/>
      <c r="C205" s="13"/>
      <c r="D205" s="61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</row>
    <row r="206" spans="1:17">
      <c r="A206" s="13"/>
      <c r="B206" s="13"/>
      <c r="C206" s="13"/>
      <c r="D206" s="61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</row>
    <row r="207" spans="1:17">
      <c r="A207" s="13"/>
      <c r="B207" s="13"/>
      <c r="C207" s="13"/>
      <c r="D207" s="61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</row>
    <row r="208" spans="1:17">
      <c r="A208" s="13"/>
      <c r="B208" s="13"/>
      <c r="C208" s="13"/>
      <c r="D208" s="61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</row>
    <row r="209" spans="1:17">
      <c r="A209" s="13"/>
      <c r="B209" s="13"/>
      <c r="C209" s="13"/>
      <c r="D209" s="61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</row>
    <row r="210" spans="1:17">
      <c r="A210" s="13"/>
      <c r="B210" s="13"/>
      <c r="C210" s="13"/>
      <c r="D210" s="61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</row>
    <row r="211" spans="1:17">
      <c r="A211" s="13"/>
      <c r="B211" s="13"/>
      <c r="C211" s="13"/>
      <c r="D211" s="61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</row>
    <row r="212" spans="1:17">
      <c r="A212" s="13"/>
      <c r="B212" s="13"/>
      <c r="C212" s="13"/>
      <c r="D212" s="61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</row>
    <row r="213" spans="1:17">
      <c r="A213" s="13"/>
      <c r="B213" s="13"/>
      <c r="C213" s="13"/>
      <c r="D213" s="61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</row>
    <row r="214" spans="1:17">
      <c r="A214" s="13"/>
      <c r="B214" s="13"/>
      <c r="C214" s="13"/>
      <c r="D214" s="61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</row>
    <row r="215" spans="1:17">
      <c r="A215" s="13"/>
      <c r="B215" s="13"/>
      <c r="C215" s="13"/>
      <c r="D215" s="61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</row>
    <row r="216" spans="1:17">
      <c r="A216" s="13"/>
      <c r="B216" s="13"/>
      <c r="C216" s="13"/>
      <c r="D216" s="61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</row>
    <row r="217" spans="1:17">
      <c r="A217" s="13"/>
      <c r="B217" s="13"/>
      <c r="C217" s="13"/>
      <c r="D217" s="61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</row>
    <row r="218" spans="1:17">
      <c r="A218" s="13"/>
      <c r="B218" s="13"/>
      <c r="C218" s="13"/>
      <c r="D218" s="61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</row>
    <row r="219" spans="1:17">
      <c r="A219" s="13"/>
      <c r="B219" s="13"/>
      <c r="C219" s="13"/>
      <c r="D219" s="61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</row>
    <row r="220" spans="1:17">
      <c r="A220" s="13"/>
      <c r="B220" s="13"/>
      <c r="C220" s="13"/>
      <c r="D220" s="61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</row>
    <row r="221" spans="1:17">
      <c r="A221" s="13"/>
      <c r="B221" s="13"/>
      <c r="C221" s="13"/>
      <c r="D221" s="61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</row>
    <row r="222" spans="1:17">
      <c r="A222" s="13"/>
      <c r="B222" s="13"/>
      <c r="C222" s="13"/>
      <c r="D222" s="61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</row>
    <row r="223" spans="1:17">
      <c r="A223" s="13"/>
      <c r="B223" s="13"/>
      <c r="C223" s="13"/>
      <c r="D223" s="61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</row>
    <row r="224" spans="1:17">
      <c r="A224" s="13"/>
      <c r="B224" s="13"/>
      <c r="C224" s="13"/>
      <c r="D224" s="61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</row>
    <row r="225" spans="1:17">
      <c r="A225" s="13"/>
      <c r="B225" s="13"/>
      <c r="C225" s="13"/>
      <c r="D225" s="61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</row>
    <row r="226" spans="1:17">
      <c r="A226" s="13"/>
      <c r="B226" s="13"/>
      <c r="C226" s="13"/>
      <c r="D226" s="61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</row>
    <row r="227" spans="1:17">
      <c r="A227" s="13"/>
      <c r="B227" s="13"/>
      <c r="C227" s="13"/>
      <c r="D227" s="61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</row>
    <row r="228" spans="1:17">
      <c r="A228" s="13"/>
      <c r="B228" s="13"/>
      <c r="C228" s="13"/>
      <c r="D228" s="61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</row>
    <row r="229" spans="1:17">
      <c r="A229" s="13"/>
      <c r="B229" s="13"/>
      <c r="C229" s="13"/>
      <c r="D229" s="61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</row>
    <row r="230" spans="1:17">
      <c r="A230" s="13"/>
      <c r="B230" s="13"/>
      <c r="C230" s="13"/>
      <c r="D230" s="61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</row>
    <row r="231" spans="1:17">
      <c r="A231" s="13"/>
      <c r="B231" s="13"/>
      <c r="C231" s="13"/>
      <c r="D231" s="61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</row>
    <row r="232" spans="1:17">
      <c r="A232" s="13"/>
      <c r="B232" s="13"/>
      <c r="C232" s="13"/>
      <c r="D232" s="61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</row>
    <row r="233" spans="1:17">
      <c r="A233" s="13"/>
      <c r="B233" s="13"/>
      <c r="C233" s="13"/>
      <c r="D233" s="61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</row>
    <row r="234" spans="1:17">
      <c r="A234" s="13"/>
      <c r="B234" s="13"/>
      <c r="C234" s="13"/>
      <c r="D234" s="61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</row>
    <row r="235" spans="1:17">
      <c r="A235" s="13"/>
      <c r="B235" s="13"/>
      <c r="C235" s="13"/>
      <c r="D235" s="61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</row>
    <row r="236" spans="1:17">
      <c r="A236" s="13"/>
      <c r="B236" s="13"/>
      <c r="C236" s="13"/>
      <c r="D236" s="61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</row>
    <row r="237" spans="1:17">
      <c r="A237" s="13"/>
      <c r="B237" s="13"/>
      <c r="C237" s="13"/>
      <c r="D237" s="61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</row>
    <row r="238" spans="1:17">
      <c r="A238" s="13"/>
      <c r="B238" s="13"/>
      <c r="C238" s="13"/>
      <c r="D238" s="61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</row>
    <row r="239" spans="1:17">
      <c r="A239" s="13"/>
      <c r="B239" s="13"/>
      <c r="C239" s="13"/>
      <c r="D239" s="61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</row>
    <row r="240" spans="1:17">
      <c r="A240" s="13"/>
      <c r="B240" s="13"/>
      <c r="C240" s="13"/>
      <c r="D240" s="61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</row>
    <row r="241" spans="1:17">
      <c r="A241" s="13"/>
      <c r="B241" s="13"/>
      <c r="C241" s="13"/>
      <c r="D241" s="61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</row>
    <row r="242" spans="1:17">
      <c r="A242" s="13"/>
      <c r="B242" s="13"/>
      <c r="C242" s="13"/>
      <c r="D242" s="61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</row>
    <row r="243" spans="1:17">
      <c r="A243" s="13"/>
      <c r="B243" s="13"/>
      <c r="C243" s="13"/>
      <c r="D243" s="61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</row>
    <row r="244" spans="1:17">
      <c r="A244" s="13"/>
      <c r="B244" s="13"/>
      <c r="C244" s="13"/>
      <c r="D244" s="61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</row>
    <row r="245" spans="1:17">
      <c r="A245" s="13"/>
      <c r="B245" s="13"/>
      <c r="C245" s="13"/>
      <c r="D245" s="61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</row>
    <row r="246" spans="1:17">
      <c r="A246" s="13"/>
      <c r="B246" s="13"/>
      <c r="C246" s="13"/>
      <c r="D246" s="61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</row>
    <row r="247" spans="1:17">
      <c r="A247" s="13"/>
      <c r="B247" s="13"/>
      <c r="C247" s="13"/>
      <c r="D247" s="61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</row>
    <row r="248" spans="1:17">
      <c r="A248" s="13"/>
      <c r="B248" s="13"/>
      <c r="C248" s="13"/>
      <c r="D248" s="61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</row>
    <row r="249" spans="1:17">
      <c r="A249" s="13"/>
      <c r="B249" s="13"/>
      <c r="C249" s="13"/>
      <c r="D249" s="61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</row>
    <row r="250" spans="1:17">
      <c r="A250" s="13"/>
      <c r="B250" s="13"/>
      <c r="C250" s="13"/>
      <c r="D250" s="61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</row>
    <row r="251" spans="1:17">
      <c r="A251" s="13"/>
      <c r="B251" s="13"/>
      <c r="C251" s="13"/>
      <c r="D251" s="61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</row>
    <row r="252" spans="1:17">
      <c r="A252" s="13"/>
      <c r="B252" s="13"/>
      <c r="C252" s="13"/>
      <c r="D252" s="61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</row>
    <row r="253" spans="1:17">
      <c r="A253" s="13"/>
      <c r="B253" s="13"/>
      <c r="C253" s="13"/>
      <c r="D253" s="61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</row>
    <row r="254" spans="1:17">
      <c r="A254" s="13"/>
      <c r="B254" s="13"/>
      <c r="C254" s="13"/>
      <c r="D254" s="61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</row>
    <row r="255" spans="1:17">
      <c r="A255" s="13"/>
      <c r="B255" s="13"/>
      <c r="C255" s="13"/>
      <c r="D255" s="61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</row>
    <row r="256" spans="1:17">
      <c r="A256" s="13"/>
      <c r="B256" s="13"/>
      <c r="C256" s="13"/>
      <c r="D256" s="61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</row>
    <row r="257" spans="1:17">
      <c r="A257" s="13"/>
      <c r="B257" s="13"/>
      <c r="C257" s="13"/>
      <c r="D257" s="61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</row>
    <row r="258" spans="1:17">
      <c r="A258" s="13"/>
      <c r="B258" s="13"/>
      <c r="C258" s="13"/>
      <c r="D258" s="61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</row>
    <row r="259" spans="1:17">
      <c r="A259" s="13"/>
      <c r="B259" s="13"/>
      <c r="C259" s="13"/>
      <c r="D259" s="61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</row>
    <row r="260" spans="1:17">
      <c r="A260" s="13"/>
      <c r="B260" s="13"/>
      <c r="C260" s="13"/>
      <c r="D260" s="61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</row>
    <row r="261" spans="1:17">
      <c r="A261" s="13"/>
      <c r="B261" s="13"/>
      <c r="C261" s="13"/>
      <c r="D261" s="61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</row>
    <row r="262" spans="1:17">
      <c r="A262" s="13"/>
      <c r="B262" s="13"/>
      <c r="C262" s="13"/>
      <c r="D262" s="61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</row>
    <row r="263" spans="1:17">
      <c r="A263" s="13"/>
      <c r="B263" s="13"/>
      <c r="C263" s="13"/>
      <c r="D263" s="61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</row>
    <row r="264" spans="1:17">
      <c r="A264" s="13"/>
      <c r="B264" s="13"/>
      <c r="C264" s="13"/>
      <c r="D264" s="61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</row>
    <row r="265" spans="1:17">
      <c r="A265" s="13"/>
      <c r="B265" s="13"/>
      <c r="C265" s="13"/>
      <c r="D265" s="61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</row>
    <row r="266" spans="1:17">
      <c r="A266" s="13"/>
      <c r="B266" s="13"/>
      <c r="C266" s="13"/>
      <c r="D266" s="61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</row>
    <row r="267" spans="1:17">
      <c r="A267" s="13"/>
      <c r="B267" s="13"/>
      <c r="C267" s="13"/>
      <c r="D267" s="61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</row>
    <row r="268" spans="1:17">
      <c r="A268" s="13"/>
      <c r="B268" s="13"/>
      <c r="C268" s="13"/>
      <c r="D268" s="61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</row>
    <row r="269" spans="1:17">
      <c r="A269" s="13"/>
      <c r="B269" s="13"/>
      <c r="C269" s="13"/>
      <c r="D269" s="61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</row>
    <row r="270" spans="1:17">
      <c r="A270" s="13"/>
      <c r="B270" s="13"/>
      <c r="C270" s="13"/>
      <c r="D270" s="61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</row>
    <row r="271" spans="1:17">
      <c r="A271" s="13"/>
      <c r="B271" s="13"/>
      <c r="C271" s="13"/>
      <c r="D271" s="61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</row>
    <row r="272" spans="1:17">
      <c r="A272" s="13"/>
      <c r="B272" s="13"/>
      <c r="C272" s="13"/>
      <c r="D272" s="61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</row>
    <row r="273" spans="1:17">
      <c r="A273" s="13"/>
      <c r="B273" s="13"/>
      <c r="C273" s="13"/>
      <c r="D273" s="61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</row>
    <row r="274" spans="1:17">
      <c r="A274" s="13"/>
      <c r="B274" s="13"/>
      <c r="C274" s="13"/>
      <c r="D274" s="61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</row>
    <row r="275" spans="1:17">
      <c r="A275" s="13"/>
      <c r="B275" s="13"/>
      <c r="C275" s="13"/>
      <c r="D275" s="61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</row>
    <row r="276" spans="1:17">
      <c r="A276" s="13"/>
      <c r="B276" s="13"/>
      <c r="C276" s="13"/>
      <c r="D276" s="61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</row>
    <row r="277" spans="1:17">
      <c r="A277" s="13"/>
      <c r="B277" s="13"/>
      <c r="C277" s="13"/>
      <c r="D277" s="61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</row>
    <row r="278" spans="1:17">
      <c r="A278" s="13"/>
      <c r="B278" s="13"/>
      <c r="C278" s="13"/>
      <c r="D278" s="61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</row>
    <row r="279" spans="1:17">
      <c r="A279" s="13"/>
      <c r="B279" s="13"/>
      <c r="C279" s="13"/>
      <c r="D279" s="61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</row>
    <row r="280" spans="1:17">
      <c r="A280" s="13"/>
      <c r="B280" s="13"/>
      <c r="C280" s="13"/>
      <c r="D280" s="61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</row>
    <row r="281" spans="1:17">
      <c r="A281" s="13"/>
      <c r="B281" s="13"/>
      <c r="C281" s="13"/>
      <c r="D281" s="61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</row>
    <row r="282" spans="1:17">
      <c r="A282" s="13"/>
      <c r="B282" s="13"/>
      <c r="C282" s="13"/>
      <c r="D282" s="61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</row>
    <row r="283" spans="1:17">
      <c r="A283" s="13"/>
      <c r="B283" s="13"/>
      <c r="C283" s="13"/>
      <c r="D283" s="61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</row>
    <row r="284" spans="1:17">
      <c r="A284" s="13"/>
      <c r="B284" s="13"/>
      <c r="C284" s="13"/>
      <c r="D284" s="61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</row>
    <row r="285" spans="1:17">
      <c r="A285" s="13"/>
      <c r="B285" s="13"/>
      <c r="C285" s="13"/>
      <c r="D285" s="61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</row>
    <row r="286" spans="1:17">
      <c r="A286" s="13"/>
      <c r="B286" s="13"/>
      <c r="C286" s="13"/>
      <c r="D286" s="61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</row>
    <row r="287" spans="1:17">
      <c r="A287" s="13"/>
      <c r="B287" s="13"/>
      <c r="C287" s="13"/>
      <c r="D287" s="61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</row>
    <row r="288" spans="1:17">
      <c r="A288" s="13"/>
      <c r="B288" s="13"/>
      <c r="C288" s="13"/>
      <c r="D288" s="61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</row>
    <row r="289" spans="1:17">
      <c r="A289" s="13"/>
      <c r="B289" s="13"/>
      <c r="C289" s="13"/>
      <c r="D289" s="61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</row>
    <row r="290" spans="1:17">
      <c r="A290" s="13"/>
      <c r="B290" s="13"/>
      <c r="C290" s="13"/>
      <c r="D290" s="61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</row>
    <row r="291" spans="1:17">
      <c r="A291" s="13"/>
      <c r="B291" s="13"/>
      <c r="C291" s="13"/>
      <c r="D291" s="61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</row>
    <row r="292" spans="1:17">
      <c r="A292" s="13"/>
      <c r="B292" s="13"/>
      <c r="C292" s="13"/>
      <c r="D292" s="61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</row>
    <row r="293" spans="1:17">
      <c r="A293" s="13"/>
      <c r="B293" s="13"/>
      <c r="C293" s="13"/>
      <c r="D293" s="61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</row>
    <row r="294" spans="1:17">
      <c r="A294" s="13"/>
      <c r="B294" s="13"/>
      <c r="C294" s="13"/>
      <c r="D294" s="61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</row>
    <row r="295" spans="1:17">
      <c r="A295" s="13"/>
      <c r="B295" s="13"/>
      <c r="C295" s="13"/>
      <c r="D295" s="61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</row>
    <row r="296" spans="1:17">
      <c r="A296" s="13"/>
      <c r="B296" s="13"/>
      <c r="C296" s="13"/>
      <c r="D296" s="61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</row>
    <row r="297" spans="1:17">
      <c r="A297" s="13"/>
      <c r="B297" s="13"/>
      <c r="C297" s="13"/>
      <c r="D297" s="61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</row>
    <row r="298" spans="1:17">
      <c r="A298" s="13"/>
      <c r="B298" s="13"/>
      <c r="C298" s="13"/>
      <c r="D298" s="61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</row>
    <row r="299" spans="1:17">
      <c r="A299" s="13"/>
      <c r="B299" s="13"/>
      <c r="C299" s="13"/>
      <c r="D299" s="61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</row>
    <row r="300" spans="1:17">
      <c r="A300" s="13"/>
      <c r="B300" s="13"/>
      <c r="C300" s="13"/>
      <c r="D300" s="61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</row>
    <row r="301" spans="1:17">
      <c r="A301" s="13"/>
      <c r="B301" s="13"/>
      <c r="C301" s="13"/>
      <c r="D301" s="61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</row>
  </sheetData>
  <mergeCells count="6">
    <mergeCell ref="B14:E14"/>
    <mergeCell ref="I29:J29"/>
    <mergeCell ref="F7:I7"/>
    <mergeCell ref="A1:S1"/>
    <mergeCell ref="A2:S2"/>
    <mergeCell ref="A3:S3"/>
  </mergeCells>
  <phoneticPr fontId="12" type="noConversion"/>
  <printOptions horizontalCentered="1"/>
  <pageMargins left="0.7" right="0.7" top="0.36" bottom="0.38" header="0.3" footer="0.3"/>
  <pageSetup paperSize="5" scale="92" orientation="landscape" r:id="rId1"/>
  <headerFooter>
    <oddHeader>&amp;L&amp;G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74"/>
  <sheetViews>
    <sheetView topLeftCell="A3"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8.28515625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11.7109375" style="1" bestFit="1" customWidth="1"/>
    <col min="18" max="16384" width="9.140625" style="1"/>
  </cols>
  <sheetData>
    <row r="1" spans="1:17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ht="18">
      <c r="A3" s="89" t="s">
        <v>91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</row>
    <row r="7" spans="1:17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</row>
    <row r="8" spans="1:1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7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7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7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7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s="5" customForma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+'94-95'!M45</f>
        <v>#REF!</v>
      </c>
      <c r="M14" s="4"/>
      <c r="N14" s="4"/>
      <c r="O14" s="4"/>
      <c r="P14" s="45" t="e">
        <f>+'94-95'!N45</f>
        <v>#REF!</v>
      </c>
    </row>
    <row r="15" spans="1:17">
      <c r="A15" s="25" t="s">
        <v>92</v>
      </c>
      <c r="B15" s="31">
        <v>2134</v>
      </c>
      <c r="C15" s="7">
        <v>213</v>
      </c>
      <c r="D15" s="48"/>
      <c r="E15" s="31"/>
      <c r="F15" s="32">
        <v>200</v>
      </c>
      <c r="G15" s="32">
        <f t="shared" ref="G15:G26" si="0">SUM(C15:F15)</f>
        <v>413</v>
      </c>
      <c r="H15" s="48"/>
      <c r="I15" s="48"/>
      <c r="J15" s="46">
        <v>0</v>
      </c>
      <c r="K15" s="49">
        <f t="shared" ref="K15:K26" si="1">G15+H15-I15-J15</f>
        <v>413</v>
      </c>
      <c r="L15" s="49" t="e">
        <f>L14+K15</f>
        <v>#REF!</v>
      </c>
      <c r="M15" s="49">
        <f>C15+D15</f>
        <v>213</v>
      </c>
      <c r="N15" s="48"/>
      <c r="O15" s="46">
        <v>0</v>
      </c>
      <c r="P15" s="49" t="e">
        <f>P14+M15-O15</f>
        <v>#REF!</v>
      </c>
    </row>
    <row r="16" spans="1:17">
      <c r="A16" s="25" t="s">
        <v>93</v>
      </c>
      <c r="B16" s="31">
        <f>2243+327</f>
        <v>2570</v>
      </c>
      <c r="C16" s="7">
        <f>224+33</f>
        <v>257</v>
      </c>
      <c r="D16" s="48"/>
      <c r="E16" s="31" t="s">
        <v>35</v>
      </c>
      <c r="F16" s="32">
        <v>176</v>
      </c>
      <c r="G16" s="32">
        <f t="shared" si="0"/>
        <v>433</v>
      </c>
      <c r="H16" s="48"/>
      <c r="I16" s="48">
        <v>5900</v>
      </c>
      <c r="J16" s="46">
        <v>0</v>
      </c>
      <c r="K16" s="49">
        <f t="shared" si="1"/>
        <v>-5467</v>
      </c>
      <c r="L16" s="49" t="e">
        <f t="shared" ref="L16:L26" si="2">L15+K16</f>
        <v>#REF!</v>
      </c>
      <c r="M16" s="49">
        <f t="shared" ref="M16:M26" si="3">C16+D16</f>
        <v>257</v>
      </c>
      <c r="N16" s="48"/>
      <c r="O16" s="46">
        <v>0</v>
      </c>
      <c r="P16" s="49" t="e">
        <f t="shared" ref="P16:P26" si="4">P15+M16-O16</f>
        <v>#REF!</v>
      </c>
    </row>
    <row r="17" spans="1:17">
      <c r="A17" s="25" t="s">
        <v>94</v>
      </c>
      <c r="B17" s="31">
        <v>2243</v>
      </c>
      <c r="C17" s="7">
        <v>224</v>
      </c>
      <c r="D17" s="48"/>
      <c r="E17" s="31">
        <v>0</v>
      </c>
      <c r="F17" s="32">
        <v>176</v>
      </c>
      <c r="G17" s="32">
        <f t="shared" si="0"/>
        <v>400</v>
      </c>
      <c r="H17" s="48"/>
      <c r="I17" s="48"/>
      <c r="J17" s="46">
        <v>0</v>
      </c>
      <c r="K17" s="49">
        <f t="shared" si="1"/>
        <v>400</v>
      </c>
      <c r="L17" s="49" t="e">
        <f t="shared" si="2"/>
        <v>#REF!</v>
      </c>
      <c r="M17" s="49">
        <f t="shared" si="3"/>
        <v>224</v>
      </c>
      <c r="N17" s="48"/>
      <c r="O17" s="46">
        <v>0</v>
      </c>
      <c r="P17" s="49" t="e">
        <f t="shared" si="4"/>
        <v>#REF!</v>
      </c>
    </row>
    <row r="18" spans="1:17">
      <c r="A18" s="25" t="s">
        <v>95</v>
      </c>
      <c r="B18" s="31">
        <v>2243</v>
      </c>
      <c r="C18" s="7">
        <v>224</v>
      </c>
      <c r="D18" s="48"/>
      <c r="E18" s="31">
        <v>0</v>
      </c>
      <c r="F18" s="32">
        <v>176</v>
      </c>
      <c r="G18" s="32">
        <f t="shared" si="0"/>
        <v>400</v>
      </c>
      <c r="H18" s="48"/>
      <c r="I18" s="48"/>
      <c r="J18" s="46">
        <v>0</v>
      </c>
      <c r="K18" s="49">
        <f t="shared" si="1"/>
        <v>400</v>
      </c>
      <c r="L18" s="49" t="e">
        <f t="shared" si="2"/>
        <v>#REF!</v>
      </c>
      <c r="M18" s="49">
        <f t="shared" si="3"/>
        <v>224</v>
      </c>
      <c r="N18" s="48"/>
      <c r="O18" s="46">
        <v>0</v>
      </c>
      <c r="P18" s="49" t="e">
        <f t="shared" si="4"/>
        <v>#REF!</v>
      </c>
    </row>
    <row r="19" spans="1:17">
      <c r="A19" s="25" t="s">
        <v>96</v>
      </c>
      <c r="B19" s="31">
        <v>2243</v>
      </c>
      <c r="C19" s="7">
        <v>224</v>
      </c>
      <c r="D19" s="48"/>
      <c r="E19" s="31">
        <v>0</v>
      </c>
      <c r="F19" s="32">
        <v>295</v>
      </c>
      <c r="G19" s="32">
        <f t="shared" si="0"/>
        <v>519</v>
      </c>
      <c r="H19" s="48"/>
      <c r="I19" s="48"/>
      <c r="J19" s="46">
        <v>0</v>
      </c>
      <c r="K19" s="49">
        <f t="shared" si="1"/>
        <v>519</v>
      </c>
      <c r="L19" s="49" t="e">
        <f t="shared" si="2"/>
        <v>#REF!</v>
      </c>
      <c r="M19" s="49">
        <f t="shared" si="3"/>
        <v>224</v>
      </c>
      <c r="N19" s="48"/>
      <c r="O19" s="46">
        <v>0</v>
      </c>
      <c r="P19" s="49" t="e">
        <f t="shared" si="4"/>
        <v>#REF!</v>
      </c>
    </row>
    <row r="20" spans="1:17">
      <c r="A20" s="25" t="s">
        <v>97</v>
      </c>
      <c r="B20" s="31">
        <v>2243</v>
      </c>
      <c r="C20" s="7">
        <v>224</v>
      </c>
      <c r="D20" s="48"/>
      <c r="E20" s="31" t="s">
        <v>35</v>
      </c>
      <c r="F20" s="32">
        <v>295</v>
      </c>
      <c r="G20" s="32">
        <f t="shared" si="0"/>
        <v>519</v>
      </c>
      <c r="H20" s="48"/>
      <c r="I20" s="48"/>
      <c r="J20" s="46">
        <v>0</v>
      </c>
      <c r="K20" s="49">
        <f t="shared" si="1"/>
        <v>519</v>
      </c>
      <c r="L20" s="49" t="e">
        <f t="shared" si="2"/>
        <v>#REF!</v>
      </c>
      <c r="M20" s="49">
        <f t="shared" si="3"/>
        <v>224</v>
      </c>
      <c r="N20" s="48"/>
      <c r="O20" s="46">
        <v>0</v>
      </c>
      <c r="P20" s="49" t="e">
        <f t="shared" si="4"/>
        <v>#REF!</v>
      </c>
    </row>
    <row r="21" spans="1:17">
      <c r="A21" s="25" t="s">
        <v>98</v>
      </c>
      <c r="B21" s="31">
        <v>2275</v>
      </c>
      <c r="C21" s="7">
        <v>228</v>
      </c>
      <c r="D21" s="26"/>
      <c r="E21" s="31" t="s">
        <v>35</v>
      </c>
      <c r="F21" s="32">
        <v>295</v>
      </c>
      <c r="G21" s="32">
        <f t="shared" si="0"/>
        <v>523</v>
      </c>
      <c r="H21" s="26"/>
      <c r="I21" s="26"/>
      <c r="J21" s="46">
        <v>0</v>
      </c>
      <c r="K21" s="49">
        <f t="shared" si="1"/>
        <v>523</v>
      </c>
      <c r="L21" s="49" t="e">
        <f t="shared" si="2"/>
        <v>#REF!</v>
      </c>
      <c r="M21" s="49">
        <f t="shared" si="3"/>
        <v>228</v>
      </c>
      <c r="N21" s="26"/>
      <c r="O21" s="46">
        <v>0</v>
      </c>
      <c r="P21" s="49" t="e">
        <f t="shared" si="4"/>
        <v>#REF!</v>
      </c>
    </row>
    <row r="22" spans="1:17">
      <c r="A22" s="25" t="s">
        <v>99</v>
      </c>
      <c r="B22" s="31">
        <f>(2386+331)*20/30</f>
        <v>1811.3333333333333</v>
      </c>
      <c r="C22" s="7">
        <f>ROUND(((239+33)*20/30),0)</f>
        <v>181</v>
      </c>
      <c r="D22" s="26"/>
      <c r="E22" s="31"/>
      <c r="F22" s="32">
        <v>295</v>
      </c>
      <c r="G22" s="32">
        <f t="shared" si="0"/>
        <v>476</v>
      </c>
      <c r="H22" s="26">
        <v>0</v>
      </c>
      <c r="I22" s="26">
        <v>0</v>
      </c>
      <c r="J22" s="46">
        <v>0</v>
      </c>
      <c r="K22" s="49">
        <f t="shared" si="1"/>
        <v>476</v>
      </c>
      <c r="L22" s="49" t="e">
        <f t="shared" si="2"/>
        <v>#REF!</v>
      </c>
      <c r="M22" s="49">
        <f t="shared" si="3"/>
        <v>181</v>
      </c>
      <c r="N22" s="26">
        <v>0</v>
      </c>
      <c r="O22" s="46">
        <v>0</v>
      </c>
      <c r="P22" s="49" t="e">
        <f t="shared" si="4"/>
        <v>#REF!</v>
      </c>
      <c r="Q22" s="81" t="s">
        <v>163</v>
      </c>
    </row>
    <row r="23" spans="1:17">
      <c r="A23" s="25" t="s">
        <v>100</v>
      </c>
      <c r="B23" s="31">
        <v>0</v>
      </c>
      <c r="C23" s="7">
        <v>0</v>
      </c>
      <c r="D23" s="26"/>
      <c r="E23" s="31"/>
      <c r="F23" s="32">
        <v>0</v>
      </c>
      <c r="G23" s="32">
        <f t="shared" si="0"/>
        <v>0</v>
      </c>
      <c r="H23" s="26">
        <v>0</v>
      </c>
      <c r="I23" s="26">
        <v>0</v>
      </c>
      <c r="J23" s="46">
        <v>0</v>
      </c>
      <c r="K23" s="49">
        <f t="shared" si="1"/>
        <v>0</v>
      </c>
      <c r="L23" s="49" t="e">
        <f t="shared" si="2"/>
        <v>#REF!</v>
      </c>
      <c r="M23" s="49">
        <f t="shared" si="3"/>
        <v>0</v>
      </c>
      <c r="N23" s="26">
        <v>0</v>
      </c>
      <c r="O23" s="46">
        <v>0</v>
      </c>
      <c r="P23" s="49" t="e">
        <f t="shared" si="4"/>
        <v>#REF!</v>
      </c>
      <c r="Q23" s="82" t="s">
        <v>160</v>
      </c>
    </row>
    <row r="24" spans="1:17">
      <c r="A24" s="25" t="s">
        <v>101</v>
      </c>
      <c r="B24" s="31">
        <v>0</v>
      </c>
      <c r="C24" s="7">
        <v>0</v>
      </c>
      <c r="D24" s="26"/>
      <c r="E24" s="31"/>
      <c r="F24" s="32">
        <v>0</v>
      </c>
      <c r="G24" s="32">
        <f t="shared" si="0"/>
        <v>0</v>
      </c>
      <c r="H24" s="26">
        <v>0</v>
      </c>
      <c r="I24" s="26">
        <v>0</v>
      </c>
      <c r="J24" s="46">
        <v>0</v>
      </c>
      <c r="K24" s="49">
        <f t="shared" si="1"/>
        <v>0</v>
      </c>
      <c r="L24" s="49" t="e">
        <f t="shared" si="2"/>
        <v>#REF!</v>
      </c>
      <c r="M24" s="49">
        <f t="shared" si="3"/>
        <v>0</v>
      </c>
      <c r="N24" s="26">
        <v>0</v>
      </c>
      <c r="O24" s="46">
        <v>0</v>
      </c>
      <c r="P24" s="49" t="e">
        <f t="shared" si="4"/>
        <v>#REF!</v>
      </c>
      <c r="Q24" s="82" t="s">
        <v>159</v>
      </c>
    </row>
    <row r="25" spans="1:17">
      <c r="A25" s="25" t="s">
        <v>102</v>
      </c>
      <c r="B25" s="31">
        <v>0</v>
      </c>
      <c r="C25" s="7">
        <v>0</v>
      </c>
      <c r="D25" s="26"/>
      <c r="E25" s="31">
        <v>0</v>
      </c>
      <c r="F25" s="32">
        <v>0</v>
      </c>
      <c r="G25" s="32">
        <f t="shared" si="0"/>
        <v>0</v>
      </c>
      <c r="H25" s="26">
        <v>0</v>
      </c>
      <c r="I25" s="26">
        <v>0</v>
      </c>
      <c r="J25" s="46">
        <v>0</v>
      </c>
      <c r="K25" s="49">
        <f t="shared" si="1"/>
        <v>0</v>
      </c>
      <c r="L25" s="49" t="e">
        <f t="shared" si="2"/>
        <v>#REF!</v>
      </c>
      <c r="M25" s="49">
        <f t="shared" si="3"/>
        <v>0</v>
      </c>
      <c r="N25" s="26">
        <v>0</v>
      </c>
      <c r="O25" s="46">
        <v>0</v>
      </c>
      <c r="P25" s="49" t="e">
        <f t="shared" si="4"/>
        <v>#REF!</v>
      </c>
      <c r="Q25" s="82" t="s">
        <v>159</v>
      </c>
    </row>
    <row r="26" spans="1:17">
      <c r="A26" s="25" t="s">
        <v>103</v>
      </c>
      <c r="B26" s="31">
        <v>0</v>
      </c>
      <c r="C26" s="7">
        <v>0</v>
      </c>
      <c r="D26" s="26"/>
      <c r="E26" s="31"/>
      <c r="F26" s="32">
        <v>295</v>
      </c>
      <c r="G26" s="32">
        <f t="shared" si="0"/>
        <v>295</v>
      </c>
      <c r="H26" s="26">
        <v>0</v>
      </c>
      <c r="I26" s="31"/>
      <c r="J26" s="46">
        <v>0</v>
      </c>
      <c r="K26" s="49">
        <f t="shared" si="1"/>
        <v>295</v>
      </c>
      <c r="L26" s="49" t="e">
        <f t="shared" si="2"/>
        <v>#REF!</v>
      </c>
      <c r="M26" s="49">
        <f t="shared" si="3"/>
        <v>0</v>
      </c>
      <c r="N26" s="26">
        <v>0</v>
      </c>
      <c r="O26" s="46">
        <v>0</v>
      </c>
      <c r="P26" s="49" t="e">
        <f t="shared" si="4"/>
        <v>#REF!</v>
      </c>
      <c r="Q26" s="81" t="s">
        <v>162</v>
      </c>
    </row>
    <row r="27" spans="1:17" s="2" customFormat="1" ht="15.75" customHeight="1">
      <c r="A27" s="8" t="s">
        <v>13</v>
      </c>
      <c r="B27" s="29">
        <f t="shared" ref="B27:P27" si="5">SUM(B15:B26)</f>
        <v>17762.333333333332</v>
      </c>
      <c r="C27" s="29">
        <f t="shared" si="5"/>
        <v>1775</v>
      </c>
      <c r="D27" s="55">
        <f t="shared" si="5"/>
        <v>0</v>
      </c>
      <c r="E27" s="29">
        <f t="shared" si="5"/>
        <v>0</v>
      </c>
      <c r="F27" s="29">
        <f t="shared" si="5"/>
        <v>2203</v>
      </c>
      <c r="G27" s="29">
        <f t="shared" si="5"/>
        <v>3978</v>
      </c>
      <c r="H27" s="27">
        <f t="shared" si="5"/>
        <v>0</v>
      </c>
      <c r="I27" s="29">
        <f t="shared" si="5"/>
        <v>5900</v>
      </c>
      <c r="J27" s="56">
        <f t="shared" si="5"/>
        <v>0</v>
      </c>
      <c r="K27" s="49">
        <f t="shared" si="5"/>
        <v>-1922</v>
      </c>
      <c r="L27" s="51" t="e">
        <f>SUM(L15:L26)</f>
        <v>#REF!</v>
      </c>
      <c r="M27" s="51">
        <f t="shared" si="5"/>
        <v>1775</v>
      </c>
      <c r="N27" s="27">
        <f t="shared" si="5"/>
        <v>0</v>
      </c>
      <c r="O27" s="56">
        <f t="shared" si="5"/>
        <v>0</v>
      </c>
      <c r="P27" s="51" t="e">
        <f t="shared" si="5"/>
        <v>#REF!</v>
      </c>
      <c r="Q27" s="81">
        <v>131</v>
      </c>
    </row>
    <row r="28" spans="1:17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7">
      <c r="H29" s="87"/>
      <c r="I29" s="87"/>
      <c r="J29" s="9"/>
      <c r="K29" s="9"/>
    </row>
    <row r="30" spans="1:17" ht="36"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7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7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2.2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-1922</v>
      </c>
      <c r="M34" s="33">
        <f>M27-O27</f>
        <v>1775</v>
      </c>
      <c r="N34" s="34"/>
      <c r="O34" s="34"/>
      <c r="P34" s="35">
        <f>SUM(L34:M34)</f>
        <v>-147</v>
      </c>
    </row>
    <row r="35" spans="1:16" ht="2.25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3.7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2.2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3.7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L27*12%/12</f>
        <v>#REF!</v>
      </c>
      <c r="M42" s="33" t="e">
        <f>P27*12%/12</f>
        <v>#REF!</v>
      </c>
      <c r="N42" s="33"/>
      <c r="O42" s="33"/>
      <c r="P42" s="35" t="e">
        <f>SUM(L42:M42)</f>
        <v>#REF!</v>
      </c>
    </row>
    <row r="43" spans="1:16" ht="3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3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1: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1: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1: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1: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1: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1: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1: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1: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1: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1: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1: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1: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1: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1: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</sheetData>
  <mergeCells count="6">
    <mergeCell ref="B14:D14"/>
    <mergeCell ref="H29:I29"/>
    <mergeCell ref="F7:I7"/>
    <mergeCell ref="A1:Q1"/>
    <mergeCell ref="A2:Q2"/>
    <mergeCell ref="A3:Q3"/>
  </mergeCells>
  <phoneticPr fontId="12" type="noConversion"/>
  <printOptions horizontalCentered="1"/>
  <pageMargins left="0.35" right="0.53" top="0.36" bottom="0.41" header="0.3" footer="0.3"/>
  <pageSetup paperSize="5" scale="99" orientation="landscape" r:id="rId1"/>
  <headerFooter>
    <oddHeader>&amp;L&amp;G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77"/>
  <sheetViews>
    <sheetView topLeftCell="E1"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9" style="1" bestFit="1" customWidth="1"/>
    <col min="5" max="5" width="8.140625" style="1" customWidth="1"/>
    <col min="6" max="6" width="9" style="1" customWidth="1"/>
    <col min="7" max="7" width="10" style="1" customWidth="1"/>
    <col min="8" max="8" width="10.8554687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8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18">
      <c r="A3" s="89" t="s">
        <v>104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7" spans="1:18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</row>
    <row r="8" spans="1:18" ht="6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8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8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8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8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8" s="5" customFormat="1" ht="12.75" customHeigh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+'95-96'!L45</f>
        <v>#REF!</v>
      </c>
      <c r="M14" s="4"/>
      <c r="N14" s="4"/>
      <c r="O14" s="4"/>
      <c r="P14" s="45" t="e">
        <f>+'95-96'!M45</f>
        <v>#REF!</v>
      </c>
    </row>
    <row r="15" spans="1:18">
      <c r="A15" s="25" t="s">
        <v>105</v>
      </c>
      <c r="B15" s="31">
        <v>2386</v>
      </c>
      <c r="C15" s="66">
        <v>239</v>
      </c>
      <c r="D15" s="49"/>
      <c r="E15" s="47"/>
      <c r="F15" s="32">
        <v>295</v>
      </c>
      <c r="G15" s="32">
        <f>SUM(C15:F15)</f>
        <v>534</v>
      </c>
      <c r="H15" s="48"/>
      <c r="I15" s="48"/>
      <c r="J15" s="46">
        <v>0</v>
      </c>
      <c r="K15" s="49">
        <f>G15+H15-I15-J15</f>
        <v>534</v>
      </c>
      <c r="L15" s="49" t="e">
        <f>L14+K15</f>
        <v>#REF!</v>
      </c>
      <c r="M15" s="49">
        <f>C15+D15</f>
        <v>239</v>
      </c>
      <c r="N15" s="48"/>
      <c r="O15" s="46">
        <v>0</v>
      </c>
      <c r="P15" s="49" t="e">
        <f>P14+M15-O15</f>
        <v>#REF!</v>
      </c>
    </row>
    <row r="16" spans="1:18">
      <c r="A16" s="25" t="s">
        <v>106</v>
      </c>
      <c r="B16" s="31">
        <v>2386</v>
      </c>
      <c r="C16" s="7">
        <v>239</v>
      </c>
      <c r="D16" s="49"/>
      <c r="E16" s="47">
        <v>0</v>
      </c>
      <c r="F16" s="32">
        <v>295</v>
      </c>
      <c r="G16" s="32">
        <f t="shared" ref="G16:G26" si="0">SUM(C16:F16)</f>
        <v>534</v>
      </c>
      <c r="H16" s="48"/>
      <c r="I16" s="48"/>
      <c r="J16" s="46">
        <v>0</v>
      </c>
      <c r="K16" s="49">
        <f t="shared" ref="K16:K26" si="1">G16+H16-I16-J16</f>
        <v>534</v>
      </c>
      <c r="L16" s="49" t="e">
        <f>L15+K16</f>
        <v>#REF!</v>
      </c>
      <c r="M16" s="49">
        <f t="shared" ref="M16:M26" si="2">C16+D16</f>
        <v>239</v>
      </c>
      <c r="N16" s="48"/>
      <c r="O16" s="46">
        <v>0</v>
      </c>
      <c r="P16" s="49" t="e">
        <f t="shared" ref="P16:P26" si="3">P15+M16-O16</f>
        <v>#REF!</v>
      </c>
    </row>
    <row r="17" spans="1:18">
      <c r="A17" s="25" t="s">
        <v>107</v>
      </c>
      <c r="B17" s="31">
        <v>2431</v>
      </c>
      <c r="C17" s="7">
        <v>243</v>
      </c>
      <c r="D17" s="49"/>
      <c r="E17" s="47">
        <v>0</v>
      </c>
      <c r="F17" s="32">
        <v>295</v>
      </c>
      <c r="G17" s="32">
        <f t="shared" si="0"/>
        <v>538</v>
      </c>
      <c r="H17" s="48"/>
      <c r="I17" s="48"/>
      <c r="J17" s="46">
        <v>0</v>
      </c>
      <c r="K17" s="49">
        <f t="shared" si="1"/>
        <v>538</v>
      </c>
      <c r="L17" s="49" t="e">
        <f t="shared" ref="L17:L26" si="4">L16+K17</f>
        <v>#REF!</v>
      </c>
      <c r="M17" s="49">
        <f t="shared" si="2"/>
        <v>243</v>
      </c>
      <c r="N17" s="48"/>
      <c r="O17" s="46">
        <v>0</v>
      </c>
      <c r="P17" s="49" t="e">
        <f t="shared" si="3"/>
        <v>#REF!</v>
      </c>
    </row>
    <row r="18" spans="1:18">
      <c r="A18" s="25" t="s">
        <v>108</v>
      </c>
      <c r="B18" s="31">
        <v>2431</v>
      </c>
      <c r="C18" s="7">
        <v>243</v>
      </c>
      <c r="D18" s="49"/>
      <c r="E18" s="47">
        <v>0</v>
      </c>
      <c r="F18" s="32">
        <v>295</v>
      </c>
      <c r="G18" s="32">
        <f t="shared" si="0"/>
        <v>538</v>
      </c>
      <c r="H18" s="48"/>
      <c r="I18" s="48"/>
      <c r="J18" s="46">
        <v>0</v>
      </c>
      <c r="K18" s="49">
        <f t="shared" si="1"/>
        <v>538</v>
      </c>
      <c r="L18" s="49" t="e">
        <f t="shared" si="4"/>
        <v>#REF!</v>
      </c>
      <c r="M18" s="49">
        <f t="shared" si="2"/>
        <v>243</v>
      </c>
      <c r="N18" s="48"/>
      <c r="O18" s="46">
        <v>0</v>
      </c>
      <c r="P18" s="49" t="e">
        <f t="shared" si="3"/>
        <v>#REF!</v>
      </c>
    </row>
    <row r="19" spans="1:18">
      <c r="A19" s="25" t="s">
        <v>109</v>
      </c>
      <c r="B19" s="31">
        <v>2431</v>
      </c>
      <c r="C19" s="7">
        <v>243</v>
      </c>
      <c r="D19" s="49"/>
      <c r="E19" s="47">
        <v>0</v>
      </c>
      <c r="F19" s="32">
        <v>295</v>
      </c>
      <c r="G19" s="32">
        <f t="shared" si="0"/>
        <v>538</v>
      </c>
      <c r="H19" s="48"/>
      <c r="I19" s="48"/>
      <c r="J19" s="46">
        <v>0</v>
      </c>
      <c r="K19" s="49">
        <f t="shared" si="1"/>
        <v>538</v>
      </c>
      <c r="L19" s="49" t="e">
        <f t="shared" si="4"/>
        <v>#REF!</v>
      </c>
      <c r="M19" s="49">
        <f t="shared" si="2"/>
        <v>243</v>
      </c>
      <c r="N19" s="48"/>
      <c r="O19" s="46">
        <v>0</v>
      </c>
      <c r="P19" s="49" t="e">
        <f t="shared" si="3"/>
        <v>#REF!</v>
      </c>
    </row>
    <row r="20" spans="1:18">
      <c r="A20" s="25" t="s">
        <v>110</v>
      </c>
      <c r="B20" s="31">
        <v>4562</v>
      </c>
      <c r="C20" s="7">
        <v>456</v>
      </c>
      <c r="D20" s="49"/>
      <c r="E20" s="47"/>
      <c r="F20" s="32">
        <v>295</v>
      </c>
      <c r="G20" s="32">
        <f t="shared" si="0"/>
        <v>751</v>
      </c>
      <c r="H20" s="48"/>
      <c r="I20" s="48"/>
      <c r="J20" s="46">
        <v>0</v>
      </c>
      <c r="K20" s="49">
        <f t="shared" si="1"/>
        <v>751</v>
      </c>
      <c r="L20" s="49" t="e">
        <f t="shared" si="4"/>
        <v>#REF!</v>
      </c>
      <c r="M20" s="49">
        <f t="shared" si="2"/>
        <v>456</v>
      </c>
      <c r="N20" s="48"/>
      <c r="O20" s="46">
        <v>0</v>
      </c>
      <c r="P20" s="49" t="e">
        <f t="shared" si="3"/>
        <v>#REF!</v>
      </c>
    </row>
    <row r="21" spans="1:18">
      <c r="A21" s="25" t="s">
        <v>111</v>
      </c>
      <c r="B21" s="31">
        <v>4562</v>
      </c>
      <c r="C21" s="7">
        <v>456</v>
      </c>
      <c r="D21" s="47">
        <v>20</v>
      </c>
      <c r="E21" s="47"/>
      <c r="F21" s="32">
        <v>295</v>
      </c>
      <c r="G21" s="32">
        <f t="shared" si="0"/>
        <v>771</v>
      </c>
      <c r="H21" s="26"/>
      <c r="I21" s="26"/>
      <c r="J21" s="46">
        <v>0</v>
      </c>
      <c r="K21" s="49">
        <f t="shared" si="1"/>
        <v>771</v>
      </c>
      <c r="L21" s="49" t="e">
        <f t="shared" si="4"/>
        <v>#REF!</v>
      </c>
      <c r="M21" s="49">
        <f t="shared" si="2"/>
        <v>476</v>
      </c>
      <c r="N21" s="26"/>
      <c r="O21" s="46">
        <v>0</v>
      </c>
      <c r="P21" s="49" t="e">
        <f t="shared" si="3"/>
        <v>#REF!</v>
      </c>
    </row>
    <row r="22" spans="1:18">
      <c r="A22" s="25" t="s">
        <v>112</v>
      </c>
      <c r="B22" s="31">
        <v>4562</v>
      </c>
      <c r="C22" s="7">
        <v>456</v>
      </c>
      <c r="D22" s="47">
        <v>7368</v>
      </c>
      <c r="E22" s="47"/>
      <c r="F22" s="32">
        <v>295</v>
      </c>
      <c r="G22" s="32">
        <f t="shared" si="0"/>
        <v>8119</v>
      </c>
      <c r="H22" s="26">
        <v>0</v>
      </c>
      <c r="I22" s="26">
        <v>0</v>
      </c>
      <c r="J22" s="46">
        <v>0</v>
      </c>
      <c r="K22" s="49">
        <f t="shared" si="1"/>
        <v>8119</v>
      </c>
      <c r="L22" s="49" t="e">
        <f t="shared" si="4"/>
        <v>#REF!</v>
      </c>
      <c r="M22" s="49">
        <f t="shared" si="2"/>
        <v>7824</v>
      </c>
      <c r="N22" s="26">
        <v>0</v>
      </c>
      <c r="O22" s="46">
        <v>0</v>
      </c>
      <c r="P22" s="49" t="e">
        <f t="shared" si="3"/>
        <v>#REF!</v>
      </c>
    </row>
    <row r="23" spans="1:18">
      <c r="A23" s="25" t="s">
        <v>113</v>
      </c>
      <c r="B23" s="31">
        <v>4758</v>
      </c>
      <c r="C23" s="7">
        <v>476</v>
      </c>
      <c r="D23" s="47"/>
      <c r="E23" s="47"/>
      <c r="F23" s="32">
        <v>295</v>
      </c>
      <c r="G23" s="32">
        <f t="shared" si="0"/>
        <v>771</v>
      </c>
      <c r="H23" s="26">
        <v>0</v>
      </c>
      <c r="I23" s="26">
        <v>0</v>
      </c>
      <c r="J23" s="46">
        <v>0</v>
      </c>
      <c r="K23" s="49">
        <f t="shared" si="1"/>
        <v>771</v>
      </c>
      <c r="L23" s="49" t="e">
        <f t="shared" si="4"/>
        <v>#REF!</v>
      </c>
      <c r="M23" s="49">
        <f t="shared" si="2"/>
        <v>476</v>
      </c>
      <c r="N23" s="26">
        <v>0</v>
      </c>
      <c r="O23" s="46">
        <v>0</v>
      </c>
      <c r="P23" s="49" t="e">
        <f t="shared" si="3"/>
        <v>#REF!</v>
      </c>
    </row>
    <row r="24" spans="1:18">
      <c r="A24" s="25" t="s">
        <v>114</v>
      </c>
      <c r="B24" s="31">
        <v>4758</v>
      </c>
      <c r="C24" s="66">
        <v>476</v>
      </c>
      <c r="D24" s="47"/>
      <c r="E24" s="47"/>
      <c r="F24" s="32">
        <v>295</v>
      </c>
      <c r="G24" s="32">
        <f t="shared" si="0"/>
        <v>771</v>
      </c>
      <c r="H24" s="67">
        <v>0</v>
      </c>
      <c r="I24" s="26">
        <v>0</v>
      </c>
      <c r="J24" s="46">
        <v>0</v>
      </c>
      <c r="K24" s="49">
        <f t="shared" si="1"/>
        <v>771</v>
      </c>
      <c r="L24" s="49" t="e">
        <f t="shared" si="4"/>
        <v>#REF!</v>
      </c>
      <c r="M24" s="49">
        <f t="shared" si="2"/>
        <v>476</v>
      </c>
      <c r="N24" s="26">
        <v>0</v>
      </c>
      <c r="O24" s="46">
        <v>0</v>
      </c>
      <c r="P24" s="49" t="e">
        <f t="shared" si="3"/>
        <v>#REF!</v>
      </c>
    </row>
    <row r="25" spans="1:18">
      <c r="A25" s="25" t="s">
        <v>115</v>
      </c>
      <c r="B25" s="31">
        <v>4758</v>
      </c>
      <c r="C25" s="7">
        <v>476</v>
      </c>
      <c r="D25" s="47"/>
      <c r="E25" s="47"/>
      <c r="F25" s="32">
        <v>295</v>
      </c>
      <c r="G25" s="32">
        <f t="shared" si="0"/>
        <v>771</v>
      </c>
      <c r="H25" s="67">
        <v>0</v>
      </c>
      <c r="I25" s="26">
        <v>0</v>
      </c>
      <c r="J25" s="46">
        <v>0</v>
      </c>
      <c r="K25" s="49">
        <f t="shared" si="1"/>
        <v>771</v>
      </c>
      <c r="L25" s="49" t="e">
        <f t="shared" si="4"/>
        <v>#REF!</v>
      </c>
      <c r="M25" s="49">
        <f t="shared" si="2"/>
        <v>476</v>
      </c>
      <c r="N25" s="26">
        <v>0</v>
      </c>
      <c r="O25" s="46">
        <v>0</v>
      </c>
      <c r="P25" s="49" t="e">
        <f t="shared" si="3"/>
        <v>#REF!</v>
      </c>
      <c r="Q25" s="76"/>
      <c r="R25" s="77"/>
    </row>
    <row r="26" spans="1:18">
      <c r="A26" s="25" t="s">
        <v>116</v>
      </c>
      <c r="B26" s="31">
        <f>4758*(16/28)</f>
        <v>2718.8571428571427</v>
      </c>
      <c r="C26" s="47">
        <f>476*(16/28)</f>
        <v>272</v>
      </c>
      <c r="D26" s="47"/>
      <c r="E26" s="47"/>
      <c r="F26" s="32">
        <v>295</v>
      </c>
      <c r="G26" s="32">
        <f t="shared" si="0"/>
        <v>567</v>
      </c>
      <c r="H26" s="67">
        <v>0</v>
      </c>
      <c r="I26" s="31"/>
      <c r="J26" s="46">
        <v>0</v>
      </c>
      <c r="K26" s="49">
        <f t="shared" si="1"/>
        <v>567</v>
      </c>
      <c r="L26" s="49" t="e">
        <f t="shared" si="4"/>
        <v>#REF!</v>
      </c>
      <c r="M26" s="49">
        <f t="shared" si="2"/>
        <v>272</v>
      </c>
      <c r="N26" s="26">
        <v>0</v>
      </c>
      <c r="O26" s="46">
        <v>0</v>
      </c>
      <c r="P26" s="49" t="e">
        <f t="shared" si="3"/>
        <v>#REF!</v>
      </c>
      <c r="Q26" s="76">
        <v>12</v>
      </c>
      <c r="R26" s="77" t="s">
        <v>161</v>
      </c>
    </row>
    <row r="27" spans="1:18" s="2" customFormat="1" ht="15.75" customHeight="1">
      <c r="A27" s="8" t="s">
        <v>13</v>
      </c>
      <c r="B27" s="29">
        <f t="shared" ref="B27:P27" si="5">SUM(B15:B26)</f>
        <v>42743.857142857145</v>
      </c>
      <c r="C27" s="29">
        <f t="shared" si="5"/>
        <v>4275</v>
      </c>
      <c r="D27" s="51">
        <f t="shared" si="5"/>
        <v>7388</v>
      </c>
      <c r="E27" s="51">
        <f t="shared" si="5"/>
        <v>0</v>
      </c>
      <c r="F27" s="29">
        <f t="shared" si="5"/>
        <v>3540</v>
      </c>
      <c r="G27" s="29">
        <f>SUM(G15:G26)</f>
        <v>15203</v>
      </c>
      <c r="H27" s="55">
        <f t="shared" si="5"/>
        <v>0</v>
      </c>
      <c r="I27" s="29">
        <f t="shared" si="5"/>
        <v>0</v>
      </c>
      <c r="J27" s="56">
        <f t="shared" si="5"/>
        <v>0</v>
      </c>
      <c r="K27" s="49">
        <f>SUM(K15:K26)</f>
        <v>15203</v>
      </c>
      <c r="L27" s="51" t="e">
        <f t="shared" si="5"/>
        <v>#REF!</v>
      </c>
      <c r="M27" s="51">
        <f t="shared" si="5"/>
        <v>11663</v>
      </c>
      <c r="N27" s="27">
        <f t="shared" si="5"/>
        <v>0</v>
      </c>
      <c r="O27" s="56">
        <f t="shared" si="5"/>
        <v>0</v>
      </c>
      <c r="P27" s="51" t="e">
        <f t="shared" si="5"/>
        <v>#REF!</v>
      </c>
      <c r="Q27" s="76">
        <f>SUM(Q15:Q26)</f>
        <v>12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8">
      <c r="H29" s="87"/>
      <c r="I29" s="87"/>
      <c r="J29" s="9"/>
      <c r="K29" s="9"/>
    </row>
    <row r="30" spans="1:18" ht="36"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3.7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15203</v>
      </c>
      <c r="M34" s="33">
        <f>M27-O27</f>
        <v>11663</v>
      </c>
      <c r="N34" s="34"/>
      <c r="O34" s="34"/>
      <c r="P34" s="35">
        <f>SUM(L34:M34)</f>
        <v>26866</v>
      </c>
    </row>
    <row r="35" spans="1:16" ht="2.25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3.7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1.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4.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L27*12%/12</f>
        <v>#REF!</v>
      </c>
      <c r="M42" s="33" t="e">
        <f>P27*12%/12</f>
        <v>#REF!</v>
      </c>
      <c r="N42" s="33"/>
      <c r="O42" s="33"/>
      <c r="P42" s="35" t="e">
        <f>SUM(L42:M42)</f>
        <v>#REF!</v>
      </c>
    </row>
    <row r="43" spans="1:16" ht="1.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0.7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1: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1: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1: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1: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1: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1: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1: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1: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1: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1: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1: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1: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1: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1: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1: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1: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1:16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1:1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1:16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1:16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1:16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1:16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1:16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1:16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1:16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1:16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1:16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1:1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1:16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1:16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1:16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1:16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1:16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1:16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1:16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1:16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1:16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1:1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1:16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</sheetData>
  <mergeCells count="6">
    <mergeCell ref="B14:D14"/>
    <mergeCell ref="H29:I29"/>
    <mergeCell ref="F7:I7"/>
    <mergeCell ref="A1:R1"/>
    <mergeCell ref="A2:R2"/>
    <mergeCell ref="A3:R3"/>
  </mergeCells>
  <phoneticPr fontId="12" type="noConversion"/>
  <printOptions horizontalCentered="1"/>
  <pageMargins left="0.28999999999999998" right="0.38" top="0.35" bottom="0.4" header="0.3" footer="0.3"/>
  <pageSetup paperSize="5" scale="97" orientation="landscape" r:id="rId1"/>
  <headerFooter>
    <oddHeader>&amp;L&amp;G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54"/>
  <sheetViews>
    <sheetView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1.28515625" style="1" customWidth="1"/>
    <col min="4" max="4" width="9" style="1" bestFit="1" customWidth="1"/>
    <col min="5" max="5" width="8.14062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140625" style="1" bestFit="1" customWidth="1"/>
    <col min="11" max="11" width="10.140625" style="1" customWidth="1"/>
    <col min="12" max="12" width="13.28515625" style="60" customWidth="1"/>
    <col min="13" max="13" width="11.140625" style="1" customWidth="1"/>
    <col min="14" max="14" width="8.85546875" style="1" customWidth="1"/>
    <col min="15" max="15" width="11.140625" style="1" bestFit="1" customWidth="1"/>
    <col min="16" max="16" width="16.5703125" style="60" bestFit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8" ht="18">
      <c r="A1" s="91" t="s">
        <v>0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</row>
    <row r="2" spans="1:18" ht="18">
      <c r="A2" s="91" t="s">
        <v>28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</row>
    <row r="3" spans="1:18" ht="18">
      <c r="A3" s="91" t="s">
        <v>117</v>
      </c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</row>
    <row r="7" spans="1:18">
      <c r="A7" s="2" t="s">
        <v>1</v>
      </c>
      <c r="B7" s="2" t="s">
        <v>177</v>
      </c>
      <c r="C7" s="2"/>
      <c r="D7" s="2"/>
      <c r="E7" s="2"/>
      <c r="F7" s="88" t="s">
        <v>178</v>
      </c>
      <c r="G7" s="88"/>
      <c r="H7" s="88"/>
      <c r="I7" s="88"/>
      <c r="J7" s="2"/>
      <c r="K7" s="2"/>
      <c r="L7" s="2" t="s">
        <v>2</v>
      </c>
      <c r="M7" s="2"/>
      <c r="N7" s="2">
        <v>58</v>
      </c>
      <c r="O7" s="2"/>
      <c r="P7" s="1"/>
    </row>
    <row r="8" spans="1:18" ht="6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57"/>
      <c r="M8" s="2"/>
      <c r="N8" s="2"/>
      <c r="O8" s="2"/>
    </row>
    <row r="9" spans="1:18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57"/>
      <c r="M9" s="2" t="s">
        <v>4</v>
      </c>
      <c r="N9" s="2"/>
      <c r="O9" s="2"/>
    </row>
    <row r="11" spans="1:18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58" t="s">
        <v>10</v>
      </c>
      <c r="M11" s="4" t="s">
        <v>11</v>
      </c>
      <c r="N11" s="4" t="s">
        <v>12</v>
      </c>
      <c r="O11" s="4" t="s">
        <v>32</v>
      </c>
      <c r="P11" s="58" t="s">
        <v>10</v>
      </c>
    </row>
    <row r="12" spans="1:18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58">
        <v>12</v>
      </c>
      <c r="M12" s="3">
        <v>13</v>
      </c>
      <c r="N12" s="4">
        <v>14</v>
      </c>
      <c r="O12" s="4">
        <v>10</v>
      </c>
      <c r="P12" s="59">
        <v>15</v>
      </c>
    </row>
    <row r="13" spans="1:18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58"/>
      <c r="M13" s="4"/>
      <c r="N13" s="4"/>
      <c r="O13" s="4"/>
      <c r="P13" s="58"/>
    </row>
    <row r="14" spans="1:18" s="5" customFormat="1" ht="12.75" customHeigh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+'96-97'!L45</f>
        <v>#REF!</v>
      </c>
      <c r="M14" s="4"/>
      <c r="N14" s="4"/>
      <c r="O14" s="4"/>
      <c r="P14" s="45" t="e">
        <f>+'96-97'!M45</f>
        <v>#REF!</v>
      </c>
    </row>
    <row r="15" spans="1:18">
      <c r="A15" s="25" t="s">
        <v>118</v>
      </c>
      <c r="B15" s="31">
        <v>4758</v>
      </c>
      <c r="C15" s="32">
        <v>476</v>
      </c>
      <c r="D15" s="32"/>
      <c r="E15" s="31">
        <v>0</v>
      </c>
      <c r="F15" s="32">
        <v>295</v>
      </c>
      <c r="G15" s="32">
        <f t="shared" ref="G15:G26" si="0">SUM(C15:F15)</f>
        <v>771</v>
      </c>
      <c r="H15" s="32"/>
      <c r="I15" s="32"/>
      <c r="J15" s="32">
        <v>0</v>
      </c>
      <c r="K15" s="32">
        <f t="shared" ref="K15:K26" si="1">G15+H15-I15-J15</f>
        <v>771</v>
      </c>
      <c r="L15" s="32" t="e">
        <f>L14+K15</f>
        <v>#REF!</v>
      </c>
      <c r="M15" s="32">
        <f t="shared" ref="M15:M26" si="2">C15+D15</f>
        <v>476</v>
      </c>
      <c r="N15" s="32"/>
      <c r="O15" s="32">
        <f t="shared" ref="O15:O26" si="3">J15</f>
        <v>0</v>
      </c>
      <c r="P15" s="32" t="e">
        <f>P14+M15-O15</f>
        <v>#REF!</v>
      </c>
    </row>
    <row r="16" spans="1:18">
      <c r="A16" s="25" t="s">
        <v>119</v>
      </c>
      <c r="B16" s="31">
        <v>4959</v>
      </c>
      <c r="C16" s="32">
        <v>496</v>
      </c>
      <c r="D16" s="32"/>
      <c r="E16" s="31">
        <v>0</v>
      </c>
      <c r="F16" s="32">
        <v>295</v>
      </c>
      <c r="G16" s="32">
        <f t="shared" si="0"/>
        <v>791</v>
      </c>
      <c r="H16" s="32"/>
      <c r="I16" s="32"/>
      <c r="J16" s="32">
        <v>0</v>
      </c>
      <c r="K16" s="32">
        <f t="shared" si="1"/>
        <v>791</v>
      </c>
      <c r="L16" s="32" t="e">
        <f t="shared" ref="L16:L26" si="4">L15+K16</f>
        <v>#REF!</v>
      </c>
      <c r="M16" s="32">
        <f t="shared" si="2"/>
        <v>496</v>
      </c>
      <c r="N16" s="32"/>
      <c r="O16" s="32">
        <f t="shared" si="3"/>
        <v>0</v>
      </c>
      <c r="P16" s="32" t="e">
        <f t="shared" ref="P16:P26" si="5">P15+M16-O16</f>
        <v>#REF!</v>
      </c>
    </row>
    <row r="17" spans="1:19">
      <c r="A17" s="25" t="s">
        <v>120</v>
      </c>
      <c r="B17" s="31">
        <v>5007</v>
      </c>
      <c r="C17" s="32">
        <v>501</v>
      </c>
      <c r="D17" s="32"/>
      <c r="E17" s="31">
        <v>0</v>
      </c>
      <c r="F17" s="32">
        <v>295</v>
      </c>
      <c r="G17" s="32">
        <f t="shared" si="0"/>
        <v>796</v>
      </c>
      <c r="H17" s="32"/>
      <c r="I17" s="32"/>
      <c r="J17" s="32">
        <v>0</v>
      </c>
      <c r="K17" s="32">
        <f t="shared" si="1"/>
        <v>796</v>
      </c>
      <c r="L17" s="32" t="e">
        <f t="shared" si="4"/>
        <v>#REF!</v>
      </c>
      <c r="M17" s="32">
        <f t="shared" si="2"/>
        <v>501</v>
      </c>
      <c r="N17" s="32"/>
      <c r="O17" s="32">
        <f t="shared" si="3"/>
        <v>0</v>
      </c>
      <c r="P17" s="32" t="e">
        <f t="shared" si="5"/>
        <v>#REF!</v>
      </c>
    </row>
    <row r="18" spans="1:19">
      <c r="A18" s="25" t="s">
        <v>121</v>
      </c>
      <c r="B18" s="31">
        <v>4913</v>
      </c>
      <c r="C18" s="32">
        <v>491</v>
      </c>
      <c r="D18" s="32"/>
      <c r="E18" s="31">
        <v>10</v>
      </c>
      <c r="F18" s="32">
        <v>236</v>
      </c>
      <c r="G18" s="32">
        <f t="shared" si="0"/>
        <v>737</v>
      </c>
      <c r="H18" s="32"/>
      <c r="I18" s="32"/>
      <c r="J18" s="32">
        <v>0</v>
      </c>
      <c r="K18" s="32">
        <f t="shared" si="1"/>
        <v>737</v>
      </c>
      <c r="L18" s="32" t="e">
        <f t="shared" si="4"/>
        <v>#REF!</v>
      </c>
      <c r="M18" s="32">
        <f t="shared" si="2"/>
        <v>491</v>
      </c>
      <c r="N18" s="32"/>
      <c r="O18" s="32">
        <f t="shared" si="3"/>
        <v>0</v>
      </c>
      <c r="P18" s="32" t="e">
        <f t="shared" si="5"/>
        <v>#REF!</v>
      </c>
    </row>
    <row r="19" spans="1:19">
      <c r="A19" s="25" t="s">
        <v>122</v>
      </c>
      <c r="B19" s="31">
        <v>5007</v>
      </c>
      <c r="C19" s="32">
        <v>501</v>
      </c>
      <c r="D19" s="32"/>
      <c r="E19" s="31">
        <v>0</v>
      </c>
      <c r="F19" s="32">
        <v>236</v>
      </c>
      <c r="G19" s="32">
        <f t="shared" si="0"/>
        <v>737</v>
      </c>
      <c r="H19" s="32"/>
      <c r="I19" s="32"/>
      <c r="J19" s="32">
        <v>0</v>
      </c>
      <c r="K19" s="32">
        <f t="shared" si="1"/>
        <v>737</v>
      </c>
      <c r="L19" s="32" t="e">
        <f t="shared" si="4"/>
        <v>#REF!</v>
      </c>
      <c r="M19" s="32">
        <f t="shared" si="2"/>
        <v>501</v>
      </c>
      <c r="N19" s="32"/>
      <c r="O19" s="32">
        <f t="shared" si="3"/>
        <v>0</v>
      </c>
      <c r="P19" s="32" t="e">
        <f t="shared" si="5"/>
        <v>#REF!</v>
      </c>
    </row>
    <row r="20" spans="1:19">
      <c r="A20" s="25" t="s">
        <v>123</v>
      </c>
      <c r="B20" s="31">
        <v>5037</v>
      </c>
      <c r="C20" s="32">
        <v>504</v>
      </c>
      <c r="D20" s="32"/>
      <c r="E20" s="31">
        <v>0</v>
      </c>
      <c r="F20" s="32">
        <v>236</v>
      </c>
      <c r="G20" s="32">
        <f t="shared" si="0"/>
        <v>740</v>
      </c>
      <c r="H20" s="32"/>
      <c r="I20" s="32"/>
      <c r="J20" s="32">
        <v>0</v>
      </c>
      <c r="K20" s="32">
        <f t="shared" si="1"/>
        <v>740</v>
      </c>
      <c r="L20" s="32" t="e">
        <f>L19+K20</f>
        <v>#REF!</v>
      </c>
      <c r="M20" s="32">
        <f t="shared" si="2"/>
        <v>504</v>
      </c>
      <c r="N20" s="32"/>
      <c r="O20" s="32">
        <f t="shared" si="3"/>
        <v>0</v>
      </c>
      <c r="P20" s="32" t="e">
        <f t="shared" si="5"/>
        <v>#REF!</v>
      </c>
    </row>
    <row r="21" spans="1:19">
      <c r="A21" s="25" t="s">
        <v>124</v>
      </c>
      <c r="B21" s="31">
        <v>5037</v>
      </c>
      <c r="C21" s="32">
        <v>504</v>
      </c>
      <c r="D21" s="31"/>
      <c r="E21" s="31">
        <v>0</v>
      </c>
      <c r="F21" s="32">
        <v>236</v>
      </c>
      <c r="G21" s="32">
        <f t="shared" si="0"/>
        <v>740</v>
      </c>
      <c r="H21" s="31"/>
      <c r="I21" s="31"/>
      <c r="J21" s="32">
        <v>0</v>
      </c>
      <c r="K21" s="32">
        <f t="shared" si="1"/>
        <v>740</v>
      </c>
      <c r="L21" s="32" t="e">
        <f t="shared" si="4"/>
        <v>#REF!</v>
      </c>
      <c r="M21" s="32">
        <f t="shared" si="2"/>
        <v>504</v>
      </c>
      <c r="N21" s="31"/>
      <c r="O21" s="32">
        <f t="shared" si="3"/>
        <v>0</v>
      </c>
      <c r="P21" s="32" t="e">
        <f t="shared" si="5"/>
        <v>#REF!</v>
      </c>
    </row>
    <row r="22" spans="1:19">
      <c r="A22" s="25" t="s">
        <v>125</v>
      </c>
      <c r="B22" s="31">
        <v>5037</v>
      </c>
      <c r="C22" s="31">
        <v>504</v>
      </c>
      <c r="D22" s="31"/>
      <c r="E22" s="31">
        <v>0</v>
      </c>
      <c r="F22" s="32"/>
      <c r="G22" s="32">
        <f t="shared" si="0"/>
        <v>504</v>
      </c>
      <c r="H22" s="31">
        <v>0</v>
      </c>
      <c r="I22" s="31">
        <v>0</v>
      </c>
      <c r="J22" s="32">
        <v>0</v>
      </c>
      <c r="K22" s="32">
        <f t="shared" si="1"/>
        <v>504</v>
      </c>
      <c r="L22" s="32" t="e">
        <f>L21+K22</f>
        <v>#REF!</v>
      </c>
      <c r="M22" s="32">
        <f t="shared" si="2"/>
        <v>504</v>
      </c>
      <c r="N22" s="31">
        <v>0</v>
      </c>
      <c r="O22" s="32">
        <f t="shared" si="3"/>
        <v>0</v>
      </c>
      <c r="P22" s="32" t="e">
        <f t="shared" si="5"/>
        <v>#REF!</v>
      </c>
    </row>
    <row r="23" spans="1:19">
      <c r="A23" s="25" t="s">
        <v>126</v>
      </c>
      <c r="B23" s="31">
        <v>5107</v>
      </c>
      <c r="C23" s="31">
        <v>511</v>
      </c>
      <c r="D23" s="31"/>
      <c r="E23" s="31">
        <v>0</v>
      </c>
      <c r="F23" s="32"/>
      <c r="G23" s="32">
        <f t="shared" si="0"/>
        <v>511</v>
      </c>
      <c r="H23" s="31">
        <v>0</v>
      </c>
      <c r="I23" s="31">
        <v>0</v>
      </c>
      <c r="J23" s="32">
        <v>0</v>
      </c>
      <c r="K23" s="32">
        <f t="shared" si="1"/>
        <v>511</v>
      </c>
      <c r="L23" s="32" t="e">
        <f>L22+K23</f>
        <v>#REF!</v>
      </c>
      <c r="M23" s="32">
        <f t="shared" si="2"/>
        <v>511</v>
      </c>
      <c r="N23" s="31">
        <v>0</v>
      </c>
      <c r="O23" s="32">
        <f t="shared" si="3"/>
        <v>0</v>
      </c>
      <c r="P23" s="32" t="e">
        <f t="shared" si="5"/>
        <v>#REF!</v>
      </c>
    </row>
    <row r="24" spans="1:19">
      <c r="A24" s="25" t="s">
        <v>127</v>
      </c>
      <c r="B24" s="31">
        <v>5107</v>
      </c>
      <c r="C24" s="31">
        <v>511</v>
      </c>
      <c r="D24" s="31"/>
      <c r="E24" s="31">
        <v>0</v>
      </c>
      <c r="F24" s="32"/>
      <c r="G24" s="32">
        <f t="shared" si="0"/>
        <v>511</v>
      </c>
      <c r="H24" s="31">
        <v>0</v>
      </c>
      <c r="I24" s="31">
        <v>14000</v>
      </c>
      <c r="J24" s="32">
        <v>0</v>
      </c>
      <c r="K24" s="32">
        <f>G24+H24-I24-J24</f>
        <v>-13489</v>
      </c>
      <c r="L24" s="32" t="e">
        <f t="shared" si="4"/>
        <v>#REF!</v>
      </c>
      <c r="M24" s="32">
        <f t="shared" si="2"/>
        <v>511</v>
      </c>
      <c r="N24" s="31">
        <v>0</v>
      </c>
      <c r="O24" s="32">
        <f t="shared" si="3"/>
        <v>0</v>
      </c>
      <c r="P24" s="32" t="e">
        <f t="shared" si="5"/>
        <v>#REF!</v>
      </c>
    </row>
    <row r="25" spans="1:19">
      <c r="A25" s="25" t="s">
        <v>128</v>
      </c>
      <c r="B25" s="31">
        <f>5107*25/30</f>
        <v>4255.833333333333</v>
      </c>
      <c r="C25" s="31">
        <f>511*25/30</f>
        <v>425.83333333333331</v>
      </c>
      <c r="D25" s="31"/>
      <c r="E25" s="31">
        <v>0</v>
      </c>
      <c r="F25" s="32">
        <v>500</v>
      </c>
      <c r="G25" s="32">
        <f t="shared" si="0"/>
        <v>925.83333333333326</v>
      </c>
      <c r="H25" s="31">
        <v>0</v>
      </c>
      <c r="I25" s="31">
        <v>0</v>
      </c>
      <c r="J25" s="32">
        <v>0</v>
      </c>
      <c r="K25" s="32">
        <f t="shared" si="1"/>
        <v>925.83333333333326</v>
      </c>
      <c r="L25" s="32" t="e">
        <f>L24+K25</f>
        <v>#REF!</v>
      </c>
      <c r="M25" s="32">
        <f t="shared" si="2"/>
        <v>425.83333333333331</v>
      </c>
      <c r="N25" s="31">
        <v>0</v>
      </c>
      <c r="O25" s="32">
        <f t="shared" si="3"/>
        <v>0</v>
      </c>
      <c r="P25" s="78" t="e">
        <f t="shared" si="5"/>
        <v>#REF!</v>
      </c>
      <c r="Q25" s="76">
        <v>5</v>
      </c>
      <c r="R25" s="77" t="s">
        <v>161</v>
      </c>
      <c r="S25" s="13"/>
    </row>
    <row r="26" spans="1:19">
      <c r="A26" s="25" t="s">
        <v>129</v>
      </c>
      <c r="B26" s="31">
        <v>0</v>
      </c>
      <c r="C26" s="31">
        <v>0</v>
      </c>
      <c r="D26" s="31"/>
      <c r="E26" s="31">
        <v>0</v>
      </c>
      <c r="F26" s="32">
        <v>500</v>
      </c>
      <c r="G26" s="32">
        <f t="shared" si="0"/>
        <v>500</v>
      </c>
      <c r="H26" s="31">
        <v>0</v>
      </c>
      <c r="I26" s="31"/>
      <c r="J26" s="32">
        <v>0</v>
      </c>
      <c r="K26" s="32">
        <f t="shared" si="1"/>
        <v>500</v>
      </c>
      <c r="L26" s="32" t="e">
        <f t="shared" si="4"/>
        <v>#REF!</v>
      </c>
      <c r="M26" s="32">
        <f t="shared" si="2"/>
        <v>0</v>
      </c>
      <c r="N26" s="31">
        <v>0</v>
      </c>
      <c r="O26" s="32">
        <f t="shared" si="3"/>
        <v>0</v>
      </c>
      <c r="P26" s="32" t="e">
        <f t="shared" si="5"/>
        <v>#REF!</v>
      </c>
      <c r="Q26" s="76">
        <v>28</v>
      </c>
      <c r="R26" s="77" t="s">
        <v>161</v>
      </c>
    </row>
    <row r="27" spans="1:19" s="2" customFormat="1" ht="15.75" customHeight="1">
      <c r="A27" s="8" t="s">
        <v>13</v>
      </c>
      <c r="B27" s="29">
        <f>SUM(B15:B26)</f>
        <v>54224.833333333336</v>
      </c>
      <c r="C27" s="29">
        <f t="shared" ref="C27:P27" si="6">SUM(C15:C26)</f>
        <v>5424.833333333333</v>
      </c>
      <c r="D27" s="29">
        <f t="shared" si="6"/>
        <v>0</v>
      </c>
      <c r="E27" s="29">
        <f>SUM(E15:E26)</f>
        <v>10</v>
      </c>
      <c r="F27" s="29">
        <f t="shared" si="6"/>
        <v>2829</v>
      </c>
      <c r="G27" s="29">
        <f>SUM(G15:G26)</f>
        <v>8263.8333333333321</v>
      </c>
      <c r="H27" s="29">
        <f t="shared" si="6"/>
        <v>0</v>
      </c>
      <c r="I27" s="29">
        <f t="shared" si="6"/>
        <v>14000</v>
      </c>
      <c r="J27" s="29">
        <f t="shared" si="6"/>
        <v>0</v>
      </c>
      <c r="K27" s="32">
        <f t="shared" si="6"/>
        <v>-5736.166666666667</v>
      </c>
      <c r="L27" s="29" t="e">
        <f t="shared" si="6"/>
        <v>#REF!</v>
      </c>
      <c r="M27" s="29">
        <f t="shared" si="6"/>
        <v>5424.833333333333</v>
      </c>
      <c r="N27" s="29">
        <f t="shared" si="6"/>
        <v>0</v>
      </c>
      <c r="O27" s="29">
        <f t="shared" si="6"/>
        <v>0</v>
      </c>
      <c r="P27" s="29" t="e">
        <f t="shared" si="6"/>
        <v>#REF!</v>
      </c>
      <c r="Q27" s="76">
        <f>SUM(Q15:Q26)</f>
        <v>33</v>
      </c>
      <c r="R27" s="77"/>
    </row>
    <row r="28" spans="1:19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49"/>
      <c r="M28" s="7"/>
      <c r="N28" s="7"/>
      <c r="O28" s="7"/>
      <c r="P28" s="49"/>
    </row>
    <row r="29" spans="1:19">
      <c r="H29" s="87"/>
      <c r="I29" s="87"/>
      <c r="J29" s="9"/>
      <c r="K29" s="9"/>
    </row>
    <row r="30" spans="1:19" ht="36">
      <c r="H30" s="9"/>
      <c r="I30" s="9"/>
      <c r="J30" s="9"/>
      <c r="K30" s="9"/>
      <c r="L30" s="68" t="s">
        <v>14</v>
      </c>
      <c r="M30" s="10" t="s">
        <v>4</v>
      </c>
      <c r="N30" s="11"/>
      <c r="O30" s="11"/>
      <c r="P30" s="69" t="s">
        <v>15</v>
      </c>
    </row>
    <row r="31" spans="1:19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62"/>
      <c r="M31" s="15"/>
      <c r="N31" s="13"/>
      <c r="O31" s="13"/>
      <c r="P31" s="61"/>
    </row>
    <row r="32" spans="1:19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70" t="e">
        <f>L14</f>
        <v>#REF!</v>
      </c>
      <c r="M32" s="33" t="e">
        <f>P14</f>
        <v>#REF!</v>
      </c>
      <c r="N32" s="36"/>
      <c r="O32" s="36"/>
      <c r="P32" s="71" t="e">
        <f>SUM(L32:M32)</f>
        <v>#REF!</v>
      </c>
    </row>
    <row r="33" spans="1:16" ht="2.25" customHeight="1">
      <c r="A33" s="15"/>
      <c r="B33" s="15"/>
      <c r="C33" s="15"/>
      <c r="D33" s="15"/>
      <c r="E33" s="15"/>
      <c r="F33" s="15"/>
      <c r="G33" s="15"/>
      <c r="H33" s="53"/>
      <c r="L33" s="70"/>
      <c r="M33" s="33"/>
      <c r="N33" s="34"/>
      <c r="O33" s="34"/>
      <c r="P33" s="70"/>
    </row>
    <row r="34" spans="1:16" ht="12.75" customHeight="1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70">
        <f>K27</f>
        <v>-5736.166666666667</v>
      </c>
      <c r="M34" s="33">
        <f>M27-O27</f>
        <v>5424.833333333333</v>
      </c>
      <c r="N34" s="34"/>
      <c r="O34" s="34"/>
      <c r="P34" s="71">
        <f>SUM(L34:M34)</f>
        <v>-311.33333333333394</v>
      </c>
    </row>
    <row r="35" spans="1:16" ht="3.75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70"/>
      <c r="M35" s="33"/>
      <c r="N35" s="34"/>
      <c r="O35" s="34"/>
      <c r="P35" s="70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70">
        <v>0</v>
      </c>
      <c r="M36" s="33">
        <v>0</v>
      </c>
      <c r="N36" s="34"/>
      <c r="O36" s="34"/>
      <c r="P36" s="71">
        <f>SUM(L36:M36)</f>
        <v>0</v>
      </c>
    </row>
    <row r="37" spans="1:16" ht="3.7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70"/>
      <c r="M37" s="33"/>
      <c r="N37" s="34"/>
      <c r="O37" s="34"/>
      <c r="P37" s="70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70">
        <v>0</v>
      </c>
      <c r="M38" s="33">
        <v>0</v>
      </c>
      <c r="N38" s="34"/>
      <c r="O38" s="34"/>
      <c r="P38" s="71">
        <f>SUM(L38:M38)</f>
        <v>0</v>
      </c>
    </row>
    <row r="39" spans="1:16" ht="3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72"/>
      <c r="M39" s="37"/>
      <c r="N39" s="33"/>
      <c r="O39" s="33"/>
      <c r="P39" s="72"/>
    </row>
    <row r="40" spans="1:16" ht="3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70"/>
      <c r="M40" s="33"/>
      <c r="N40" s="33"/>
      <c r="O40" s="33"/>
      <c r="P40" s="70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70" t="e">
        <f>SUM(L32:L38)</f>
        <v>#REF!</v>
      </c>
      <c r="M41" s="33" t="e">
        <f>SUM(M32:M38)</f>
        <v>#REF!</v>
      </c>
      <c r="N41" s="33"/>
      <c r="O41" s="33"/>
      <c r="P41" s="70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70" t="e">
        <f>L27*12%/12</f>
        <v>#REF!</v>
      </c>
      <c r="M42" s="33" t="e">
        <f>P27*12%/12</f>
        <v>#REF!</v>
      </c>
      <c r="N42" s="33"/>
      <c r="O42" s="33"/>
      <c r="P42" s="71" t="e">
        <f>SUM(L42:M42)</f>
        <v>#REF!</v>
      </c>
    </row>
    <row r="43" spans="1:16" ht="1.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72"/>
      <c r="M43" s="37"/>
      <c r="N43" s="33"/>
      <c r="O43" s="33"/>
      <c r="P43" s="72"/>
    </row>
    <row r="44" spans="1:16" ht="3.7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73"/>
      <c r="M44" s="33"/>
      <c r="N44" s="33"/>
      <c r="O44" s="33"/>
      <c r="P44" s="73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70" t="e">
        <f>SUM(L41:L42)</f>
        <v>#REF!</v>
      </c>
      <c r="M45" s="33" t="e">
        <f>SUM(M41:M42)</f>
        <v>#REF!</v>
      </c>
      <c r="N45" s="33"/>
      <c r="O45" s="33"/>
      <c r="P45" s="70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62"/>
      <c r="M46" s="15"/>
      <c r="N46" s="15"/>
      <c r="O46" s="15"/>
      <c r="P46" s="62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61"/>
      <c r="M47" s="13"/>
      <c r="N47" s="13"/>
      <c r="O47" s="13"/>
      <c r="P47" s="61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61"/>
      <c r="M48" s="13"/>
      <c r="N48" s="13"/>
      <c r="O48" s="13"/>
      <c r="P48" s="61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61"/>
      <c r="M49" s="13"/>
      <c r="N49" s="13"/>
      <c r="O49" s="13"/>
      <c r="P49" s="61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61"/>
      <c r="M50" s="13"/>
      <c r="N50" s="13"/>
      <c r="O50" s="13"/>
      <c r="P50" s="61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61"/>
      <c r="M51" s="13"/>
      <c r="N51" s="13"/>
      <c r="O51" s="13"/>
      <c r="P51" s="61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61"/>
      <c r="M52" s="13"/>
      <c r="N52" s="13"/>
      <c r="O52" s="13"/>
      <c r="P52" s="61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61"/>
      <c r="M53" s="13"/>
      <c r="N53" s="13"/>
      <c r="O53" s="13"/>
      <c r="P53" s="61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61"/>
      <c r="M54" s="13"/>
      <c r="N54" s="13"/>
      <c r="O54" s="13"/>
      <c r="P54" s="61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61"/>
      <c r="M55" s="13"/>
      <c r="N55" s="13"/>
      <c r="O55" s="13"/>
      <c r="P55" s="61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61"/>
      <c r="M56" s="13"/>
      <c r="N56" s="13"/>
      <c r="O56" s="13"/>
      <c r="P56" s="61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61"/>
      <c r="M57" s="13"/>
      <c r="N57" s="13"/>
      <c r="O57" s="13"/>
      <c r="P57" s="61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61"/>
      <c r="M58" s="13"/>
      <c r="N58" s="13"/>
      <c r="O58" s="13"/>
      <c r="P58" s="61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61"/>
      <c r="M59" s="13"/>
      <c r="N59" s="13"/>
      <c r="O59" s="13"/>
      <c r="P59" s="61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61"/>
      <c r="M60" s="13"/>
      <c r="N60" s="13"/>
      <c r="O60" s="13"/>
      <c r="P60" s="61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61"/>
      <c r="M61" s="13"/>
      <c r="N61" s="13"/>
      <c r="O61" s="13"/>
      <c r="P61" s="61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61"/>
      <c r="M62" s="13"/>
      <c r="N62" s="13"/>
      <c r="O62" s="13"/>
      <c r="P62" s="61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61"/>
      <c r="M63" s="13"/>
      <c r="N63" s="13"/>
      <c r="O63" s="13"/>
      <c r="P63" s="61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61"/>
      <c r="M64" s="13"/>
      <c r="N64" s="13"/>
      <c r="O64" s="13"/>
      <c r="P64" s="61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61"/>
      <c r="M65" s="13"/>
      <c r="N65" s="13"/>
      <c r="O65" s="13"/>
      <c r="P65" s="61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61"/>
      <c r="M66" s="13"/>
      <c r="N66" s="13"/>
      <c r="O66" s="13"/>
      <c r="P66" s="61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61"/>
      <c r="M67" s="13"/>
      <c r="N67" s="13"/>
      <c r="O67" s="13"/>
      <c r="P67" s="61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61"/>
      <c r="M68" s="13"/>
      <c r="N68" s="13"/>
      <c r="O68" s="13"/>
      <c r="P68" s="61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61"/>
      <c r="M69" s="13"/>
      <c r="N69" s="13"/>
      <c r="O69" s="13"/>
      <c r="P69" s="61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61"/>
      <c r="M70" s="13"/>
      <c r="N70" s="13"/>
      <c r="O70" s="13"/>
      <c r="P70" s="61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61"/>
      <c r="M71" s="13"/>
      <c r="N71" s="13"/>
      <c r="O71" s="13"/>
      <c r="P71" s="61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61"/>
      <c r="M72" s="13"/>
      <c r="N72" s="13"/>
      <c r="O72" s="13"/>
      <c r="P72" s="61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61"/>
      <c r="M73" s="13"/>
      <c r="N73" s="13"/>
      <c r="O73" s="13"/>
      <c r="P73" s="61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61"/>
      <c r="M74" s="13"/>
      <c r="N74" s="13"/>
      <c r="O74" s="13"/>
      <c r="P74" s="61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61"/>
      <c r="M75" s="13"/>
      <c r="N75" s="13"/>
      <c r="O75" s="13"/>
      <c r="P75" s="61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61"/>
      <c r="M76" s="13"/>
      <c r="N76" s="13"/>
      <c r="O76" s="13"/>
      <c r="P76" s="61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61"/>
      <c r="M77" s="13"/>
      <c r="N77" s="13"/>
      <c r="O77" s="13"/>
      <c r="P77" s="61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61"/>
      <c r="M78" s="13"/>
      <c r="N78" s="13"/>
      <c r="O78" s="13"/>
      <c r="P78" s="61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61"/>
      <c r="M79" s="13"/>
      <c r="N79" s="13"/>
      <c r="O79" s="13"/>
      <c r="P79" s="61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61"/>
      <c r="M80" s="13"/>
      <c r="N80" s="13"/>
      <c r="O80" s="13"/>
      <c r="P80" s="61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61"/>
      <c r="M81" s="13"/>
      <c r="N81" s="13"/>
      <c r="O81" s="13"/>
      <c r="P81" s="61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61"/>
      <c r="M82" s="13"/>
      <c r="N82" s="13"/>
      <c r="O82" s="13"/>
      <c r="P82" s="61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61"/>
      <c r="M83" s="13"/>
      <c r="N83" s="13"/>
      <c r="O83" s="13"/>
      <c r="P83" s="61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61"/>
      <c r="M84" s="13"/>
      <c r="N84" s="13"/>
      <c r="O84" s="13"/>
      <c r="P84" s="61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61"/>
      <c r="M85" s="13"/>
      <c r="N85" s="13"/>
      <c r="O85" s="13"/>
      <c r="P85" s="61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61"/>
      <c r="M86" s="13"/>
      <c r="N86" s="13"/>
      <c r="O86" s="13"/>
      <c r="P86" s="61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61"/>
      <c r="M87" s="13"/>
      <c r="N87" s="13"/>
      <c r="O87" s="13"/>
      <c r="P87" s="61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61"/>
      <c r="M88" s="13"/>
      <c r="N88" s="13"/>
      <c r="O88" s="13"/>
      <c r="P88" s="61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61"/>
      <c r="M89" s="13"/>
      <c r="N89" s="13"/>
      <c r="O89" s="13"/>
      <c r="P89" s="61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61"/>
      <c r="M90" s="13"/>
      <c r="N90" s="13"/>
      <c r="O90" s="13"/>
      <c r="P90" s="61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61"/>
      <c r="M91" s="13"/>
      <c r="N91" s="13"/>
      <c r="O91" s="13"/>
      <c r="P91" s="61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61"/>
      <c r="M92" s="13"/>
      <c r="N92" s="13"/>
      <c r="O92" s="13"/>
      <c r="P92" s="61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61"/>
      <c r="M93" s="13"/>
      <c r="N93" s="13"/>
      <c r="O93" s="13"/>
      <c r="P93" s="61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61"/>
      <c r="M94" s="13"/>
      <c r="N94" s="13"/>
      <c r="O94" s="13"/>
      <c r="P94" s="61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61"/>
      <c r="M95" s="13"/>
      <c r="N95" s="13"/>
      <c r="O95" s="13"/>
      <c r="P95" s="61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61"/>
      <c r="M96" s="13"/>
      <c r="N96" s="13"/>
      <c r="O96" s="13"/>
      <c r="P96" s="61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61"/>
      <c r="M97" s="13"/>
      <c r="N97" s="13"/>
      <c r="O97" s="13"/>
      <c r="P97" s="61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61"/>
      <c r="M98" s="13"/>
      <c r="N98" s="13"/>
      <c r="O98" s="13"/>
      <c r="P98" s="61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61"/>
      <c r="M99" s="13"/>
      <c r="N99" s="13"/>
      <c r="O99" s="13"/>
      <c r="P99" s="61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61"/>
      <c r="M100" s="13"/>
      <c r="N100" s="13"/>
      <c r="O100" s="13"/>
      <c r="P100" s="61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61"/>
      <c r="M101" s="13"/>
      <c r="N101" s="13"/>
      <c r="O101" s="13"/>
      <c r="P101" s="61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61"/>
      <c r="M102" s="13"/>
      <c r="N102" s="13"/>
      <c r="O102" s="13"/>
      <c r="P102" s="61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61"/>
      <c r="M103" s="13"/>
      <c r="N103" s="13"/>
      <c r="O103" s="13"/>
      <c r="P103" s="61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61"/>
      <c r="M104" s="13"/>
      <c r="N104" s="13"/>
      <c r="O104" s="13"/>
      <c r="P104" s="61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61"/>
      <c r="M105" s="13"/>
      <c r="N105" s="13"/>
      <c r="O105" s="13"/>
      <c r="P105" s="61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61"/>
      <c r="M106" s="13"/>
      <c r="N106" s="13"/>
      <c r="O106" s="13"/>
      <c r="P106" s="61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61"/>
      <c r="M107" s="13"/>
      <c r="N107" s="13"/>
      <c r="O107" s="13"/>
      <c r="P107" s="61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61"/>
      <c r="M108" s="13"/>
      <c r="N108" s="13"/>
      <c r="O108" s="13"/>
      <c r="P108" s="61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61"/>
      <c r="M109" s="13"/>
      <c r="N109" s="13"/>
      <c r="O109" s="13"/>
      <c r="P109" s="61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61"/>
      <c r="M110" s="13"/>
      <c r="N110" s="13"/>
      <c r="O110" s="13"/>
      <c r="P110" s="61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61"/>
      <c r="M111" s="13"/>
      <c r="N111" s="13"/>
      <c r="O111" s="13"/>
      <c r="P111" s="61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61"/>
      <c r="M112" s="13"/>
      <c r="N112" s="13"/>
      <c r="O112" s="13"/>
      <c r="P112" s="61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61"/>
      <c r="M113" s="13"/>
      <c r="N113" s="13"/>
      <c r="O113" s="13"/>
      <c r="P113" s="61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61"/>
      <c r="M114" s="13"/>
      <c r="N114" s="13"/>
      <c r="O114" s="13"/>
      <c r="P114" s="61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61"/>
      <c r="M115" s="13"/>
      <c r="N115" s="13"/>
      <c r="O115" s="13"/>
      <c r="P115" s="61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61"/>
      <c r="M116" s="13"/>
      <c r="N116" s="13"/>
      <c r="O116" s="13"/>
      <c r="P116" s="61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61"/>
      <c r="M117" s="13"/>
      <c r="N117" s="13"/>
      <c r="O117" s="13"/>
      <c r="P117" s="61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61"/>
      <c r="M118" s="13"/>
      <c r="N118" s="13"/>
      <c r="O118" s="13"/>
      <c r="P118" s="61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61"/>
      <c r="M119" s="13"/>
      <c r="N119" s="13"/>
      <c r="O119" s="13"/>
      <c r="P119" s="61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61"/>
      <c r="M120" s="13"/>
      <c r="N120" s="13"/>
      <c r="O120" s="13"/>
      <c r="P120" s="61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61"/>
      <c r="M121" s="13"/>
      <c r="N121" s="13"/>
      <c r="O121" s="13"/>
      <c r="P121" s="61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61"/>
      <c r="M122" s="13"/>
      <c r="N122" s="13"/>
      <c r="O122" s="13"/>
      <c r="P122" s="61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61"/>
      <c r="M123" s="13"/>
      <c r="N123" s="13"/>
      <c r="O123" s="13"/>
      <c r="P123" s="61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61"/>
      <c r="M124" s="13"/>
      <c r="N124" s="13"/>
      <c r="O124" s="13"/>
      <c r="P124" s="61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61"/>
      <c r="M125" s="13"/>
      <c r="N125" s="13"/>
      <c r="O125" s="13"/>
      <c r="P125" s="61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61"/>
      <c r="M126" s="13"/>
      <c r="N126" s="13"/>
      <c r="O126" s="13"/>
      <c r="P126" s="61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61"/>
      <c r="M127" s="13"/>
      <c r="N127" s="13"/>
      <c r="O127" s="13"/>
      <c r="P127" s="61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61"/>
      <c r="M128" s="13"/>
      <c r="N128" s="13"/>
      <c r="O128" s="13"/>
      <c r="P128" s="61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61"/>
      <c r="M129" s="13"/>
      <c r="N129" s="13"/>
      <c r="O129" s="13"/>
      <c r="P129" s="61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61"/>
      <c r="M130" s="13"/>
      <c r="N130" s="13"/>
      <c r="O130" s="13"/>
      <c r="P130" s="61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61"/>
      <c r="M131" s="13"/>
      <c r="N131" s="13"/>
      <c r="O131" s="13"/>
      <c r="P131" s="61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61"/>
      <c r="M132" s="13"/>
      <c r="N132" s="13"/>
      <c r="O132" s="13"/>
      <c r="P132" s="61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61"/>
      <c r="M133" s="13"/>
      <c r="N133" s="13"/>
      <c r="O133" s="13"/>
      <c r="P133" s="61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61"/>
      <c r="M134" s="13"/>
      <c r="N134" s="13"/>
      <c r="O134" s="13"/>
      <c r="P134" s="61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61"/>
      <c r="M135" s="13"/>
      <c r="N135" s="13"/>
      <c r="O135" s="13"/>
      <c r="P135" s="61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61"/>
      <c r="M136" s="13"/>
      <c r="N136" s="13"/>
      <c r="O136" s="13"/>
      <c r="P136" s="61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61"/>
      <c r="M137" s="13"/>
      <c r="N137" s="13"/>
      <c r="O137" s="13"/>
      <c r="P137" s="61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61"/>
      <c r="M138" s="13"/>
      <c r="N138" s="13"/>
      <c r="O138" s="13"/>
      <c r="P138" s="61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61"/>
      <c r="M139" s="13"/>
      <c r="N139" s="13"/>
      <c r="O139" s="13"/>
      <c r="P139" s="61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61"/>
      <c r="M140" s="13"/>
      <c r="N140" s="13"/>
      <c r="O140" s="13"/>
      <c r="P140" s="61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61"/>
      <c r="M141" s="13"/>
      <c r="N141" s="13"/>
      <c r="O141" s="13"/>
      <c r="P141" s="61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61"/>
      <c r="M142" s="13"/>
      <c r="N142" s="13"/>
      <c r="O142" s="13"/>
      <c r="P142" s="61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61"/>
      <c r="M143" s="13"/>
      <c r="N143" s="13"/>
      <c r="O143" s="13"/>
      <c r="P143" s="61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61"/>
      <c r="M144" s="13"/>
      <c r="N144" s="13"/>
      <c r="O144" s="13"/>
      <c r="P144" s="61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61"/>
      <c r="M145" s="13"/>
      <c r="N145" s="13"/>
      <c r="O145" s="13"/>
      <c r="P145" s="61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61"/>
      <c r="M146" s="13"/>
      <c r="N146" s="13"/>
      <c r="O146" s="13"/>
      <c r="P146" s="61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61"/>
      <c r="M147" s="13"/>
      <c r="N147" s="13"/>
      <c r="O147" s="13"/>
      <c r="P147" s="61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61"/>
      <c r="M148" s="13"/>
      <c r="N148" s="13"/>
      <c r="O148" s="13"/>
      <c r="P148" s="61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61"/>
      <c r="M149" s="13"/>
      <c r="N149" s="13"/>
      <c r="O149" s="13"/>
      <c r="P149" s="61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61"/>
      <c r="M150" s="13"/>
      <c r="N150" s="13"/>
      <c r="O150" s="13"/>
      <c r="P150" s="61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61"/>
      <c r="M151" s="13"/>
      <c r="N151" s="13"/>
      <c r="O151" s="13"/>
      <c r="P151" s="61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61"/>
      <c r="M152" s="13"/>
      <c r="N152" s="13"/>
      <c r="O152" s="13"/>
      <c r="P152" s="61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61"/>
      <c r="M153" s="13"/>
      <c r="N153" s="13"/>
      <c r="O153" s="13"/>
      <c r="P153" s="61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61"/>
      <c r="M154" s="13"/>
      <c r="N154" s="13"/>
      <c r="O154" s="13"/>
      <c r="P154" s="61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61"/>
      <c r="M155" s="13"/>
      <c r="N155" s="13"/>
      <c r="O155" s="13"/>
      <c r="P155" s="61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61"/>
      <c r="M156" s="13"/>
      <c r="N156" s="13"/>
      <c r="O156" s="13"/>
      <c r="P156" s="61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61"/>
      <c r="M157" s="13"/>
      <c r="N157" s="13"/>
      <c r="O157" s="13"/>
      <c r="P157" s="61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61"/>
      <c r="M158" s="13"/>
      <c r="N158" s="13"/>
      <c r="O158" s="13"/>
      <c r="P158" s="61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61"/>
      <c r="M159" s="13"/>
      <c r="N159" s="13"/>
      <c r="O159" s="13"/>
      <c r="P159" s="61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61"/>
      <c r="M160" s="13"/>
      <c r="N160" s="13"/>
      <c r="O160" s="13"/>
      <c r="P160" s="61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61"/>
      <c r="M161" s="13"/>
      <c r="N161" s="13"/>
      <c r="O161" s="13"/>
      <c r="P161" s="61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61"/>
      <c r="M162" s="13"/>
      <c r="N162" s="13"/>
      <c r="O162" s="13"/>
      <c r="P162" s="61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61"/>
      <c r="M163" s="13"/>
      <c r="N163" s="13"/>
      <c r="O163" s="13"/>
      <c r="P163" s="61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61"/>
      <c r="M164" s="13"/>
      <c r="N164" s="13"/>
      <c r="O164" s="13"/>
      <c r="P164" s="61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61"/>
      <c r="M165" s="13"/>
      <c r="N165" s="13"/>
      <c r="O165" s="13"/>
      <c r="P165" s="61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61"/>
      <c r="M166" s="13"/>
      <c r="N166" s="13"/>
      <c r="O166" s="13"/>
      <c r="P166" s="61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61"/>
      <c r="M167" s="13"/>
      <c r="N167" s="13"/>
      <c r="O167" s="13"/>
      <c r="P167" s="61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61"/>
      <c r="M168" s="13"/>
      <c r="N168" s="13"/>
      <c r="O168" s="13"/>
      <c r="P168" s="61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61"/>
      <c r="M169" s="13"/>
      <c r="N169" s="13"/>
      <c r="O169" s="13"/>
      <c r="P169" s="61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61"/>
      <c r="M170" s="13"/>
      <c r="N170" s="13"/>
      <c r="O170" s="13"/>
      <c r="P170" s="61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61"/>
      <c r="M171" s="13"/>
      <c r="N171" s="13"/>
      <c r="O171" s="13"/>
      <c r="P171" s="61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61"/>
      <c r="M172" s="13"/>
      <c r="N172" s="13"/>
      <c r="O172" s="13"/>
      <c r="P172" s="61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61"/>
      <c r="M173" s="13"/>
      <c r="N173" s="13"/>
      <c r="O173" s="13"/>
      <c r="P173" s="61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61"/>
      <c r="M174" s="13"/>
      <c r="N174" s="13"/>
      <c r="O174" s="13"/>
      <c r="P174" s="61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61"/>
      <c r="M175" s="13"/>
      <c r="N175" s="13"/>
      <c r="O175" s="13"/>
      <c r="P175" s="61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61"/>
      <c r="M176" s="13"/>
      <c r="N176" s="13"/>
      <c r="O176" s="13"/>
      <c r="P176" s="61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61"/>
      <c r="M177" s="13"/>
      <c r="N177" s="13"/>
      <c r="O177" s="13"/>
      <c r="P177" s="61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61"/>
      <c r="M178" s="13"/>
      <c r="N178" s="13"/>
      <c r="O178" s="13"/>
      <c r="P178" s="61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61"/>
      <c r="M179" s="13"/>
      <c r="N179" s="13"/>
      <c r="O179" s="13"/>
      <c r="P179" s="61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61"/>
      <c r="M180" s="13"/>
      <c r="N180" s="13"/>
      <c r="O180" s="13"/>
      <c r="P180" s="61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61"/>
      <c r="M181" s="13"/>
      <c r="N181" s="13"/>
      <c r="O181" s="13"/>
      <c r="P181" s="61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61"/>
      <c r="M182" s="13"/>
      <c r="N182" s="13"/>
      <c r="O182" s="13"/>
      <c r="P182" s="61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61"/>
      <c r="M183" s="13"/>
      <c r="N183" s="13"/>
      <c r="O183" s="13"/>
      <c r="P183" s="61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61"/>
      <c r="M184" s="13"/>
      <c r="N184" s="13"/>
      <c r="O184" s="13"/>
      <c r="P184" s="61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61"/>
      <c r="M185" s="13"/>
      <c r="N185" s="13"/>
      <c r="O185" s="13"/>
      <c r="P185" s="61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61"/>
      <c r="M186" s="13"/>
      <c r="N186" s="13"/>
      <c r="O186" s="13"/>
      <c r="P186" s="61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61"/>
      <c r="M187" s="13"/>
      <c r="N187" s="13"/>
      <c r="O187" s="13"/>
      <c r="P187" s="61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61"/>
      <c r="M188" s="13"/>
      <c r="N188" s="13"/>
      <c r="O188" s="13"/>
      <c r="P188" s="61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61"/>
      <c r="M189" s="13"/>
      <c r="N189" s="13"/>
      <c r="O189" s="13"/>
      <c r="P189" s="61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61"/>
      <c r="M190" s="13"/>
      <c r="N190" s="13"/>
      <c r="O190" s="13"/>
      <c r="P190" s="61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61"/>
      <c r="M191" s="13"/>
      <c r="N191" s="13"/>
      <c r="O191" s="13"/>
      <c r="P191" s="61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61"/>
      <c r="M192" s="13"/>
      <c r="N192" s="13"/>
      <c r="O192" s="13"/>
      <c r="P192" s="61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61"/>
      <c r="M193" s="13"/>
      <c r="N193" s="13"/>
      <c r="O193" s="13"/>
      <c r="P193" s="61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61"/>
      <c r="M194" s="13"/>
      <c r="N194" s="13"/>
      <c r="O194" s="13"/>
      <c r="P194" s="61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61"/>
      <c r="M195" s="13"/>
      <c r="N195" s="13"/>
      <c r="O195" s="13"/>
      <c r="P195" s="61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61"/>
      <c r="M196" s="13"/>
      <c r="N196" s="13"/>
      <c r="O196" s="13"/>
      <c r="P196" s="61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61"/>
      <c r="M197" s="13"/>
      <c r="N197" s="13"/>
      <c r="O197" s="13"/>
      <c r="P197" s="61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61"/>
      <c r="M198" s="13"/>
      <c r="N198" s="13"/>
      <c r="O198" s="13"/>
      <c r="P198" s="61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61"/>
      <c r="M199" s="13"/>
      <c r="N199" s="13"/>
      <c r="O199" s="13"/>
      <c r="P199" s="61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61"/>
      <c r="M200" s="13"/>
      <c r="N200" s="13"/>
      <c r="O200" s="13"/>
      <c r="P200" s="61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61"/>
      <c r="M201" s="13"/>
      <c r="N201" s="13"/>
      <c r="O201" s="13"/>
      <c r="P201" s="61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61"/>
      <c r="M202" s="13"/>
      <c r="N202" s="13"/>
      <c r="O202" s="13"/>
      <c r="P202" s="61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61"/>
      <c r="M203" s="13"/>
      <c r="N203" s="13"/>
      <c r="O203" s="13"/>
      <c r="P203" s="61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61"/>
      <c r="M204" s="13"/>
      <c r="N204" s="13"/>
      <c r="O204" s="13"/>
      <c r="P204" s="61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61"/>
      <c r="M205" s="13"/>
      <c r="N205" s="13"/>
      <c r="O205" s="13"/>
      <c r="P205" s="61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61"/>
      <c r="M206" s="13"/>
      <c r="N206" s="13"/>
      <c r="O206" s="13"/>
      <c r="P206" s="61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61"/>
      <c r="M207" s="13"/>
      <c r="N207" s="13"/>
      <c r="O207" s="13"/>
      <c r="P207" s="61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61"/>
      <c r="M208" s="13"/>
      <c r="N208" s="13"/>
      <c r="O208" s="13"/>
      <c r="P208" s="61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61"/>
      <c r="M209" s="13"/>
      <c r="N209" s="13"/>
      <c r="O209" s="13"/>
      <c r="P209" s="61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61"/>
      <c r="M210" s="13"/>
      <c r="N210" s="13"/>
      <c r="O210" s="13"/>
      <c r="P210" s="61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61"/>
      <c r="M211" s="13"/>
      <c r="N211" s="13"/>
      <c r="O211" s="13"/>
      <c r="P211" s="61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61"/>
      <c r="M212" s="13"/>
      <c r="N212" s="13"/>
      <c r="O212" s="13"/>
      <c r="P212" s="61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61"/>
      <c r="M213" s="13"/>
      <c r="N213" s="13"/>
      <c r="O213" s="13"/>
      <c r="P213" s="61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61"/>
      <c r="M214" s="13"/>
      <c r="N214" s="13"/>
      <c r="O214" s="13"/>
      <c r="P214" s="61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61"/>
      <c r="M215" s="13"/>
      <c r="N215" s="13"/>
      <c r="O215" s="13"/>
      <c r="P215" s="61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61"/>
      <c r="M216" s="13"/>
      <c r="N216" s="13"/>
      <c r="O216" s="13"/>
      <c r="P216" s="61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61"/>
      <c r="M217" s="13"/>
      <c r="N217" s="13"/>
      <c r="O217" s="13"/>
      <c r="P217" s="61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61"/>
      <c r="M218" s="13"/>
      <c r="N218" s="13"/>
      <c r="O218" s="13"/>
      <c r="P218" s="61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61"/>
      <c r="M219" s="13"/>
      <c r="N219" s="13"/>
      <c r="O219" s="13"/>
      <c r="P219" s="61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61"/>
      <c r="M220" s="13"/>
      <c r="N220" s="13"/>
      <c r="O220" s="13"/>
      <c r="P220" s="61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61"/>
      <c r="M221" s="13"/>
      <c r="N221" s="13"/>
      <c r="O221" s="13"/>
      <c r="P221" s="61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61"/>
      <c r="M222" s="13"/>
      <c r="N222" s="13"/>
      <c r="O222" s="13"/>
      <c r="P222" s="61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61"/>
      <c r="M223" s="13"/>
      <c r="N223" s="13"/>
      <c r="O223" s="13"/>
      <c r="P223" s="61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61"/>
      <c r="M224" s="13"/>
      <c r="N224" s="13"/>
      <c r="O224" s="13"/>
      <c r="P224" s="61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61"/>
      <c r="M225" s="13"/>
      <c r="N225" s="13"/>
      <c r="O225" s="13"/>
      <c r="P225" s="61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61"/>
      <c r="M226" s="13"/>
      <c r="N226" s="13"/>
      <c r="O226" s="13"/>
      <c r="P226" s="61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61"/>
      <c r="M227" s="13"/>
      <c r="N227" s="13"/>
      <c r="O227" s="13"/>
      <c r="P227" s="61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61"/>
      <c r="M228" s="13"/>
      <c r="N228" s="13"/>
      <c r="O228" s="13"/>
      <c r="P228" s="61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61"/>
      <c r="M229" s="13"/>
      <c r="N229" s="13"/>
      <c r="O229" s="13"/>
      <c r="P229" s="61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61"/>
      <c r="M230" s="13"/>
      <c r="N230" s="13"/>
      <c r="O230" s="13"/>
      <c r="P230" s="61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61"/>
      <c r="M231" s="13"/>
      <c r="N231" s="13"/>
      <c r="O231" s="13"/>
      <c r="P231" s="61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61"/>
      <c r="M232" s="13"/>
      <c r="N232" s="13"/>
      <c r="O232" s="13"/>
      <c r="P232" s="61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61"/>
      <c r="M233" s="13"/>
      <c r="N233" s="13"/>
      <c r="O233" s="13"/>
      <c r="P233" s="61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61"/>
      <c r="M234" s="13"/>
      <c r="N234" s="13"/>
      <c r="O234" s="13"/>
      <c r="P234" s="61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61"/>
      <c r="M235" s="13"/>
      <c r="N235" s="13"/>
      <c r="O235" s="13"/>
      <c r="P235" s="61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61"/>
      <c r="M236" s="13"/>
      <c r="N236" s="13"/>
      <c r="O236" s="13"/>
      <c r="P236" s="61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61"/>
      <c r="M237" s="13"/>
      <c r="N237" s="13"/>
      <c r="O237" s="13"/>
      <c r="P237" s="61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61"/>
      <c r="M238" s="13"/>
      <c r="N238" s="13"/>
      <c r="O238" s="13"/>
      <c r="P238" s="61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61"/>
      <c r="M239" s="13"/>
      <c r="N239" s="13"/>
      <c r="O239" s="13"/>
      <c r="P239" s="61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61"/>
      <c r="M240" s="13"/>
      <c r="N240" s="13"/>
      <c r="O240" s="13"/>
      <c r="P240" s="61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61"/>
      <c r="M241" s="13"/>
      <c r="N241" s="13"/>
      <c r="O241" s="13"/>
      <c r="P241" s="61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61"/>
      <c r="M242" s="13"/>
      <c r="N242" s="13"/>
      <c r="O242" s="13"/>
      <c r="P242" s="61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61"/>
      <c r="M243" s="13"/>
      <c r="N243" s="13"/>
      <c r="O243" s="13"/>
      <c r="P243" s="61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61"/>
      <c r="M244" s="13"/>
      <c r="N244" s="13"/>
      <c r="O244" s="13"/>
      <c r="P244" s="61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61"/>
      <c r="M245" s="13"/>
      <c r="N245" s="13"/>
      <c r="O245" s="13"/>
      <c r="P245" s="61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61"/>
      <c r="M246" s="13"/>
      <c r="N246" s="13"/>
      <c r="O246" s="13"/>
      <c r="P246" s="61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61"/>
      <c r="M247" s="13"/>
      <c r="N247" s="13"/>
      <c r="O247" s="13"/>
      <c r="P247" s="61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61"/>
      <c r="M248" s="13"/>
      <c r="N248" s="13"/>
      <c r="O248" s="13"/>
      <c r="P248" s="61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61"/>
      <c r="M249" s="13"/>
      <c r="N249" s="13"/>
      <c r="O249" s="13"/>
      <c r="P249" s="61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61"/>
      <c r="M250" s="13"/>
      <c r="N250" s="13"/>
      <c r="O250" s="13"/>
      <c r="P250" s="61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61"/>
      <c r="M251" s="13"/>
      <c r="N251" s="13"/>
      <c r="O251" s="13"/>
      <c r="P251" s="61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61"/>
      <c r="M252" s="13"/>
      <c r="N252" s="13"/>
      <c r="O252" s="13"/>
      <c r="P252" s="61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61"/>
      <c r="M253" s="13"/>
      <c r="N253" s="13"/>
      <c r="O253" s="13"/>
      <c r="P253" s="61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61"/>
      <c r="M254" s="13"/>
      <c r="N254" s="13"/>
      <c r="O254" s="13"/>
      <c r="P254" s="61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61"/>
      <c r="M255" s="13"/>
      <c r="N255" s="13"/>
      <c r="O255" s="13"/>
      <c r="P255" s="61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61"/>
      <c r="M256" s="13"/>
      <c r="N256" s="13"/>
      <c r="O256" s="13"/>
      <c r="P256" s="61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61"/>
      <c r="M257" s="13"/>
      <c r="N257" s="13"/>
      <c r="O257" s="13"/>
      <c r="P257" s="61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61"/>
      <c r="M258" s="13"/>
      <c r="N258" s="13"/>
      <c r="O258" s="13"/>
      <c r="P258" s="61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61"/>
      <c r="M259" s="13"/>
      <c r="N259" s="13"/>
      <c r="O259" s="13"/>
      <c r="P259" s="61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61"/>
      <c r="M260" s="13"/>
      <c r="N260" s="13"/>
      <c r="O260" s="13"/>
      <c r="P260" s="61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61"/>
      <c r="M261" s="13"/>
      <c r="N261" s="13"/>
      <c r="O261" s="13"/>
      <c r="P261" s="61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61"/>
      <c r="M262" s="13"/>
      <c r="N262" s="13"/>
      <c r="O262" s="13"/>
      <c r="P262" s="61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61"/>
      <c r="M263" s="13"/>
      <c r="N263" s="13"/>
      <c r="O263" s="13"/>
      <c r="P263" s="61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61"/>
      <c r="M264" s="13"/>
      <c r="N264" s="13"/>
      <c r="O264" s="13"/>
      <c r="P264" s="61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61"/>
      <c r="M265" s="13"/>
      <c r="N265" s="13"/>
      <c r="O265" s="13"/>
      <c r="P265" s="61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61"/>
      <c r="M266" s="13"/>
      <c r="N266" s="13"/>
      <c r="O266" s="13"/>
      <c r="P266" s="61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61"/>
      <c r="M267" s="13"/>
      <c r="N267" s="13"/>
      <c r="O267" s="13"/>
      <c r="P267" s="61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61"/>
      <c r="M268" s="13"/>
      <c r="N268" s="13"/>
      <c r="O268" s="13"/>
      <c r="P268" s="61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61"/>
      <c r="M269" s="13"/>
      <c r="N269" s="13"/>
      <c r="O269" s="13"/>
      <c r="P269" s="61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61"/>
      <c r="M270" s="13"/>
      <c r="N270" s="13"/>
      <c r="O270" s="13"/>
      <c r="P270" s="61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61"/>
      <c r="M271" s="13"/>
      <c r="N271" s="13"/>
      <c r="O271" s="13"/>
      <c r="P271" s="61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61"/>
      <c r="M272" s="13"/>
      <c r="N272" s="13"/>
      <c r="O272" s="13"/>
      <c r="P272" s="61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61"/>
      <c r="M273" s="13"/>
      <c r="N273" s="13"/>
      <c r="O273" s="13"/>
      <c r="P273" s="61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61"/>
      <c r="M274" s="13"/>
      <c r="N274" s="13"/>
      <c r="O274" s="13"/>
      <c r="P274" s="61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61"/>
      <c r="M275" s="13"/>
      <c r="N275" s="13"/>
      <c r="O275" s="13"/>
      <c r="P275" s="61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61"/>
      <c r="M276" s="13"/>
      <c r="N276" s="13"/>
      <c r="O276" s="13"/>
      <c r="P276" s="61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61"/>
      <c r="M277" s="13"/>
      <c r="N277" s="13"/>
      <c r="O277" s="13"/>
      <c r="P277" s="61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61"/>
      <c r="M278" s="13"/>
      <c r="N278" s="13"/>
      <c r="O278" s="13"/>
      <c r="P278" s="61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61"/>
      <c r="M279" s="13"/>
      <c r="N279" s="13"/>
      <c r="O279" s="13"/>
      <c r="P279" s="61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61"/>
      <c r="M280" s="13"/>
      <c r="N280" s="13"/>
      <c r="O280" s="13"/>
      <c r="P280" s="61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61"/>
      <c r="M281" s="13"/>
      <c r="N281" s="13"/>
      <c r="O281" s="13"/>
      <c r="P281" s="61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61"/>
      <c r="M282" s="13"/>
      <c r="N282" s="13"/>
      <c r="O282" s="13"/>
      <c r="P282" s="61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61"/>
      <c r="M283" s="13"/>
      <c r="N283" s="13"/>
      <c r="O283" s="13"/>
      <c r="P283" s="61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61"/>
      <c r="M284" s="13"/>
      <c r="N284" s="13"/>
      <c r="O284" s="13"/>
      <c r="P284" s="61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61"/>
      <c r="M285" s="13"/>
      <c r="N285" s="13"/>
      <c r="O285" s="13"/>
      <c r="P285" s="61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61"/>
      <c r="M286" s="13"/>
      <c r="N286" s="13"/>
      <c r="O286" s="13"/>
      <c r="P286" s="61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61"/>
      <c r="M287" s="13"/>
      <c r="N287" s="13"/>
      <c r="O287" s="13"/>
      <c r="P287" s="61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61"/>
      <c r="M288" s="13"/>
      <c r="N288" s="13"/>
      <c r="O288" s="13"/>
      <c r="P288" s="61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61"/>
      <c r="M289" s="13"/>
      <c r="N289" s="13"/>
      <c r="O289" s="13"/>
      <c r="P289" s="61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61"/>
      <c r="M290" s="13"/>
      <c r="N290" s="13"/>
      <c r="O290" s="13"/>
      <c r="P290" s="61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61"/>
      <c r="M291" s="13"/>
      <c r="N291" s="13"/>
      <c r="O291" s="13"/>
      <c r="P291" s="61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61"/>
      <c r="M292" s="13"/>
      <c r="N292" s="13"/>
      <c r="O292" s="13"/>
      <c r="P292" s="61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61"/>
      <c r="M293" s="13"/>
      <c r="N293" s="13"/>
      <c r="O293" s="13"/>
      <c r="P293" s="61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61"/>
      <c r="M294" s="13"/>
      <c r="N294" s="13"/>
      <c r="O294" s="13"/>
      <c r="P294" s="61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61"/>
      <c r="M295" s="13"/>
      <c r="N295" s="13"/>
      <c r="O295" s="13"/>
      <c r="P295" s="61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61"/>
      <c r="M296" s="13"/>
      <c r="N296" s="13"/>
      <c r="O296" s="13"/>
      <c r="P296" s="61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61"/>
      <c r="M297" s="13"/>
      <c r="N297" s="13"/>
      <c r="O297" s="13"/>
      <c r="P297" s="61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61"/>
      <c r="M298" s="13"/>
      <c r="N298" s="13"/>
      <c r="O298" s="13"/>
      <c r="P298" s="61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61"/>
      <c r="M299" s="13"/>
      <c r="N299" s="13"/>
      <c r="O299" s="13"/>
      <c r="P299" s="61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61"/>
      <c r="M300" s="13"/>
      <c r="N300" s="13"/>
      <c r="O300" s="13"/>
      <c r="P300" s="61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61"/>
      <c r="M301" s="13"/>
      <c r="N301" s="13"/>
      <c r="O301" s="13"/>
      <c r="P301" s="61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61"/>
      <c r="M302" s="13"/>
      <c r="N302" s="13"/>
      <c r="O302" s="13"/>
      <c r="P302" s="61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61"/>
      <c r="M303" s="13"/>
      <c r="N303" s="13"/>
      <c r="O303" s="13"/>
      <c r="P303" s="61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61"/>
      <c r="M304" s="13"/>
      <c r="N304" s="13"/>
      <c r="O304" s="13"/>
      <c r="P304" s="61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61"/>
      <c r="M305" s="13"/>
      <c r="N305" s="13"/>
      <c r="O305" s="13"/>
      <c r="P305" s="61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61"/>
      <c r="M306" s="13"/>
      <c r="N306" s="13"/>
      <c r="O306" s="13"/>
      <c r="P306" s="61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61"/>
      <c r="M307" s="13"/>
      <c r="N307" s="13"/>
      <c r="O307" s="13"/>
      <c r="P307" s="61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61"/>
      <c r="M308" s="13"/>
      <c r="N308" s="13"/>
      <c r="O308" s="13"/>
      <c r="P308" s="61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61"/>
      <c r="M309" s="13"/>
      <c r="N309" s="13"/>
      <c r="O309" s="13"/>
      <c r="P309" s="61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61"/>
      <c r="M310" s="13"/>
      <c r="N310" s="13"/>
      <c r="O310" s="13"/>
      <c r="P310" s="61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61"/>
      <c r="M311" s="13"/>
      <c r="N311" s="13"/>
      <c r="O311" s="13"/>
      <c r="P311" s="61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61"/>
      <c r="M312" s="13"/>
      <c r="N312" s="13"/>
      <c r="O312" s="13"/>
      <c r="P312" s="61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61"/>
      <c r="M313" s="13"/>
      <c r="N313" s="13"/>
      <c r="O313" s="13"/>
      <c r="P313" s="61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61"/>
      <c r="M314" s="13"/>
      <c r="N314" s="13"/>
      <c r="O314" s="13"/>
      <c r="P314" s="61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61"/>
      <c r="M315" s="13"/>
      <c r="N315" s="13"/>
      <c r="O315" s="13"/>
      <c r="P315" s="61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61"/>
      <c r="M316" s="13"/>
      <c r="N316" s="13"/>
      <c r="O316" s="13"/>
      <c r="P316" s="61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61"/>
      <c r="M317" s="13"/>
      <c r="N317" s="13"/>
      <c r="O317" s="13"/>
      <c r="P317" s="61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61"/>
      <c r="M318" s="13"/>
      <c r="N318" s="13"/>
      <c r="O318" s="13"/>
      <c r="P318" s="61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61"/>
      <c r="M319" s="13"/>
      <c r="N319" s="13"/>
      <c r="O319" s="13"/>
      <c r="P319" s="61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61"/>
      <c r="M320" s="13"/>
      <c r="N320" s="13"/>
      <c r="O320" s="13"/>
      <c r="P320" s="61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61"/>
      <c r="M321" s="13"/>
      <c r="N321" s="13"/>
      <c r="O321" s="13"/>
      <c r="P321" s="61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61"/>
      <c r="M322" s="13"/>
      <c r="N322" s="13"/>
      <c r="O322" s="13"/>
      <c r="P322" s="61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61"/>
      <c r="M323" s="13"/>
      <c r="N323" s="13"/>
      <c r="O323" s="13"/>
      <c r="P323" s="61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61"/>
      <c r="M324" s="13"/>
      <c r="N324" s="13"/>
      <c r="O324" s="13"/>
      <c r="P324" s="61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61"/>
      <c r="M325" s="13"/>
      <c r="N325" s="13"/>
      <c r="O325" s="13"/>
      <c r="P325" s="61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61"/>
      <c r="M326" s="13"/>
      <c r="N326" s="13"/>
      <c r="O326" s="13"/>
      <c r="P326" s="61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61"/>
      <c r="M327" s="13"/>
      <c r="N327" s="13"/>
      <c r="O327" s="13"/>
      <c r="P327" s="61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61"/>
      <c r="M328" s="13"/>
      <c r="N328" s="13"/>
      <c r="O328" s="13"/>
      <c r="P328" s="61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61"/>
      <c r="M329" s="13"/>
      <c r="N329" s="13"/>
      <c r="O329" s="13"/>
      <c r="P329" s="61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61"/>
      <c r="M330" s="13"/>
      <c r="N330" s="13"/>
      <c r="O330" s="13"/>
      <c r="P330" s="61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61"/>
      <c r="M331" s="13"/>
      <c r="N331" s="13"/>
      <c r="O331" s="13"/>
      <c r="P331" s="61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61"/>
      <c r="M332" s="13"/>
      <c r="N332" s="13"/>
      <c r="O332" s="13"/>
      <c r="P332" s="61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61"/>
      <c r="M333" s="13"/>
      <c r="N333" s="13"/>
      <c r="O333" s="13"/>
      <c r="P333" s="61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61"/>
      <c r="M334" s="13"/>
      <c r="N334" s="13"/>
      <c r="O334" s="13"/>
      <c r="P334" s="61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61"/>
      <c r="M335" s="13"/>
      <c r="N335" s="13"/>
      <c r="O335" s="13"/>
      <c r="P335" s="61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61"/>
      <c r="M336" s="13"/>
      <c r="N336" s="13"/>
      <c r="O336" s="13"/>
      <c r="P336" s="61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61"/>
      <c r="M337" s="13"/>
      <c r="N337" s="13"/>
      <c r="O337" s="13"/>
      <c r="P337" s="61"/>
    </row>
    <row r="338" spans="1:16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61"/>
      <c r="M338" s="13"/>
      <c r="N338" s="13"/>
      <c r="O338" s="13"/>
      <c r="P338" s="61"/>
    </row>
    <row r="339" spans="1:16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61"/>
      <c r="M339" s="13"/>
      <c r="N339" s="13"/>
      <c r="O339" s="13"/>
      <c r="P339" s="61"/>
    </row>
    <row r="340" spans="1:16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61"/>
      <c r="M340" s="13"/>
      <c r="N340" s="13"/>
      <c r="O340" s="13"/>
      <c r="P340" s="61"/>
    </row>
    <row r="341" spans="1:16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61"/>
      <c r="M341" s="13"/>
      <c r="N341" s="13"/>
      <c r="O341" s="13"/>
      <c r="P341" s="61"/>
    </row>
    <row r="342" spans="1:16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61"/>
      <c r="M342" s="13"/>
      <c r="N342" s="13"/>
      <c r="O342" s="13"/>
      <c r="P342" s="61"/>
    </row>
    <row r="343" spans="1:16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61"/>
      <c r="M343" s="13"/>
      <c r="N343" s="13"/>
      <c r="O343" s="13"/>
      <c r="P343" s="61"/>
    </row>
    <row r="344" spans="1:16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61"/>
      <c r="M344" s="13"/>
      <c r="N344" s="13"/>
      <c r="O344" s="13"/>
      <c r="P344" s="61"/>
    </row>
    <row r="345" spans="1:16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61"/>
      <c r="M345" s="13"/>
      <c r="N345" s="13"/>
      <c r="O345" s="13"/>
      <c r="P345" s="61"/>
    </row>
    <row r="346" spans="1:1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61"/>
      <c r="M346" s="13"/>
      <c r="N346" s="13"/>
      <c r="O346" s="13"/>
      <c r="P346" s="61"/>
    </row>
    <row r="347" spans="1:16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61"/>
      <c r="M347" s="13"/>
      <c r="N347" s="13"/>
      <c r="O347" s="13"/>
      <c r="P347" s="61"/>
    </row>
    <row r="348" spans="1:16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61"/>
      <c r="M348" s="13"/>
      <c r="N348" s="13"/>
      <c r="O348" s="13"/>
      <c r="P348" s="61"/>
    </row>
    <row r="349" spans="1:16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61"/>
      <c r="M349" s="13"/>
      <c r="N349" s="13"/>
      <c r="O349" s="13"/>
      <c r="P349" s="61"/>
    </row>
    <row r="350" spans="1:16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61"/>
      <c r="M350" s="13"/>
      <c r="N350" s="13"/>
      <c r="O350" s="13"/>
      <c r="P350" s="61"/>
    </row>
    <row r="351" spans="1:16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61"/>
      <c r="M351" s="13"/>
      <c r="N351" s="13"/>
      <c r="O351" s="13"/>
      <c r="P351" s="61"/>
    </row>
    <row r="352" spans="1:16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61"/>
      <c r="M352" s="13"/>
      <c r="N352" s="13"/>
      <c r="O352" s="13"/>
      <c r="P352" s="61"/>
    </row>
    <row r="353" spans="1:16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61"/>
      <c r="M353" s="13"/>
      <c r="N353" s="13"/>
      <c r="O353" s="13"/>
      <c r="P353" s="61"/>
    </row>
    <row r="354" spans="1:16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61"/>
      <c r="M354" s="13"/>
      <c r="N354" s="13"/>
      <c r="O354" s="13"/>
      <c r="P354" s="61"/>
    </row>
  </sheetData>
  <mergeCells count="6">
    <mergeCell ref="B14:D14"/>
    <mergeCell ref="H29:I29"/>
    <mergeCell ref="F7:I7"/>
    <mergeCell ref="A1:R1"/>
    <mergeCell ref="A2:R2"/>
    <mergeCell ref="A3:R3"/>
  </mergeCells>
  <phoneticPr fontId="12" type="noConversion"/>
  <printOptions horizontalCentered="1"/>
  <pageMargins left="0.31" right="0.33" top="0.35" bottom="0.43" header="0.3" footer="0.3"/>
  <pageSetup paperSize="5" scale="91" orientation="landscape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7"/>
  <sheetViews>
    <sheetView topLeftCell="E11" workbookViewId="0">
      <selection activeCell="A7" sqref="A7:IV7"/>
    </sheetView>
  </sheetViews>
  <sheetFormatPr defaultRowHeight="12"/>
  <cols>
    <col min="1" max="15" width="9.140625" style="1"/>
    <col min="16" max="16" width="10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8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8">
      <c r="A2" s="89" t="s">
        <v>28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</row>
    <row r="3" spans="1:18" ht="18">
      <c r="A3" s="89" t="s">
        <v>29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7" spans="1:18">
      <c r="A7" s="2" t="s">
        <v>1</v>
      </c>
      <c r="B7" s="2" t="s">
        <v>50</v>
      </c>
      <c r="C7" s="2"/>
      <c r="D7" s="2"/>
      <c r="E7" s="2"/>
      <c r="F7" s="88" t="s">
        <v>51</v>
      </c>
      <c r="G7" s="88"/>
      <c r="H7" s="88"/>
      <c r="I7" s="88"/>
      <c r="J7" s="2"/>
      <c r="K7" s="2"/>
      <c r="L7" s="2" t="s">
        <v>2</v>
      </c>
      <c r="M7" s="2"/>
      <c r="N7" s="2">
        <v>902589</v>
      </c>
      <c r="O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8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8" s="5" customFormat="1" ht="71.25" customHeight="1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8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8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8" s="5" customFormat="1">
      <c r="A14" s="3"/>
      <c r="B14" s="90" t="s">
        <v>33</v>
      </c>
      <c r="C14" s="90"/>
      <c r="D14" s="90"/>
      <c r="E14" s="44"/>
      <c r="F14" s="4"/>
      <c r="G14" s="4"/>
      <c r="H14" s="4"/>
      <c r="I14" s="4"/>
      <c r="J14" s="4"/>
      <c r="K14" s="4"/>
      <c r="L14" s="45" t="e">
        <f>+'97-98'!L45</f>
        <v>#REF!</v>
      </c>
      <c r="M14" s="4"/>
      <c r="N14" s="4"/>
      <c r="O14" s="4"/>
      <c r="P14" s="45" t="e">
        <f>+'97-98'!M45</f>
        <v>#REF!</v>
      </c>
    </row>
    <row r="15" spans="1:18">
      <c r="A15" s="25" t="s">
        <v>34</v>
      </c>
      <c r="B15" s="31">
        <f>5293+2437</f>
        <v>7730</v>
      </c>
      <c r="C15" s="7">
        <f>635+211</f>
        <v>846</v>
      </c>
      <c r="D15" s="46"/>
      <c r="E15" s="47">
        <v>0</v>
      </c>
      <c r="F15" s="32">
        <v>500</v>
      </c>
      <c r="G15" s="32">
        <f t="shared" ref="G15:G26" si="0">SUM(C15:F15)</f>
        <v>1346</v>
      </c>
      <c r="H15" s="48"/>
      <c r="I15" s="48"/>
      <c r="J15" s="30">
        <v>0</v>
      </c>
      <c r="K15" s="49">
        <f t="shared" ref="K15:K26" si="1">G15+H15-I15-J15</f>
        <v>1346</v>
      </c>
      <c r="L15" s="49" t="e">
        <f>L14+K15</f>
        <v>#REF!</v>
      </c>
      <c r="M15" s="49">
        <f>C15+D15</f>
        <v>846</v>
      </c>
      <c r="N15" s="48"/>
      <c r="O15" s="30">
        <v>0</v>
      </c>
      <c r="P15" s="49" t="e">
        <f t="shared" ref="P15:P26" si="2">P14+M15-O15</f>
        <v>#REF!</v>
      </c>
    </row>
    <row r="16" spans="1:18">
      <c r="A16" s="25" t="s">
        <v>36</v>
      </c>
      <c r="B16" s="31">
        <f>5293+176</f>
        <v>5469</v>
      </c>
      <c r="C16" s="50">
        <f>635+18</f>
        <v>653</v>
      </c>
      <c r="D16" s="49"/>
      <c r="E16" s="47">
        <v>26</v>
      </c>
      <c r="F16" s="32">
        <v>500</v>
      </c>
      <c r="G16" s="32">
        <f t="shared" si="0"/>
        <v>1179</v>
      </c>
      <c r="H16" s="48"/>
      <c r="I16" s="48"/>
      <c r="J16" s="30">
        <v>0</v>
      </c>
      <c r="K16" s="49">
        <f t="shared" si="1"/>
        <v>1179</v>
      </c>
      <c r="L16" s="49" t="e">
        <f t="shared" ref="L16:L26" si="3">L15+K16</f>
        <v>#REF!</v>
      </c>
      <c r="M16" s="49">
        <f t="shared" ref="M16:M26" si="4">C16+D16</f>
        <v>653</v>
      </c>
      <c r="N16" s="48"/>
      <c r="O16" s="30">
        <v>0</v>
      </c>
      <c r="P16" s="49" t="e">
        <f t="shared" si="2"/>
        <v>#REF!</v>
      </c>
    </row>
    <row r="17" spans="1:18">
      <c r="A17" s="25" t="s">
        <v>37</v>
      </c>
      <c r="B17" s="31">
        <v>5506</v>
      </c>
      <c r="C17" s="49">
        <v>661</v>
      </c>
      <c r="D17" s="49">
        <v>0</v>
      </c>
      <c r="E17" s="47">
        <v>0</v>
      </c>
      <c r="F17" s="32">
        <v>500</v>
      </c>
      <c r="G17" s="32">
        <f t="shared" si="0"/>
        <v>1161</v>
      </c>
      <c r="H17" s="48"/>
      <c r="I17" s="48"/>
      <c r="J17" s="30">
        <v>0</v>
      </c>
      <c r="K17" s="49">
        <f t="shared" si="1"/>
        <v>1161</v>
      </c>
      <c r="L17" s="49" t="e">
        <f t="shared" si="3"/>
        <v>#REF!</v>
      </c>
      <c r="M17" s="49">
        <f t="shared" si="4"/>
        <v>661</v>
      </c>
      <c r="N17" s="48"/>
      <c r="O17" s="30">
        <v>0</v>
      </c>
      <c r="P17" s="49" t="e">
        <f t="shared" si="2"/>
        <v>#REF!</v>
      </c>
    </row>
    <row r="18" spans="1:18">
      <c r="A18" s="25" t="s">
        <v>38</v>
      </c>
      <c r="B18" s="31">
        <v>5506</v>
      </c>
      <c r="C18" s="49">
        <v>661</v>
      </c>
      <c r="D18" s="49"/>
      <c r="E18" s="47">
        <v>32</v>
      </c>
      <c r="F18" s="32">
        <v>500</v>
      </c>
      <c r="G18" s="32">
        <f t="shared" si="0"/>
        <v>1193</v>
      </c>
      <c r="H18" s="48"/>
      <c r="I18" s="48"/>
      <c r="J18" s="30">
        <v>0</v>
      </c>
      <c r="K18" s="49">
        <f t="shared" si="1"/>
        <v>1193</v>
      </c>
      <c r="L18" s="49" t="e">
        <f t="shared" si="3"/>
        <v>#REF!</v>
      </c>
      <c r="M18" s="49">
        <f t="shared" si="4"/>
        <v>661</v>
      </c>
      <c r="N18" s="48"/>
      <c r="O18" s="30">
        <v>0</v>
      </c>
      <c r="P18" s="49" t="e">
        <f t="shared" si="2"/>
        <v>#REF!</v>
      </c>
    </row>
    <row r="19" spans="1:18">
      <c r="A19" s="25" t="s">
        <v>39</v>
      </c>
      <c r="B19" s="31">
        <v>5774</v>
      </c>
      <c r="C19" s="7">
        <v>693</v>
      </c>
      <c r="D19" s="49"/>
      <c r="E19" s="47">
        <v>0</v>
      </c>
      <c r="F19" s="32">
        <v>500</v>
      </c>
      <c r="G19" s="32">
        <f t="shared" si="0"/>
        <v>1193</v>
      </c>
      <c r="H19" s="48"/>
      <c r="I19" s="48"/>
      <c r="J19" s="30">
        <v>0</v>
      </c>
      <c r="K19" s="49">
        <f t="shared" si="1"/>
        <v>1193</v>
      </c>
      <c r="L19" s="49" t="e">
        <f t="shared" si="3"/>
        <v>#REF!</v>
      </c>
      <c r="M19" s="49">
        <f t="shared" si="4"/>
        <v>693</v>
      </c>
      <c r="N19" s="48"/>
      <c r="O19" s="30">
        <v>0</v>
      </c>
      <c r="P19" s="49" t="e">
        <f t="shared" si="2"/>
        <v>#REF!</v>
      </c>
    </row>
    <row r="20" spans="1:18">
      <c r="A20" s="25" t="s">
        <v>40</v>
      </c>
      <c r="B20" s="31">
        <v>5774</v>
      </c>
      <c r="C20" s="7">
        <v>693</v>
      </c>
      <c r="D20" s="49">
        <v>509</v>
      </c>
      <c r="E20" s="47">
        <v>0</v>
      </c>
      <c r="F20" s="32">
        <v>500</v>
      </c>
      <c r="G20" s="32">
        <f t="shared" si="0"/>
        <v>1702</v>
      </c>
      <c r="H20" s="48"/>
      <c r="I20" s="48"/>
      <c r="J20" s="30">
        <v>0</v>
      </c>
      <c r="K20" s="49">
        <f t="shared" si="1"/>
        <v>1702</v>
      </c>
      <c r="L20" s="49" t="e">
        <f t="shared" si="3"/>
        <v>#REF!</v>
      </c>
      <c r="M20" s="49">
        <f t="shared" si="4"/>
        <v>1202</v>
      </c>
      <c r="N20" s="48"/>
      <c r="O20" s="30">
        <v>0</v>
      </c>
      <c r="P20" s="49" t="e">
        <f t="shared" si="2"/>
        <v>#REF!</v>
      </c>
    </row>
    <row r="21" spans="1:18">
      <c r="A21" s="25" t="s">
        <v>41</v>
      </c>
      <c r="B21" s="31">
        <v>5774</v>
      </c>
      <c r="C21" s="7">
        <v>693</v>
      </c>
      <c r="D21" s="47"/>
      <c r="E21" s="47">
        <v>0</v>
      </c>
      <c r="F21" s="32">
        <v>500</v>
      </c>
      <c r="G21" s="32">
        <f t="shared" si="0"/>
        <v>1193</v>
      </c>
      <c r="H21" s="26"/>
      <c r="I21" s="26"/>
      <c r="J21" s="30">
        <v>0</v>
      </c>
      <c r="K21" s="49">
        <f t="shared" si="1"/>
        <v>1193</v>
      </c>
      <c r="L21" s="49" t="e">
        <f t="shared" si="3"/>
        <v>#REF!</v>
      </c>
      <c r="M21" s="49">
        <f t="shared" si="4"/>
        <v>693</v>
      </c>
      <c r="N21" s="26"/>
      <c r="O21" s="30">
        <v>0</v>
      </c>
      <c r="P21" s="49" t="e">
        <f t="shared" si="2"/>
        <v>#REF!</v>
      </c>
    </row>
    <row r="22" spans="1:18">
      <c r="A22" s="25" t="s">
        <v>42</v>
      </c>
      <c r="B22" s="31">
        <v>6111</v>
      </c>
      <c r="C22" s="31">
        <v>733</v>
      </c>
      <c r="D22" s="47">
        <v>40</v>
      </c>
      <c r="E22" s="47">
        <v>0</v>
      </c>
      <c r="F22" s="32">
        <v>500</v>
      </c>
      <c r="G22" s="32">
        <f t="shared" si="0"/>
        <v>1273</v>
      </c>
      <c r="H22" s="26">
        <v>0</v>
      </c>
      <c r="I22" s="26">
        <v>0</v>
      </c>
      <c r="J22" s="30">
        <v>0</v>
      </c>
      <c r="K22" s="49">
        <f t="shared" si="1"/>
        <v>1273</v>
      </c>
      <c r="L22" s="49" t="e">
        <f t="shared" si="3"/>
        <v>#REF!</v>
      </c>
      <c r="M22" s="49">
        <f t="shared" si="4"/>
        <v>773</v>
      </c>
      <c r="N22" s="26">
        <v>0</v>
      </c>
      <c r="O22" s="30">
        <v>0</v>
      </c>
      <c r="P22" s="49" t="e">
        <f t="shared" si="2"/>
        <v>#REF!</v>
      </c>
    </row>
    <row r="23" spans="1:18">
      <c r="A23" s="25" t="s">
        <v>43</v>
      </c>
      <c r="B23" s="31">
        <v>6111</v>
      </c>
      <c r="C23" s="31">
        <v>733</v>
      </c>
      <c r="D23" s="47"/>
      <c r="E23" s="47">
        <v>0</v>
      </c>
      <c r="F23" s="32">
        <v>500</v>
      </c>
      <c r="G23" s="32">
        <f t="shared" si="0"/>
        <v>1233</v>
      </c>
      <c r="H23" s="26">
        <v>0</v>
      </c>
      <c r="I23" s="26">
        <v>0</v>
      </c>
      <c r="J23" s="30">
        <v>0</v>
      </c>
      <c r="K23" s="49">
        <f t="shared" si="1"/>
        <v>1233</v>
      </c>
      <c r="L23" s="49" t="e">
        <f t="shared" si="3"/>
        <v>#REF!</v>
      </c>
      <c r="M23" s="49">
        <f t="shared" si="4"/>
        <v>733</v>
      </c>
      <c r="N23" s="26">
        <v>0</v>
      </c>
      <c r="O23" s="30">
        <v>0</v>
      </c>
      <c r="P23" s="49" t="e">
        <f t="shared" si="2"/>
        <v>#REF!</v>
      </c>
    </row>
    <row r="24" spans="1:18">
      <c r="A24" s="25" t="s">
        <v>44</v>
      </c>
      <c r="B24" s="31">
        <v>6111</v>
      </c>
      <c r="C24" s="31">
        <v>733</v>
      </c>
      <c r="D24" s="47"/>
      <c r="E24" s="47">
        <v>0</v>
      </c>
      <c r="F24" s="32">
        <v>500</v>
      </c>
      <c r="G24" s="32">
        <f t="shared" si="0"/>
        <v>1233</v>
      </c>
      <c r="H24" s="26">
        <v>0</v>
      </c>
      <c r="I24" s="26">
        <v>0</v>
      </c>
      <c r="J24" s="30">
        <v>0</v>
      </c>
      <c r="K24" s="49">
        <f t="shared" si="1"/>
        <v>1233</v>
      </c>
      <c r="L24" s="49" t="e">
        <f t="shared" si="3"/>
        <v>#REF!</v>
      </c>
      <c r="M24" s="49">
        <f t="shared" si="4"/>
        <v>733</v>
      </c>
      <c r="N24" s="26">
        <v>0</v>
      </c>
      <c r="O24" s="30">
        <v>0</v>
      </c>
      <c r="P24" s="49" t="e">
        <f t="shared" si="2"/>
        <v>#REF!</v>
      </c>
    </row>
    <row r="25" spans="1:18">
      <c r="A25" s="25" t="s">
        <v>45</v>
      </c>
      <c r="B25" s="31">
        <f>6111*0.5</f>
        <v>3055.5</v>
      </c>
      <c r="C25" s="31">
        <f>733*0.5</f>
        <v>366.5</v>
      </c>
      <c r="D25" s="47"/>
      <c r="E25" s="47">
        <v>0</v>
      </c>
      <c r="F25" s="32">
        <v>500</v>
      </c>
      <c r="G25" s="32">
        <f t="shared" si="0"/>
        <v>866.5</v>
      </c>
      <c r="H25" s="26">
        <v>0</v>
      </c>
      <c r="I25" s="26">
        <v>0</v>
      </c>
      <c r="J25" s="30">
        <v>0</v>
      </c>
      <c r="K25" s="49">
        <f t="shared" si="1"/>
        <v>866.5</v>
      </c>
      <c r="L25" s="49" t="e">
        <f t="shared" si="3"/>
        <v>#REF!</v>
      </c>
      <c r="M25" s="49">
        <f t="shared" si="4"/>
        <v>366.5</v>
      </c>
      <c r="N25" s="26">
        <v>0</v>
      </c>
      <c r="O25" s="30">
        <v>0</v>
      </c>
      <c r="P25" s="49" t="e">
        <f t="shared" si="2"/>
        <v>#REF!</v>
      </c>
      <c r="Q25" s="76">
        <v>15</v>
      </c>
      <c r="R25" s="77" t="s">
        <v>161</v>
      </c>
    </row>
    <row r="26" spans="1:18">
      <c r="A26" s="25" t="s">
        <v>46</v>
      </c>
      <c r="B26" s="31">
        <v>0</v>
      </c>
      <c r="C26" s="31">
        <v>0</v>
      </c>
      <c r="D26" s="47"/>
      <c r="E26" s="47">
        <v>0</v>
      </c>
      <c r="F26" s="32">
        <v>500</v>
      </c>
      <c r="G26" s="32">
        <f t="shared" si="0"/>
        <v>500</v>
      </c>
      <c r="H26" s="26">
        <v>0</v>
      </c>
      <c r="I26" s="31"/>
      <c r="J26" s="30">
        <v>0</v>
      </c>
      <c r="K26" s="49">
        <f t="shared" si="1"/>
        <v>500</v>
      </c>
      <c r="L26" s="49" t="e">
        <f t="shared" si="3"/>
        <v>#REF!</v>
      </c>
      <c r="M26" s="49">
        <f t="shared" si="4"/>
        <v>0</v>
      </c>
      <c r="N26" s="26">
        <v>0</v>
      </c>
      <c r="O26" s="30">
        <v>0</v>
      </c>
      <c r="P26" s="49" t="e">
        <f t="shared" si="2"/>
        <v>#REF!</v>
      </c>
      <c r="Q26" s="76">
        <v>28</v>
      </c>
      <c r="R26" s="77" t="s">
        <v>161</v>
      </c>
    </row>
    <row r="27" spans="1:18" s="2" customFormat="1">
      <c r="A27" s="8" t="s">
        <v>13</v>
      </c>
      <c r="B27" s="29">
        <f>SUM(B15:B26)</f>
        <v>62921.5</v>
      </c>
      <c r="C27" s="29">
        <f>SUM(C15:C26)</f>
        <v>7465.5</v>
      </c>
      <c r="D27" s="51">
        <f>SUM(D15:D26)</f>
        <v>549</v>
      </c>
      <c r="E27" s="51">
        <f>SUM(E15:E26)</f>
        <v>58</v>
      </c>
      <c r="F27" s="29">
        <f t="shared" ref="F27:O27" si="5">SUM(F15:F26)</f>
        <v>6000</v>
      </c>
      <c r="G27" s="29">
        <f>SUM(G15:G26)</f>
        <v>14072.5</v>
      </c>
      <c r="H27" s="27">
        <f t="shared" si="5"/>
        <v>0</v>
      </c>
      <c r="I27" s="29">
        <f t="shared" si="5"/>
        <v>0</v>
      </c>
      <c r="J27" s="52">
        <f t="shared" si="5"/>
        <v>0</v>
      </c>
      <c r="K27" s="49">
        <f>SUM(K15:K26)</f>
        <v>14072.5</v>
      </c>
      <c r="L27" s="51" t="e">
        <f>SUM(L15:L26)</f>
        <v>#REF!</v>
      </c>
      <c r="M27" s="51">
        <f t="shared" si="5"/>
        <v>8014.5</v>
      </c>
      <c r="N27" s="27">
        <f t="shared" si="5"/>
        <v>0</v>
      </c>
      <c r="O27" s="52">
        <f t="shared" si="5"/>
        <v>0</v>
      </c>
      <c r="P27" s="51" t="e">
        <f>SUM(P15:P26)</f>
        <v>#REF!</v>
      </c>
      <c r="Q27" s="76">
        <f>SUM(Q15:Q26)</f>
        <v>43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8">
      <c r="H29" s="87"/>
      <c r="I29" s="87"/>
      <c r="J29" s="9"/>
      <c r="K29" s="9"/>
    </row>
    <row r="30" spans="1:18" ht="48">
      <c r="B30" s="2"/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0.7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14072.5</v>
      </c>
      <c r="M34" s="33">
        <f>M27-O27</f>
        <v>8014.5</v>
      </c>
      <c r="N34" s="34"/>
      <c r="O34" s="34"/>
      <c r="P34" s="35">
        <f>SUM(L34:M34)</f>
        <v>22087</v>
      </c>
    </row>
    <row r="35" spans="1:16" hidden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2.25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2.25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2.2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L27*12%/12</f>
        <v>#REF!</v>
      </c>
      <c r="M42" s="33" t="e">
        <f>ROUND((P27*12%/12),0)</f>
        <v>#REF!</v>
      </c>
      <c r="N42" s="33"/>
      <c r="O42" s="33"/>
      <c r="P42" s="35" t="e">
        <f>ROUND((SUM(L42:M42)),0)</f>
        <v>#REF!</v>
      </c>
    </row>
    <row r="43" spans="1:16" ht="1.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1.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</sheetData>
  <mergeCells count="6">
    <mergeCell ref="B14:D14"/>
    <mergeCell ref="H29:I29"/>
    <mergeCell ref="F7:I7"/>
    <mergeCell ref="A1:R1"/>
    <mergeCell ref="A2:R2"/>
    <mergeCell ref="A3:R3"/>
  </mergeCells>
  <phoneticPr fontId="12" type="noConversion"/>
  <pageMargins left="0.35" right="0.32" top="0.39" bottom="0.49" header="0.3" footer="0.3"/>
  <pageSetup scale="82" orientation="landscape" r:id="rId1"/>
  <headerFooter>
    <oddHeader>&amp;L&amp;G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337"/>
  <sheetViews>
    <sheetView topLeftCell="E26" workbookViewId="0">
      <selection activeCell="A7" sqref="A7:IV7"/>
    </sheetView>
  </sheetViews>
  <sheetFormatPr defaultRowHeight="12"/>
  <cols>
    <col min="1" max="1" width="9.85546875" style="1" customWidth="1"/>
    <col min="2" max="2" width="10.42578125" style="1" customWidth="1"/>
    <col min="3" max="3" width="10.140625" style="1" customWidth="1"/>
    <col min="4" max="4" width="9" style="1" bestFit="1" customWidth="1"/>
    <col min="5" max="5" width="8.140625" style="1" customWidth="1"/>
    <col min="6" max="6" width="9" style="1" customWidth="1"/>
    <col min="7" max="7" width="10" style="1" customWidth="1"/>
    <col min="8" max="8" width="10.28515625" style="1" customWidth="1"/>
    <col min="9" max="9" width="10.140625" style="1" customWidth="1"/>
    <col min="10" max="10" width="11.140625" style="1" bestFit="1" customWidth="1"/>
    <col min="11" max="11" width="10.140625" style="1" customWidth="1"/>
    <col min="12" max="12" width="12.140625" style="1" customWidth="1"/>
    <col min="13" max="13" width="11.140625" style="1" customWidth="1"/>
    <col min="14" max="14" width="8.85546875" style="1" customWidth="1"/>
    <col min="15" max="15" width="8.42578125" style="1" customWidth="1"/>
    <col min="16" max="16" width="12.5703125" style="1" customWidth="1"/>
    <col min="17" max="17" width="3" style="1" bestFit="1" customWidth="1"/>
    <col min="18" max="18" width="12.85546875" style="1" bestFit="1" customWidth="1"/>
    <col min="19" max="16384" width="9.140625" style="1"/>
  </cols>
  <sheetData>
    <row r="1" spans="1:18" ht="18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18" ht="18">
      <c r="A2" s="96" t="s">
        <v>28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</row>
    <row r="3" spans="1:18" ht="18">
      <c r="A3" s="79"/>
      <c r="B3" s="80"/>
      <c r="C3" s="80"/>
      <c r="D3" s="80"/>
      <c r="E3" s="80"/>
      <c r="F3" s="80"/>
      <c r="G3" s="80"/>
      <c r="H3" s="80"/>
      <c r="I3" s="80"/>
      <c r="J3" s="80"/>
      <c r="K3" s="80"/>
      <c r="L3" s="80" t="s">
        <v>130</v>
      </c>
      <c r="M3" s="80"/>
      <c r="N3" s="80"/>
      <c r="O3" s="80"/>
      <c r="P3" s="80"/>
      <c r="Q3" s="79"/>
      <c r="R3" s="79"/>
    </row>
    <row r="7" spans="1:18">
      <c r="A7" s="2" t="s">
        <v>1</v>
      </c>
      <c r="B7" s="2" t="s">
        <v>50</v>
      </c>
      <c r="C7" s="2"/>
      <c r="D7" s="2"/>
      <c r="E7" s="2"/>
      <c r="F7" s="88" t="s">
        <v>51</v>
      </c>
      <c r="G7" s="88"/>
      <c r="H7" s="88"/>
      <c r="I7" s="88"/>
      <c r="J7" s="2"/>
      <c r="K7" s="2"/>
      <c r="L7" s="2" t="s">
        <v>2</v>
      </c>
      <c r="M7" s="2"/>
      <c r="N7" s="2">
        <v>902589</v>
      </c>
      <c r="O7" s="2"/>
    </row>
    <row r="8" spans="1:18" ht="6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8">
      <c r="A9" s="2" t="s">
        <v>3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4</v>
      </c>
      <c r="N9" s="2"/>
      <c r="O9" s="2"/>
    </row>
    <row r="11" spans="1:18" s="5" customFormat="1" ht="60">
      <c r="A11" s="3" t="s">
        <v>5</v>
      </c>
      <c r="B11" s="4" t="s">
        <v>6</v>
      </c>
      <c r="C11" s="4" t="s">
        <v>30</v>
      </c>
      <c r="D11" s="4" t="s">
        <v>21</v>
      </c>
      <c r="E11" s="4" t="s">
        <v>22</v>
      </c>
      <c r="F11" s="4" t="s">
        <v>7</v>
      </c>
      <c r="G11" s="4" t="s">
        <v>8</v>
      </c>
      <c r="H11" s="4" t="s">
        <v>31</v>
      </c>
      <c r="I11" s="4" t="s">
        <v>9</v>
      </c>
      <c r="J11" s="4" t="s">
        <v>32</v>
      </c>
      <c r="K11" s="4" t="s">
        <v>20</v>
      </c>
      <c r="L11" s="4" t="s">
        <v>10</v>
      </c>
      <c r="M11" s="4" t="s">
        <v>11</v>
      </c>
      <c r="N11" s="4" t="s">
        <v>12</v>
      </c>
      <c r="O11" s="4" t="s">
        <v>32</v>
      </c>
      <c r="P11" s="4" t="s">
        <v>10</v>
      </c>
    </row>
    <row r="12" spans="1:18" s="5" customFormat="1">
      <c r="A12" s="3">
        <v>1</v>
      </c>
      <c r="B12" s="4">
        <v>2</v>
      </c>
      <c r="C12" s="3">
        <v>3</v>
      </c>
      <c r="D12" s="4">
        <v>4</v>
      </c>
      <c r="E12" s="3">
        <v>5</v>
      </c>
      <c r="F12" s="4">
        <v>6</v>
      </c>
      <c r="G12" s="3">
        <v>7</v>
      </c>
      <c r="H12" s="4">
        <v>8</v>
      </c>
      <c r="I12" s="3">
        <v>9</v>
      </c>
      <c r="J12" s="4">
        <v>10</v>
      </c>
      <c r="K12" s="3">
        <v>11</v>
      </c>
      <c r="L12" s="4">
        <v>12</v>
      </c>
      <c r="M12" s="3">
        <v>13</v>
      </c>
      <c r="N12" s="4">
        <v>14</v>
      </c>
      <c r="O12" s="4">
        <v>10</v>
      </c>
      <c r="P12" s="3">
        <v>15</v>
      </c>
    </row>
    <row r="13" spans="1:18" s="5" customFormat="1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8" s="5" customFormat="1" ht="12.75" customHeight="1">
      <c r="A14" s="3"/>
      <c r="B14" s="92" t="s">
        <v>33</v>
      </c>
      <c r="C14" s="93"/>
      <c r="D14" s="94"/>
      <c r="E14" s="44"/>
      <c r="F14" s="4"/>
      <c r="G14" s="4"/>
      <c r="H14" s="4"/>
      <c r="I14" s="4"/>
      <c r="J14" s="4"/>
      <c r="K14" s="4"/>
      <c r="L14" s="45" t="e">
        <f>+'98-99'!L45</f>
        <v>#REF!</v>
      </c>
      <c r="M14" s="4"/>
      <c r="N14" s="4"/>
      <c r="O14" s="4"/>
      <c r="P14" s="45" t="e">
        <f>+'98-99'!M45</f>
        <v>#REF!</v>
      </c>
    </row>
    <row r="15" spans="1:18">
      <c r="A15" s="25" t="s">
        <v>131</v>
      </c>
      <c r="B15" s="31">
        <v>6433</v>
      </c>
      <c r="C15" s="7">
        <v>772</v>
      </c>
      <c r="D15" s="46">
        <v>0</v>
      </c>
      <c r="E15" s="47">
        <v>836</v>
      </c>
      <c r="F15" s="32">
        <v>500</v>
      </c>
      <c r="G15" s="32">
        <f t="shared" ref="G15:G26" si="0">SUM(C15:F15)</f>
        <v>2108</v>
      </c>
      <c r="H15" s="48"/>
      <c r="I15" s="48"/>
      <c r="J15" s="30">
        <v>0</v>
      </c>
      <c r="K15" s="49">
        <f t="shared" ref="K15:K26" si="1">G15+H15-I15-J15</f>
        <v>2108</v>
      </c>
      <c r="L15" s="49" t="e">
        <f>L14+K15</f>
        <v>#REF!</v>
      </c>
      <c r="M15" s="49">
        <f>C15+D15</f>
        <v>772</v>
      </c>
      <c r="N15" s="48"/>
      <c r="O15" s="30">
        <v>0</v>
      </c>
      <c r="P15" s="49" t="e">
        <f>P14+M15-O15</f>
        <v>#REF!</v>
      </c>
    </row>
    <row r="16" spans="1:18">
      <c r="A16" s="25" t="s">
        <v>132</v>
      </c>
      <c r="B16" s="31">
        <v>6433</v>
      </c>
      <c r="C16" s="50">
        <v>772</v>
      </c>
      <c r="D16" s="49"/>
      <c r="E16" s="47">
        <v>836</v>
      </c>
      <c r="F16" s="32">
        <v>500</v>
      </c>
      <c r="G16" s="32">
        <f t="shared" si="0"/>
        <v>2108</v>
      </c>
      <c r="H16" s="48"/>
      <c r="I16" s="48"/>
      <c r="J16" s="30">
        <v>0</v>
      </c>
      <c r="K16" s="49">
        <f t="shared" si="1"/>
        <v>2108</v>
      </c>
      <c r="L16" s="49" t="e">
        <f t="shared" ref="L16:L26" si="2">L15+K16</f>
        <v>#REF!</v>
      </c>
      <c r="M16" s="49">
        <f t="shared" ref="M16:M26" si="3">C16+D16</f>
        <v>772</v>
      </c>
      <c r="N16" s="48"/>
      <c r="O16" s="30">
        <v>0</v>
      </c>
      <c r="P16" s="49" t="e">
        <f t="shared" ref="P16:P26" si="4">P15+M16-O16</f>
        <v>#REF!</v>
      </c>
    </row>
    <row r="17" spans="1:18">
      <c r="A17" s="25" t="s">
        <v>133</v>
      </c>
      <c r="B17" s="31">
        <v>6174</v>
      </c>
      <c r="C17" s="49">
        <v>741</v>
      </c>
      <c r="D17" s="49"/>
      <c r="E17" s="47">
        <v>803</v>
      </c>
      <c r="F17" s="32">
        <v>500</v>
      </c>
      <c r="G17" s="32">
        <f t="shared" si="0"/>
        <v>2044</v>
      </c>
      <c r="H17" s="48"/>
      <c r="I17" s="48"/>
      <c r="J17" s="30">
        <v>0</v>
      </c>
      <c r="K17" s="49">
        <f t="shared" si="1"/>
        <v>2044</v>
      </c>
      <c r="L17" s="49" t="e">
        <f t="shared" si="2"/>
        <v>#REF!</v>
      </c>
      <c r="M17" s="49">
        <f t="shared" si="3"/>
        <v>741</v>
      </c>
      <c r="N17" s="48"/>
      <c r="O17" s="30">
        <v>0</v>
      </c>
      <c r="P17" s="49" t="e">
        <f t="shared" si="4"/>
        <v>#REF!</v>
      </c>
    </row>
    <row r="18" spans="1:18">
      <c r="A18" s="25" t="s">
        <v>134</v>
      </c>
      <c r="B18" s="31">
        <v>6303.5</v>
      </c>
      <c r="C18" s="49">
        <v>756</v>
      </c>
      <c r="D18" s="49"/>
      <c r="E18" s="47">
        <v>819</v>
      </c>
      <c r="F18" s="32">
        <v>500</v>
      </c>
      <c r="G18" s="32">
        <f t="shared" si="0"/>
        <v>2075</v>
      </c>
      <c r="H18" s="48"/>
      <c r="I18" s="48"/>
      <c r="J18" s="30">
        <v>0</v>
      </c>
      <c r="K18" s="49">
        <f t="shared" si="1"/>
        <v>2075</v>
      </c>
      <c r="L18" s="49" t="e">
        <f t="shared" si="2"/>
        <v>#REF!</v>
      </c>
      <c r="M18" s="49">
        <f t="shared" si="3"/>
        <v>756</v>
      </c>
      <c r="N18" s="48"/>
      <c r="O18" s="30">
        <v>0</v>
      </c>
      <c r="P18" s="49" t="e">
        <f t="shared" si="4"/>
        <v>#REF!</v>
      </c>
    </row>
    <row r="19" spans="1:18">
      <c r="A19" s="25" t="s">
        <v>135</v>
      </c>
      <c r="B19" s="31">
        <v>6416.9</v>
      </c>
      <c r="C19" s="7">
        <v>770</v>
      </c>
      <c r="D19" s="49">
        <v>0</v>
      </c>
      <c r="E19" s="47">
        <v>834</v>
      </c>
      <c r="F19" s="32">
        <v>500</v>
      </c>
      <c r="G19" s="32">
        <f t="shared" si="0"/>
        <v>2104</v>
      </c>
      <c r="H19" s="48"/>
      <c r="I19" s="48"/>
      <c r="J19" s="30">
        <v>0</v>
      </c>
      <c r="K19" s="49">
        <f t="shared" si="1"/>
        <v>2104</v>
      </c>
      <c r="L19" s="49" t="e">
        <f t="shared" si="2"/>
        <v>#REF!</v>
      </c>
      <c r="M19" s="49">
        <f t="shared" si="3"/>
        <v>770</v>
      </c>
      <c r="N19" s="48"/>
      <c r="O19" s="30">
        <v>0</v>
      </c>
      <c r="P19" s="49" t="e">
        <f t="shared" si="4"/>
        <v>#REF!</v>
      </c>
    </row>
    <row r="20" spans="1:18">
      <c r="A20" s="25" t="s">
        <v>136</v>
      </c>
      <c r="B20" s="31">
        <v>6262.96</v>
      </c>
      <c r="C20" s="7">
        <v>752</v>
      </c>
      <c r="D20" s="49"/>
      <c r="E20" s="47">
        <v>417</v>
      </c>
      <c r="F20" s="32">
        <v>500</v>
      </c>
      <c r="G20" s="32">
        <f t="shared" si="0"/>
        <v>1669</v>
      </c>
      <c r="H20" s="48"/>
      <c r="I20" s="48"/>
      <c r="J20" s="30">
        <v>0</v>
      </c>
      <c r="K20" s="49">
        <f t="shared" si="1"/>
        <v>1669</v>
      </c>
      <c r="L20" s="49" t="e">
        <f t="shared" si="2"/>
        <v>#REF!</v>
      </c>
      <c r="M20" s="49">
        <f t="shared" si="3"/>
        <v>752</v>
      </c>
      <c r="N20" s="48"/>
      <c r="O20" s="30">
        <v>0</v>
      </c>
      <c r="P20" s="49" t="e">
        <f t="shared" si="4"/>
        <v>#REF!</v>
      </c>
    </row>
    <row r="21" spans="1:18">
      <c r="A21" s="25" t="s">
        <v>137</v>
      </c>
      <c r="B21" s="31">
        <v>6339.86</v>
      </c>
      <c r="C21" s="7">
        <v>761</v>
      </c>
      <c r="D21" s="47"/>
      <c r="E21" s="47">
        <v>824</v>
      </c>
      <c r="F21" s="32">
        <v>500</v>
      </c>
      <c r="G21" s="32">
        <f t="shared" si="0"/>
        <v>2085</v>
      </c>
      <c r="H21" s="26"/>
      <c r="I21" s="26"/>
      <c r="J21" s="30">
        <v>0</v>
      </c>
      <c r="K21" s="49">
        <f t="shared" si="1"/>
        <v>2085</v>
      </c>
      <c r="L21" s="49" t="e">
        <f t="shared" si="2"/>
        <v>#REF!</v>
      </c>
      <c r="M21" s="49">
        <f t="shared" si="3"/>
        <v>761</v>
      </c>
      <c r="N21" s="26"/>
      <c r="O21" s="30">
        <v>0</v>
      </c>
      <c r="P21" s="49" t="e">
        <f t="shared" si="4"/>
        <v>#REF!</v>
      </c>
    </row>
    <row r="22" spans="1:18">
      <c r="A22" s="25" t="s">
        <v>138</v>
      </c>
      <c r="B22" s="31">
        <v>6445.79</v>
      </c>
      <c r="C22" s="29">
        <v>773</v>
      </c>
      <c r="D22" s="47"/>
      <c r="E22" s="47">
        <v>838</v>
      </c>
      <c r="F22" s="32">
        <v>500</v>
      </c>
      <c r="G22" s="32">
        <f t="shared" si="0"/>
        <v>2111</v>
      </c>
      <c r="H22" s="26">
        <v>0</v>
      </c>
      <c r="I22" s="26">
        <v>0</v>
      </c>
      <c r="J22" s="30">
        <v>0</v>
      </c>
      <c r="K22" s="49">
        <f t="shared" si="1"/>
        <v>2111</v>
      </c>
      <c r="L22" s="49" t="e">
        <f t="shared" si="2"/>
        <v>#REF!</v>
      </c>
      <c r="M22" s="49">
        <f t="shared" si="3"/>
        <v>773</v>
      </c>
      <c r="N22" s="26">
        <v>0</v>
      </c>
      <c r="O22" s="30">
        <v>0</v>
      </c>
      <c r="P22" s="49" t="e">
        <f t="shared" si="4"/>
        <v>#REF!</v>
      </c>
    </row>
    <row r="23" spans="1:18">
      <c r="A23" s="25" t="s">
        <v>139</v>
      </c>
      <c r="B23" s="31">
        <v>6445.79</v>
      </c>
      <c r="C23" s="31">
        <v>773</v>
      </c>
      <c r="D23" s="47">
        <v>0</v>
      </c>
      <c r="E23" s="47">
        <v>838</v>
      </c>
      <c r="F23" s="32">
        <v>500</v>
      </c>
      <c r="G23" s="32">
        <f t="shared" si="0"/>
        <v>2111</v>
      </c>
      <c r="H23" s="26">
        <v>0</v>
      </c>
      <c r="I23" s="26">
        <v>0</v>
      </c>
      <c r="J23" s="30">
        <v>0</v>
      </c>
      <c r="K23" s="49">
        <f t="shared" si="1"/>
        <v>2111</v>
      </c>
      <c r="L23" s="49" t="e">
        <f t="shared" si="2"/>
        <v>#REF!</v>
      </c>
      <c r="M23" s="49">
        <f t="shared" si="3"/>
        <v>773</v>
      </c>
      <c r="N23" s="26">
        <v>0</v>
      </c>
      <c r="O23" s="30">
        <v>0</v>
      </c>
      <c r="P23" s="49" t="e">
        <f t="shared" si="4"/>
        <v>#REF!</v>
      </c>
    </row>
    <row r="24" spans="1:18">
      <c r="A24" s="25" t="s">
        <v>140</v>
      </c>
      <c r="B24" s="31">
        <v>6445.79</v>
      </c>
      <c r="C24" s="29">
        <v>773</v>
      </c>
      <c r="D24" s="47"/>
      <c r="E24" s="47">
        <v>528</v>
      </c>
      <c r="F24" s="32">
        <v>500</v>
      </c>
      <c r="G24" s="32">
        <f t="shared" si="0"/>
        <v>1801</v>
      </c>
      <c r="H24" s="26">
        <v>0</v>
      </c>
      <c r="I24" s="26">
        <v>0</v>
      </c>
      <c r="J24" s="30">
        <v>0</v>
      </c>
      <c r="K24" s="49">
        <f t="shared" si="1"/>
        <v>1801</v>
      </c>
      <c r="L24" s="49" t="e">
        <f t="shared" si="2"/>
        <v>#REF!</v>
      </c>
      <c r="M24" s="49">
        <f t="shared" si="3"/>
        <v>773</v>
      </c>
      <c r="N24" s="26">
        <v>0</v>
      </c>
      <c r="O24" s="30">
        <v>0</v>
      </c>
      <c r="P24" s="49" t="e">
        <f t="shared" si="4"/>
        <v>#REF!</v>
      </c>
    </row>
    <row r="25" spans="1:18">
      <c r="A25" s="25" t="s">
        <v>141</v>
      </c>
      <c r="B25" s="31">
        <f>6445.79*0.233333333333333</f>
        <v>1504.0176666666646</v>
      </c>
      <c r="C25" s="31">
        <f>773*0.233333333333333</f>
        <v>180.36666666666642</v>
      </c>
      <c r="D25" s="47"/>
      <c r="E25" s="47">
        <v>544</v>
      </c>
      <c r="F25" s="32">
        <v>500</v>
      </c>
      <c r="G25" s="32">
        <f t="shared" si="0"/>
        <v>1224.3666666666663</v>
      </c>
      <c r="H25" s="26">
        <v>0</v>
      </c>
      <c r="I25" s="26">
        <v>0</v>
      </c>
      <c r="J25" s="30">
        <v>0</v>
      </c>
      <c r="K25" s="49">
        <f t="shared" si="1"/>
        <v>1224.3666666666663</v>
      </c>
      <c r="L25" s="49" t="e">
        <f t="shared" si="2"/>
        <v>#REF!</v>
      </c>
      <c r="M25" s="49">
        <f t="shared" si="3"/>
        <v>180.36666666666642</v>
      </c>
      <c r="N25" s="26">
        <v>0</v>
      </c>
      <c r="O25" s="30">
        <v>0</v>
      </c>
      <c r="P25" s="49" t="e">
        <f t="shared" si="4"/>
        <v>#REF!</v>
      </c>
      <c r="Q25" s="76">
        <v>23</v>
      </c>
      <c r="R25" s="77" t="s">
        <v>161</v>
      </c>
    </row>
    <row r="26" spans="1:18">
      <c r="A26" s="25" t="s">
        <v>142</v>
      </c>
      <c r="B26" s="31">
        <v>0</v>
      </c>
      <c r="C26" s="31">
        <v>0</v>
      </c>
      <c r="D26" s="47">
        <v>0</v>
      </c>
      <c r="E26" s="47">
        <v>859</v>
      </c>
      <c r="F26" s="32">
        <v>500</v>
      </c>
      <c r="G26" s="32">
        <f t="shared" si="0"/>
        <v>1359</v>
      </c>
      <c r="H26" s="26">
        <v>0</v>
      </c>
      <c r="I26" s="31"/>
      <c r="J26" s="30">
        <v>0</v>
      </c>
      <c r="K26" s="49">
        <f t="shared" si="1"/>
        <v>1359</v>
      </c>
      <c r="L26" s="49" t="e">
        <f t="shared" si="2"/>
        <v>#REF!</v>
      </c>
      <c r="M26" s="49">
        <f t="shared" si="3"/>
        <v>0</v>
      </c>
      <c r="N26" s="26">
        <v>0</v>
      </c>
      <c r="O26" s="30">
        <v>0</v>
      </c>
      <c r="P26" s="49" t="e">
        <f t="shared" si="4"/>
        <v>#REF!</v>
      </c>
      <c r="Q26" s="76">
        <v>28</v>
      </c>
      <c r="R26" s="77" t="s">
        <v>161</v>
      </c>
    </row>
    <row r="27" spans="1:18" s="2" customFormat="1" ht="15.75" customHeight="1">
      <c r="A27" s="8" t="s">
        <v>13</v>
      </c>
      <c r="B27" s="29">
        <f t="shared" ref="B27:P27" si="5">SUM(B15:B26)</f>
        <v>65204.60766666667</v>
      </c>
      <c r="C27" s="29">
        <f t="shared" si="5"/>
        <v>7823.3666666666668</v>
      </c>
      <c r="D27" s="51">
        <f t="shared" si="5"/>
        <v>0</v>
      </c>
      <c r="E27" s="51">
        <f t="shared" si="5"/>
        <v>8976</v>
      </c>
      <c r="F27" s="29">
        <f t="shared" si="5"/>
        <v>6000</v>
      </c>
      <c r="G27" s="29">
        <f t="shared" si="5"/>
        <v>22799.366666666665</v>
      </c>
      <c r="H27" s="27">
        <f t="shared" si="5"/>
        <v>0</v>
      </c>
      <c r="I27" s="29">
        <f t="shared" si="5"/>
        <v>0</v>
      </c>
      <c r="J27" s="52">
        <f t="shared" si="5"/>
        <v>0</v>
      </c>
      <c r="K27" s="49">
        <f t="shared" si="5"/>
        <v>22799.366666666665</v>
      </c>
      <c r="L27" s="51" t="e">
        <f t="shared" si="5"/>
        <v>#REF!</v>
      </c>
      <c r="M27" s="51">
        <f t="shared" si="5"/>
        <v>7823.3666666666668</v>
      </c>
      <c r="N27" s="27">
        <f t="shared" si="5"/>
        <v>0</v>
      </c>
      <c r="O27" s="52">
        <f t="shared" si="5"/>
        <v>0</v>
      </c>
      <c r="P27" s="51" t="e">
        <f t="shared" si="5"/>
        <v>#REF!</v>
      </c>
      <c r="Q27" s="76">
        <f>SUM(Q15:Q26)</f>
        <v>51</v>
      </c>
      <c r="R27" s="77"/>
    </row>
    <row r="28" spans="1:18">
      <c r="A28" s="6"/>
      <c r="B28" s="7"/>
      <c r="C28" s="7"/>
      <c r="D28" s="7"/>
      <c r="E28" s="7"/>
      <c r="F28" s="7"/>
      <c r="G28" s="7"/>
      <c r="H28" s="7"/>
      <c r="I28" s="7"/>
      <c r="J28" s="48"/>
      <c r="K28" s="7"/>
      <c r="L28" s="7"/>
      <c r="M28" s="7"/>
      <c r="N28" s="7"/>
      <c r="O28" s="7"/>
      <c r="P28" s="7"/>
    </row>
    <row r="29" spans="1:18">
      <c r="H29" s="95"/>
      <c r="I29" s="95"/>
      <c r="J29" s="9"/>
      <c r="K29" s="9"/>
    </row>
    <row r="30" spans="1:18" ht="36">
      <c r="B30" s="2" t="s">
        <v>47</v>
      </c>
      <c r="H30" s="9"/>
      <c r="I30" s="9"/>
      <c r="J30" s="9"/>
      <c r="K30" s="9"/>
      <c r="L30" s="10" t="s">
        <v>14</v>
      </c>
      <c r="M30" s="10" t="s">
        <v>4</v>
      </c>
      <c r="N30" s="11"/>
      <c r="O30" s="11"/>
      <c r="P30" s="12" t="s">
        <v>15</v>
      </c>
    </row>
    <row r="31" spans="1:18" ht="7.5" customHeight="1">
      <c r="A31" s="13"/>
      <c r="B31" s="13"/>
      <c r="C31" s="13"/>
      <c r="D31" s="13"/>
      <c r="E31" s="13"/>
      <c r="F31" s="13"/>
      <c r="G31" s="13"/>
      <c r="H31" s="14"/>
      <c r="I31" s="14"/>
      <c r="J31" s="14"/>
      <c r="K31" s="14"/>
      <c r="L31" s="15"/>
      <c r="M31" s="15"/>
      <c r="N31" s="13"/>
      <c r="O31" s="13"/>
      <c r="P31" s="13"/>
    </row>
    <row r="32" spans="1:18">
      <c r="A32" s="13"/>
      <c r="B32" s="13"/>
      <c r="C32" s="13"/>
      <c r="D32" s="13"/>
      <c r="E32" s="13"/>
      <c r="G32" s="13"/>
      <c r="H32" s="16" t="s">
        <v>16</v>
      </c>
      <c r="I32" s="17"/>
      <c r="J32" s="17"/>
      <c r="K32" s="17"/>
      <c r="L32" s="33" t="e">
        <f>L14</f>
        <v>#REF!</v>
      </c>
      <c r="M32" s="33" t="e">
        <f>P14</f>
        <v>#REF!</v>
      </c>
      <c r="N32" s="36"/>
      <c r="O32" s="36"/>
      <c r="P32" s="35" t="e">
        <f>SUM(L32:M32)</f>
        <v>#REF!</v>
      </c>
    </row>
    <row r="33" spans="1:16" ht="1.5" customHeight="1">
      <c r="A33" s="15"/>
      <c r="B33" s="15"/>
      <c r="C33" s="15"/>
      <c r="D33" s="15"/>
      <c r="E33" s="15"/>
      <c r="F33" s="15"/>
      <c r="G33" s="15"/>
      <c r="H33" s="53"/>
      <c r="L33" s="33"/>
      <c r="M33" s="33"/>
      <c r="N33" s="34"/>
      <c r="O33" s="34"/>
      <c r="P33" s="33"/>
    </row>
    <row r="34" spans="1:16">
      <c r="A34" s="15"/>
      <c r="B34" s="15"/>
      <c r="C34" s="15"/>
      <c r="D34" s="15"/>
      <c r="E34" s="15"/>
      <c r="F34" s="15"/>
      <c r="G34" s="15"/>
      <c r="H34" s="18" t="s">
        <v>17</v>
      </c>
      <c r="I34" s="14"/>
      <c r="J34" s="14"/>
      <c r="K34" s="14"/>
      <c r="L34" s="33">
        <f>K27</f>
        <v>22799.366666666665</v>
      </c>
      <c r="M34" s="33">
        <f>M27-O27</f>
        <v>7823.3666666666668</v>
      </c>
      <c r="N34" s="34"/>
      <c r="O34" s="34"/>
      <c r="P34" s="35">
        <f>SUM(L34:M34)</f>
        <v>30622.73333333333</v>
      </c>
    </row>
    <row r="35" spans="1:16" ht="3" customHeight="1">
      <c r="A35" s="15"/>
      <c r="B35" s="15"/>
      <c r="C35" s="15"/>
      <c r="D35" s="15"/>
      <c r="E35" s="15"/>
      <c r="F35" s="14"/>
      <c r="G35" s="14"/>
      <c r="H35" s="18"/>
      <c r="I35" s="14"/>
      <c r="J35" s="14"/>
      <c r="K35" s="14"/>
      <c r="L35" s="33"/>
      <c r="M35" s="33"/>
      <c r="N35" s="34"/>
      <c r="O35" s="34"/>
      <c r="P35" s="33"/>
    </row>
    <row r="36" spans="1:16">
      <c r="A36" s="15"/>
      <c r="B36" s="15"/>
      <c r="C36" s="15"/>
      <c r="D36" s="15"/>
      <c r="E36" s="15"/>
      <c r="F36" s="15"/>
      <c r="G36" s="15"/>
      <c r="H36" s="18" t="s">
        <v>48</v>
      </c>
      <c r="I36" s="14"/>
      <c r="J36" s="14"/>
      <c r="K36" s="14"/>
      <c r="L36" s="33">
        <v>0</v>
      </c>
      <c r="M36" s="33">
        <v>0</v>
      </c>
      <c r="N36" s="34"/>
      <c r="O36" s="34"/>
      <c r="P36" s="35">
        <f>SUM(L36:M36)</f>
        <v>0</v>
      </c>
    </row>
    <row r="37" spans="1:16" ht="3" customHeight="1">
      <c r="A37" s="15"/>
      <c r="B37" s="15"/>
      <c r="C37" s="15"/>
      <c r="D37" s="15"/>
      <c r="E37" s="15"/>
      <c r="F37" s="15"/>
      <c r="G37" s="15"/>
      <c r="H37" s="18"/>
      <c r="I37" s="14"/>
      <c r="J37" s="14"/>
      <c r="K37" s="14"/>
      <c r="L37" s="33"/>
      <c r="M37" s="33"/>
      <c r="N37" s="34"/>
      <c r="O37" s="34"/>
      <c r="P37" s="33"/>
    </row>
    <row r="38" spans="1:16">
      <c r="A38" s="15"/>
      <c r="B38" s="15"/>
      <c r="C38" s="19"/>
      <c r="D38" s="19"/>
      <c r="E38" s="19"/>
      <c r="F38" s="19"/>
      <c r="G38" s="15"/>
      <c r="H38" s="18" t="s">
        <v>18</v>
      </c>
      <c r="I38" s="20"/>
      <c r="J38" s="20"/>
      <c r="K38" s="20"/>
      <c r="L38" s="33">
        <v>0</v>
      </c>
      <c r="M38" s="33">
        <v>0</v>
      </c>
      <c r="N38" s="34"/>
      <c r="O38" s="34"/>
      <c r="P38" s="35">
        <f>SUM(L38:M38)</f>
        <v>0</v>
      </c>
    </row>
    <row r="39" spans="1:16" ht="3" customHeight="1" thickBot="1">
      <c r="A39" s="15"/>
      <c r="B39" s="15"/>
      <c r="C39" s="21"/>
      <c r="D39" s="21"/>
      <c r="E39" s="21"/>
      <c r="F39" s="21"/>
      <c r="G39" s="15"/>
      <c r="H39" s="22"/>
      <c r="I39" s="14"/>
      <c r="J39" s="14"/>
      <c r="K39" s="14"/>
      <c r="L39" s="37"/>
      <c r="M39" s="37"/>
      <c r="N39" s="33"/>
      <c r="O39" s="33"/>
      <c r="P39" s="37"/>
    </row>
    <row r="40" spans="1:16" ht="3.75" customHeight="1">
      <c r="A40" s="15"/>
      <c r="B40" s="15"/>
      <c r="C40" s="15"/>
      <c r="D40" s="15"/>
      <c r="E40" s="15"/>
      <c r="F40" s="15"/>
      <c r="G40" s="15"/>
      <c r="H40" s="22"/>
      <c r="I40" s="14"/>
      <c r="J40" s="14"/>
      <c r="K40" s="14"/>
      <c r="L40" s="33"/>
      <c r="M40" s="33"/>
      <c r="N40" s="33"/>
      <c r="O40" s="33"/>
      <c r="P40" s="33"/>
    </row>
    <row r="41" spans="1:16">
      <c r="A41" s="15"/>
      <c r="B41" s="15"/>
      <c r="C41" s="15"/>
      <c r="D41" s="15"/>
      <c r="E41" s="15"/>
      <c r="F41" s="15"/>
      <c r="G41" s="15"/>
      <c r="H41" s="23" t="s">
        <v>15</v>
      </c>
      <c r="I41" s="14"/>
      <c r="J41" s="14"/>
      <c r="K41" s="14"/>
      <c r="L41" s="33" t="e">
        <f>SUM(L32:L38)</f>
        <v>#REF!</v>
      </c>
      <c r="M41" s="33" t="e">
        <f>SUM(M32:M38)</f>
        <v>#REF!</v>
      </c>
      <c r="N41" s="33"/>
      <c r="O41" s="33"/>
      <c r="P41" s="33" t="e">
        <f>SUM(P32:P38)</f>
        <v>#REF!</v>
      </c>
    </row>
    <row r="42" spans="1:16">
      <c r="A42" s="15"/>
      <c r="B42" s="15"/>
      <c r="C42" s="15"/>
      <c r="D42" s="15"/>
      <c r="E42" s="15"/>
      <c r="F42" s="15"/>
      <c r="G42" s="15"/>
      <c r="H42" s="18" t="s">
        <v>49</v>
      </c>
      <c r="I42" s="14"/>
      <c r="J42" s="14"/>
      <c r="K42" s="14"/>
      <c r="L42" s="33" t="e">
        <f>L27*12%/12</f>
        <v>#REF!</v>
      </c>
      <c r="M42" s="33" t="e">
        <f>P27*12%/12</f>
        <v>#REF!</v>
      </c>
      <c r="N42" s="33"/>
      <c r="O42" s="33"/>
      <c r="P42" s="35" t="e">
        <f>SUM(L42:M42)</f>
        <v>#REF!</v>
      </c>
    </row>
    <row r="43" spans="1:16" ht="3.75" customHeight="1" thickBot="1">
      <c r="A43" s="15"/>
      <c r="B43" s="15"/>
      <c r="C43" s="15"/>
      <c r="D43" s="15"/>
      <c r="E43" s="15"/>
      <c r="F43" s="15"/>
      <c r="G43" s="15"/>
      <c r="H43" s="22"/>
      <c r="I43" s="14"/>
      <c r="J43" s="14"/>
      <c r="K43" s="14"/>
      <c r="L43" s="37"/>
      <c r="M43" s="37"/>
      <c r="N43" s="33"/>
      <c r="O43" s="33"/>
      <c r="P43" s="37"/>
    </row>
    <row r="44" spans="1:16" ht="2.25" customHeight="1">
      <c r="A44" s="15"/>
      <c r="B44" s="24"/>
      <c r="C44" s="24"/>
      <c r="D44" s="24"/>
      <c r="E44" s="24"/>
      <c r="F44" s="24"/>
      <c r="G44" s="24"/>
      <c r="H44" s="22"/>
      <c r="I44" s="22"/>
      <c r="J44" s="22"/>
      <c r="K44" s="22"/>
      <c r="L44" s="38"/>
      <c r="M44" s="33"/>
      <c r="N44" s="33"/>
      <c r="O44" s="33"/>
      <c r="P44" s="38"/>
    </row>
    <row r="45" spans="1:16">
      <c r="A45" s="15"/>
      <c r="B45" s="15"/>
      <c r="C45" s="15"/>
      <c r="D45" s="15"/>
      <c r="E45" s="15"/>
      <c r="F45" s="15"/>
      <c r="G45" s="15"/>
      <c r="H45" s="18" t="s">
        <v>19</v>
      </c>
      <c r="I45" s="15"/>
      <c r="J45" s="15"/>
      <c r="K45" s="15"/>
      <c r="L45" s="33" t="e">
        <f>SUM(L41:L42)</f>
        <v>#REF!</v>
      </c>
      <c r="M45" s="33" t="e">
        <f>SUM(M41:M42)</f>
        <v>#REF!</v>
      </c>
      <c r="N45" s="33"/>
      <c r="O45" s="33"/>
      <c r="P45" s="33" t="e">
        <f>SUM(P41:P42)</f>
        <v>#REF!</v>
      </c>
    </row>
    <row r="46" spans="1:1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1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</row>
    <row r="48" spans="1:1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</row>
    <row r="49" spans="1:1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</row>
    <row r="50" spans="1:1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</row>
    <row r="51" spans="1:1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</row>
    <row r="52" spans="1:1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</row>
    <row r="53" spans="1:1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</row>
    <row r="54" spans="1:1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</row>
    <row r="55" spans="1:1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1:1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  <row r="58" spans="1:1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</row>
    <row r="59" spans="1:1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</row>
    <row r="60" spans="1:1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</row>
    <row r="61" spans="1:1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</row>
    <row r="62" spans="1:1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</row>
    <row r="63" spans="1:1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</row>
    <row r="64" spans="1:1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</row>
    <row r="65" spans="1:1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</row>
    <row r="66" spans="1:1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</row>
    <row r="67" spans="1:1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</row>
    <row r="68" spans="1:1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</row>
    <row r="69" spans="1:1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</row>
    <row r="70" spans="1:1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1:1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1:1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1:1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1:1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1:1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1:1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1:1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1:1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1:1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1:1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1:1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1:1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1:1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1:1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1:1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1:1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1:1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1:1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1:1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1:1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1:1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1:1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1:1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1:1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1:1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1:1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1:1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1:1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1:1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1:1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1:1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1:1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1:1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1:1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1:1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1:1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1:1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1:1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1:1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1:1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1:1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1:1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1:1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1: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1:1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1:1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1:1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1:1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1:1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1:1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1:1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1:1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1:1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1:1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1:1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1:1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1:1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1:1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1:1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1:1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1:1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1:1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1:1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1:1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1:1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1:1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1:1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1:1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1:1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1:1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1:1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1:1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1:1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1:1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1:1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1:1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1:1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1:1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1:1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1:1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1:1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1:1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1:1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1:1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1:1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1:1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1:1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1:1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1:1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1:1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1:1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1:1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1:1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1:1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1:1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1:1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1:1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1:1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1:1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1:1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1:1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1:1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1:1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1:1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1:1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1:1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1:1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1:1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1:1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1:1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1:1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1:1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1:1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1:1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1:1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1:1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1:1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1:1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1:1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1:1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1:1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1:1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1:1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1:16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1:16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1:16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1:16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1:16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1:1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1:16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1:16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1:16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1:16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1:16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1:16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1:16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1:16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1:16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1: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1:16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1:16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1:16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1:16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1:16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1:16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1:16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1:16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1:16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1:1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1:16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1:16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1:16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1:16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1:16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1:16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1:16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1:16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1:16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1:16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1:16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1:16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1:16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1:16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1:16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1:16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1:16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1:16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1:1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1:16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1:16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1:16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1:16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1:16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1:16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1:16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6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1:16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1:1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1:16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1:16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1:16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1:16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1:16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1:16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1:16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1:16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1:16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1:1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1:16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1:16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1:16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1:16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1:16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6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1:16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1:16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1:16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1:1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1:16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1:16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1:16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1:16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1:16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1:16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1:16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1:16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1:16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1:1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1:16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1:16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6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1:16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1:16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1:16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1:16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1:16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1:1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1:16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1:16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1:16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1:16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1:16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1:16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1:16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1:16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1:16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1:1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1:16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6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1:16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1:16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1:16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1:16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1:16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1:16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1:16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1: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1:16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1:16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1:16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1:16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1:16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1:16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1:16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1:16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1:16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1:16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1:16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1:16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1:16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1:16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1:16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1:16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1:16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1:16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1:1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1:16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</sheetData>
  <mergeCells count="5">
    <mergeCell ref="B14:D14"/>
    <mergeCell ref="H29:I29"/>
    <mergeCell ref="F7:I7"/>
    <mergeCell ref="A1:R1"/>
    <mergeCell ref="A2:R2"/>
  </mergeCells>
  <phoneticPr fontId="12" type="noConversion"/>
  <printOptions horizontalCentered="1"/>
  <pageMargins left="0.7" right="0.7" top="0.38" bottom="0.44" header="0.3" footer="0.3"/>
  <pageSetup paperSize="5" scale="92" orientation="landscape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89-90</vt:lpstr>
      <vt:lpstr>92-93</vt:lpstr>
      <vt:lpstr>93-94</vt:lpstr>
      <vt:lpstr>94-95</vt:lpstr>
      <vt:lpstr>95-96</vt:lpstr>
      <vt:lpstr>96-97</vt:lpstr>
      <vt:lpstr>97-98</vt:lpstr>
      <vt:lpstr>98-99</vt:lpstr>
      <vt:lpstr>99-00</vt:lpstr>
      <vt:lpstr>2000-01</vt:lpstr>
      <vt:lpstr>2005-06</vt:lpstr>
      <vt:lpstr>CALCULATION SHEET</vt:lpstr>
      <vt:lpstr>FORM 2</vt:lpstr>
      <vt:lpstr>'98-99'!Print_Area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Shekher</dc:creator>
  <cp:lastModifiedBy>ACER</cp:lastModifiedBy>
  <cp:lastPrinted>2011-02-04T05:53:50Z</cp:lastPrinted>
  <dcterms:created xsi:type="dcterms:W3CDTF">2004-01-05T05:52:33Z</dcterms:created>
  <dcterms:modified xsi:type="dcterms:W3CDTF">2011-02-04T05:55:30Z</dcterms:modified>
</cp:coreProperties>
</file>