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IFI774\Projects\rgaa4lu\src\files\general\"/>
    </mc:Choice>
  </mc:AlternateContent>
  <bookViews>
    <workbookView xWindow="-120" yWindow="-120" windowWidth="10110" windowHeight="5340" tabRatio="861"/>
  </bookViews>
  <sheets>
    <sheet name="Échantillon" sheetId="2" r:id="rId1"/>
    <sheet name="Résultats" sheetId="22" r:id="rId2"/>
    <sheet name="Critères" sheetId="3" r:id="rId3"/>
    <sheet name="Synthèse" sheetId="4" state="hidden" r:id="rId4"/>
    <sheet name="BaseDeCalcul" sheetId="5" state="hidden" r:id="rId5"/>
    <sheet name="Échelle" sheetId="23" state="hidden" r:id="rId6"/>
    <sheet name="P01" sheetId="6" r:id="rId7"/>
    <sheet name="P02" sheetId="7" r:id="rId8"/>
    <sheet name="P03" sheetId="8" r:id="rId9"/>
  </sheets>
  <definedNames>
    <definedName name="_xlnm.Print_Area" localSheetId="2">Critères!$A$1:$C$54</definedName>
  </definedName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A53" i="8" l="1"/>
  <c r="A41" i="8"/>
  <c r="A34" i="8"/>
  <c r="A24" i="8"/>
  <c r="A14" i="8"/>
  <c r="A12" i="8"/>
  <c r="A11" i="8"/>
  <c r="A4" i="8"/>
  <c r="A53" i="7"/>
  <c r="A41" i="7"/>
  <c r="A34" i="7"/>
  <c r="A24" i="7"/>
  <c r="A14" i="7"/>
  <c r="A12" i="7"/>
  <c r="A11" i="7"/>
  <c r="A4" i="7"/>
  <c r="C13" i="6" l="1"/>
  <c r="C27" i="8" l="1"/>
  <c r="C28" i="8"/>
  <c r="B27" i="8"/>
  <c r="B28" i="8"/>
  <c r="C27" i="7"/>
  <c r="C28" i="7"/>
  <c r="B27" i="7"/>
  <c r="B28" i="7"/>
  <c r="C27" i="6"/>
  <c r="C28" i="6"/>
  <c r="B27" i="6"/>
  <c r="B28" i="6"/>
  <c r="O33" i="5"/>
  <c r="P33" i="5"/>
  <c r="Q33" i="5"/>
  <c r="R33" i="5"/>
  <c r="S33" i="5"/>
  <c r="O34" i="5"/>
  <c r="P34" i="5"/>
  <c r="S34" i="5" s="1"/>
  <c r="Q34" i="5"/>
  <c r="R34" i="5"/>
  <c r="G33" i="5"/>
  <c r="G34" i="5"/>
  <c r="F33" i="5"/>
  <c r="F34" i="5"/>
  <c r="E33" i="5"/>
  <c r="E34" i="5"/>
  <c r="I34" i="5" l="1"/>
  <c r="H34" i="5"/>
  <c r="K34" i="5"/>
  <c r="J34" i="5"/>
  <c r="H33" i="5"/>
  <c r="K33" i="5"/>
  <c r="J33" i="5"/>
  <c r="I33" i="5"/>
  <c r="L34" i="5" l="1"/>
  <c r="L33" i="5"/>
  <c r="C33" i="5"/>
  <c r="C34" i="5"/>
  <c r="O62" i="5" l="1"/>
  <c r="O61" i="5"/>
  <c r="O60" i="5"/>
  <c r="O59" i="5"/>
  <c r="O58" i="5"/>
  <c r="C59" i="5"/>
  <c r="C60" i="5"/>
  <c r="C61" i="5"/>
  <c r="C62" i="5"/>
  <c r="C58" i="5"/>
  <c r="O48" i="5"/>
  <c r="O47" i="5"/>
  <c r="O46" i="5"/>
  <c r="O45" i="5"/>
  <c r="O44" i="5"/>
  <c r="C45" i="5"/>
  <c r="C46" i="5"/>
  <c r="C47" i="5"/>
  <c r="C48" i="5"/>
  <c r="C44" i="5"/>
  <c r="O39" i="5"/>
  <c r="O38" i="5"/>
  <c r="O37" i="5"/>
  <c r="O36" i="5"/>
  <c r="O35" i="5"/>
  <c r="C36" i="5"/>
  <c r="C37" i="5"/>
  <c r="C38" i="5"/>
  <c r="C39" i="5"/>
  <c r="C35" i="5"/>
  <c r="O31" i="5"/>
  <c r="C31" i="5"/>
  <c r="O26" i="5"/>
  <c r="O25" i="5"/>
  <c r="C26" i="5"/>
  <c r="C25" i="5"/>
  <c r="D6" i="22" l="1"/>
  <c r="D7" i="22"/>
  <c r="D5" i="22"/>
  <c r="A2" i="7" l="1"/>
  <c r="C55" i="8" l="1"/>
  <c r="B55" i="8"/>
  <c r="C54" i="8"/>
  <c r="B54" i="8"/>
  <c r="C53" i="8"/>
  <c r="B53" i="8"/>
  <c r="C52" i="8"/>
  <c r="B52" i="8"/>
  <c r="C51" i="8"/>
  <c r="B51" i="8"/>
  <c r="C50" i="8"/>
  <c r="B50" i="8"/>
  <c r="C49" i="8"/>
  <c r="B49" i="8"/>
  <c r="C48" i="8"/>
  <c r="B48" i="8"/>
  <c r="C47" i="8"/>
  <c r="B47" i="8"/>
  <c r="C46" i="8"/>
  <c r="B46" i="8"/>
  <c r="C45" i="8"/>
  <c r="B45" i="8"/>
  <c r="C44" i="8"/>
  <c r="B44" i="8"/>
  <c r="C43" i="8"/>
  <c r="B43" i="8"/>
  <c r="C42" i="8"/>
  <c r="B42" i="8"/>
  <c r="C41" i="8"/>
  <c r="B41" i="8"/>
  <c r="C40" i="8"/>
  <c r="B40" i="8"/>
  <c r="C39" i="8"/>
  <c r="B39" i="8"/>
  <c r="C38" i="8"/>
  <c r="B38" i="8"/>
  <c r="C37" i="8"/>
  <c r="B37" i="8"/>
  <c r="C36" i="8"/>
  <c r="B36" i="8"/>
  <c r="C35" i="8"/>
  <c r="B35" i="8"/>
  <c r="C34" i="8"/>
  <c r="B34" i="8"/>
  <c r="C33" i="8"/>
  <c r="B33" i="8"/>
  <c r="C32" i="8"/>
  <c r="B32" i="8"/>
  <c r="C31" i="8"/>
  <c r="B31" i="8"/>
  <c r="C30" i="8"/>
  <c r="B30" i="8"/>
  <c r="C29" i="8"/>
  <c r="B29" i="8"/>
  <c r="C26" i="8"/>
  <c r="B26" i="8"/>
  <c r="C25" i="8"/>
  <c r="B25" i="8"/>
  <c r="C24" i="8"/>
  <c r="B24" i="8"/>
  <c r="C23" i="8"/>
  <c r="B23" i="8"/>
  <c r="C22" i="8"/>
  <c r="B22" i="8"/>
  <c r="C21" i="8"/>
  <c r="B21" i="8"/>
  <c r="C20" i="8"/>
  <c r="B20" i="8"/>
  <c r="C19" i="8"/>
  <c r="B19" i="8"/>
  <c r="C18" i="8"/>
  <c r="B18" i="8"/>
  <c r="C17" i="8"/>
  <c r="B17" i="8"/>
  <c r="C16" i="8"/>
  <c r="B16" i="8"/>
  <c r="C15" i="8"/>
  <c r="B15" i="8"/>
  <c r="C14" i="8"/>
  <c r="B14" i="8"/>
  <c r="C13" i="8"/>
  <c r="B13" i="8"/>
  <c r="C12" i="8"/>
  <c r="B12" i="8"/>
  <c r="C11" i="8"/>
  <c r="B11" i="8"/>
  <c r="C10" i="8"/>
  <c r="B10" i="8"/>
  <c r="C9" i="8"/>
  <c r="B9" i="8"/>
  <c r="C8" i="8"/>
  <c r="B8" i="8"/>
  <c r="C7" i="8"/>
  <c r="B7" i="8"/>
  <c r="C6" i="8"/>
  <c r="B6" i="8"/>
  <c r="C5" i="8"/>
  <c r="B5" i="8"/>
  <c r="C4" i="8"/>
  <c r="B4" i="8"/>
  <c r="A2" i="8"/>
  <c r="A1" i="8"/>
  <c r="C55" i="7"/>
  <c r="B55" i="7"/>
  <c r="C54" i="7"/>
  <c r="B54" i="7"/>
  <c r="C53" i="7"/>
  <c r="B53" i="7"/>
  <c r="C52" i="7"/>
  <c r="B52" i="7"/>
  <c r="C51" i="7"/>
  <c r="B51" i="7"/>
  <c r="C50" i="7"/>
  <c r="B50" i="7"/>
  <c r="C49" i="7"/>
  <c r="B49" i="7"/>
  <c r="C48" i="7"/>
  <c r="B48" i="7"/>
  <c r="C47" i="7"/>
  <c r="B47" i="7"/>
  <c r="C46" i="7"/>
  <c r="B46" i="7"/>
  <c r="C45" i="7"/>
  <c r="B45" i="7"/>
  <c r="C44" i="7"/>
  <c r="B44" i="7"/>
  <c r="C43" i="7"/>
  <c r="B43" i="7"/>
  <c r="C42" i="7"/>
  <c r="B42" i="7"/>
  <c r="C41" i="7"/>
  <c r="B41" i="7"/>
  <c r="C40" i="7"/>
  <c r="B40" i="7"/>
  <c r="C39" i="7"/>
  <c r="B39" i="7"/>
  <c r="C38" i="7"/>
  <c r="B38" i="7"/>
  <c r="C37" i="7"/>
  <c r="B37" i="7"/>
  <c r="C36" i="7"/>
  <c r="B36" i="7"/>
  <c r="C35" i="7"/>
  <c r="B35" i="7"/>
  <c r="C34" i="7"/>
  <c r="B34" i="7"/>
  <c r="C33" i="7"/>
  <c r="B33" i="7"/>
  <c r="C32" i="7"/>
  <c r="B32" i="7"/>
  <c r="C31" i="7"/>
  <c r="B31" i="7"/>
  <c r="C30" i="7"/>
  <c r="B30" i="7"/>
  <c r="C29" i="7"/>
  <c r="B29" i="7"/>
  <c r="C26" i="7"/>
  <c r="B26" i="7"/>
  <c r="C25" i="7"/>
  <c r="B25" i="7"/>
  <c r="C24" i="7"/>
  <c r="B24" i="7"/>
  <c r="C23" i="7"/>
  <c r="B23" i="7"/>
  <c r="C22" i="7"/>
  <c r="B22" i="7"/>
  <c r="C21" i="7"/>
  <c r="B21" i="7"/>
  <c r="C20" i="7"/>
  <c r="B20" i="7"/>
  <c r="C19" i="7"/>
  <c r="B19" i="7"/>
  <c r="C18" i="7"/>
  <c r="B18" i="7"/>
  <c r="C17" i="7"/>
  <c r="B17" i="7"/>
  <c r="C16" i="7"/>
  <c r="B16" i="7"/>
  <c r="C15" i="7"/>
  <c r="B15" i="7"/>
  <c r="C14" i="7"/>
  <c r="B14" i="7"/>
  <c r="C13" i="7"/>
  <c r="B13" i="7"/>
  <c r="C12" i="7"/>
  <c r="B12" i="7"/>
  <c r="C11" i="7"/>
  <c r="B11" i="7"/>
  <c r="C10" i="7"/>
  <c r="B10" i="7"/>
  <c r="C9" i="7"/>
  <c r="B9" i="7"/>
  <c r="C8" i="7"/>
  <c r="B8" i="7"/>
  <c r="C7" i="7"/>
  <c r="B7" i="7"/>
  <c r="C6" i="7"/>
  <c r="B6" i="7"/>
  <c r="C5" i="7"/>
  <c r="B5" i="7"/>
  <c r="C4" i="7"/>
  <c r="B4" i="7"/>
  <c r="A1" i="7"/>
  <c r="C55" i="6"/>
  <c r="B55" i="6"/>
  <c r="C54" i="6"/>
  <c r="B54" i="6"/>
  <c r="C53" i="6"/>
  <c r="B53" i="6"/>
  <c r="A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A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A34" i="6"/>
  <c r="C33" i="6"/>
  <c r="B33" i="6"/>
  <c r="C32" i="6"/>
  <c r="B32" i="6"/>
  <c r="C31" i="6"/>
  <c r="B31" i="6"/>
  <c r="C30" i="6"/>
  <c r="B30" i="6"/>
  <c r="C29" i="6"/>
  <c r="B29" i="6"/>
  <c r="C26" i="6"/>
  <c r="B26" i="6"/>
  <c r="C25" i="6"/>
  <c r="B25" i="6"/>
  <c r="C24" i="6"/>
  <c r="B24" i="6"/>
  <c r="A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A14" i="6"/>
  <c r="B13" i="6"/>
  <c r="C12" i="6"/>
  <c r="B12" i="6"/>
  <c r="A12" i="6"/>
  <c r="C11" i="6"/>
  <c r="B11" i="6"/>
  <c r="A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A4" i="6"/>
  <c r="A2" i="6"/>
  <c r="A1" i="6"/>
  <c r="R66" i="5"/>
  <c r="Q66" i="5"/>
  <c r="P66" i="5"/>
  <c r="O66" i="5"/>
  <c r="N66" i="5"/>
  <c r="G66" i="5"/>
  <c r="F66" i="5"/>
  <c r="E66" i="5"/>
  <c r="C66" i="5"/>
  <c r="B66" i="5"/>
  <c r="R65" i="5"/>
  <c r="Q65" i="5"/>
  <c r="P65" i="5"/>
  <c r="O65" i="5"/>
  <c r="N65" i="5"/>
  <c r="G65" i="5"/>
  <c r="F65" i="5"/>
  <c r="E65" i="5"/>
  <c r="C65" i="5"/>
  <c r="B65" i="5"/>
  <c r="R64" i="5"/>
  <c r="Q64" i="5"/>
  <c r="P64" i="5"/>
  <c r="O64" i="5"/>
  <c r="N64" i="5"/>
  <c r="G64" i="5"/>
  <c r="F64" i="5"/>
  <c r="E64" i="5"/>
  <c r="C64" i="5"/>
  <c r="B64" i="5"/>
  <c r="R62" i="5"/>
  <c r="Q62" i="5"/>
  <c r="P62" i="5"/>
  <c r="N62" i="5"/>
  <c r="G62" i="5"/>
  <c r="F62" i="5"/>
  <c r="E62" i="5"/>
  <c r="B62" i="5"/>
  <c r="R61" i="5"/>
  <c r="Q61" i="5"/>
  <c r="P61" i="5"/>
  <c r="N61" i="5"/>
  <c r="G61" i="5"/>
  <c r="F61" i="5"/>
  <c r="E61" i="5"/>
  <c r="B61" i="5"/>
  <c r="R60" i="5"/>
  <c r="Q60" i="5"/>
  <c r="P60" i="5"/>
  <c r="N60" i="5"/>
  <c r="G60" i="5"/>
  <c r="F60" i="5"/>
  <c r="E60" i="5"/>
  <c r="B60" i="5"/>
  <c r="R59" i="5"/>
  <c r="Q59" i="5"/>
  <c r="P59" i="5"/>
  <c r="N59" i="5"/>
  <c r="G59" i="5"/>
  <c r="F59" i="5"/>
  <c r="E59" i="5"/>
  <c r="B59" i="5"/>
  <c r="R58" i="5"/>
  <c r="Q58" i="5"/>
  <c r="P58" i="5"/>
  <c r="N58" i="5"/>
  <c r="G58" i="5"/>
  <c r="F58" i="5"/>
  <c r="E58" i="5"/>
  <c r="B58" i="5"/>
  <c r="R56" i="5"/>
  <c r="Q56" i="5"/>
  <c r="P56" i="5"/>
  <c r="O56" i="5"/>
  <c r="N56" i="5"/>
  <c r="G56" i="5"/>
  <c r="F56" i="5"/>
  <c r="E56" i="5"/>
  <c r="C56" i="5"/>
  <c r="B56" i="5"/>
  <c r="R55" i="5"/>
  <c r="Q55" i="5"/>
  <c r="P55" i="5"/>
  <c r="O55" i="5"/>
  <c r="N55" i="5"/>
  <c r="G55" i="5"/>
  <c r="F55" i="5"/>
  <c r="E55" i="5"/>
  <c r="C55" i="5"/>
  <c r="B55" i="5"/>
  <c r="R54" i="5"/>
  <c r="Q54" i="5"/>
  <c r="P54" i="5"/>
  <c r="O54" i="5"/>
  <c r="N54" i="5"/>
  <c r="G54" i="5"/>
  <c r="F54" i="5"/>
  <c r="E54" i="5"/>
  <c r="C54" i="5"/>
  <c r="B54" i="5"/>
  <c r="R53" i="5"/>
  <c r="Q53" i="5"/>
  <c r="P53" i="5"/>
  <c r="O53" i="5"/>
  <c r="N53" i="5"/>
  <c r="G53" i="5"/>
  <c r="F53" i="5"/>
  <c r="E53" i="5"/>
  <c r="C53" i="5"/>
  <c r="B53" i="5"/>
  <c r="R52" i="5"/>
  <c r="Q52" i="5"/>
  <c r="P52" i="5"/>
  <c r="O52" i="5"/>
  <c r="N52" i="5"/>
  <c r="G52" i="5"/>
  <c r="F52" i="5"/>
  <c r="E52" i="5"/>
  <c r="C52" i="5"/>
  <c r="B52" i="5"/>
  <c r="R51" i="5"/>
  <c r="Q51" i="5"/>
  <c r="P51" i="5"/>
  <c r="O51" i="5"/>
  <c r="N51" i="5"/>
  <c r="G51" i="5"/>
  <c r="F51" i="5"/>
  <c r="E51" i="5"/>
  <c r="C51" i="5"/>
  <c r="B51" i="5"/>
  <c r="R50" i="5"/>
  <c r="Q50" i="5"/>
  <c r="P50" i="5"/>
  <c r="O50" i="5"/>
  <c r="N50" i="5"/>
  <c r="G50" i="5"/>
  <c r="F50" i="5"/>
  <c r="E50" i="5"/>
  <c r="C50" i="5"/>
  <c r="B50" i="5"/>
  <c r="R48" i="5"/>
  <c r="Q48" i="5"/>
  <c r="P48" i="5"/>
  <c r="N48" i="5"/>
  <c r="G48" i="5"/>
  <c r="F48" i="5"/>
  <c r="E48" i="5"/>
  <c r="B48" i="5"/>
  <c r="R47" i="5"/>
  <c r="Q47" i="5"/>
  <c r="P47" i="5"/>
  <c r="N47" i="5"/>
  <c r="G47" i="5"/>
  <c r="F47" i="5"/>
  <c r="E47" i="5"/>
  <c r="B47" i="5"/>
  <c r="R46" i="5"/>
  <c r="Q46" i="5"/>
  <c r="P46" i="5"/>
  <c r="N46" i="5"/>
  <c r="G46" i="5"/>
  <c r="F46" i="5"/>
  <c r="E46" i="5"/>
  <c r="B46" i="5"/>
  <c r="R45" i="5"/>
  <c r="Q45" i="5"/>
  <c r="P45" i="5"/>
  <c r="N45" i="5"/>
  <c r="G45" i="5"/>
  <c r="F45" i="5"/>
  <c r="E45" i="5"/>
  <c r="B45" i="5"/>
  <c r="R44" i="5"/>
  <c r="Q44" i="5"/>
  <c r="P44" i="5"/>
  <c r="N44" i="5"/>
  <c r="G44" i="5"/>
  <c r="F44" i="5"/>
  <c r="E44" i="5"/>
  <c r="B44" i="5"/>
  <c r="R42" i="5"/>
  <c r="Q42" i="5"/>
  <c r="P42" i="5"/>
  <c r="O42" i="5"/>
  <c r="N42" i="5"/>
  <c r="G42" i="5"/>
  <c r="F42" i="5"/>
  <c r="E42" i="5"/>
  <c r="C42" i="5"/>
  <c r="B42" i="5"/>
  <c r="R41" i="5"/>
  <c r="Q41" i="5"/>
  <c r="P41" i="5"/>
  <c r="O41" i="5"/>
  <c r="N41" i="5"/>
  <c r="G41" i="5"/>
  <c r="F41" i="5"/>
  <c r="E41" i="5"/>
  <c r="C41" i="5"/>
  <c r="B41" i="5"/>
  <c r="R39" i="5"/>
  <c r="Q39" i="5"/>
  <c r="P39" i="5"/>
  <c r="N39" i="5"/>
  <c r="G39" i="5"/>
  <c r="F39" i="5"/>
  <c r="E39" i="5"/>
  <c r="B39" i="5"/>
  <c r="R38" i="5"/>
  <c r="Q38" i="5"/>
  <c r="P38" i="5"/>
  <c r="N38" i="5"/>
  <c r="G38" i="5"/>
  <c r="F38" i="5"/>
  <c r="E38" i="5"/>
  <c r="B38" i="5"/>
  <c r="R37" i="5"/>
  <c r="Q37" i="5"/>
  <c r="P37" i="5"/>
  <c r="N37" i="5"/>
  <c r="G37" i="5"/>
  <c r="F37" i="5"/>
  <c r="E37" i="5"/>
  <c r="B37" i="5"/>
  <c r="R36" i="5"/>
  <c r="Q36" i="5"/>
  <c r="P36" i="5"/>
  <c r="N36" i="5"/>
  <c r="G36" i="5"/>
  <c r="F36" i="5"/>
  <c r="E36" i="5"/>
  <c r="B36" i="5"/>
  <c r="R35" i="5"/>
  <c r="Q35" i="5"/>
  <c r="P35" i="5"/>
  <c r="N35" i="5"/>
  <c r="G35" i="5"/>
  <c r="F35" i="5"/>
  <c r="E35" i="5"/>
  <c r="B35" i="5"/>
  <c r="R31" i="5"/>
  <c r="Q31" i="5"/>
  <c r="P31" i="5"/>
  <c r="N31" i="5"/>
  <c r="G31" i="5"/>
  <c r="F31" i="5"/>
  <c r="E31" i="5"/>
  <c r="B31" i="5"/>
  <c r="R29" i="5"/>
  <c r="Q29" i="5"/>
  <c r="P29" i="5"/>
  <c r="O29" i="5"/>
  <c r="N29" i="5"/>
  <c r="G29" i="5"/>
  <c r="F29" i="5"/>
  <c r="E29" i="5"/>
  <c r="C29" i="5"/>
  <c r="B29" i="5"/>
  <c r="R28" i="5"/>
  <c r="Q28" i="5"/>
  <c r="P28" i="5"/>
  <c r="O28" i="5"/>
  <c r="N28" i="5"/>
  <c r="G28" i="5"/>
  <c r="F28" i="5"/>
  <c r="E28" i="5"/>
  <c r="C28" i="5"/>
  <c r="B28" i="5"/>
  <c r="R26" i="5"/>
  <c r="Q26" i="5"/>
  <c r="P26" i="5"/>
  <c r="N26" i="5"/>
  <c r="G26" i="5"/>
  <c r="F26" i="5"/>
  <c r="E26" i="5"/>
  <c r="B26" i="5"/>
  <c r="R25" i="5"/>
  <c r="Q25" i="5"/>
  <c r="P25" i="5"/>
  <c r="N25" i="5"/>
  <c r="G25" i="5"/>
  <c r="F25" i="5"/>
  <c r="E25" i="5"/>
  <c r="B25" i="5"/>
  <c r="R23" i="5"/>
  <c r="Q23" i="5"/>
  <c r="P23" i="5"/>
  <c r="O23" i="5"/>
  <c r="N23" i="5"/>
  <c r="G23" i="5"/>
  <c r="F23" i="5"/>
  <c r="E23" i="5"/>
  <c r="C23" i="5"/>
  <c r="B23" i="5"/>
  <c r="R22" i="5"/>
  <c r="Q22" i="5"/>
  <c r="P22" i="5"/>
  <c r="O22" i="5"/>
  <c r="N22" i="5"/>
  <c r="G22" i="5"/>
  <c r="F22" i="5"/>
  <c r="E22" i="5"/>
  <c r="C22" i="5"/>
  <c r="B22" i="5"/>
  <c r="R21" i="5"/>
  <c r="Q21" i="5"/>
  <c r="P21" i="5"/>
  <c r="O21" i="5"/>
  <c r="N21" i="5"/>
  <c r="G21" i="5"/>
  <c r="F21" i="5"/>
  <c r="E21" i="5"/>
  <c r="C21" i="5"/>
  <c r="B21" i="5"/>
  <c r="R20" i="5"/>
  <c r="Q20" i="5"/>
  <c r="P20" i="5"/>
  <c r="O20" i="5"/>
  <c r="N20" i="5"/>
  <c r="G20" i="5"/>
  <c r="F20" i="5"/>
  <c r="E20" i="5"/>
  <c r="C20" i="5"/>
  <c r="B20" i="5"/>
  <c r="R19" i="5"/>
  <c r="Q19" i="5"/>
  <c r="P19" i="5"/>
  <c r="O19" i="5"/>
  <c r="N19" i="5"/>
  <c r="G19" i="5"/>
  <c r="F19" i="5"/>
  <c r="E19" i="5"/>
  <c r="C19" i="5"/>
  <c r="B19" i="5"/>
  <c r="R18" i="5"/>
  <c r="Q18" i="5"/>
  <c r="P18" i="5"/>
  <c r="O18" i="5"/>
  <c r="N18" i="5"/>
  <c r="G18" i="5"/>
  <c r="F18" i="5"/>
  <c r="E18" i="5"/>
  <c r="C18" i="5"/>
  <c r="B18" i="5"/>
  <c r="R17" i="5"/>
  <c r="Q17" i="5"/>
  <c r="P17" i="5"/>
  <c r="O17" i="5"/>
  <c r="N17" i="5"/>
  <c r="G17" i="5"/>
  <c r="F17" i="5"/>
  <c r="E17" i="5"/>
  <c r="C17" i="5"/>
  <c r="B17" i="5"/>
  <c r="R16" i="5"/>
  <c r="Q16" i="5"/>
  <c r="P16" i="5"/>
  <c r="O16" i="5"/>
  <c r="N16" i="5"/>
  <c r="G16" i="5"/>
  <c r="F16" i="5"/>
  <c r="E16" i="5"/>
  <c r="C16" i="5"/>
  <c r="B16" i="5"/>
  <c r="R14" i="5"/>
  <c r="Q14" i="5"/>
  <c r="P14" i="5"/>
  <c r="O14" i="5"/>
  <c r="N14" i="5"/>
  <c r="G14" i="5"/>
  <c r="F14" i="5"/>
  <c r="E14" i="5"/>
  <c r="C14" i="5"/>
  <c r="B14" i="5"/>
  <c r="R13" i="5"/>
  <c r="Q13" i="5"/>
  <c r="P13" i="5"/>
  <c r="O13" i="5"/>
  <c r="N13" i="5"/>
  <c r="G13" i="5"/>
  <c r="F13" i="5"/>
  <c r="E13" i="5"/>
  <c r="C13" i="5"/>
  <c r="B13" i="5"/>
  <c r="R11" i="5"/>
  <c r="Q11" i="5"/>
  <c r="P11" i="5"/>
  <c r="O11" i="5"/>
  <c r="N11" i="5"/>
  <c r="G11" i="5"/>
  <c r="F11" i="5"/>
  <c r="E11" i="5"/>
  <c r="C11" i="5"/>
  <c r="B11" i="5"/>
  <c r="R9" i="5"/>
  <c r="Q9" i="5"/>
  <c r="P9" i="5"/>
  <c r="O9" i="5"/>
  <c r="N9" i="5"/>
  <c r="G9" i="5"/>
  <c r="F9" i="5"/>
  <c r="E9" i="5"/>
  <c r="C9" i="5"/>
  <c r="B9" i="5"/>
  <c r="R8" i="5"/>
  <c r="Q8" i="5"/>
  <c r="P8" i="5"/>
  <c r="O8" i="5"/>
  <c r="N8" i="5"/>
  <c r="G8" i="5"/>
  <c r="F8" i="5"/>
  <c r="E8" i="5"/>
  <c r="C8" i="5"/>
  <c r="B8" i="5"/>
  <c r="R7" i="5"/>
  <c r="Q7" i="5"/>
  <c r="P7" i="5"/>
  <c r="O7" i="5"/>
  <c r="N7" i="5"/>
  <c r="G7" i="5"/>
  <c r="F7" i="5"/>
  <c r="E7" i="5"/>
  <c r="C7" i="5"/>
  <c r="B7" i="5"/>
  <c r="R6" i="5"/>
  <c r="Q6" i="5"/>
  <c r="P6" i="5"/>
  <c r="O6" i="5"/>
  <c r="N6" i="5"/>
  <c r="G6" i="5"/>
  <c r="F6" i="5"/>
  <c r="E6" i="5"/>
  <c r="C6" i="5"/>
  <c r="B6" i="5"/>
  <c r="R5" i="5"/>
  <c r="Q5" i="5"/>
  <c r="P5" i="5"/>
  <c r="O5" i="5"/>
  <c r="N5" i="5"/>
  <c r="G5" i="5"/>
  <c r="F5" i="5"/>
  <c r="E5" i="5"/>
  <c r="C5" i="5"/>
  <c r="B5" i="5"/>
  <c r="R4" i="5"/>
  <c r="Q4" i="5"/>
  <c r="P4" i="5"/>
  <c r="O4" i="5"/>
  <c r="N4" i="5"/>
  <c r="G4" i="5"/>
  <c r="F4" i="5"/>
  <c r="E4" i="5"/>
  <c r="C4" i="5"/>
  <c r="B4" i="5"/>
  <c r="R3" i="5"/>
  <c r="Q3" i="5"/>
  <c r="P3" i="5"/>
  <c r="O3" i="5"/>
  <c r="N3" i="5"/>
  <c r="G3" i="5"/>
  <c r="F3" i="5"/>
  <c r="E3" i="5"/>
  <c r="C3" i="5"/>
  <c r="B3" i="5"/>
  <c r="A1" i="4"/>
  <c r="A1" i="3"/>
  <c r="K3" i="5" l="1"/>
  <c r="S3" i="5"/>
  <c r="J4" i="5"/>
  <c r="S4" i="5"/>
  <c r="H5" i="5"/>
  <c r="S5" i="5"/>
  <c r="J6" i="5"/>
  <c r="S6" i="5"/>
  <c r="H7" i="5"/>
  <c r="S7" i="5"/>
  <c r="J8" i="5"/>
  <c r="S8" i="5"/>
  <c r="H9" i="5"/>
  <c r="S9" i="5"/>
  <c r="I11" i="5"/>
  <c r="S11" i="5"/>
  <c r="H13" i="5"/>
  <c r="S13" i="5"/>
  <c r="J14" i="5"/>
  <c r="S14" i="5"/>
  <c r="I16" i="5"/>
  <c r="J16" i="5"/>
  <c r="S16" i="5"/>
  <c r="K17" i="5"/>
  <c r="S17" i="5"/>
  <c r="I18" i="5"/>
  <c r="K18" i="5"/>
  <c r="S18" i="5"/>
  <c r="K19" i="5"/>
  <c r="S19" i="5"/>
  <c r="K20" i="5"/>
  <c r="S20" i="5"/>
  <c r="I21" i="5"/>
  <c r="S21" i="5"/>
  <c r="K22" i="5"/>
  <c r="S22" i="5"/>
  <c r="I23" i="5"/>
  <c r="S23" i="5"/>
  <c r="J25" i="5"/>
  <c r="S25" i="5"/>
  <c r="H26" i="5"/>
  <c r="S26" i="5"/>
  <c r="H28" i="5"/>
  <c r="S28" i="5"/>
  <c r="H29" i="5"/>
  <c r="S29" i="5"/>
  <c r="J31" i="5"/>
  <c r="S31" i="5"/>
  <c r="S35" i="5"/>
  <c r="K36" i="5"/>
  <c r="S39" i="5"/>
  <c r="I41" i="5"/>
  <c r="S41" i="5"/>
  <c r="K42" i="5"/>
  <c r="K44" i="5"/>
  <c r="J52" i="5"/>
  <c r="I53" i="5"/>
  <c r="S53" i="5"/>
  <c r="S54" i="5"/>
  <c r="H55" i="5"/>
  <c r="K58" i="5"/>
  <c r="S59" i="5"/>
  <c r="J60" i="5"/>
  <c r="J62" i="5"/>
  <c r="S66" i="5"/>
  <c r="J37" i="5"/>
  <c r="I38" i="5"/>
  <c r="K39" i="5"/>
  <c r="I45" i="5"/>
  <c r="K53" i="5"/>
  <c r="K65" i="5"/>
  <c r="K66" i="5"/>
  <c r="J29" i="5"/>
  <c r="K35" i="5"/>
  <c r="J44" i="5"/>
  <c r="J46" i="5"/>
  <c r="K50" i="5"/>
  <c r="I55" i="5"/>
  <c r="J11" i="5"/>
  <c r="K4" i="5"/>
  <c r="I5" i="5"/>
  <c r="K6" i="5"/>
  <c r="I7" i="5"/>
  <c r="K8" i="5"/>
  <c r="I9" i="5"/>
  <c r="I13" i="5"/>
  <c r="K14" i="5"/>
  <c r="K25" i="5"/>
  <c r="I26" i="5"/>
  <c r="I29" i="5"/>
  <c r="K31" i="5"/>
  <c r="J35" i="5"/>
  <c r="I36" i="5"/>
  <c r="S36" i="5"/>
  <c r="S37" i="5"/>
  <c r="K38" i="5"/>
  <c r="S38" i="5"/>
  <c r="H39" i="5"/>
  <c r="I39" i="5"/>
  <c r="I44" i="5"/>
  <c r="S44" i="5"/>
  <c r="K46" i="5"/>
  <c r="S46" i="5"/>
  <c r="I47" i="5"/>
  <c r="S47" i="5"/>
  <c r="I50" i="5"/>
  <c r="S52" i="5"/>
  <c r="K54" i="5"/>
  <c r="J55" i="5"/>
  <c r="S56" i="5"/>
  <c r="S60" i="5"/>
  <c r="J61" i="5"/>
  <c r="S61" i="5"/>
  <c r="K62" i="5"/>
  <c r="S65" i="5"/>
  <c r="H66" i="5"/>
  <c r="I66" i="5"/>
  <c r="F69" i="5"/>
  <c r="F70" i="5"/>
  <c r="F68" i="5"/>
  <c r="I3" i="5"/>
  <c r="H17" i="5"/>
  <c r="J18" i="5"/>
  <c r="H19" i="5"/>
  <c r="H20" i="5"/>
  <c r="J21" i="5"/>
  <c r="H22" i="5"/>
  <c r="J23" i="5"/>
  <c r="G70" i="5"/>
  <c r="G68" i="5"/>
  <c r="G69" i="5"/>
  <c r="J3" i="5"/>
  <c r="H4" i="5"/>
  <c r="J5" i="5"/>
  <c r="H6" i="5"/>
  <c r="J7" i="5"/>
  <c r="H8" i="5"/>
  <c r="J9" i="5"/>
  <c r="K11" i="5"/>
  <c r="J13" i="5"/>
  <c r="H14" i="5"/>
  <c r="K16" i="5"/>
  <c r="I17" i="5"/>
  <c r="I19" i="5"/>
  <c r="I20" i="5"/>
  <c r="K21" i="5"/>
  <c r="I22" i="5"/>
  <c r="K23" i="5"/>
  <c r="I4" i="5"/>
  <c r="K5" i="5"/>
  <c r="I6" i="5"/>
  <c r="K7" i="5"/>
  <c r="I8" i="5"/>
  <c r="K9" i="5"/>
  <c r="H11" i="5"/>
  <c r="H12" i="5" s="1"/>
  <c r="K13" i="5"/>
  <c r="I14" i="5"/>
  <c r="H16" i="5"/>
  <c r="J17" i="5"/>
  <c r="H18" i="5"/>
  <c r="J19" i="5"/>
  <c r="J20" i="5"/>
  <c r="H21" i="5"/>
  <c r="J22" i="5"/>
  <c r="H23" i="5"/>
  <c r="E68" i="5"/>
  <c r="E69" i="5"/>
  <c r="E70" i="5"/>
  <c r="H3" i="5"/>
  <c r="H25" i="5"/>
  <c r="J26" i="5"/>
  <c r="I28" i="5"/>
  <c r="K29" i="5"/>
  <c r="H31" i="5"/>
  <c r="K37" i="5"/>
  <c r="J39" i="5"/>
  <c r="J41" i="5"/>
  <c r="H42" i="5"/>
  <c r="H46" i="5"/>
  <c r="S50" i="5"/>
  <c r="J56" i="5"/>
  <c r="K56" i="5"/>
  <c r="I56" i="5"/>
  <c r="H56" i="5"/>
  <c r="I25" i="5"/>
  <c r="K26" i="5"/>
  <c r="J28" i="5"/>
  <c r="I31" i="5"/>
  <c r="H35" i="5"/>
  <c r="I35" i="5"/>
  <c r="J36" i="5"/>
  <c r="H36" i="5"/>
  <c r="K41" i="5"/>
  <c r="I42" i="5"/>
  <c r="K45" i="5"/>
  <c r="J45" i="5"/>
  <c r="H45" i="5"/>
  <c r="I46" i="5"/>
  <c r="K48" i="5"/>
  <c r="J48" i="5"/>
  <c r="I48" i="5"/>
  <c r="H48" i="5"/>
  <c r="H50" i="5"/>
  <c r="I52" i="5"/>
  <c r="K52" i="5"/>
  <c r="K55" i="5"/>
  <c r="I60" i="5"/>
  <c r="K61" i="5"/>
  <c r="S64" i="5"/>
  <c r="K28" i="5"/>
  <c r="H37" i="5"/>
  <c r="I37" i="5"/>
  <c r="J38" i="5"/>
  <c r="H38" i="5"/>
  <c r="J42" i="5"/>
  <c r="S42" i="5"/>
  <c r="H44" i="5"/>
  <c r="S45" i="5"/>
  <c r="J50" i="5"/>
  <c r="J51" i="5"/>
  <c r="K51" i="5"/>
  <c r="I51" i="5"/>
  <c r="H51" i="5"/>
  <c r="S51" i="5"/>
  <c r="H54" i="5"/>
  <c r="I54" i="5"/>
  <c r="S55" i="5"/>
  <c r="J64" i="5"/>
  <c r="K64" i="5"/>
  <c r="I64" i="5"/>
  <c r="H64" i="5"/>
  <c r="H41" i="5"/>
  <c r="K47" i="5"/>
  <c r="J47" i="5"/>
  <c r="H47" i="5"/>
  <c r="J54" i="5"/>
  <c r="S62" i="5"/>
  <c r="I65" i="5"/>
  <c r="H58" i="5"/>
  <c r="I59" i="5"/>
  <c r="H59" i="5"/>
  <c r="J66" i="5"/>
  <c r="I58" i="5"/>
  <c r="J59" i="5"/>
  <c r="K60" i="5"/>
  <c r="H60" i="5"/>
  <c r="I61" i="5"/>
  <c r="H61" i="5"/>
  <c r="S48" i="5"/>
  <c r="H52" i="5"/>
  <c r="J53" i="5"/>
  <c r="H53" i="5"/>
  <c r="J58" i="5"/>
  <c r="S58" i="5"/>
  <c r="K59" i="5"/>
  <c r="I62" i="5"/>
  <c r="H62" i="5"/>
  <c r="J65" i="5"/>
  <c r="H65" i="5"/>
  <c r="H15" i="5" l="1"/>
  <c r="I40" i="5"/>
  <c r="J7" i="4" s="1"/>
  <c r="H40" i="5"/>
  <c r="J6" i="4" s="1"/>
  <c r="J40" i="5"/>
  <c r="J8" i="4" s="1"/>
  <c r="K40" i="5"/>
  <c r="J10" i="4" s="1"/>
  <c r="S40" i="5"/>
  <c r="J9" i="4" s="1"/>
  <c r="H30" i="5"/>
  <c r="H6" i="4" s="1"/>
  <c r="H24" i="5"/>
  <c r="F6" i="4" s="1"/>
  <c r="H10" i="5"/>
  <c r="C6" i="4" s="1"/>
  <c r="E71" i="5"/>
  <c r="L4" i="5"/>
  <c r="L42" i="5"/>
  <c r="L47" i="5"/>
  <c r="L18" i="5"/>
  <c r="L19" i="5"/>
  <c r="G71" i="5"/>
  <c r="K30" i="5"/>
  <c r="H10" i="4" s="1"/>
  <c r="L53" i="5"/>
  <c r="L29" i="5"/>
  <c r="L26" i="5"/>
  <c r="F71" i="5"/>
  <c r="L6" i="5"/>
  <c r="L39" i="5"/>
  <c r="L45" i="5"/>
  <c r="L20" i="5"/>
  <c r="K12" i="5"/>
  <c r="D10" i="4" s="1"/>
  <c r="J12" i="5"/>
  <c r="D8" i="4" s="1"/>
  <c r="L66" i="5"/>
  <c r="L55" i="5"/>
  <c r="H43" i="5"/>
  <c r="K6" i="4" s="1"/>
  <c r="J30" i="5"/>
  <c r="H8" i="4" s="1"/>
  <c r="J27" i="5"/>
  <c r="G8" i="4" s="1"/>
  <c r="K24" i="5"/>
  <c r="F10" i="4" s="1"/>
  <c r="L22" i="5"/>
  <c r="L23" i="5"/>
  <c r="L21" i="5"/>
  <c r="L14" i="5"/>
  <c r="E6" i="4"/>
  <c r="L8" i="5"/>
  <c r="L9" i="5"/>
  <c r="L7" i="5"/>
  <c r="S32" i="5"/>
  <c r="I9" i="4" s="1"/>
  <c r="S30" i="5"/>
  <c r="H9" i="4" s="1"/>
  <c r="S15" i="5"/>
  <c r="E9" i="4" s="1"/>
  <c r="S12" i="5"/>
  <c r="D9" i="4" s="1"/>
  <c r="S10" i="5"/>
  <c r="C9" i="4" s="1"/>
  <c r="S43" i="5"/>
  <c r="K9" i="4" s="1"/>
  <c r="L36" i="5"/>
  <c r="L17" i="5"/>
  <c r="S27" i="5"/>
  <c r="G9" i="4" s="1"/>
  <c r="S24" i="5"/>
  <c r="F9" i="4" s="1"/>
  <c r="K57" i="5"/>
  <c r="M10" i="4" s="1"/>
  <c r="L44" i="5"/>
  <c r="S63" i="5"/>
  <c r="N9" i="4" s="1"/>
  <c r="J49" i="5"/>
  <c r="L8" i="4" s="1"/>
  <c r="K10" i="5"/>
  <c r="C10" i="4" s="1"/>
  <c r="L58" i="5"/>
  <c r="J63" i="5"/>
  <c r="N8" i="4" s="1"/>
  <c r="L54" i="5"/>
  <c r="S49" i="5"/>
  <c r="L9" i="4" s="1"/>
  <c r="L38" i="5"/>
  <c r="L37" i="5"/>
  <c r="L50" i="5"/>
  <c r="L46" i="5"/>
  <c r="K43" i="5"/>
  <c r="K10" i="4" s="1"/>
  <c r="L35" i="5"/>
  <c r="L31" i="5"/>
  <c r="L25" i="5"/>
  <c r="K49" i="5"/>
  <c r="L10" i="4" s="1"/>
  <c r="J32" i="5"/>
  <c r="I8" i="4" s="1"/>
  <c r="J24" i="5"/>
  <c r="F8" i="4" s="1"/>
  <c r="K15" i="5"/>
  <c r="E10" i="4" s="1"/>
  <c r="D6" i="4"/>
  <c r="J15" i="5"/>
  <c r="E8" i="4" s="1"/>
  <c r="L61" i="5"/>
  <c r="L59" i="5"/>
  <c r="L65" i="5"/>
  <c r="K67" i="5"/>
  <c r="O10" i="4" s="1"/>
  <c r="L51" i="5"/>
  <c r="S67" i="5"/>
  <c r="O9" i="4" s="1"/>
  <c r="S57" i="5"/>
  <c r="M9" i="4" s="1"/>
  <c r="L28" i="5"/>
  <c r="I30" i="5"/>
  <c r="H7" i="4" s="1"/>
  <c r="I27" i="5"/>
  <c r="G7" i="4" s="1"/>
  <c r="J67" i="5"/>
  <c r="O8" i="4" s="1"/>
  <c r="K63" i="5"/>
  <c r="N10" i="4" s="1"/>
  <c r="L52" i="5"/>
  <c r="L48" i="5"/>
  <c r="I49" i="5"/>
  <c r="L7" i="4" s="1"/>
  <c r="L56" i="5"/>
  <c r="I43" i="5"/>
  <c r="K7" i="4" s="1"/>
  <c r="J43" i="5"/>
  <c r="K8" i="4" s="1"/>
  <c r="I57" i="5"/>
  <c r="M7" i="4" s="1"/>
  <c r="K32" i="5"/>
  <c r="I10" i="4" s="1"/>
  <c r="K27" i="5"/>
  <c r="G10" i="4" s="1"/>
  <c r="L16" i="5"/>
  <c r="H63" i="5"/>
  <c r="N6" i="4" s="1"/>
  <c r="H67" i="5"/>
  <c r="O6" i="4" s="1"/>
  <c r="L60" i="5"/>
  <c r="H49" i="5"/>
  <c r="L6" i="4" s="1"/>
  <c r="H32" i="5"/>
  <c r="I6" i="4" s="1"/>
  <c r="H71" i="5"/>
  <c r="H27" i="5"/>
  <c r="G6" i="4" s="1"/>
  <c r="J10" i="5"/>
  <c r="C8" i="4" s="1"/>
  <c r="L41" i="5"/>
  <c r="I15" i="5"/>
  <c r="E7" i="4" s="1"/>
  <c r="I24" i="5"/>
  <c r="F7" i="4" s="1"/>
  <c r="I12" i="5"/>
  <c r="D7" i="4" s="1"/>
  <c r="L62" i="5"/>
  <c r="I63" i="5"/>
  <c r="N7" i="4" s="1"/>
  <c r="L64" i="5"/>
  <c r="I67" i="5"/>
  <c r="O7" i="4" s="1"/>
  <c r="J57" i="5"/>
  <c r="M8" i="4" s="1"/>
  <c r="H57" i="5"/>
  <c r="M6" i="4" s="1"/>
  <c r="I32" i="5"/>
  <c r="I7" i="4" s="1"/>
  <c r="L3" i="5"/>
  <c r="I10" i="5"/>
  <c r="C7" i="4" s="1"/>
  <c r="L13" i="5"/>
  <c r="L5" i="5"/>
  <c r="L11" i="5"/>
  <c r="G73" i="5" l="1"/>
  <c r="G74" i="5" s="1"/>
  <c r="E7" i="22" s="1"/>
  <c r="F73" i="5"/>
  <c r="F74" i="5" s="1"/>
  <c r="E6" i="22" s="1"/>
  <c r="E73" i="5"/>
  <c r="E74" i="5" s="1"/>
  <c r="E5" i="22" s="1"/>
  <c r="H10" i="22"/>
  <c r="I10" i="22"/>
  <c r="H9" i="22"/>
  <c r="I9" i="22"/>
  <c r="H11" i="22"/>
  <c r="I11" i="22"/>
  <c r="H8" i="22"/>
  <c r="I8" i="22"/>
  <c r="I13" i="22"/>
  <c r="H13" i="22"/>
  <c r="H5" i="22"/>
  <c r="I5" i="22"/>
  <c r="H7" i="22"/>
  <c r="I7" i="22"/>
  <c r="H6" i="22"/>
  <c r="I6" i="22"/>
  <c r="H12" i="22"/>
  <c r="I12" i="22"/>
  <c r="H17" i="22"/>
  <c r="I17" i="22"/>
  <c r="H15" i="22"/>
  <c r="I15" i="22"/>
  <c r="I16" i="22"/>
  <c r="H16" i="22"/>
  <c r="I14" i="22"/>
  <c r="H14" i="22"/>
  <c r="Q10" i="4"/>
  <c r="B15" i="4" s="1"/>
  <c r="B20" i="4" s="1"/>
  <c r="B21" i="4" s="1"/>
  <c r="B4" i="22" s="1"/>
  <c r="Q9" i="4"/>
  <c r="Q7" i="4"/>
  <c r="Q6" i="4"/>
  <c r="Q8" i="4"/>
  <c r="J10" i="22" l="1"/>
  <c r="J7" i="22"/>
  <c r="K7" i="22" s="1"/>
  <c r="L7" i="22" s="1"/>
  <c r="J12" i="22"/>
  <c r="J6" i="22"/>
  <c r="J8" i="22"/>
  <c r="K8" i="22" s="1"/>
  <c r="L8" i="22" s="1"/>
  <c r="J11" i="22"/>
  <c r="J5" i="22"/>
  <c r="J9" i="22"/>
  <c r="J13" i="22"/>
  <c r="J16" i="22"/>
  <c r="K16" i="22" s="1"/>
  <c r="L16" i="22" s="1"/>
  <c r="J17" i="22"/>
  <c r="J14" i="22"/>
  <c r="J15" i="22"/>
  <c r="K15" i="22" s="1"/>
  <c r="L15" i="22" s="1"/>
  <c r="B18" i="4"/>
  <c r="K5" i="22" l="1"/>
  <c r="L5" i="22" s="1"/>
  <c r="L17" i="22"/>
  <c r="K17" i="22"/>
  <c r="K12" i="22"/>
  <c r="L12" i="22" s="1"/>
  <c r="K13" i="22"/>
  <c r="L13" i="22" s="1"/>
  <c r="K10" i="22"/>
  <c r="L10" i="22" s="1"/>
  <c r="K9" i="22"/>
  <c r="L9" i="22"/>
  <c r="K11" i="22"/>
  <c r="L11" i="22" s="1"/>
  <c r="K14" i="22"/>
  <c r="L14" i="22" s="1"/>
  <c r="K6" i="22"/>
  <c r="L6" i="22"/>
  <c r="M13" i="22"/>
  <c r="M11" i="22"/>
  <c r="M16" i="22"/>
  <c r="M14" i="22"/>
  <c r="M6" i="22"/>
  <c r="M7" i="22"/>
  <c r="M9" i="22"/>
  <c r="M10" i="22"/>
  <c r="M5" i="22"/>
  <c r="M12" i="22"/>
  <c r="M17" i="22"/>
  <c r="M18" i="22"/>
  <c r="M15" i="22"/>
</calcChain>
</file>

<file path=xl/sharedStrings.xml><?xml version="1.0" encoding="utf-8"?>
<sst xmlns="http://schemas.openxmlformats.org/spreadsheetml/2006/main" count="609" uniqueCount="170">
  <si>
    <t>Échantillon évalué</t>
  </si>
  <si>
    <t>Site :</t>
  </si>
  <si>
    <t>N° page</t>
  </si>
  <si>
    <t>Titre de la page</t>
  </si>
  <si>
    <t>URL</t>
  </si>
  <si>
    <t>P01</t>
  </si>
  <si>
    <t>P02</t>
  </si>
  <si>
    <t>P03</t>
  </si>
  <si>
    <t>Thématique</t>
  </si>
  <si>
    <t>Critère</t>
  </si>
  <si>
    <t>Recommandation</t>
  </si>
  <si>
    <t>IMAGES</t>
  </si>
  <si>
    <t>1.1</t>
  </si>
  <si>
    <t>1.2</t>
  </si>
  <si>
    <t>1.3</t>
  </si>
  <si>
    <t>Pour chaque image porteuse d'information ayant une alternative textuelle, cette alternative est-elle pertinente (hors cas particuliers) ?</t>
  </si>
  <si>
    <t>1.4</t>
  </si>
  <si>
    <t>1.5</t>
  </si>
  <si>
    <t>1.6</t>
  </si>
  <si>
    <t>1.7</t>
  </si>
  <si>
    <t>CADRES</t>
  </si>
  <si>
    <t>COULEURS</t>
  </si>
  <si>
    <t>3.1</t>
  </si>
  <si>
    <t>3.2</t>
  </si>
  <si>
    <t>MULTIMÉDIA</t>
  </si>
  <si>
    <t>4.1</t>
  </si>
  <si>
    <t>4.2</t>
  </si>
  <si>
    <t>4.3</t>
  </si>
  <si>
    <t>4.4</t>
  </si>
  <si>
    <t>4.8</t>
  </si>
  <si>
    <t>4.9</t>
  </si>
  <si>
    <t>4.10</t>
  </si>
  <si>
    <t>4.11</t>
  </si>
  <si>
    <t>TABLEAUX</t>
  </si>
  <si>
    <t>5.6</t>
  </si>
  <si>
    <t>5.7</t>
  </si>
  <si>
    <t>LIENS</t>
  </si>
  <si>
    <t>6.1</t>
  </si>
  <si>
    <t>6.2</t>
  </si>
  <si>
    <t>SCRIPTS</t>
  </si>
  <si>
    <t>7.3</t>
  </si>
  <si>
    <t>ÉLÉMENTS OBLIGATOIRES</t>
  </si>
  <si>
    <t>8.4</t>
  </si>
  <si>
    <t>8.5</t>
  </si>
  <si>
    <t>8.6</t>
  </si>
  <si>
    <t>8.7</t>
  </si>
  <si>
    <t>8.8</t>
  </si>
  <si>
    <t>STRUCTURATION</t>
  </si>
  <si>
    <t>9.1</t>
  </si>
  <si>
    <t>9.2</t>
  </si>
  <si>
    <t>PRÉSENTATION</t>
  </si>
  <si>
    <t>10.7</t>
  </si>
  <si>
    <t>10.8</t>
  </si>
  <si>
    <t>10.9</t>
  </si>
  <si>
    <t>10.10</t>
  </si>
  <si>
    <t>10.14</t>
  </si>
  <si>
    <t>FORMULAIRES</t>
  </si>
  <si>
    <t>11.1</t>
  </si>
  <si>
    <t>11.2</t>
  </si>
  <si>
    <t>11.5</t>
  </si>
  <si>
    <t>11.6</t>
  </si>
  <si>
    <t>11.7</t>
  </si>
  <si>
    <t>11.9</t>
  </si>
  <si>
    <t>11.10</t>
  </si>
  <si>
    <t>NAVIGATION</t>
  </si>
  <si>
    <t>12.6</t>
  </si>
  <si>
    <t>12.7</t>
  </si>
  <si>
    <t>12.8</t>
  </si>
  <si>
    <t>12.9</t>
  </si>
  <si>
    <t>12.11</t>
  </si>
  <si>
    <t>CONSULTATION</t>
  </si>
  <si>
    <t>13.1</t>
  </si>
  <si>
    <t>13.7</t>
  </si>
  <si>
    <t>13.8</t>
  </si>
  <si>
    <t>Synthèse par thématiques et par statuts</t>
  </si>
  <si>
    <t>Statut</t>
  </si>
  <si>
    <t>C</t>
  </si>
  <si>
    <t>NC</t>
  </si>
  <si>
    <t>NA</t>
  </si>
  <si>
    <t>D</t>
  </si>
  <si>
    <t>NT</t>
  </si>
  <si>
    <t>Pourcentage de critères respectés (somme des critères conformes divisée par le nombre de critères applicables) :</t>
  </si>
  <si>
    <t>Taux moyen de conformité du service en ligne (moyenne des taux de conformité de chaque page) :</t>
  </si>
  <si>
    <t>TOTAL D</t>
  </si>
  <si>
    <t>TOTAL C</t>
  </si>
  <si>
    <t>TOTAL NC</t>
  </si>
  <si>
    <t>TOTAL NA</t>
  </si>
  <si>
    <t>TAUX MOYEN</t>
  </si>
  <si>
    <t>Dérogation</t>
  </si>
  <si>
    <t>Modifications à apporter</t>
  </si>
  <si>
    <t>Commentaires en cas de dérogations</t>
  </si>
  <si>
    <t>N</t>
  </si>
  <si>
    <t>Total</t>
  </si>
  <si>
    <t>A</t>
  </si>
  <si>
    <t>AA</t>
  </si>
  <si>
    <t>Niveau</t>
  </si>
  <si>
    <t>Conformité par page</t>
  </si>
  <si>
    <t>Conformité par thématique</t>
  </si>
  <si>
    <t>Page</t>
  </si>
  <si>
    <t>8.2</t>
  </si>
  <si>
    <t>8.3</t>
  </si>
  <si>
    <t>AUDIT SIMPLIFIÉ – GRILLE D'ÉVALUATION</t>
  </si>
  <si>
    <t>AUDIT SIMPLIFIÉ - Synthèse des résultats</t>
  </si>
  <si>
    <t>Score</t>
  </si>
  <si>
    <t>Label</t>
  </si>
  <si>
    <t>end %</t>
  </si>
  <si>
    <t>start %</t>
  </si>
  <si>
    <t>très faible</t>
  </si>
  <si>
    <t>faible</t>
  </si>
  <si>
    <t>S</t>
  </si>
  <si>
    <t>moyen</t>
  </si>
  <si>
    <t>bon</t>
  </si>
  <si>
    <t>très bon</t>
  </si>
  <si>
    <t xml:space="preserve">Niveau d'accessibilité </t>
  </si>
  <si>
    <t>Date : xx/xx/xxxx</t>
  </si>
  <si>
    <t>Auditeur : xxx</t>
  </si>
  <si>
    <t>https://</t>
  </si>
  <si>
    <t>ELTS  OBLIGATOIRES</t>
  </si>
  <si>
    <t>PRESENTATION DE L'INFO</t>
  </si>
  <si>
    <t>Chaque image porteuse d’information a-t-elle une alternative textuelle ?</t>
  </si>
  <si>
    <t>Chaque image de décoration est-elle correctement ignorée par les technologies d’assistance ?</t>
  </si>
  <si>
    <t>Pour chaque image utilisée comme CAPTCHA ou comme image-test, ayant une alternative textuelle, cette alternative permet-elle d’identifier la nature et la fonction de l’image ?</t>
  </si>
  <si>
    <t>Pour chaque image utilisée comme CAPTCHA, une solution d’accès alternatif au contenu ou à la fonction du CAPTCHA est-elle présente ?</t>
  </si>
  <si>
    <t>Chaque image porteuse d’information a-t-elle, si nécessaire, une description détaillée ?</t>
  </si>
  <si>
    <t>Pour chaque image porteuse d’information ayant une description détaillée, cette description est-elle pertinente ?</t>
  </si>
  <si>
    <t>Chaque cadre a-t-il un titre de cadre ?</t>
  </si>
  <si>
    <t>Dans chaque page web, l’information ne doit pas être donnée uniquement par la couleur. Cette règle est-elle respectée ?</t>
  </si>
  <si>
    <t>Dans chaque page web, le contraste entre la couleur du texte et la couleur de son arrière-plan est-il suffisamment élevé (hors cas particuliers) ?</t>
  </si>
  <si>
    <t>Chaque média temporel pré-enregistré a-t-il, si nécessaire, une transcription textuelle ou une audiodescription (hors cas particuliers) ?</t>
  </si>
  <si>
    <t>Pour chaque média temporel pré-enregistré ayant une transcription textuelle ou une audiodescription synchronisée, celles-ci sont-elles pertinentes (hors cas particuliers) ?</t>
  </si>
  <si>
    <t>Chaque média temporel synchronisé pré-enregistré a-t-il, si nécessaire, des sous-titres synchronisés (hors cas particuliers) ?</t>
  </si>
  <si>
    <t>Pour chaque média temporel synchronisé pré-enregistré ayant des sous-titres synchronisés, ces sous-titres sont-ils pertinents ?</t>
  </si>
  <si>
    <t>Chaque média non temporel a-t-il, si nécessaire, une alternative (hors cas particuliers) ?</t>
  </si>
  <si>
    <t>Pour chaque média non temporel ayant une alternative, cette alternative est-elle pertinente ?</t>
  </si>
  <si>
    <t>Chaque son déclenché automatiquement est-il contrôlable par l’utilisateur ?</t>
  </si>
  <si>
    <t>La consultation de chaque média temporel est-elle, si nécessaire, contrôlable par le clavier et tout dispositif de pointage ?</t>
  </si>
  <si>
    <t>Pour chaque tableau de données, chaque en-tête de colonnes et chaque en-tête de lignes sont-ils correctement déclarés ?</t>
  </si>
  <si>
    <t>Pour chaque tableau de données, la technique appropriée permettant d’associer chaque cellule avec ses en-têtes est-elle utilisée (hors cas particuliers) ?</t>
  </si>
  <si>
    <t>Chaque lien est-il explicite (hors cas particuliers) ?</t>
  </si>
  <si>
    <t>Dans chaque page web, chaque lien a-t-il un intitulé ?</t>
  </si>
  <si>
    <t>Chaque script est-il contrôlable par le clavier et par tout dispositif de pointage (hors cas particuliers) ?</t>
  </si>
  <si>
    <t>Pour chaque page web, le code source généré est-il valide selon le type de document spécifié (hors cas particuliers) ?</t>
  </si>
  <si>
    <t>Dans chaque page web, la langue par défaut est-elle présente ?</t>
  </si>
  <si>
    <t>Pour chaque page web ayant une langue par défaut, le code de langue est-il pertinent ?</t>
  </si>
  <si>
    <t>Chaque page web a-t-elle un titre de page ?</t>
  </si>
  <si>
    <t>Pour chaque page web ayant un titre de page, ce titre est-il pertinent ?</t>
  </si>
  <si>
    <t>Dans chaque page web, chaque changement de langue est-il indiqué dans le code source (hors cas particuliers) ?</t>
  </si>
  <si>
    <t>Dans chaque page web, le code de langue de chaque changement de langue est-il valide et pertinent ?</t>
  </si>
  <si>
    <t>Dans chaque page web, l’information est-elle structurée par l’utilisation appropriée de titres ?</t>
  </si>
  <si>
    <t>Dans chaque page web, la structure du document est-elle cohérente (hors cas particuliers) ?</t>
  </si>
  <si>
    <t>Dans chaque page web, pour chaque élément recevant le focus, la prise de focus est-elle visible ?</t>
  </si>
  <si>
    <t>Pour chaque page web, les contenus cachés ont-ils vocation à être ignorés par les technologies d’assistance ?</t>
  </si>
  <si>
    <t>Dans chaque page web, l’information ne doit pas être donnée uniquement par la forme, taille ou position. Cette règle est-elle respectée ?</t>
  </si>
  <si>
    <t>Dans chaque page web, l’information ne doit pas être donnée par la forme, taille ou position uniquement. Cette règle est-elle implémentée de façon pertinente ?</t>
  </si>
  <si>
    <t>Dans chaque page web, les contenus additionnels apparaissant via les styles CSS uniquement peuvent-ils être rendus visibles au clavier et par tout dispositif de pointage ?</t>
  </si>
  <si>
    <t>Chaque champ de formulaire a-t-il une étiquette ?</t>
  </si>
  <si>
    <t>Chaque étiquette associée à un champ de formulaire est-elle pertinente (hors cas particuliers) ?</t>
  </si>
  <si>
    <t>Dans chaque formulaire, les champs de même nature sont-ils regroupés, si nécessaire ?</t>
  </si>
  <si>
    <t>Dans chaque formulaire, chaque regroupement de champs de même nature a-t-il une légende ?</t>
  </si>
  <si>
    <t>Dans chaque formulaire, chaque légende associée à un regroupement de champs de même nature est-elle pertinente ?</t>
  </si>
  <si>
    <t>Dans chaque formulaire, l’intitulé de chaque bouton est-il pertinent (hors cas particuliers) ?</t>
  </si>
  <si>
    <t>Dans chaque formulaire, le contrôle de saisie est-il utilisé de manière pertinente (hors cas particuliers) ?</t>
  </si>
  <si>
    <t>Les zones de regroupement de contenus présentes dans plusieurs pages web (zones d’en-tête, de navigation principale, de contenu principal, de pied de page et de moteur de recherche) peuvent-elles être atteintes ou évitées ?</t>
  </si>
  <si>
    <t>Dans chaque page web, un lien d’évitement ou d’accès rapide à la zone de contenu principal est-il présent (hors cas particuliers) ?</t>
  </si>
  <si>
    <t>Dans chaque page web, l’ordre de tabulation est-il cohérent ?</t>
  </si>
  <si>
    <t>Dans chaque page web, la navigation ne doit pas contenir de piège au clavier. Cette règle est-elle respectée ?</t>
  </si>
  <si>
    <t>Dans chaque page web, les contenus additionnels apparaissant au survol, à la prise de focus ou à l’activation d’un composant d’interface sont-ils si nécessaire atteignables au clavier ?</t>
  </si>
  <si>
    <t>Pour chaque page web, l’utilisateur a-t-il le contrôle de chaque limite de temps modifiant le contenu (hors cas particuliers) ?</t>
  </si>
  <si>
    <t>Dans chaque page web, les changements brusques de luminosité ou les effets de flash sont-ils correctement utilisés ?</t>
  </si>
  <si>
    <t>Dans chaque page web, chaque contenu en mouvement ou clignotant est-il contrôlable par l’utilisateur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</si>
</sst>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\ [$€-40C];[Red]\-#,##0.00\ [$€-40C]"/>
    <numFmt numFmtId="165" formatCode="0.000000%"/>
  </numFmts>
  <fonts count="33" x14ac:knownFonts="1">
    <font>
      <sz val="12"/>
      <color rgb="FF000000"/>
      <name val="Arial"/>
    </font>
    <font>
      <b/>
      <sz val="8"/>
      <color rgb="FFFFFFFF"/>
      <name val="Arial"/>
      <family val="2"/>
    </font>
    <font>
      <sz val="8"/>
      <color rgb="FF000000"/>
      <name val="Arial"/>
      <family val="2"/>
    </font>
    <font>
      <b/>
      <sz val="8"/>
      <color rgb="FF000000"/>
      <name val="Arial"/>
      <family val="2"/>
    </font>
    <font>
      <b/>
      <i/>
      <sz val="16"/>
      <color rgb="FF000000"/>
      <name val="Arial"/>
      <family val="2"/>
    </font>
    <font>
      <b/>
      <sz val="8"/>
      <color rgb="FF808080"/>
      <name val="Arial"/>
      <family val="2"/>
    </font>
    <font>
      <b/>
      <i/>
      <u/>
      <sz val="12"/>
      <color rgb="FF000000"/>
      <name val="Arial"/>
      <family val="2"/>
    </font>
    <font>
      <b/>
      <sz val="11"/>
      <color rgb="FFFFFFFF"/>
      <name val="Arial"/>
      <family val="2"/>
    </font>
    <font>
      <b/>
      <sz val="12"/>
      <color rgb="FF000000"/>
      <name val="Arial"/>
      <family val="2"/>
    </font>
    <font>
      <b/>
      <sz val="12"/>
      <color rgb="FFFFFFFF"/>
      <name val="Arial"/>
      <family val="2"/>
    </font>
    <font>
      <b/>
      <sz val="12"/>
      <color rgb="FF808080"/>
      <name val="Arial"/>
      <family val="2"/>
    </font>
    <font>
      <u/>
      <sz val="10"/>
      <color rgb="FF0000D4"/>
      <name val="Arial"/>
      <family val="2"/>
    </font>
    <font>
      <b/>
      <sz val="12"/>
      <color rgb="FFFFFFFF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8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808080"/>
      <name val="Calibri"/>
      <family val="2"/>
      <scheme val="minor"/>
    </font>
    <font>
      <sz val="11"/>
      <color rgb="FF8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8"/>
      <name val="Verdana"/>
      <family val="2"/>
    </font>
    <font>
      <sz val="10"/>
      <name val="Verdana"/>
      <family val="2"/>
    </font>
    <font>
      <b/>
      <sz val="12"/>
      <color theme="0"/>
      <name val="Arial"/>
    </font>
    <font>
      <sz val="12"/>
      <color theme="1"/>
      <name val="Arial"/>
    </font>
    <font>
      <sz val="12"/>
      <color theme="1"/>
      <name val="Calibri"/>
      <family val="2"/>
      <scheme val="minor"/>
    </font>
    <font>
      <b/>
      <sz val="12"/>
      <color theme="0"/>
      <name val="Arial"/>
      <family val="2"/>
    </font>
    <font>
      <sz val="12"/>
      <color rgb="FF000000"/>
      <name val="Times New Roman"/>
      <family val="1"/>
    </font>
    <font>
      <sz val="10"/>
      <color rgb="FF000000"/>
      <name val="Courier New"/>
      <family val="3"/>
    </font>
  </fonts>
  <fills count="12">
    <fill>
      <patternFill patternType="none"/>
    </fill>
    <fill>
      <patternFill patternType="gray125"/>
    </fill>
    <fill>
      <patternFill patternType="solid">
        <fgColor rgb="FF07838B"/>
        <bgColor rgb="FF008080"/>
      </patternFill>
    </fill>
    <fill>
      <patternFill patternType="solid">
        <fgColor rgb="FFEEEEEE"/>
        <bgColor rgb="FFFFFFFF"/>
      </patternFill>
    </fill>
    <fill>
      <patternFill patternType="solid">
        <fgColor rgb="FFFFFFCC"/>
        <bgColor rgb="FFFFFFFF"/>
      </patternFill>
    </fill>
    <fill>
      <patternFill patternType="solid">
        <fgColor rgb="FF2D77D0"/>
        <bgColor rgb="FF0066CC"/>
      </patternFill>
    </fill>
    <fill>
      <patternFill patternType="solid">
        <fgColor rgb="FFFFFFFF"/>
        <bgColor rgb="FFFFFFCC"/>
      </patternFill>
    </fill>
    <fill>
      <patternFill patternType="solid">
        <fgColor rgb="FFDE1B3E"/>
        <bgColor rgb="FFC81A71"/>
      </patternFill>
    </fill>
    <fill>
      <patternFill patternType="solid">
        <fgColor rgb="FF000000"/>
        <bgColor rgb="FF003300"/>
      </patternFill>
    </fill>
    <fill>
      <patternFill patternType="solid">
        <fgColor rgb="FFC81A71"/>
        <bgColor rgb="FFDE1B3E"/>
      </patternFill>
    </fill>
    <fill>
      <patternFill patternType="solid">
        <fgColor rgb="FF933C53"/>
        <bgColor rgb="FF993300"/>
      </patternFill>
    </fill>
    <fill>
      <patternFill patternType="solid">
        <fgColor theme="4"/>
        <bgColor theme="4"/>
      </patternFill>
    </fill>
  </fills>
  <borders count="1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medium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22">
    <xf numFmtId="0" fontId="0" fillId="0" borderId="0"/>
    <xf numFmtId="0" fontId="11" fillId="0" borderId="0" applyBorder="0" applyProtection="0"/>
    <xf numFmtId="49" fontId="1" fillId="2" borderId="0" applyBorder="0" applyProtection="0">
      <alignment horizontal="center" vertical="center"/>
    </xf>
    <xf numFmtId="0" fontId="2" fillId="3" borderId="0" applyBorder="0" applyProtection="0"/>
    <xf numFmtId="0" fontId="3" fillId="4" borderId="0" applyBorder="0" applyProtection="0">
      <alignment horizontal="center" vertical="center"/>
    </xf>
    <xf numFmtId="0" fontId="3" fillId="0" borderId="0" applyBorder="0" applyProtection="0">
      <alignment horizontal="center" vertical="center"/>
    </xf>
    <xf numFmtId="0" fontId="1" fillId="5" borderId="0" applyBorder="0" applyProtection="0"/>
    <xf numFmtId="0" fontId="4" fillId="0" borderId="0" applyBorder="0" applyProtection="0">
      <alignment horizontal="center" textRotation="90"/>
    </xf>
    <xf numFmtId="49" fontId="5" fillId="6" borderId="0" applyBorder="0" applyProtection="0">
      <alignment horizontal="center" vertical="center"/>
    </xf>
    <xf numFmtId="49" fontId="1" fillId="7" borderId="0" applyBorder="0" applyProtection="0">
      <alignment horizontal="center" vertical="center"/>
    </xf>
    <xf numFmtId="49" fontId="1" fillId="8" borderId="0" applyBorder="0" applyProtection="0">
      <alignment horizontal="center" vertical="center"/>
    </xf>
    <xf numFmtId="0" fontId="6" fillId="0" borderId="0" applyBorder="0" applyProtection="0"/>
    <xf numFmtId="164" fontId="6" fillId="0" borderId="0" applyBorder="0" applyProtection="0"/>
    <xf numFmtId="0" fontId="7" fillId="9" borderId="0" applyBorder="0" applyProtection="0">
      <alignment horizontal="center" vertical="center"/>
    </xf>
    <xf numFmtId="0" fontId="8" fillId="10" borderId="0" applyBorder="0" applyProtection="0"/>
    <xf numFmtId="49" fontId="9" fillId="2" borderId="0" applyBorder="0" applyProtection="0"/>
    <xf numFmtId="0" fontId="8" fillId="4" borderId="0" applyBorder="0" applyProtection="0"/>
    <xf numFmtId="0" fontId="8" fillId="0" borderId="0" applyBorder="0" applyProtection="0"/>
    <xf numFmtId="49" fontId="10" fillId="6" borderId="0" applyBorder="0" applyProtection="0"/>
    <xf numFmtId="49" fontId="9" fillId="7" borderId="0" applyBorder="0" applyProtection="0"/>
    <xf numFmtId="49" fontId="9" fillId="8" borderId="0" applyBorder="0" applyProtection="0"/>
    <xf numFmtId="9" fontId="24" fillId="0" borderId="0" applyFont="0" applyFill="0" applyBorder="0" applyAlignment="0" applyProtection="0"/>
  </cellStyleXfs>
  <cellXfs count="94">
    <xf numFmtId="0" fontId="0" fillId="0" borderId="0" xfId="0"/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/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9" fillId="8" borderId="0" xfId="0" applyFont="1" applyFill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9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4" fillId="0" borderId="0" xfId="0" applyFont="1"/>
    <xf numFmtId="0" fontId="17" fillId="0" borderId="0" xfId="0" applyFont="1" applyAlignment="1">
      <alignment horizontal="left" vertical="center" wrapText="1"/>
    </xf>
    <xf numFmtId="0" fontId="16" fillId="5" borderId="0" xfId="6" applyFont="1" applyAlignment="1" applyProtection="1"/>
    <xf numFmtId="0" fontId="18" fillId="0" borderId="1" xfId="0" applyFont="1" applyBorder="1" applyAlignment="1">
      <alignment horizontal="center" vertical="center" wrapText="1"/>
    </xf>
    <xf numFmtId="0" fontId="16" fillId="0" borderId="0" xfId="6" applyFont="1" applyFill="1" applyAlignment="1" applyProtection="1">
      <alignment horizontal="center" vertical="center" wrapText="1"/>
    </xf>
    <xf numFmtId="0" fontId="15" fillId="0" borderId="0" xfId="0" applyFont="1"/>
    <xf numFmtId="0" fontId="18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15" fillId="3" borderId="1" xfId="0" applyFont="1" applyFill="1" applyBorder="1" applyAlignment="1">
      <alignment horizontal="center"/>
    </xf>
    <xf numFmtId="0" fontId="14" fillId="9" borderId="0" xfId="0" applyFont="1" applyFill="1"/>
    <xf numFmtId="0" fontId="14" fillId="9" borderId="0" xfId="0" applyFont="1" applyFill="1" applyAlignment="1">
      <alignment horizontal="center"/>
    </xf>
    <xf numFmtId="0" fontId="12" fillId="9" borderId="1" xfId="0" applyFont="1" applyFill="1" applyBorder="1" applyAlignment="1">
      <alignment horizontal="center"/>
    </xf>
    <xf numFmtId="0" fontId="12" fillId="9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1" xfId="6" applyFont="1" applyBorder="1" applyAlignment="1" applyProtection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left" vertical="center" wrapText="1"/>
    </xf>
    <xf numFmtId="0" fontId="20" fillId="0" borderId="0" xfId="0" applyFont="1"/>
    <xf numFmtId="0" fontId="20" fillId="3" borderId="4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center"/>
    </xf>
    <xf numFmtId="49" fontId="13" fillId="2" borderId="1" xfId="2" applyFont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/>
    </xf>
    <xf numFmtId="0" fontId="20" fillId="0" borderId="6" xfId="0" applyFont="1" applyBorder="1" applyAlignment="1">
      <alignment horizontal="center"/>
    </xf>
    <xf numFmtId="49" fontId="13" fillId="7" borderId="1" xfId="9" applyFont="1" applyBorder="1" applyAlignment="1" applyProtection="1">
      <alignment horizontal="center" vertical="center"/>
    </xf>
    <xf numFmtId="0" fontId="20" fillId="3" borderId="1" xfId="0" applyFont="1" applyFill="1" applyBorder="1" applyAlignment="1">
      <alignment horizontal="center"/>
    </xf>
    <xf numFmtId="0" fontId="20" fillId="3" borderId="6" xfId="0" applyFont="1" applyFill="1" applyBorder="1" applyAlignment="1">
      <alignment horizontal="center"/>
    </xf>
    <xf numFmtId="49" fontId="21" fillId="6" borderId="1" xfId="8" applyFont="1" applyBorder="1" applyAlignment="1" applyProtection="1">
      <alignment horizontal="center" vertical="center"/>
    </xf>
    <xf numFmtId="0" fontId="20" fillId="0" borderId="3" xfId="0" applyFont="1" applyBorder="1" applyAlignment="1">
      <alignment horizontal="center"/>
    </xf>
    <xf numFmtId="0" fontId="20" fillId="0" borderId="7" xfId="0" applyFont="1" applyBorder="1" applyAlignment="1">
      <alignment horizontal="center"/>
    </xf>
    <xf numFmtId="0" fontId="19" fillId="4" borderId="1" xfId="4" applyFont="1" applyBorder="1" applyAlignment="1" applyProtection="1">
      <alignment horizontal="center" vertical="center"/>
    </xf>
    <xf numFmtId="0" fontId="20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vertical="center"/>
    </xf>
    <xf numFmtId="0" fontId="22" fillId="0" borderId="1" xfId="0" applyFont="1" applyBorder="1" applyAlignment="1">
      <alignment horizontal="left" vertical="center" wrapText="1"/>
    </xf>
    <xf numFmtId="0" fontId="23" fillId="0" borderId="0" xfId="0" applyFont="1" applyAlignment="1">
      <alignment horizontal="left" vertical="center" wrapText="1"/>
    </xf>
    <xf numFmtId="0" fontId="23" fillId="0" borderId="0" xfId="0" applyFont="1"/>
    <xf numFmtId="0" fontId="0" fillId="0" borderId="0" xfId="0" applyAlignment="1">
      <alignment horizontal="center"/>
    </xf>
    <xf numFmtId="0" fontId="19" fillId="0" borderId="1" xfId="0" applyFont="1" applyBorder="1" applyAlignment="1">
      <alignment horizontal="left" vertical="center" wrapText="1"/>
    </xf>
    <xf numFmtId="0" fontId="25" fillId="0" borderId="0" xfId="0" applyFont="1" applyAlignment="1" applyProtection="1">
      <alignment horizontal="left" vertical="top" wrapText="1"/>
      <protection locked="0"/>
    </xf>
    <xf numFmtId="9" fontId="0" fillId="0" borderId="0" xfId="21" applyFont="1"/>
    <xf numFmtId="9" fontId="14" fillId="0" borderId="0" xfId="21" applyFont="1"/>
    <xf numFmtId="165" fontId="14" fillId="0" borderId="0" xfId="21" applyNumberFormat="1" applyFont="1"/>
    <xf numFmtId="0" fontId="0" fillId="0" borderId="0" xfId="0" applyAlignment="1">
      <alignment horizontal="right"/>
    </xf>
    <xf numFmtId="10" fontId="0" fillId="0" borderId="0" xfId="21" applyNumberFormat="1" applyFont="1" applyAlignment="1">
      <alignment horizontal="left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1" xfId="6" applyFont="1" applyBorder="1" applyAlignment="1" applyProtection="1">
      <alignment horizontal="center" vertical="center" textRotation="90" wrapText="1"/>
    </xf>
    <xf numFmtId="0" fontId="19" fillId="0" borderId="1" xfId="0" applyFont="1" applyFill="1" applyBorder="1" applyAlignment="1">
      <alignment horizontal="center" vertical="center" wrapText="1"/>
    </xf>
    <xf numFmtId="0" fontId="24" fillId="0" borderId="0" xfId="0" applyFont="1"/>
    <xf numFmtId="0" fontId="11" fillId="0" borderId="0" xfId="1"/>
    <xf numFmtId="0" fontId="27" fillId="11" borderId="11" xfId="0" applyFont="1" applyFill="1" applyBorder="1" applyAlignment="1">
      <alignment horizontal="center"/>
    </xf>
    <xf numFmtId="0" fontId="27" fillId="11" borderId="12" xfId="0" applyFont="1" applyFill="1" applyBorder="1" applyAlignment="1">
      <alignment horizontal="center"/>
    </xf>
    <xf numFmtId="0" fontId="27" fillId="11" borderId="13" xfId="0" applyFont="1" applyFill="1" applyBorder="1" applyAlignment="1">
      <alignment horizontal="center"/>
    </xf>
    <xf numFmtId="0" fontId="28" fillId="0" borderId="11" xfId="0" applyFont="1" applyBorder="1" applyAlignment="1">
      <alignment horizontal="right"/>
    </xf>
    <xf numFmtId="10" fontId="28" fillId="0" borderId="12" xfId="0" applyNumberFormat="1" applyFont="1" applyBorder="1" applyAlignment="1">
      <alignment horizontal="left"/>
    </xf>
    <xf numFmtId="0" fontId="29" fillId="0" borderId="11" xfId="0" applyFont="1" applyBorder="1" applyAlignment="1">
      <alignment horizontal="right"/>
    </xf>
    <xf numFmtId="0" fontId="28" fillId="0" borderId="13" xfId="0" applyFont="1" applyBorder="1"/>
    <xf numFmtId="0" fontId="26" fillId="0" borderId="11" xfId="0" applyFont="1" applyBorder="1" applyAlignment="1">
      <alignment horizontal="right"/>
    </xf>
    <xf numFmtId="0" fontId="28" fillId="0" borderId="14" xfId="0" applyFont="1" applyBorder="1" applyAlignment="1">
      <alignment horizontal="right"/>
    </xf>
    <xf numFmtId="10" fontId="28" fillId="0" borderId="15" xfId="0" applyNumberFormat="1" applyFont="1" applyBorder="1" applyAlignment="1">
      <alignment horizontal="left"/>
    </xf>
    <xf numFmtId="0" fontId="26" fillId="0" borderId="16" xfId="0" applyFont="1" applyBorder="1" applyAlignment="1">
      <alignment horizontal="right"/>
    </xf>
    <xf numFmtId="0" fontId="28" fillId="0" borderId="17" xfId="0" applyFont="1" applyBorder="1"/>
    <xf numFmtId="0" fontId="28" fillId="0" borderId="12" xfId="21" applyNumberFormat="1" applyFont="1" applyBorder="1" applyAlignment="1">
      <alignment horizontal="left"/>
    </xf>
    <xf numFmtId="0" fontId="30" fillId="11" borderId="12" xfId="0" applyFont="1" applyFill="1" applyBorder="1" applyAlignment="1">
      <alignment horizontal="center"/>
    </xf>
    <xf numFmtId="0" fontId="13" fillId="5" borderId="1" xfId="6" applyFont="1" applyBorder="1" applyAlignment="1" applyProtection="1">
      <alignment horizontal="center" vertical="center" textRotation="90" wrapText="1"/>
    </xf>
    <xf numFmtId="0" fontId="32" fillId="0" borderId="0" xfId="0" applyFont="1"/>
    <xf numFmtId="0" fontId="31" fillId="0" borderId="0" xfId="0" applyFont="1" applyAlignment="1">
      <alignment horizontal="left" vertical="center" wrapText="1" indent="2"/>
    </xf>
    <xf numFmtId="0" fontId="11" fillId="0" borderId="0" xfId="1"/>
    <xf numFmtId="0" fontId="17" fillId="0" borderId="0" xfId="0" applyFont="1" applyAlignment="1">
      <alignment horizontal="left" vertical="center"/>
    </xf>
    <xf numFmtId="0" fontId="12" fillId="9" borderId="0" xfId="13" applyFont="1" applyAlignment="1" applyProtection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12" fillId="9" borderId="2" xfId="13" applyFont="1" applyBorder="1" applyAlignment="1" applyProtection="1">
      <alignment horizontal="center" vertical="center" wrapText="1"/>
    </xf>
    <xf numFmtId="0" fontId="13" fillId="5" borderId="1" xfId="6" applyFont="1" applyBorder="1" applyAlignment="1" applyProtection="1">
      <alignment horizontal="center" vertical="center" textRotation="90" wrapText="1"/>
    </xf>
    <xf numFmtId="0" fontId="13" fillId="5" borderId="8" xfId="6" applyFont="1" applyBorder="1" applyAlignment="1" applyProtection="1">
      <alignment horizontal="center" vertical="center" textRotation="90" wrapText="1"/>
    </xf>
    <xf numFmtId="0" fontId="13" fillId="5" borderId="9" xfId="6" applyFont="1" applyBorder="1" applyAlignment="1" applyProtection="1">
      <alignment horizontal="center" vertical="center" textRotation="90" wrapText="1"/>
    </xf>
    <xf numFmtId="0" fontId="13" fillId="5" borderId="10" xfId="6" applyFont="1" applyBorder="1" applyAlignment="1" applyProtection="1">
      <alignment horizontal="center" vertical="center" textRotation="90" wrapText="1"/>
    </xf>
    <xf numFmtId="0" fontId="13" fillId="5" borderId="3" xfId="6" applyFont="1" applyBorder="1" applyAlignment="1" applyProtection="1">
      <alignment horizontal="center" vertical="center" wrapText="1"/>
    </xf>
    <xf numFmtId="0" fontId="13" fillId="5" borderId="3" xfId="6" applyFont="1" applyBorder="1" applyAlignment="1" applyProtection="1">
      <alignment horizontal="center" vertical="center" textRotation="90" wrapText="1"/>
    </xf>
    <xf numFmtId="0" fontId="13" fillId="9" borderId="2" xfId="13" applyFont="1" applyBorder="1" applyAlignment="1" applyProtection="1">
      <alignment horizontal="center" vertical="center"/>
    </xf>
  </cellXfs>
  <cellStyles count="22">
    <cellStyle name="cf1" xfId="15"/>
    <cellStyle name="cf2" xfId="16"/>
    <cellStyle name="cf3" xfId="17"/>
    <cellStyle name="cf4" xfId="18"/>
    <cellStyle name="cf5" xfId="19"/>
    <cellStyle name="cf6" xfId="20"/>
    <cellStyle name="Conforme" xfId="2"/>
    <cellStyle name="Critère NA" xfId="3"/>
    <cellStyle name="Dérogation" xfId="4"/>
    <cellStyle name="Dérogation-N" xfId="5"/>
    <cellStyle name="Entête tableau" xfId="6"/>
    <cellStyle name="Heading1" xfId="7"/>
    <cellStyle name="Hyperlink" xfId="1" builtinId="8"/>
    <cellStyle name="Non applicable" xfId="8"/>
    <cellStyle name="Non conforme" xfId="9"/>
    <cellStyle name="Non testé" xfId="10"/>
    <cellStyle name="Normal" xfId="0" builtinId="0"/>
    <cellStyle name="Percent" xfId="21" builtinId="5"/>
    <cellStyle name="Result" xfId="11"/>
    <cellStyle name="Result2" xfId="12"/>
    <cellStyle name="Titre tableau" xfId="13"/>
    <cellStyle name="TitreViolet" xfId="14"/>
  </cellStyles>
  <dxfs count="18"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FF"/>
        </patternFill>
      </fill>
    </dxf>
    <dxf>
      <font>
        <b/>
        <sz val="12"/>
        <color rgb="FF000000"/>
        <name val="Arial"/>
      </font>
      <numFmt numFmtId="0" formatCode="General"/>
      <fill>
        <patternFill>
          <bgColor rgb="FFFFFFCC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00000"/>
        </patternFill>
      </fill>
    </dxf>
    <dxf>
      <font>
        <b/>
        <sz val="12"/>
        <color rgb="FF808080"/>
        <name val="Arial"/>
      </font>
      <numFmt numFmtId="30" formatCode="@"/>
      <fill>
        <patternFill>
          <bgColor rgb="FFFFFFFF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DE1B3E"/>
        </patternFill>
      </fill>
    </dxf>
    <dxf>
      <font>
        <b/>
        <sz val="12"/>
        <color rgb="FFFFFFFF"/>
        <name val="Arial"/>
      </font>
      <numFmt numFmtId="30" formatCode="@"/>
      <fill>
        <patternFill>
          <bgColor rgb="FF07838B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DE1B3E"/>
      <rgbColor rgb="FF00FF00"/>
      <rgbColor rgb="FF0000D4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7838B"/>
      <rgbColor rgb="FFC0C0C0"/>
      <rgbColor rgb="FF808080"/>
      <rgbColor rgb="FF9999FF"/>
      <rgbColor rgb="FF933C53"/>
      <rgbColor rgb="FFFFFFCC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D77D0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C81A71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zoomScaleNormal="100" workbookViewId="0">
      <selection activeCell="A3" sqref="A3:C3"/>
    </sheetView>
  </sheetViews>
  <sheetFormatPr defaultColWidth="7.33203125" defaultRowHeight="15.75" x14ac:dyDescent="0.25"/>
  <cols>
    <col min="1" max="1" width="5.5546875" style="15" customWidth="1"/>
    <col min="2" max="2" width="39.33203125" style="15" customWidth="1"/>
    <col min="3" max="3" width="68.88671875" style="15" customWidth="1"/>
    <col min="4" max="16384" width="7.33203125" style="15"/>
  </cols>
  <sheetData>
    <row r="1" spans="1:3" ht="15" customHeight="1" x14ac:dyDescent="0.25">
      <c r="A1" s="84" t="s">
        <v>101</v>
      </c>
      <c r="B1" s="84"/>
      <c r="C1" s="84"/>
    </row>
    <row r="2" spans="1:3" ht="15" customHeight="1" x14ac:dyDescent="0.25">
      <c r="A2" s="84" t="s">
        <v>0</v>
      </c>
      <c r="B2" s="84"/>
      <c r="C2" s="84"/>
    </row>
    <row r="3" spans="1:3" ht="15" customHeight="1" x14ac:dyDescent="0.25">
      <c r="A3" s="85" t="s">
        <v>114</v>
      </c>
      <c r="B3" s="85"/>
      <c r="C3" s="85"/>
    </row>
    <row r="4" spans="1:3" ht="15" customHeight="1" x14ac:dyDescent="0.25">
      <c r="A4" s="85" t="s">
        <v>115</v>
      </c>
      <c r="B4" s="85"/>
      <c r="C4" s="85"/>
    </row>
    <row r="5" spans="1:3" x14ac:dyDescent="0.25">
      <c r="A5" s="16" t="s">
        <v>1</v>
      </c>
      <c r="B5" s="82" t="s">
        <v>116</v>
      </c>
      <c r="C5" s="83"/>
    </row>
    <row r="7" spans="1:3" x14ac:dyDescent="0.25">
      <c r="A7" s="17" t="s">
        <v>2</v>
      </c>
      <c r="B7" s="17" t="s">
        <v>3</v>
      </c>
      <c r="C7" s="17" t="s">
        <v>4</v>
      </c>
    </row>
    <row r="8" spans="1:3" ht="27.75" customHeight="1" x14ac:dyDescent="0.25">
      <c r="A8" s="18" t="s">
        <v>5</v>
      </c>
      <c r="B8" s="63"/>
      <c r="C8" s="64"/>
    </row>
    <row r="9" spans="1:3" ht="27.75" customHeight="1" x14ac:dyDescent="0.25">
      <c r="A9" s="18" t="s">
        <v>6</v>
      </c>
      <c r="B9" s="63"/>
      <c r="C9" s="64"/>
    </row>
    <row r="10" spans="1:3" ht="27.75" customHeight="1" x14ac:dyDescent="0.25">
      <c r="A10" s="18" t="s">
        <v>7</v>
      </c>
      <c r="B10" s="63"/>
      <c r="C10" s="64"/>
    </row>
  </sheetData>
  <mergeCells count="5">
    <mergeCell ref="B5:C5"/>
    <mergeCell ref="A1:C1"/>
    <mergeCell ref="A2:C2"/>
    <mergeCell ref="A3:C3"/>
    <mergeCell ref="A4:C4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>
      <selection activeCell="L12" sqref="L12"/>
    </sheetView>
  </sheetViews>
  <sheetFormatPr defaultRowHeight="15" x14ac:dyDescent="0.2"/>
  <cols>
    <col min="1" max="1" width="18.33203125" bestFit="1" customWidth="1"/>
    <col min="2" max="2" width="18.21875" customWidth="1"/>
    <col min="3" max="3" width="17.77734375" style="3" customWidth="1"/>
    <col min="4" max="4" width="33.77734375" bestFit="1" customWidth="1"/>
    <col min="5" max="5" width="20.77734375" customWidth="1"/>
    <col min="7" max="7" width="22" bestFit="1" customWidth="1"/>
    <col min="8" max="8" width="5.88671875" customWidth="1"/>
    <col min="9" max="9" width="7.21875" customWidth="1"/>
    <col min="10" max="10" width="8.77734375" customWidth="1"/>
    <col min="11" max="11" width="8.77734375" style="3" hidden="1" customWidth="1"/>
    <col min="12" max="12" width="21" customWidth="1"/>
    <col min="13" max="13" width="6.6640625" hidden="1" customWidth="1"/>
  </cols>
  <sheetData>
    <row r="1" spans="1:13" s="3" customFormat="1" ht="15.6" customHeight="1" x14ac:dyDescent="0.2">
      <c r="A1" s="84" t="s">
        <v>102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3" s="3" customFormat="1" x14ac:dyDescent="0.2"/>
    <row r="3" spans="1:13" ht="15.6" customHeight="1" x14ac:dyDescent="0.2">
      <c r="A3" s="84" t="s">
        <v>103</v>
      </c>
      <c r="B3" s="84"/>
      <c r="D3" s="84" t="s">
        <v>96</v>
      </c>
      <c r="E3" s="84"/>
      <c r="F3" s="3"/>
      <c r="G3" s="84" t="s">
        <v>97</v>
      </c>
      <c r="H3" s="84"/>
      <c r="I3" s="84"/>
      <c r="J3" s="84"/>
      <c r="K3" s="84"/>
      <c r="L3" s="84"/>
      <c r="M3" s="3"/>
    </row>
    <row r="4" spans="1:13" s="3" customFormat="1" ht="15.75" x14ac:dyDescent="0.25">
      <c r="A4" s="63" t="s">
        <v>113</v>
      </c>
      <c r="B4" s="3" t="e">
        <f>Synthèse!B21</f>
        <v>#VALUE!</v>
      </c>
      <c r="D4" s="65" t="s">
        <v>98</v>
      </c>
      <c r="E4" s="66" t="s">
        <v>103</v>
      </c>
      <c r="G4" s="65" t="s">
        <v>8</v>
      </c>
      <c r="H4" s="67" t="s">
        <v>76</v>
      </c>
      <c r="I4" s="67" t="s">
        <v>77</v>
      </c>
      <c r="J4" s="67" t="s">
        <v>92</v>
      </c>
      <c r="K4" s="78" t="s">
        <v>109</v>
      </c>
      <c r="L4" s="78" t="s">
        <v>103</v>
      </c>
      <c r="M4" s="52" t="s">
        <v>77</v>
      </c>
    </row>
    <row r="5" spans="1:13" ht="15.75" x14ac:dyDescent="0.25">
      <c r="D5" s="68">
        <f>Échantillon!B8</f>
        <v>0</v>
      </c>
      <c r="E5" s="69" t="e">
        <f>BaseDeCalcul!E$74</f>
        <v>#VALUE!</v>
      </c>
      <c r="G5" s="70" t="s">
        <v>11</v>
      </c>
      <c r="H5" s="71">
        <f>COUNTIFS(BaseDeCalcul!C$3:C$66, G5, BaseDeCalcul!L$3:L$66, "C")</f>
        <v>0</v>
      </c>
      <c r="I5" s="71">
        <f>COUNTIFS(BaseDeCalcul!C$3:C$66, G5, BaseDeCalcul!L$3:L$66, "NC")</f>
        <v>0</v>
      </c>
      <c r="J5" s="71">
        <f t="shared" ref="J5:J17" si="0">H5+I5</f>
        <v>0</v>
      </c>
      <c r="K5" s="77">
        <f>IF(J5&gt;0, H5/J5, 0)*100</f>
        <v>0</v>
      </c>
      <c r="L5" s="77" t="str">
        <f>IF(J5=0,"non applicable",IF(AND(K5&gt;=Échelle!$A$2, K5&lt;Échelle!$B$2), Échelle!$C$2, IF(AND(K5&gt;=Échelle!$A$3, K5&lt;Échelle!$B$3), Échelle!$C$3, IF(AND(K5&gt;=Échelle!$A$4, K5&lt;Échelle!$B$4), Échelle!$C$4, IF(AND(K5&gt;=Échelle!$A$5, K5&lt;Échelle!$B$5), Échelle!$C$5, IF(AND(K5&gt;=Échelle!$A$6, K5&lt;=Échelle!$B$6), Échelle!$C$6, "" ) ) ) ) ))</f>
        <v>non applicable</v>
      </c>
      <c r="M5" s="55">
        <f>IF(I5&gt;0, I5/J5, 0)</f>
        <v>0</v>
      </c>
    </row>
    <row r="6" spans="1:13" s="3" customFormat="1" ht="15.75" x14ac:dyDescent="0.25">
      <c r="D6" s="68">
        <f>Échantillon!B9</f>
        <v>0</v>
      </c>
      <c r="E6" s="69" t="e">
        <f>BaseDeCalcul!F$74</f>
        <v>#VALUE!</v>
      </c>
      <c r="G6" s="70" t="s">
        <v>20</v>
      </c>
      <c r="H6" s="71">
        <f>COUNTIFS(BaseDeCalcul!C$3:C$66, G6, BaseDeCalcul!L$3:L$66, "C")</f>
        <v>0</v>
      </c>
      <c r="I6" s="71">
        <f>COUNTIFS(BaseDeCalcul!C$3:C$66, G6, BaseDeCalcul!L$3:L$66, "NC")</f>
        <v>0</v>
      </c>
      <c r="J6" s="71">
        <f t="shared" si="0"/>
        <v>0</v>
      </c>
      <c r="K6" s="77">
        <f t="shared" ref="K6:K17" si="1">IF(J6&gt;0, H6/J6, 0)*100</f>
        <v>0</v>
      </c>
      <c r="L6" s="77" t="str">
        <f>IF(J6=0,"non applicable",IF(AND(K6&gt;=Échelle!$A$2, K6&lt;Échelle!$B$2), Échelle!$C$2, IF(AND(K6&gt;=Échelle!$A$3, K6&lt;Échelle!$B$3), Échelle!$C$3, IF(AND(K6&gt;=Échelle!$A$4, K6&lt;Échelle!$B$4), Échelle!$C$4, IF(AND(K6&gt;=Échelle!$A$5, K6&lt;Échelle!$B$5), Échelle!$C$5, IF(AND(K6&gt;=Échelle!$A$6, K6&lt;=Échelle!$B$6), Échelle!$C$6, "" ) ) ) ) ))</f>
        <v>non applicable</v>
      </c>
      <c r="M6" s="55">
        <f>IF(I6&gt;0, I6/J6, 0)</f>
        <v>0</v>
      </c>
    </row>
    <row r="7" spans="1:13" ht="15.75" x14ac:dyDescent="0.25">
      <c r="A7" s="3"/>
      <c r="B7" s="3"/>
      <c r="D7" s="73">
        <f>Échantillon!B10</f>
        <v>0</v>
      </c>
      <c r="E7" s="74" t="e">
        <f>BaseDeCalcul!G$74</f>
        <v>#VALUE!</v>
      </c>
      <c r="G7" s="70" t="s">
        <v>21</v>
      </c>
      <c r="H7" s="71">
        <f>COUNTIFS(BaseDeCalcul!C$3:C$66, G7, BaseDeCalcul!L$3:L$66, "C")</f>
        <v>0</v>
      </c>
      <c r="I7" s="71">
        <f>COUNTIFS(BaseDeCalcul!C$3:C$66, G7, BaseDeCalcul!L$3:L$66, "NC")</f>
        <v>0</v>
      </c>
      <c r="J7" s="71">
        <f t="shared" si="0"/>
        <v>0</v>
      </c>
      <c r="K7" s="77">
        <f t="shared" si="1"/>
        <v>0</v>
      </c>
      <c r="L7" s="77" t="str">
        <f>IF(J7=0,"non applicable",IF(AND(K7&gt;=Échelle!$A$2, K7&lt;Échelle!$B$2), Échelle!$C$2, IF(AND(K7&gt;=Échelle!$A$3, K7&lt;Échelle!$B$3), Échelle!$C$3, IF(AND(K7&gt;=Échelle!$A$4, K7&lt;Échelle!$B$4), Échelle!$C$4, IF(AND(K7&gt;=Échelle!$A$5, K7&lt;Échelle!$B$5), Échelle!$C$5, IF(AND(K7&gt;=Échelle!$A$6, K7&lt;=Échelle!$B$6), Échelle!$C$6, "" ) ) ) ) ))</f>
        <v>non applicable</v>
      </c>
      <c r="M7" s="55">
        <f>IF(I7&gt;0, I7/J7, 0)</f>
        <v>0</v>
      </c>
    </row>
    <row r="8" spans="1:13" s="3" customFormat="1" x14ac:dyDescent="0.2">
      <c r="G8" s="72" t="s">
        <v>24</v>
      </c>
      <c r="H8" s="71">
        <f>COUNTIFS(BaseDeCalcul!C$3:C$66, G8, BaseDeCalcul!L$3:L$66, "C")</f>
        <v>0</v>
      </c>
      <c r="I8" s="71">
        <f>COUNTIFS(BaseDeCalcul!C$3:C$66, G8, BaseDeCalcul!L$3:L$66, "NC")</f>
        <v>0</v>
      </c>
      <c r="J8" s="71">
        <f t="shared" si="0"/>
        <v>0</v>
      </c>
      <c r="K8" s="77">
        <f t="shared" si="1"/>
        <v>0</v>
      </c>
      <c r="L8" s="77" t="str">
        <f>IF(J8=0,"non applicable",IF(AND(K8&gt;=Échelle!$A$2, K8&lt;Échelle!$B$2), Échelle!$C$2, IF(AND(K8&gt;=Échelle!$A$3, K8&lt;Échelle!$B$3), Échelle!$C$3, IF(AND(K8&gt;=Échelle!$A$4, K8&lt;Échelle!$B$4), Échelle!$C$4, IF(AND(K8&gt;=Échelle!$A$5, K8&lt;Échelle!$B$5), Échelle!$C$5, IF(AND(K8&gt;=Échelle!$A$6, K8&lt;=Échelle!$B$6), Échelle!$C$6, "" ) ) ) ) ))</f>
        <v>non applicable</v>
      </c>
      <c r="M8" s="55"/>
    </row>
    <row r="9" spans="1:13" x14ac:dyDescent="0.2">
      <c r="A9" s="58"/>
      <c r="C9" s="59"/>
      <c r="D9" s="3"/>
      <c r="E9" s="3"/>
      <c r="G9" s="72" t="s">
        <v>33</v>
      </c>
      <c r="H9" s="71">
        <f>COUNTIFS(BaseDeCalcul!C$3:C$66, G9, BaseDeCalcul!L$3:L$66, "C")</f>
        <v>0</v>
      </c>
      <c r="I9" s="71">
        <f>COUNTIFS(BaseDeCalcul!C$3:C$66, G9, BaseDeCalcul!L$3:L$66, "NC")</f>
        <v>0</v>
      </c>
      <c r="J9" s="71">
        <f t="shared" si="0"/>
        <v>0</v>
      </c>
      <c r="K9" s="77">
        <f t="shared" si="1"/>
        <v>0</v>
      </c>
      <c r="L9" s="77" t="str">
        <f>IF(J9=0,"non applicable",IF(AND(K9&gt;=Échelle!$A$2, K9&lt;Échelle!$B$2), Échelle!$C$2, IF(AND(K9&gt;=Échelle!$A$3, K9&lt;Échelle!$B$3), Échelle!$C$3, IF(AND(K9&gt;=Échelle!$A$4, K9&lt;Échelle!$B$4), Échelle!$C$4, IF(AND(K9&gt;=Échelle!$A$5, K9&lt;Échelle!$B$5), Échelle!$C$5, IF(AND(K9&gt;=Échelle!$A$6, K9&lt;=Échelle!$B$6), Échelle!$C$6, "" ) ) ) ) ))</f>
        <v>non applicable</v>
      </c>
      <c r="M9" s="55">
        <f t="shared" ref="M9:M18" si="2">IF(I8&gt;0, I8/J8, 0)</f>
        <v>0</v>
      </c>
    </row>
    <row r="10" spans="1:13" x14ac:dyDescent="0.2">
      <c r="A10" s="58"/>
      <c r="B10" s="3"/>
      <c r="C10" s="59"/>
      <c r="D10" s="3"/>
      <c r="E10" s="3"/>
      <c r="G10" s="72" t="s">
        <v>36</v>
      </c>
      <c r="H10" s="71">
        <f>COUNTIFS(BaseDeCalcul!C$3:C$66, G10, BaseDeCalcul!L$3:L$66, "C")</f>
        <v>0</v>
      </c>
      <c r="I10" s="71">
        <f>COUNTIFS(BaseDeCalcul!C$3:C$66, G10, BaseDeCalcul!L$3:L$66, "NC")</f>
        <v>0</v>
      </c>
      <c r="J10" s="71">
        <f t="shared" si="0"/>
        <v>0</v>
      </c>
      <c r="K10" s="77">
        <f t="shared" si="1"/>
        <v>0</v>
      </c>
      <c r="L10" s="77" t="str">
        <f>IF(J10=0,"non applicable",IF(AND(K10&gt;=Échelle!$A$2, K10&lt;Échelle!$B$2), Échelle!$C$2, IF(AND(K10&gt;=Échelle!$A$3, K10&lt;Échelle!$B$3), Échelle!$C$3, IF(AND(K10&gt;=Échelle!$A$4, K10&lt;Échelle!$B$4), Échelle!$C$4, IF(AND(K10&gt;=Échelle!$A$5, K10&lt;Échelle!$B$5), Échelle!$C$5, IF(AND(K10&gt;=Échelle!$A$6, K10&lt;=Échelle!$B$6), Échelle!$C$6, "" ) ) ) ) ))</f>
        <v>non applicable</v>
      </c>
      <c r="M10" s="55">
        <f t="shared" si="2"/>
        <v>0</v>
      </c>
    </row>
    <row r="11" spans="1:13" ht="16.149999999999999" customHeight="1" x14ac:dyDescent="0.2">
      <c r="D11" s="3"/>
      <c r="E11" s="3"/>
      <c r="G11" s="72" t="s">
        <v>39</v>
      </c>
      <c r="H11" s="71">
        <f>COUNTIFS(BaseDeCalcul!C$3:C$66, G11, BaseDeCalcul!L$3:L$66, "C")</f>
        <v>0</v>
      </c>
      <c r="I11" s="71">
        <f>COUNTIFS(BaseDeCalcul!C$3:C$66, G11, BaseDeCalcul!L$3:L$66, "NC")</f>
        <v>0</v>
      </c>
      <c r="J11" s="71">
        <f t="shared" si="0"/>
        <v>0</v>
      </c>
      <c r="K11" s="77">
        <f t="shared" si="1"/>
        <v>0</v>
      </c>
      <c r="L11" s="77" t="str">
        <f>IF(J11=0,"non applicable",IF(AND(K11&gt;=Échelle!$A$2, K11&lt;Échelle!$B$2), Échelle!$C$2, IF(AND(K11&gt;=Échelle!$A$3, K11&lt;Échelle!$B$3), Échelle!$C$3, IF(AND(K11&gt;=Échelle!$A$4, K11&lt;Échelle!$B$4), Échelle!$C$4, IF(AND(K11&gt;=Échelle!$A$5, K11&lt;Échelle!$B$5), Échelle!$C$5, IF(AND(K11&gt;=Échelle!$A$6, K11&lt;=Échelle!$B$6), Échelle!$C$6, "" ) ) ) ) ))</f>
        <v>non applicable</v>
      </c>
      <c r="M11" s="55">
        <f t="shared" si="2"/>
        <v>0</v>
      </c>
    </row>
    <row r="12" spans="1:13" x14ac:dyDescent="0.2">
      <c r="G12" s="72" t="s">
        <v>41</v>
      </c>
      <c r="H12" s="71">
        <f>COUNTIFS(BaseDeCalcul!C$3:C$66, G12, BaseDeCalcul!L$3:L$66, "C")</f>
        <v>0</v>
      </c>
      <c r="I12" s="71">
        <f>COUNTIFS(BaseDeCalcul!C$3:C$66, G12, BaseDeCalcul!L$3:L$66, "NC")</f>
        <v>0</v>
      </c>
      <c r="J12" s="71">
        <f t="shared" si="0"/>
        <v>0</v>
      </c>
      <c r="K12" s="77">
        <f t="shared" si="1"/>
        <v>0</v>
      </c>
      <c r="L12" s="77" t="str">
        <f>IF(J12=0,"non applicable",IF(AND(K12&gt;=Échelle!$A$2, K12&lt;Échelle!$B$2), Échelle!$C$2, IF(AND(K12&gt;=Échelle!$A$3, K12&lt;Échelle!$B$3), Échelle!$C$3, IF(AND(K12&gt;=Échelle!$A$4, K12&lt;Échelle!$B$4), Échelle!$C$4, IF(AND(K12&gt;=Échelle!$A$5, K12&lt;Échelle!$B$5), Échelle!$C$5, IF(AND(K12&gt;=Échelle!$A$6, K12&lt;=Échelle!$B$6), Échelle!$C$6, "" ) ) ) ) ))</f>
        <v>non applicable</v>
      </c>
      <c r="M12" s="55">
        <f t="shared" si="2"/>
        <v>0</v>
      </c>
    </row>
    <row r="13" spans="1:13" x14ac:dyDescent="0.2">
      <c r="G13" s="72" t="s">
        <v>47</v>
      </c>
      <c r="H13" s="71">
        <f>COUNTIFS(BaseDeCalcul!C$3:C$66, G13, BaseDeCalcul!L$3:L$66, "C")</f>
        <v>0</v>
      </c>
      <c r="I13" s="71">
        <f>COUNTIFS(BaseDeCalcul!C$3:C$66, G13, BaseDeCalcul!L$3:L$66, "NC")</f>
        <v>0</v>
      </c>
      <c r="J13" s="71">
        <f t="shared" si="0"/>
        <v>0</v>
      </c>
      <c r="K13" s="77">
        <f t="shared" si="1"/>
        <v>0</v>
      </c>
      <c r="L13" s="77" t="str">
        <f>IF(J13=0,"non applicable",IF(AND(K13&gt;=Échelle!$A$2, K13&lt;Échelle!$B$2), Échelle!$C$2, IF(AND(K13&gt;=Échelle!$A$3, K13&lt;Échelle!$B$3), Échelle!$C$3, IF(AND(K13&gt;=Échelle!$A$4, K13&lt;Échelle!$B$4), Échelle!$C$4, IF(AND(K13&gt;=Échelle!$A$5, K13&lt;Échelle!$B$5), Échelle!$C$5, IF(AND(K13&gt;=Échelle!$A$6, K13&lt;=Échelle!$B$6), Échelle!$C$6, "" ) ) ) ) ))</f>
        <v>non applicable</v>
      </c>
      <c r="M13" s="55">
        <f t="shared" si="2"/>
        <v>0</v>
      </c>
    </row>
    <row r="14" spans="1:13" x14ac:dyDescent="0.2">
      <c r="G14" s="72" t="s">
        <v>50</v>
      </c>
      <c r="H14" s="71">
        <f>COUNTIFS(BaseDeCalcul!C$3:C$66, G14, BaseDeCalcul!L$3:L$66, "C")</f>
        <v>0</v>
      </c>
      <c r="I14" s="71">
        <f>COUNTIFS(BaseDeCalcul!C$3:C$66, G14, BaseDeCalcul!L$3:L$66, "NC")</f>
        <v>0</v>
      </c>
      <c r="J14" s="71">
        <f t="shared" si="0"/>
        <v>0</v>
      </c>
      <c r="K14" s="77">
        <f t="shared" si="1"/>
        <v>0</v>
      </c>
      <c r="L14" s="77" t="str">
        <f>IF(J14=0,"non applicable",IF(AND(K14&gt;=Échelle!$A$2, K14&lt;Échelle!$B$2), Échelle!$C$2, IF(AND(K14&gt;=Échelle!$A$3, K14&lt;Échelle!$B$3), Échelle!$C$3, IF(AND(K14&gt;=Échelle!$A$4, K14&lt;Échelle!$B$4), Échelle!$C$4, IF(AND(K14&gt;=Échelle!$A$5, K14&lt;Échelle!$B$5), Échelle!$C$5, IF(AND(K14&gt;=Échelle!$A$6, K14&lt;=Échelle!$B$6), Échelle!$C$6, "" ) ) ) ) ))</f>
        <v>non applicable</v>
      </c>
      <c r="M14" s="55">
        <f t="shared" si="2"/>
        <v>0</v>
      </c>
    </row>
    <row r="15" spans="1:13" x14ac:dyDescent="0.2">
      <c r="G15" s="72" t="s">
        <v>56</v>
      </c>
      <c r="H15" s="71">
        <f>COUNTIFS(BaseDeCalcul!C$3:C$66, G15, BaseDeCalcul!L$3:L$66, "C")</f>
        <v>0</v>
      </c>
      <c r="I15" s="71">
        <f>COUNTIFS(BaseDeCalcul!C$3:C$66, G15, BaseDeCalcul!L$3:L$66, "NC")</f>
        <v>0</v>
      </c>
      <c r="J15" s="71">
        <f t="shared" si="0"/>
        <v>0</v>
      </c>
      <c r="K15" s="77">
        <f t="shared" si="1"/>
        <v>0</v>
      </c>
      <c r="L15" s="77" t="str">
        <f>IF(J15=0,"non applicable",IF(AND(K15&gt;=Échelle!$A$2, K15&lt;Échelle!$B$2), Échelle!$C$2, IF(AND(K15&gt;=Échelle!$A$3, K15&lt;Échelle!$B$3), Échelle!$C$3, IF(AND(K15&gt;=Échelle!$A$4, K15&lt;Échelle!$B$4), Échelle!$C$4, IF(AND(K15&gt;=Échelle!$A$5, K15&lt;Échelle!$B$5), Échelle!$C$5, IF(AND(K15&gt;=Échelle!$A$6, K15&lt;=Échelle!$B$6), Échelle!$C$6, "" ) ) ) ) ))</f>
        <v>non applicable</v>
      </c>
      <c r="M15" s="55">
        <f t="shared" si="2"/>
        <v>0</v>
      </c>
    </row>
    <row r="16" spans="1:13" x14ac:dyDescent="0.2">
      <c r="G16" s="72" t="s">
        <v>64</v>
      </c>
      <c r="H16" s="71">
        <f>COUNTIFS(BaseDeCalcul!C$3:C$66, G16, BaseDeCalcul!L$3:L$66, "C")</f>
        <v>0</v>
      </c>
      <c r="I16" s="71">
        <f>COUNTIFS(BaseDeCalcul!C$3:C$66, G16, BaseDeCalcul!L$3:L$66, "NC")</f>
        <v>0</v>
      </c>
      <c r="J16" s="71">
        <f t="shared" si="0"/>
        <v>0</v>
      </c>
      <c r="K16" s="77">
        <f t="shared" si="1"/>
        <v>0</v>
      </c>
      <c r="L16" s="77" t="str">
        <f>IF(J16=0,"non applicable",IF(AND(K16&gt;=Échelle!$A$2, K16&lt;Échelle!$B$2), Échelle!$C$2, IF(AND(K16&gt;=Échelle!$A$3, K16&lt;Échelle!$B$3), Échelle!$C$3, IF(AND(K16&gt;=Échelle!$A$4, K16&lt;Échelle!$B$4), Échelle!$C$4, IF(AND(K16&gt;=Échelle!$A$5, K16&lt;Échelle!$B$5), Échelle!$C$5, IF(AND(K16&gt;=Échelle!$A$6, K16&lt;=Échelle!$B$6), Échelle!$C$6, "" ) ) ) ) ))</f>
        <v>non applicable</v>
      </c>
      <c r="M16" s="55">
        <f t="shared" si="2"/>
        <v>0</v>
      </c>
    </row>
    <row r="17" spans="1:13" ht="15.75" thickBot="1" x14ac:dyDescent="0.25">
      <c r="G17" s="75" t="s">
        <v>70</v>
      </c>
      <c r="H17" s="76">
        <f>COUNTIFS(BaseDeCalcul!C$3:C$66, G17, BaseDeCalcul!L$3:L$66, "C")</f>
        <v>0</v>
      </c>
      <c r="I17" s="76">
        <f>COUNTIFS(BaseDeCalcul!C$3:C$66, G17, BaseDeCalcul!L$3:L$66, "NC")</f>
        <v>0</v>
      </c>
      <c r="J17" s="76">
        <f t="shared" si="0"/>
        <v>0</v>
      </c>
      <c r="K17" s="77">
        <f t="shared" si="1"/>
        <v>0</v>
      </c>
      <c r="L17" s="77" t="str">
        <f>IF(J17=0,"non applicable",IF(AND(K17&gt;=Échelle!$A$2, K17&lt;Échelle!$B$2), Échelle!$C$2, IF(AND(K17&gt;=Échelle!$A$3, K17&lt;Échelle!$B$3), Échelle!$C$3, IF(AND(K17&gt;=Échelle!$A$4, K17&lt;Échelle!$B$4), Échelle!$C$4, IF(AND(K17&gt;=Échelle!$A$5, K17&lt;Échelle!$B$5), Échelle!$C$5, IF(AND(K17&gt;=Échelle!$A$6, K17&lt;=Échelle!$B$6), Échelle!$C$6, "" ) ) ) ) ))</f>
        <v>non applicable</v>
      </c>
      <c r="M17" s="55">
        <f t="shared" si="2"/>
        <v>0</v>
      </c>
    </row>
    <row r="18" spans="1:13" x14ac:dyDescent="0.2">
      <c r="M18" s="55">
        <f t="shared" si="2"/>
        <v>0</v>
      </c>
    </row>
    <row r="28" spans="1:13" x14ac:dyDescent="0.2">
      <c r="A28" s="3"/>
    </row>
    <row r="29" spans="1:13" x14ac:dyDescent="0.2">
      <c r="A29" s="3"/>
    </row>
  </sheetData>
  <mergeCells count="4">
    <mergeCell ref="A3:B3"/>
    <mergeCell ref="D3:E3"/>
    <mergeCell ref="G3:L3"/>
    <mergeCell ref="A1:L1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4"/>
  <sheetViews>
    <sheetView zoomScaleNormal="100" workbookViewId="0">
      <selection activeCell="C54" sqref="C54"/>
    </sheetView>
  </sheetViews>
  <sheetFormatPr defaultColWidth="9.5546875" defaultRowHeight="15.75" x14ac:dyDescent="0.2"/>
  <cols>
    <col min="1" max="1" width="4.33203125" style="1" customWidth="1"/>
    <col min="2" max="2" width="4.33203125" style="4" customWidth="1"/>
    <col min="3" max="3" width="76.77734375" style="5" customWidth="1"/>
    <col min="4" max="5" width="9.5546875" style="5"/>
    <col min="6" max="6" width="9.5546875" style="1"/>
    <col min="7" max="64" width="9.5546875" style="5"/>
    <col min="1024" max="1024" width="7.33203125" customWidth="1"/>
  </cols>
  <sheetData>
    <row r="1" spans="1:4" x14ac:dyDescent="0.2">
      <c r="A1" s="86" t="str">
        <f>Échantillon!A1</f>
        <v>AUDIT SIMPLIFIÉ – GRILLE D'ÉVALUATION</v>
      </c>
      <c r="B1" s="86"/>
      <c r="C1" s="86"/>
    </row>
    <row r="2" spans="1:4" ht="70.5" customHeight="1" x14ac:dyDescent="0.2">
      <c r="A2" s="30" t="s">
        <v>8</v>
      </c>
      <c r="B2" s="30" t="s">
        <v>9</v>
      </c>
      <c r="C2" s="31" t="s">
        <v>10</v>
      </c>
    </row>
    <row r="3" spans="1:4" ht="15" customHeight="1" x14ac:dyDescent="0.2">
      <c r="A3" s="87" t="s">
        <v>11</v>
      </c>
      <c r="B3" s="62" t="s">
        <v>12</v>
      </c>
      <c r="C3" s="33" t="s">
        <v>119</v>
      </c>
      <c r="D3" s="6"/>
    </row>
    <row r="4" spans="1:4" ht="15" x14ac:dyDescent="0.2">
      <c r="A4" s="87"/>
      <c r="B4" s="62" t="s">
        <v>13</v>
      </c>
      <c r="C4" s="33" t="s">
        <v>120</v>
      </c>
      <c r="D4" s="6"/>
    </row>
    <row r="5" spans="1:4" ht="30" x14ac:dyDescent="0.2">
      <c r="A5" s="87"/>
      <c r="B5" s="62" t="s">
        <v>14</v>
      </c>
      <c r="C5" s="33" t="s">
        <v>15</v>
      </c>
      <c r="D5" s="6"/>
    </row>
    <row r="6" spans="1:4" ht="30" x14ac:dyDescent="0.2">
      <c r="A6" s="87"/>
      <c r="B6" s="62" t="s">
        <v>16</v>
      </c>
      <c r="C6" s="33" t="s">
        <v>121</v>
      </c>
      <c r="D6" s="6"/>
    </row>
    <row r="7" spans="1:4" ht="30" x14ac:dyDescent="0.2">
      <c r="A7" s="87"/>
      <c r="B7" s="62" t="s">
        <v>17</v>
      </c>
      <c r="C7" s="33" t="s">
        <v>122</v>
      </c>
      <c r="D7" s="6"/>
    </row>
    <row r="8" spans="1:4" ht="15" x14ac:dyDescent="0.2">
      <c r="A8" s="87"/>
      <c r="B8" s="62" t="s">
        <v>18</v>
      </c>
      <c r="C8" s="33" t="s">
        <v>123</v>
      </c>
      <c r="D8" s="6"/>
    </row>
    <row r="9" spans="1:4" ht="30" x14ac:dyDescent="0.2">
      <c r="A9" s="87"/>
      <c r="B9" s="62" t="s">
        <v>19</v>
      </c>
      <c r="C9" s="33" t="s">
        <v>124</v>
      </c>
      <c r="D9" s="6"/>
    </row>
    <row r="10" spans="1:4" ht="41.25" x14ac:dyDescent="0.2">
      <c r="A10" s="60" t="s">
        <v>20</v>
      </c>
      <c r="B10" s="62">
        <v>2.1</v>
      </c>
      <c r="C10" s="33" t="s">
        <v>125</v>
      </c>
      <c r="D10" s="6"/>
    </row>
    <row r="11" spans="1:4" ht="30" x14ac:dyDescent="0.2">
      <c r="A11" s="87" t="s">
        <v>21</v>
      </c>
      <c r="B11" s="62" t="s">
        <v>22</v>
      </c>
      <c r="C11" s="33" t="s">
        <v>126</v>
      </c>
      <c r="D11" s="6"/>
    </row>
    <row r="12" spans="1:4" ht="30" x14ac:dyDescent="0.2">
      <c r="A12" s="87"/>
      <c r="B12" s="62" t="s">
        <v>23</v>
      </c>
      <c r="C12" s="33" t="s">
        <v>127</v>
      </c>
      <c r="D12" s="6"/>
    </row>
    <row r="13" spans="1:4" ht="30" x14ac:dyDescent="0.2">
      <c r="A13" s="87" t="s">
        <v>24</v>
      </c>
      <c r="B13" s="62" t="s">
        <v>25</v>
      </c>
      <c r="C13" s="33" t="s">
        <v>128</v>
      </c>
      <c r="D13" s="6"/>
    </row>
    <row r="14" spans="1:4" ht="30" x14ac:dyDescent="0.2">
      <c r="A14" s="87"/>
      <c r="B14" s="62" t="s">
        <v>26</v>
      </c>
      <c r="C14" s="33" t="s">
        <v>129</v>
      </c>
      <c r="D14" s="6"/>
    </row>
    <row r="15" spans="1:4" ht="30" x14ac:dyDescent="0.2">
      <c r="A15" s="87"/>
      <c r="B15" s="62" t="s">
        <v>27</v>
      </c>
      <c r="C15" s="33" t="s">
        <v>130</v>
      </c>
      <c r="D15" s="6"/>
    </row>
    <row r="16" spans="1:4" ht="30" x14ac:dyDescent="0.2">
      <c r="A16" s="87"/>
      <c r="B16" s="62" t="s">
        <v>28</v>
      </c>
      <c r="C16" s="33" t="s">
        <v>131</v>
      </c>
      <c r="D16" s="6"/>
    </row>
    <row r="17" spans="1:64" ht="15" x14ac:dyDescent="0.2">
      <c r="A17" s="87"/>
      <c r="B17" s="62" t="s">
        <v>29</v>
      </c>
      <c r="C17" s="33" t="s">
        <v>132</v>
      </c>
      <c r="D17" s="6"/>
    </row>
    <row r="18" spans="1:64" ht="15" x14ac:dyDescent="0.2">
      <c r="A18" s="87"/>
      <c r="B18" s="62" t="s">
        <v>30</v>
      </c>
      <c r="C18" s="33" t="s">
        <v>133</v>
      </c>
      <c r="D18" s="6"/>
    </row>
    <row r="19" spans="1:64" ht="15" x14ac:dyDescent="0.2">
      <c r="A19" s="87"/>
      <c r="B19" s="62" t="s">
        <v>31</v>
      </c>
      <c r="C19" s="33" t="s">
        <v>134</v>
      </c>
      <c r="D19" s="6"/>
    </row>
    <row r="20" spans="1:64" ht="30" x14ac:dyDescent="0.2">
      <c r="A20" s="87"/>
      <c r="B20" s="62" t="s">
        <v>32</v>
      </c>
      <c r="C20" s="33" t="s">
        <v>135</v>
      </c>
      <c r="D20" s="6"/>
    </row>
    <row r="21" spans="1:64" ht="30" x14ac:dyDescent="0.2">
      <c r="A21" s="87" t="s">
        <v>33</v>
      </c>
      <c r="B21" s="62" t="s">
        <v>34</v>
      </c>
      <c r="C21" s="33" t="s">
        <v>136</v>
      </c>
      <c r="D21" s="6"/>
    </row>
    <row r="22" spans="1:64" ht="30" x14ac:dyDescent="0.2">
      <c r="A22" s="87"/>
      <c r="B22" s="62" t="s">
        <v>35</v>
      </c>
      <c r="C22" s="33" t="s">
        <v>137</v>
      </c>
      <c r="D22" s="6"/>
    </row>
    <row r="23" spans="1:64" ht="21.6" customHeight="1" x14ac:dyDescent="0.2">
      <c r="A23" s="87" t="s">
        <v>36</v>
      </c>
      <c r="B23" s="62" t="s">
        <v>37</v>
      </c>
      <c r="C23" s="33" t="s">
        <v>138</v>
      </c>
      <c r="D23" s="6"/>
    </row>
    <row r="24" spans="1:64" ht="22.15" customHeight="1" x14ac:dyDescent="0.2">
      <c r="A24" s="87"/>
      <c r="B24" s="62" t="s">
        <v>38</v>
      </c>
      <c r="C24" s="33" t="s">
        <v>139</v>
      </c>
      <c r="D24" s="6"/>
    </row>
    <row r="25" spans="1:64" ht="42" x14ac:dyDescent="0.2">
      <c r="A25" s="60" t="s">
        <v>39</v>
      </c>
      <c r="B25" s="62" t="s">
        <v>40</v>
      </c>
      <c r="C25" s="33" t="s">
        <v>140</v>
      </c>
      <c r="D25" s="6"/>
    </row>
    <row r="26" spans="1:64" s="3" customFormat="1" ht="30" x14ac:dyDescent="0.2">
      <c r="A26" s="88" t="s">
        <v>41</v>
      </c>
      <c r="B26" s="32" t="s">
        <v>99</v>
      </c>
      <c r="C26" s="33" t="s">
        <v>141</v>
      </c>
      <c r="D26" s="6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</row>
    <row r="27" spans="1:64" s="3" customFormat="1" ht="15" x14ac:dyDescent="0.2">
      <c r="A27" s="89"/>
      <c r="B27" s="32" t="s">
        <v>100</v>
      </c>
      <c r="C27" s="33" t="s">
        <v>142</v>
      </c>
      <c r="D27" s="6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ht="15" x14ac:dyDescent="0.2">
      <c r="A28" s="89"/>
      <c r="B28" s="62" t="s">
        <v>42</v>
      </c>
      <c r="C28" s="33" t="s">
        <v>143</v>
      </c>
      <c r="D28" s="6"/>
    </row>
    <row r="29" spans="1:64" ht="15" x14ac:dyDescent="0.2">
      <c r="A29" s="89"/>
      <c r="B29" s="62" t="s">
        <v>43</v>
      </c>
      <c r="C29" s="33" t="s">
        <v>144</v>
      </c>
      <c r="D29" s="6"/>
    </row>
    <row r="30" spans="1:64" ht="15" x14ac:dyDescent="0.2">
      <c r="A30" s="89"/>
      <c r="B30" s="62" t="s">
        <v>44</v>
      </c>
      <c r="C30" s="33" t="s">
        <v>145</v>
      </c>
      <c r="D30" s="6"/>
    </row>
    <row r="31" spans="1:64" ht="30" x14ac:dyDescent="0.2">
      <c r="A31" s="89"/>
      <c r="B31" s="62" t="s">
        <v>45</v>
      </c>
      <c r="C31" s="33" t="s">
        <v>146</v>
      </c>
      <c r="D31" s="6"/>
    </row>
    <row r="32" spans="1:64" ht="15" x14ac:dyDescent="0.2">
      <c r="A32" s="90"/>
      <c r="B32" s="62" t="s">
        <v>46</v>
      </c>
      <c r="C32" s="33" t="s">
        <v>147</v>
      </c>
      <c r="D32" s="6"/>
    </row>
    <row r="33" spans="1:4" ht="15" customHeight="1" x14ac:dyDescent="0.2">
      <c r="A33" s="87" t="s">
        <v>47</v>
      </c>
      <c r="B33" s="62" t="s">
        <v>48</v>
      </c>
      <c r="C33" s="33" t="s">
        <v>148</v>
      </c>
      <c r="D33" s="6"/>
    </row>
    <row r="34" spans="1:4" ht="15" x14ac:dyDescent="0.2">
      <c r="A34" s="87"/>
      <c r="B34" s="62" t="s">
        <v>49</v>
      </c>
      <c r="C34" s="33" t="s">
        <v>149</v>
      </c>
      <c r="D34" s="6"/>
    </row>
    <row r="35" spans="1:4" ht="15" x14ac:dyDescent="0.2">
      <c r="A35" s="87" t="s">
        <v>50</v>
      </c>
      <c r="B35" s="62" t="s">
        <v>51</v>
      </c>
      <c r="C35" s="33" t="s">
        <v>150</v>
      </c>
      <c r="D35" s="6"/>
    </row>
    <row r="36" spans="1:4" ht="30" x14ac:dyDescent="0.2">
      <c r="A36" s="87"/>
      <c r="B36" s="62" t="s">
        <v>52</v>
      </c>
      <c r="C36" s="33" t="s">
        <v>151</v>
      </c>
      <c r="D36" s="6"/>
    </row>
    <row r="37" spans="1:4" ht="30" x14ac:dyDescent="0.2">
      <c r="A37" s="87"/>
      <c r="B37" s="62" t="s">
        <v>53</v>
      </c>
      <c r="C37" s="33" t="s">
        <v>152</v>
      </c>
      <c r="D37" s="6"/>
    </row>
    <row r="38" spans="1:4" ht="30" x14ac:dyDescent="0.2">
      <c r="A38" s="87"/>
      <c r="B38" s="62" t="s">
        <v>54</v>
      </c>
      <c r="C38" s="33" t="s">
        <v>153</v>
      </c>
      <c r="D38" s="6"/>
    </row>
    <row r="39" spans="1:4" ht="30" x14ac:dyDescent="0.2">
      <c r="A39" s="87"/>
      <c r="B39" s="62" t="s">
        <v>55</v>
      </c>
      <c r="C39" s="33" t="s">
        <v>154</v>
      </c>
      <c r="D39" s="6"/>
    </row>
    <row r="40" spans="1:4" ht="15" customHeight="1" x14ac:dyDescent="0.2">
      <c r="A40" s="87" t="s">
        <v>56</v>
      </c>
      <c r="B40" s="62" t="s">
        <v>57</v>
      </c>
      <c r="C40" s="33" t="s">
        <v>155</v>
      </c>
      <c r="D40" s="6"/>
    </row>
    <row r="41" spans="1:4" ht="15" x14ac:dyDescent="0.2">
      <c r="A41" s="87"/>
      <c r="B41" s="62" t="s">
        <v>58</v>
      </c>
      <c r="C41" s="33" t="s">
        <v>156</v>
      </c>
      <c r="D41" s="6"/>
    </row>
    <row r="42" spans="1:4" ht="15" x14ac:dyDescent="0.2">
      <c r="A42" s="87"/>
      <c r="B42" s="62" t="s">
        <v>59</v>
      </c>
      <c r="C42" s="33" t="s">
        <v>157</v>
      </c>
      <c r="D42" s="6"/>
    </row>
    <row r="43" spans="1:4" ht="15" x14ac:dyDescent="0.2">
      <c r="A43" s="87"/>
      <c r="B43" s="62" t="s">
        <v>60</v>
      </c>
      <c r="C43" s="33" t="s">
        <v>158</v>
      </c>
      <c r="D43" s="6"/>
    </row>
    <row r="44" spans="1:4" ht="30" x14ac:dyDescent="0.2">
      <c r="A44" s="87"/>
      <c r="B44" s="62" t="s">
        <v>61</v>
      </c>
      <c r="C44" s="33" t="s">
        <v>159</v>
      </c>
      <c r="D44" s="6"/>
    </row>
    <row r="45" spans="1:4" ht="15" x14ac:dyDescent="0.2">
      <c r="A45" s="87"/>
      <c r="B45" s="62" t="s">
        <v>62</v>
      </c>
      <c r="C45" s="33" t="s">
        <v>160</v>
      </c>
      <c r="D45" s="6"/>
    </row>
    <row r="46" spans="1:4" ht="15" x14ac:dyDescent="0.2">
      <c r="A46" s="87"/>
      <c r="B46" s="62" t="s">
        <v>63</v>
      </c>
      <c r="C46" s="33" t="s">
        <v>161</v>
      </c>
      <c r="D46" s="6"/>
    </row>
    <row r="47" spans="1:4" ht="45" x14ac:dyDescent="0.2">
      <c r="A47" s="87" t="s">
        <v>64</v>
      </c>
      <c r="B47" s="62" t="s">
        <v>65</v>
      </c>
      <c r="C47" s="33" t="s">
        <v>162</v>
      </c>
      <c r="D47" s="6"/>
    </row>
    <row r="48" spans="1:4" ht="30" x14ac:dyDescent="0.2">
      <c r="A48" s="87"/>
      <c r="B48" s="62" t="s">
        <v>66</v>
      </c>
      <c r="C48" s="33" t="s">
        <v>163</v>
      </c>
      <c r="D48" s="6"/>
    </row>
    <row r="49" spans="1:4" ht="15" x14ac:dyDescent="0.2">
      <c r="A49" s="87"/>
      <c r="B49" s="62" t="s">
        <v>67</v>
      </c>
      <c r="C49" s="33" t="s">
        <v>164</v>
      </c>
      <c r="D49" s="6"/>
    </row>
    <row r="50" spans="1:4" ht="30" x14ac:dyDescent="0.2">
      <c r="A50" s="87"/>
      <c r="B50" s="62" t="s">
        <v>68</v>
      </c>
      <c r="C50" s="33" t="s">
        <v>165</v>
      </c>
      <c r="D50" s="6"/>
    </row>
    <row r="51" spans="1:4" ht="30" x14ac:dyDescent="0.2">
      <c r="A51" s="87"/>
      <c r="B51" s="62" t="s">
        <v>69</v>
      </c>
      <c r="C51" s="33" t="s">
        <v>166</v>
      </c>
      <c r="D51" s="6"/>
    </row>
    <row r="52" spans="1:4" ht="30" x14ac:dyDescent="0.2">
      <c r="A52" s="87" t="s">
        <v>70</v>
      </c>
      <c r="B52" s="62" t="s">
        <v>71</v>
      </c>
      <c r="C52" s="33" t="s">
        <v>167</v>
      </c>
      <c r="D52" s="6"/>
    </row>
    <row r="53" spans="1:4" ht="30" x14ac:dyDescent="0.2">
      <c r="A53" s="87"/>
      <c r="B53" s="62" t="s">
        <v>72</v>
      </c>
      <c r="C53" s="33" t="s">
        <v>168</v>
      </c>
      <c r="D53" s="6"/>
    </row>
    <row r="54" spans="1:4" ht="24" customHeight="1" x14ac:dyDescent="0.2">
      <c r="A54" s="87"/>
      <c r="B54" s="62" t="s">
        <v>73</v>
      </c>
      <c r="C54" s="33" t="s">
        <v>169</v>
      </c>
      <c r="D54" s="6"/>
    </row>
  </sheetData>
  <mergeCells count="12">
    <mergeCell ref="A40:A46"/>
    <mergeCell ref="A47:A51"/>
    <mergeCell ref="A52:A54"/>
    <mergeCell ref="A21:A22"/>
    <mergeCell ref="A23:A24"/>
    <mergeCell ref="A33:A34"/>
    <mergeCell ref="A26:A32"/>
    <mergeCell ref="A1:C1"/>
    <mergeCell ref="A3:A9"/>
    <mergeCell ref="A11:A12"/>
    <mergeCell ref="A13:A20"/>
    <mergeCell ref="A35:A39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9"/>
  <sheetViews>
    <sheetView topLeftCell="B1" zoomScaleNormal="100" workbookViewId="0">
      <selection activeCell="B18" sqref="B18"/>
    </sheetView>
  </sheetViews>
  <sheetFormatPr defaultColWidth="7.33203125" defaultRowHeight="15.75" x14ac:dyDescent="0.25"/>
  <cols>
    <col min="1" max="1" width="10.5546875" style="15" customWidth="1"/>
    <col min="2" max="2" width="5.6640625" style="15" customWidth="1"/>
    <col min="3" max="12" width="5" style="22" customWidth="1"/>
    <col min="13" max="13" width="5" style="15" customWidth="1"/>
    <col min="14" max="14" width="4.21875" style="15" customWidth="1"/>
    <col min="15" max="15" width="4.77734375" style="15" customWidth="1"/>
    <col min="16" max="16" width="1.77734375" style="15" customWidth="1"/>
    <col min="17" max="17" width="4.88671875" style="15" customWidth="1"/>
    <col min="18" max="18" width="5.77734375" style="15" customWidth="1"/>
    <col min="19" max="16384" width="7.33203125" style="15"/>
  </cols>
  <sheetData>
    <row r="1" spans="1:18" x14ac:dyDescent="0.25">
      <c r="A1" s="84" t="str">
        <f>Échantillon!A1</f>
        <v>AUDIT SIMPLIFIÉ – GRILLE D'ÉVALUATION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</row>
    <row r="2" spans="1:18" ht="15" customHeight="1" x14ac:dyDescent="0.25">
      <c r="A2" s="84" t="s">
        <v>74</v>
      </c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4"/>
      <c r="N2" s="84"/>
      <c r="O2" s="84"/>
    </row>
    <row r="3" spans="1:18" ht="15" customHeight="1" x14ac:dyDescent="0.25">
      <c r="B3" s="91" t="s">
        <v>75</v>
      </c>
      <c r="C3" s="92" t="s">
        <v>11</v>
      </c>
      <c r="D3" s="92" t="s">
        <v>20</v>
      </c>
      <c r="E3" s="92" t="s">
        <v>21</v>
      </c>
      <c r="F3" s="92" t="s">
        <v>24</v>
      </c>
      <c r="G3" s="92" t="s">
        <v>33</v>
      </c>
      <c r="H3" s="92" t="s">
        <v>36</v>
      </c>
      <c r="I3" s="92" t="s">
        <v>39</v>
      </c>
      <c r="J3" s="92" t="s">
        <v>41</v>
      </c>
      <c r="K3" s="92" t="s">
        <v>47</v>
      </c>
      <c r="L3" s="92" t="s">
        <v>50</v>
      </c>
      <c r="M3" s="92" t="s">
        <v>56</v>
      </c>
      <c r="N3" s="92" t="s">
        <v>64</v>
      </c>
      <c r="O3" s="92" t="s">
        <v>70</v>
      </c>
      <c r="P3" s="34"/>
      <c r="Q3" s="34"/>
      <c r="R3" s="34"/>
    </row>
    <row r="4" spans="1:18" x14ac:dyDescent="0.25">
      <c r="A4" s="19"/>
      <c r="B4" s="91"/>
      <c r="C4" s="92"/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92"/>
      <c r="P4" s="34"/>
      <c r="Q4" s="34"/>
      <c r="R4" s="34"/>
    </row>
    <row r="5" spans="1:18" ht="59.85" customHeight="1" x14ac:dyDescent="0.25">
      <c r="A5" s="19"/>
      <c r="B5" s="91"/>
      <c r="C5" s="92"/>
      <c r="D5" s="92"/>
      <c r="E5" s="92"/>
      <c r="F5" s="92"/>
      <c r="G5" s="92"/>
      <c r="H5" s="92"/>
      <c r="I5" s="92"/>
      <c r="J5" s="92"/>
      <c r="K5" s="92"/>
      <c r="L5" s="92"/>
      <c r="M5" s="92"/>
      <c r="N5" s="92"/>
      <c r="O5" s="92"/>
      <c r="P5" s="34"/>
      <c r="Q5" s="34"/>
      <c r="R5" s="34"/>
    </row>
    <row r="6" spans="1:18" ht="18" customHeight="1" x14ac:dyDescent="0.25">
      <c r="B6" s="35" t="s">
        <v>76</v>
      </c>
      <c r="C6" s="35">
        <f>BaseDeCalcul!$H10</f>
        <v>0</v>
      </c>
      <c r="D6" s="35">
        <f>BaseDeCalcul!H12</f>
        <v>0</v>
      </c>
      <c r="E6" s="35">
        <f>BaseDeCalcul!H15</f>
        <v>0</v>
      </c>
      <c r="F6" s="35">
        <f>BaseDeCalcul!H24</f>
        <v>0</v>
      </c>
      <c r="G6" s="35">
        <f>BaseDeCalcul!H27</f>
        <v>0</v>
      </c>
      <c r="H6" s="35">
        <f>BaseDeCalcul!H30</f>
        <v>0</v>
      </c>
      <c r="I6" s="35">
        <f>BaseDeCalcul!H32</f>
        <v>0</v>
      </c>
      <c r="J6" s="35">
        <f>BaseDeCalcul!H40</f>
        <v>0</v>
      </c>
      <c r="K6" s="35">
        <f>BaseDeCalcul!H43</f>
        <v>0</v>
      </c>
      <c r="L6" s="35">
        <f>BaseDeCalcul!H49</f>
        <v>0</v>
      </c>
      <c r="M6" s="35">
        <f>BaseDeCalcul!H57</f>
        <v>0</v>
      </c>
      <c r="N6" s="35">
        <f>BaseDeCalcul!H63</f>
        <v>0</v>
      </c>
      <c r="O6" s="36">
        <f>BaseDeCalcul!H67</f>
        <v>0</v>
      </c>
      <c r="P6" s="34"/>
      <c r="Q6" s="37">
        <f>SUM(C6:O6)</f>
        <v>0</v>
      </c>
      <c r="R6" s="37" t="s">
        <v>76</v>
      </c>
    </row>
    <row r="7" spans="1:18" ht="18" customHeight="1" x14ac:dyDescent="0.25">
      <c r="A7" s="20"/>
      <c r="B7" s="38" t="s">
        <v>77</v>
      </c>
      <c r="C7" s="38">
        <f>BaseDeCalcul!I10</f>
        <v>0</v>
      </c>
      <c r="D7" s="38">
        <f>BaseDeCalcul!I12</f>
        <v>0</v>
      </c>
      <c r="E7" s="38">
        <f>BaseDeCalcul!I15</f>
        <v>0</v>
      </c>
      <c r="F7" s="38">
        <f>BaseDeCalcul!I24</f>
        <v>0</v>
      </c>
      <c r="G7" s="38">
        <f>BaseDeCalcul!I27</f>
        <v>0</v>
      </c>
      <c r="H7" s="38">
        <f>BaseDeCalcul!I30</f>
        <v>0</v>
      </c>
      <c r="I7" s="38">
        <f>BaseDeCalcul!I32</f>
        <v>0</v>
      </c>
      <c r="J7" s="38">
        <f>BaseDeCalcul!I40</f>
        <v>0</v>
      </c>
      <c r="K7" s="38">
        <f>BaseDeCalcul!I43</f>
        <v>0</v>
      </c>
      <c r="L7" s="38">
        <f>BaseDeCalcul!I49</f>
        <v>0</v>
      </c>
      <c r="M7" s="38">
        <f>BaseDeCalcul!I57</f>
        <v>0</v>
      </c>
      <c r="N7" s="38">
        <f>BaseDeCalcul!I63</f>
        <v>0</v>
      </c>
      <c r="O7" s="39">
        <f>BaseDeCalcul!I67</f>
        <v>0</v>
      </c>
      <c r="P7" s="34"/>
      <c r="Q7" s="40">
        <f>SUM(C7:O7)</f>
        <v>0</v>
      </c>
      <c r="R7" s="40" t="s">
        <v>77</v>
      </c>
    </row>
    <row r="8" spans="1:18" ht="18" customHeight="1" x14ac:dyDescent="0.25">
      <c r="A8" s="20"/>
      <c r="B8" s="41" t="s">
        <v>78</v>
      </c>
      <c r="C8" s="41">
        <f>BaseDeCalcul!J10</f>
        <v>0</v>
      </c>
      <c r="D8" s="41">
        <f>BaseDeCalcul!J12</f>
        <v>0</v>
      </c>
      <c r="E8" s="41">
        <f>BaseDeCalcul!J15</f>
        <v>0</v>
      </c>
      <c r="F8" s="41">
        <f>BaseDeCalcul!J24</f>
        <v>0</v>
      </c>
      <c r="G8" s="41">
        <f>BaseDeCalcul!J27</f>
        <v>0</v>
      </c>
      <c r="H8" s="41">
        <f>BaseDeCalcul!J30</f>
        <v>0</v>
      </c>
      <c r="I8" s="41">
        <f>BaseDeCalcul!J32</f>
        <v>0</v>
      </c>
      <c r="J8" s="41">
        <f>BaseDeCalcul!J40</f>
        <v>0</v>
      </c>
      <c r="K8" s="41">
        <f>BaseDeCalcul!J43</f>
        <v>0</v>
      </c>
      <c r="L8" s="41">
        <f>BaseDeCalcul!J49</f>
        <v>0</v>
      </c>
      <c r="M8" s="41">
        <f>BaseDeCalcul!J57</f>
        <v>0</v>
      </c>
      <c r="N8" s="41">
        <f>BaseDeCalcul!J63</f>
        <v>0</v>
      </c>
      <c r="O8" s="42">
        <f>BaseDeCalcul!J67</f>
        <v>0</v>
      </c>
      <c r="P8" s="34"/>
      <c r="Q8" s="43">
        <f>SUM(C8:O8)</f>
        <v>0</v>
      </c>
      <c r="R8" s="43" t="s">
        <v>78</v>
      </c>
    </row>
    <row r="9" spans="1:18" ht="18" customHeight="1" x14ac:dyDescent="0.25">
      <c r="A9" s="20"/>
      <c r="B9" s="44" t="s">
        <v>79</v>
      </c>
      <c r="C9" s="44">
        <f>BaseDeCalcul!S10</f>
        <v>0</v>
      </c>
      <c r="D9" s="44">
        <f>BaseDeCalcul!S12</f>
        <v>0</v>
      </c>
      <c r="E9" s="44">
        <f>BaseDeCalcul!S15</f>
        <v>0</v>
      </c>
      <c r="F9" s="44">
        <f>BaseDeCalcul!S24</f>
        <v>0</v>
      </c>
      <c r="G9" s="44">
        <f>BaseDeCalcul!S27</f>
        <v>0</v>
      </c>
      <c r="H9" s="44">
        <f>BaseDeCalcul!S30</f>
        <v>0</v>
      </c>
      <c r="I9" s="44">
        <f>BaseDeCalcul!S32</f>
        <v>0</v>
      </c>
      <c r="J9" s="44">
        <f>BaseDeCalcul!S40</f>
        <v>0</v>
      </c>
      <c r="K9" s="44">
        <f>BaseDeCalcul!S43</f>
        <v>0</v>
      </c>
      <c r="L9" s="44">
        <f>BaseDeCalcul!S49</f>
        <v>0</v>
      </c>
      <c r="M9" s="44">
        <f>BaseDeCalcul!S57</f>
        <v>0</v>
      </c>
      <c r="N9" s="44">
        <f>BaseDeCalcul!S63</f>
        <v>0</v>
      </c>
      <c r="O9" s="45">
        <f>BaseDeCalcul!S67</f>
        <v>0</v>
      </c>
      <c r="P9" s="34"/>
      <c r="Q9" s="46">
        <f>SUM(C9:O9)</f>
        <v>0</v>
      </c>
      <c r="R9" s="46" t="s">
        <v>79</v>
      </c>
    </row>
    <row r="10" spans="1:18" ht="18" customHeight="1" x14ac:dyDescent="0.25">
      <c r="A10" s="20"/>
      <c r="B10" s="44" t="s">
        <v>80</v>
      </c>
      <c r="C10" s="44">
        <f>BaseDeCalcul!K10</f>
        <v>21</v>
      </c>
      <c r="D10" s="44">
        <f>BaseDeCalcul!K12</f>
        <v>3</v>
      </c>
      <c r="E10" s="44">
        <f>BaseDeCalcul!K15</f>
        <v>6</v>
      </c>
      <c r="F10" s="44">
        <f>BaseDeCalcul!K24</f>
        <v>24</v>
      </c>
      <c r="G10" s="44">
        <f>BaseDeCalcul!K27</f>
        <v>6</v>
      </c>
      <c r="H10" s="44">
        <f>BaseDeCalcul!K30</f>
        <v>6</v>
      </c>
      <c r="I10" s="44">
        <f>BaseDeCalcul!K32</f>
        <v>3</v>
      </c>
      <c r="J10" s="44">
        <f>BaseDeCalcul!K40</f>
        <v>21</v>
      </c>
      <c r="K10" s="44">
        <f>BaseDeCalcul!K43</f>
        <v>6</v>
      </c>
      <c r="L10" s="44">
        <f>BaseDeCalcul!K49</f>
        <v>15</v>
      </c>
      <c r="M10" s="44">
        <f>BaseDeCalcul!K57</f>
        <v>21</v>
      </c>
      <c r="N10" s="44">
        <f>BaseDeCalcul!K63</f>
        <v>15</v>
      </c>
      <c r="O10" s="45">
        <f>BaseDeCalcul!K67</f>
        <v>9</v>
      </c>
      <c r="P10" s="34"/>
      <c r="Q10" s="46">
        <f>SUM(C10:O10)</f>
        <v>156</v>
      </c>
      <c r="R10" s="46" t="s">
        <v>80</v>
      </c>
    </row>
    <row r="11" spans="1:18" x14ac:dyDescent="0.25"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</row>
    <row r="12" spans="1:18" x14ac:dyDescent="0.25">
      <c r="C12" s="15"/>
      <c r="D12" s="15"/>
      <c r="E12" s="15"/>
      <c r="F12" s="15"/>
    </row>
    <row r="13" spans="1:18" x14ac:dyDescent="0.25">
      <c r="C13" s="15"/>
      <c r="D13" s="15"/>
      <c r="E13" s="15"/>
      <c r="F13" s="15"/>
    </row>
    <row r="14" spans="1:18" x14ac:dyDescent="0.25">
      <c r="B14" s="15" t="s">
        <v>81</v>
      </c>
    </row>
    <row r="15" spans="1:18" x14ac:dyDescent="0.25">
      <c r="B15" s="57" t="str">
        <f>IF(Q10=0,ROUND(COUNTIF(BaseDeCalcul!L3:L66,"C")/(COUNTIF(BaseDeCalcul!L3:L66,"C")+COUNTIF(BaseDeCalcul!L3:L66,"NC"))*100, 2)&amp;"%","Pourcentage indisponible : il reste "&amp;Q10&amp;" critère(s) NT.")</f>
        <v>Pourcentage indisponible : il reste 156 critère(s) NT.</v>
      </c>
      <c r="C15" s="23"/>
    </row>
    <row r="16" spans="1:18" x14ac:dyDescent="0.25">
      <c r="C16" s="23"/>
    </row>
    <row r="17" spans="2:2" x14ac:dyDescent="0.25">
      <c r="B17" s="15" t="s">
        <v>82</v>
      </c>
    </row>
    <row r="18" spans="2:2" x14ac:dyDescent="0.25">
      <c r="B18" s="15" t="str">
        <f>IF(Q10=0,ROUND(AVERAGEIF(BaseDeCalcul!E71:G71,"&lt;&gt;NA")*100,1)&amp;"%","Pourcentage indisponible : il reste "&amp;Q10&amp;" critère(s) NT.")</f>
        <v>Pourcentage indisponible : il reste 156 critère(s) NT.</v>
      </c>
    </row>
    <row r="20" spans="2:2" x14ac:dyDescent="0.25">
      <c r="B20" s="15" t="e">
        <f>B15*100</f>
        <v>#VALUE!</v>
      </c>
    </row>
    <row r="21" spans="2:2" x14ac:dyDescent="0.25">
      <c r="B21" s="15" t="e">
        <f>IF(AND(Synthèse!B20&gt;=Échelle!A2, Synthèse!B20&lt;Échelle!B2), Échelle!C2, IF(AND(Synthèse!B20&gt;=Échelle!A3, Synthèse!B20&lt;Échelle!B3), Échelle!C3, IF(AND(Synthèse!B20&gt;=Échelle!A4, Synthèse!B20&lt;Échelle!B4), Échelle!C4, IF(AND(Synthèse!B20&gt;=Échelle!A5, Synthèse!B20&lt;Échelle!B5), Échelle!C5, IF(AND(Synthèse!B20&gt;=Échelle!A6, Synthèse!B20&lt;=Échelle!B6), Échelle!C6, "" ) ) ) ) )</f>
        <v>#VALUE!</v>
      </c>
    </row>
    <row r="36" spans="3:3" x14ac:dyDescent="0.25">
      <c r="C36" s="22">
        <v>1</v>
      </c>
    </row>
    <row r="43" spans="3:3" x14ac:dyDescent="0.25">
      <c r="C43" s="22">
        <v>1</v>
      </c>
    </row>
    <row r="57" spans="3:3" x14ac:dyDescent="0.25">
      <c r="C57" s="22">
        <v>1</v>
      </c>
    </row>
    <row r="58" spans="3:3" x14ac:dyDescent="0.25">
      <c r="C58" s="22">
        <v>1</v>
      </c>
    </row>
    <row r="67" spans="3:3" x14ac:dyDescent="0.25">
      <c r="C67" s="22">
        <v>1</v>
      </c>
    </row>
    <row r="68" spans="3:3" x14ac:dyDescent="0.25">
      <c r="C68" s="22">
        <v>1</v>
      </c>
    </row>
    <row r="69" spans="3:3" x14ac:dyDescent="0.25">
      <c r="C69" s="22">
        <v>1</v>
      </c>
    </row>
    <row r="70" spans="3:3" x14ac:dyDescent="0.25">
      <c r="C70" s="22">
        <v>1</v>
      </c>
    </row>
    <row r="71" spans="3:3" x14ac:dyDescent="0.25">
      <c r="C71" s="22">
        <v>1</v>
      </c>
    </row>
    <row r="87" spans="3:3" x14ac:dyDescent="0.25">
      <c r="C87" s="22">
        <v>1</v>
      </c>
    </row>
    <row r="88" spans="3:3" x14ac:dyDescent="0.25">
      <c r="C88" s="22">
        <v>1</v>
      </c>
    </row>
    <row r="89" spans="3:3" x14ac:dyDescent="0.25">
      <c r="C89" s="22">
        <v>1</v>
      </c>
    </row>
    <row r="97" spans="3:3" x14ac:dyDescent="0.25">
      <c r="C97" s="22">
        <v>1</v>
      </c>
    </row>
    <row r="98" spans="3:3" x14ac:dyDescent="0.25">
      <c r="C98" s="22">
        <v>1</v>
      </c>
    </row>
    <row r="101" spans="3:3" x14ac:dyDescent="0.25">
      <c r="C101" s="22">
        <v>1</v>
      </c>
    </row>
    <row r="107" spans="3:3" x14ac:dyDescent="0.25">
      <c r="C107" s="22">
        <v>1</v>
      </c>
    </row>
    <row r="108" spans="3:3" x14ac:dyDescent="0.25">
      <c r="C108" s="22">
        <v>1</v>
      </c>
    </row>
    <row r="112" spans="3:3" x14ac:dyDescent="0.25">
      <c r="C112" s="22">
        <v>1</v>
      </c>
    </row>
    <row r="113" spans="3:3" x14ac:dyDescent="0.25">
      <c r="C113" s="22">
        <v>1</v>
      </c>
    </row>
    <row r="116" spans="3:3" x14ac:dyDescent="0.25">
      <c r="C116" s="22">
        <v>1</v>
      </c>
    </row>
    <row r="117" spans="3:3" x14ac:dyDescent="0.25">
      <c r="C117" s="22">
        <v>1</v>
      </c>
    </row>
    <row r="119" spans="3:3" x14ac:dyDescent="0.25">
      <c r="C119" s="22">
        <v>1</v>
      </c>
    </row>
  </sheetData>
  <mergeCells count="16">
    <mergeCell ref="A1:O1"/>
    <mergeCell ref="A2:O2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N3:N5"/>
    <mergeCell ref="O3:O5"/>
  </mergeCell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&amp;L&amp;10RGAA 3.0 - Relevé pour le site : wwww.site.fr&amp;R&amp;10&amp;P/&amp;N - &amp;A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4"/>
  <sheetViews>
    <sheetView topLeftCell="A44" zoomScaleNormal="100" workbookViewId="0">
      <selection activeCell="C71" sqref="C71"/>
    </sheetView>
  </sheetViews>
  <sheetFormatPr defaultColWidth="9.5546875" defaultRowHeight="15.75" x14ac:dyDescent="0.25"/>
  <cols>
    <col min="1" max="1" width="3.33203125" style="1" customWidth="1"/>
    <col min="2" max="2" width="5.33203125" style="1" customWidth="1"/>
    <col min="3" max="3" width="21.77734375" style="1" customWidth="1"/>
    <col min="4" max="4" width="6.6640625" style="3" customWidth="1"/>
    <col min="5" max="7" width="5.5546875" style="7" customWidth="1"/>
    <col min="8" max="11" width="5.109375" style="8" customWidth="1"/>
    <col min="12" max="12" width="9.5546875" style="1"/>
    <col min="13" max="14" width="5.33203125" style="1" customWidth="1"/>
    <col min="15" max="15" width="22.77734375" style="1" customWidth="1"/>
    <col min="16" max="18" width="5.5546875" style="7" customWidth="1"/>
    <col min="19" max="19" width="7.33203125" style="8" customWidth="1"/>
    <col min="20" max="31" width="9.5546875" style="1"/>
    <col min="991" max="991" width="7.33203125" customWidth="1"/>
  </cols>
  <sheetData>
    <row r="1" spans="1:31" x14ac:dyDescent="0.25">
      <c r="D1" s="3" t="s">
        <v>95</v>
      </c>
      <c r="E1" s="9" t="s">
        <v>5</v>
      </c>
      <c r="F1" s="9" t="s">
        <v>6</v>
      </c>
      <c r="G1" s="9" t="s">
        <v>7</v>
      </c>
      <c r="H1" s="10" t="s">
        <v>76</v>
      </c>
      <c r="I1" s="10" t="s">
        <v>77</v>
      </c>
      <c r="J1" s="10" t="s">
        <v>78</v>
      </c>
      <c r="K1" s="10" t="s">
        <v>80</v>
      </c>
      <c r="P1" s="9" t="s">
        <v>5</v>
      </c>
      <c r="Q1" s="9" t="s">
        <v>6</v>
      </c>
      <c r="R1" s="9" t="s">
        <v>7</v>
      </c>
      <c r="S1" s="10" t="s">
        <v>83</v>
      </c>
    </row>
    <row r="2" spans="1:31" x14ac:dyDescent="0.25">
      <c r="A2" s="3"/>
      <c r="B2" s="3"/>
      <c r="C2" s="3"/>
      <c r="E2" s="1"/>
      <c r="F2" s="11"/>
      <c r="G2" s="11"/>
      <c r="H2" s="12"/>
      <c r="I2" s="12"/>
      <c r="J2" s="12"/>
      <c r="K2" s="12"/>
      <c r="M2" s="3"/>
      <c r="N2" s="3"/>
      <c r="O2" s="3"/>
      <c r="P2" s="11"/>
      <c r="Q2" s="11"/>
      <c r="R2" s="11"/>
      <c r="S2" s="12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spans="1:31" x14ac:dyDescent="0.25">
      <c r="A3" s="15">
        <v>1</v>
      </c>
      <c r="B3" s="22" t="str">
        <f>Critères!$B3</f>
        <v>1.1</v>
      </c>
      <c r="C3" s="22" t="str">
        <f>Critères!$A3</f>
        <v>IMAGES</v>
      </c>
      <c r="D3" s="22" t="s">
        <v>93</v>
      </c>
      <c r="E3" s="22" t="str">
        <f>'P01'!$D4</f>
        <v>NT</v>
      </c>
      <c r="F3" s="22" t="str">
        <f>'P02'!$D4</f>
        <v>NT</v>
      </c>
      <c r="G3" s="22" t="str">
        <f>'P03'!$D4</f>
        <v>NT</v>
      </c>
      <c r="H3" s="24">
        <f t="shared" ref="H3:H9" si="0">COUNTIF(E3:G3,"C")</f>
        <v>0</v>
      </c>
      <c r="I3" s="24">
        <f t="shared" ref="I3:I9" si="1">COUNTIF(E3:G3,"NC")</f>
        <v>0</v>
      </c>
      <c r="J3" s="24">
        <f t="shared" ref="J3:J9" si="2">COUNTIF(E3:G3,"NA")</f>
        <v>0</v>
      </c>
      <c r="K3" s="24">
        <f t="shared" ref="K3:K9" si="3">COUNTIF(E3:G3,"NT")</f>
        <v>3</v>
      </c>
      <c r="L3" s="15" t="str">
        <f t="shared" ref="L3:L9" si="4">IF(I3&gt;0,"NC",IF(H3&gt;0,"C",IF(K3&gt;0,"NT","NA")))</f>
        <v>NT</v>
      </c>
      <c r="M3" s="15">
        <v>1</v>
      </c>
      <c r="N3" s="22" t="str">
        <f>Critères!$B3</f>
        <v>1.1</v>
      </c>
      <c r="O3" s="22" t="str">
        <f>Critères!$A3</f>
        <v>IMAGES</v>
      </c>
      <c r="P3" s="22" t="str">
        <f>'P01'!$E4</f>
        <v>N</v>
      </c>
      <c r="Q3" s="22" t="str">
        <f>'P02'!$E4</f>
        <v>N</v>
      </c>
      <c r="R3" s="22" t="str">
        <f>'P03'!$E4</f>
        <v>N</v>
      </c>
      <c r="S3" s="24">
        <f t="shared" ref="S3:S9" si="5">COUNTIF(P3:R3,"D")</f>
        <v>0</v>
      </c>
    </row>
    <row r="4" spans="1:31" x14ac:dyDescent="0.25">
      <c r="A4" s="15">
        <v>1</v>
      </c>
      <c r="B4" s="22" t="str">
        <f>Critères!$B4</f>
        <v>1.2</v>
      </c>
      <c r="C4" s="22" t="str">
        <f>Critères!$A3</f>
        <v>IMAGES</v>
      </c>
      <c r="D4" s="22" t="s">
        <v>93</v>
      </c>
      <c r="E4" s="22" t="str">
        <f>'P01'!$D5</f>
        <v>NT</v>
      </c>
      <c r="F4" s="22" t="str">
        <f>'P02'!$D5</f>
        <v>NT</v>
      </c>
      <c r="G4" s="22" t="str">
        <f>'P03'!$D5</f>
        <v>NT</v>
      </c>
      <c r="H4" s="24">
        <f t="shared" si="0"/>
        <v>0</v>
      </c>
      <c r="I4" s="24">
        <f t="shared" si="1"/>
        <v>0</v>
      </c>
      <c r="J4" s="24">
        <f t="shared" si="2"/>
        <v>0</v>
      </c>
      <c r="K4" s="24">
        <f t="shared" si="3"/>
        <v>3</v>
      </c>
      <c r="L4" s="15" t="str">
        <f t="shared" si="4"/>
        <v>NT</v>
      </c>
      <c r="M4" s="15">
        <v>1</v>
      </c>
      <c r="N4" s="22" t="str">
        <f>Critères!$B4</f>
        <v>1.2</v>
      </c>
      <c r="O4" s="22" t="str">
        <f>Critères!$A3</f>
        <v>IMAGES</v>
      </c>
      <c r="P4" s="22" t="str">
        <f>'P01'!$E5</f>
        <v>N</v>
      </c>
      <c r="Q4" s="22" t="str">
        <f>'P02'!$E5</f>
        <v>N</v>
      </c>
      <c r="R4" s="22" t="str">
        <f>'P03'!$E5</f>
        <v>N</v>
      </c>
      <c r="S4" s="24">
        <f t="shared" si="5"/>
        <v>0</v>
      </c>
    </row>
    <row r="5" spans="1:31" x14ac:dyDescent="0.25">
      <c r="A5" s="15">
        <v>1</v>
      </c>
      <c r="B5" s="22" t="str">
        <f>Critères!$B5</f>
        <v>1.3</v>
      </c>
      <c r="C5" s="22" t="str">
        <f>Critères!$A3</f>
        <v>IMAGES</v>
      </c>
      <c r="D5" s="22" t="s">
        <v>93</v>
      </c>
      <c r="E5" s="22" t="str">
        <f>'P01'!$D6</f>
        <v>NT</v>
      </c>
      <c r="F5" s="22" t="str">
        <f>'P02'!$D6</f>
        <v>NT</v>
      </c>
      <c r="G5" s="22" t="str">
        <f>'P03'!$D6</f>
        <v>NT</v>
      </c>
      <c r="H5" s="24">
        <f t="shared" si="0"/>
        <v>0</v>
      </c>
      <c r="I5" s="24">
        <f t="shared" si="1"/>
        <v>0</v>
      </c>
      <c r="J5" s="24">
        <f t="shared" si="2"/>
        <v>0</v>
      </c>
      <c r="K5" s="24">
        <f t="shared" si="3"/>
        <v>3</v>
      </c>
      <c r="L5" s="15" t="str">
        <f t="shared" si="4"/>
        <v>NT</v>
      </c>
      <c r="M5" s="15">
        <v>1</v>
      </c>
      <c r="N5" s="22" t="str">
        <f>Critères!$B5</f>
        <v>1.3</v>
      </c>
      <c r="O5" s="22" t="str">
        <f>Critères!$A3</f>
        <v>IMAGES</v>
      </c>
      <c r="P5" s="22" t="str">
        <f>'P01'!$E6</f>
        <v>N</v>
      </c>
      <c r="Q5" s="22" t="str">
        <f>'P02'!$E6</f>
        <v>N</v>
      </c>
      <c r="R5" s="22" t="str">
        <f>'P03'!$E6</f>
        <v>N</v>
      </c>
      <c r="S5" s="24">
        <f t="shared" si="5"/>
        <v>0</v>
      </c>
    </row>
    <row r="6" spans="1:31" x14ac:dyDescent="0.25">
      <c r="A6" s="15">
        <v>1</v>
      </c>
      <c r="B6" s="22" t="str">
        <f>Critères!$B6</f>
        <v>1.4</v>
      </c>
      <c r="C6" s="22" t="str">
        <f>Critères!$A3</f>
        <v>IMAGES</v>
      </c>
      <c r="D6" s="22" t="s">
        <v>93</v>
      </c>
      <c r="E6" s="22" t="str">
        <f>'P01'!$D7</f>
        <v>NT</v>
      </c>
      <c r="F6" s="22" t="str">
        <f>'P02'!$D7</f>
        <v>NT</v>
      </c>
      <c r="G6" s="22" t="str">
        <f>'P03'!$D7</f>
        <v>NT</v>
      </c>
      <c r="H6" s="24">
        <f t="shared" si="0"/>
        <v>0</v>
      </c>
      <c r="I6" s="24">
        <f t="shared" si="1"/>
        <v>0</v>
      </c>
      <c r="J6" s="24">
        <f t="shared" si="2"/>
        <v>0</v>
      </c>
      <c r="K6" s="24">
        <f t="shared" si="3"/>
        <v>3</v>
      </c>
      <c r="L6" s="15" t="str">
        <f t="shared" si="4"/>
        <v>NT</v>
      </c>
      <c r="M6" s="15">
        <v>1</v>
      </c>
      <c r="N6" s="22" t="str">
        <f>Critères!$B6</f>
        <v>1.4</v>
      </c>
      <c r="O6" s="22" t="str">
        <f>Critères!$A3</f>
        <v>IMAGES</v>
      </c>
      <c r="P6" s="22" t="str">
        <f>'P01'!$E7</f>
        <v>N</v>
      </c>
      <c r="Q6" s="22" t="str">
        <f>'P02'!$E7</f>
        <v>N</v>
      </c>
      <c r="R6" s="22" t="str">
        <f>'P03'!$E7</f>
        <v>N</v>
      </c>
      <c r="S6" s="24">
        <f t="shared" si="5"/>
        <v>0</v>
      </c>
    </row>
    <row r="7" spans="1:31" x14ac:dyDescent="0.25">
      <c r="A7" s="15">
        <v>1</v>
      </c>
      <c r="B7" s="22" t="str">
        <f>Critères!$B7</f>
        <v>1.5</v>
      </c>
      <c r="C7" s="22" t="str">
        <f>Critères!$A3</f>
        <v>IMAGES</v>
      </c>
      <c r="D7" s="22" t="s">
        <v>93</v>
      </c>
      <c r="E7" s="22" t="str">
        <f>'P01'!$D8</f>
        <v>NT</v>
      </c>
      <c r="F7" s="22" t="str">
        <f>'P02'!$D8</f>
        <v>NT</v>
      </c>
      <c r="G7" s="22" t="str">
        <f>'P03'!$D8</f>
        <v>NT</v>
      </c>
      <c r="H7" s="24">
        <f t="shared" si="0"/>
        <v>0</v>
      </c>
      <c r="I7" s="24">
        <f t="shared" si="1"/>
        <v>0</v>
      </c>
      <c r="J7" s="24">
        <f t="shared" si="2"/>
        <v>0</v>
      </c>
      <c r="K7" s="24">
        <f t="shared" si="3"/>
        <v>3</v>
      </c>
      <c r="L7" s="15" t="str">
        <f t="shared" si="4"/>
        <v>NT</v>
      </c>
      <c r="M7" s="15">
        <v>1</v>
      </c>
      <c r="N7" s="22" t="str">
        <f>Critères!$B7</f>
        <v>1.5</v>
      </c>
      <c r="O7" s="22" t="str">
        <f>Critères!$A3</f>
        <v>IMAGES</v>
      </c>
      <c r="P7" s="22" t="str">
        <f>'P01'!$E8</f>
        <v>N</v>
      </c>
      <c r="Q7" s="22" t="str">
        <f>'P02'!$E8</f>
        <v>N</v>
      </c>
      <c r="R7" s="22" t="str">
        <f>'P03'!$E8</f>
        <v>N</v>
      </c>
      <c r="S7" s="24">
        <f t="shared" si="5"/>
        <v>0</v>
      </c>
    </row>
    <row r="8" spans="1:31" x14ac:dyDescent="0.25">
      <c r="A8" s="15">
        <v>1</v>
      </c>
      <c r="B8" s="22" t="str">
        <f>Critères!$B8</f>
        <v>1.6</v>
      </c>
      <c r="C8" s="22" t="str">
        <f>Critères!$A3</f>
        <v>IMAGES</v>
      </c>
      <c r="D8" s="22" t="s">
        <v>93</v>
      </c>
      <c r="E8" s="22" t="str">
        <f>'P01'!$D9</f>
        <v>NT</v>
      </c>
      <c r="F8" s="22" t="str">
        <f>'P02'!$D9</f>
        <v>NT</v>
      </c>
      <c r="G8" s="22" t="str">
        <f>'P03'!$D9</f>
        <v>NT</v>
      </c>
      <c r="H8" s="24">
        <f t="shared" si="0"/>
        <v>0</v>
      </c>
      <c r="I8" s="24">
        <f t="shared" si="1"/>
        <v>0</v>
      </c>
      <c r="J8" s="24">
        <f t="shared" si="2"/>
        <v>0</v>
      </c>
      <c r="K8" s="24">
        <f t="shared" si="3"/>
        <v>3</v>
      </c>
      <c r="L8" s="15" t="str">
        <f t="shared" si="4"/>
        <v>NT</v>
      </c>
      <c r="M8" s="15">
        <v>1</v>
      </c>
      <c r="N8" s="22" t="str">
        <f>Critères!$B8</f>
        <v>1.6</v>
      </c>
      <c r="O8" s="22" t="str">
        <f>Critères!$A3</f>
        <v>IMAGES</v>
      </c>
      <c r="P8" s="22" t="str">
        <f>'P01'!$E9</f>
        <v>N</v>
      </c>
      <c r="Q8" s="22" t="str">
        <f>'P02'!$E9</f>
        <v>N</v>
      </c>
      <c r="R8" s="22" t="str">
        <f>'P03'!$E9</f>
        <v>N</v>
      </c>
      <c r="S8" s="24">
        <f t="shared" si="5"/>
        <v>0</v>
      </c>
    </row>
    <row r="9" spans="1:31" x14ac:dyDescent="0.25">
      <c r="A9" s="15">
        <v>1</v>
      </c>
      <c r="B9" s="22" t="str">
        <f>Critères!$B9</f>
        <v>1.7</v>
      </c>
      <c r="C9" s="22" t="str">
        <f>Critères!$A3</f>
        <v>IMAGES</v>
      </c>
      <c r="D9" s="22" t="s">
        <v>93</v>
      </c>
      <c r="E9" s="22" t="str">
        <f>'P01'!$D10</f>
        <v>NT</v>
      </c>
      <c r="F9" s="22" t="str">
        <f>'P02'!$D10</f>
        <v>NT</v>
      </c>
      <c r="G9" s="22" t="str">
        <f>'P03'!$D10</f>
        <v>NT</v>
      </c>
      <c r="H9" s="24">
        <f t="shared" si="0"/>
        <v>0</v>
      </c>
      <c r="I9" s="24">
        <f t="shared" si="1"/>
        <v>0</v>
      </c>
      <c r="J9" s="24">
        <f t="shared" si="2"/>
        <v>0</v>
      </c>
      <c r="K9" s="24">
        <f t="shared" si="3"/>
        <v>3</v>
      </c>
      <c r="L9" s="15" t="str">
        <f t="shared" si="4"/>
        <v>NT</v>
      </c>
      <c r="M9" s="15">
        <v>1</v>
      </c>
      <c r="N9" s="22" t="str">
        <f>Critères!$B9</f>
        <v>1.7</v>
      </c>
      <c r="O9" s="22" t="str">
        <f>Critères!$A3</f>
        <v>IMAGES</v>
      </c>
      <c r="P9" s="22" t="str">
        <f>'P01'!$E10</f>
        <v>N</v>
      </c>
      <c r="Q9" s="22" t="str">
        <f>'P02'!$E10</f>
        <v>N</v>
      </c>
      <c r="R9" s="22" t="str">
        <f>'P03'!$E10</f>
        <v>N</v>
      </c>
      <c r="S9" s="24">
        <f t="shared" si="5"/>
        <v>0</v>
      </c>
    </row>
    <row r="10" spans="1:31" x14ac:dyDescent="0.25">
      <c r="A10" s="25"/>
      <c r="B10" s="26"/>
      <c r="C10" s="26"/>
      <c r="D10" s="26"/>
      <c r="E10" s="26"/>
      <c r="F10" s="26"/>
      <c r="G10" s="26"/>
      <c r="H10" s="27">
        <f>SUM(H3:H9)</f>
        <v>0</v>
      </c>
      <c r="I10" s="27">
        <f>SUM(I3:I9)</f>
        <v>0</v>
      </c>
      <c r="J10" s="27">
        <f>SUM(J3:J9)</f>
        <v>0</v>
      </c>
      <c r="K10" s="27">
        <f>SUM(K3:K9)</f>
        <v>21</v>
      </c>
      <c r="L10" s="15"/>
      <c r="M10" s="25"/>
      <c r="N10" s="26"/>
      <c r="O10" s="26"/>
      <c r="P10" s="26"/>
      <c r="Q10" s="26"/>
      <c r="R10" s="26"/>
      <c r="S10" s="27">
        <f>SUM(S1:S9)</f>
        <v>0</v>
      </c>
    </row>
    <row r="11" spans="1:31" x14ac:dyDescent="0.25">
      <c r="A11" s="15">
        <v>2</v>
      </c>
      <c r="B11" s="22">
        <f>Critères!$B10</f>
        <v>2.1</v>
      </c>
      <c r="C11" s="22" t="str">
        <f>Critères!$A10</f>
        <v>CADRES</v>
      </c>
      <c r="D11" s="22" t="s">
        <v>93</v>
      </c>
      <c r="E11" s="22" t="str">
        <f>'P01'!$D11</f>
        <v>NT</v>
      </c>
      <c r="F11" s="22" t="str">
        <f>'P02'!$D11</f>
        <v>NT</v>
      </c>
      <c r="G11" s="22" t="str">
        <f>'P03'!$D11</f>
        <v>NT</v>
      </c>
      <c r="H11" s="24">
        <f>COUNTIF(E11:G11,"C")</f>
        <v>0</v>
      </c>
      <c r="I11" s="24">
        <f>COUNTIF(E11:G11,"NC")</f>
        <v>0</v>
      </c>
      <c r="J11" s="24">
        <f>COUNTIF(E11:G11,"NA")</f>
        <v>0</v>
      </c>
      <c r="K11" s="24">
        <f>COUNTIF(E11:G11,"NT")</f>
        <v>3</v>
      </c>
      <c r="L11" s="15" t="str">
        <f>IF(I11&gt;0,"NC",IF(H11&gt;0,"C",IF(K11&gt;0,"NT","NA")))</f>
        <v>NT</v>
      </c>
      <c r="M11" s="15">
        <v>2</v>
      </c>
      <c r="N11" s="22">
        <f>Critères!$B10</f>
        <v>2.1</v>
      </c>
      <c r="O11" s="22" t="str">
        <f>Critères!$A10</f>
        <v>CADRES</v>
      </c>
      <c r="P11" s="22" t="str">
        <f>'P01'!$E11</f>
        <v>N</v>
      </c>
      <c r="Q11" s="22" t="str">
        <f>'P02'!$E11</f>
        <v>N</v>
      </c>
      <c r="R11" s="22" t="str">
        <f>'P03'!$E11</f>
        <v>N</v>
      </c>
      <c r="S11" s="24">
        <f>COUNTIF(P11:R11,"D")</f>
        <v>0</v>
      </c>
    </row>
    <row r="12" spans="1:31" x14ac:dyDescent="0.25">
      <c r="A12" s="25"/>
      <c r="B12" s="26"/>
      <c r="C12" s="26"/>
      <c r="D12" s="26"/>
      <c r="E12" s="26"/>
      <c r="F12" s="26"/>
      <c r="G12" s="26"/>
      <c r="H12" s="27">
        <f>SUM(H11:H11)</f>
        <v>0</v>
      </c>
      <c r="I12" s="27">
        <f>SUM(I11:I11)</f>
        <v>0</v>
      </c>
      <c r="J12" s="27">
        <f>SUM(J11:J11)</f>
        <v>0</v>
      </c>
      <c r="K12" s="27">
        <f>SUM(K11:K11)</f>
        <v>3</v>
      </c>
      <c r="L12" s="15"/>
      <c r="M12" s="25"/>
      <c r="N12" s="26"/>
      <c r="O12" s="26"/>
      <c r="P12" s="26"/>
      <c r="Q12" s="26"/>
      <c r="R12" s="26"/>
      <c r="S12" s="27">
        <f>SUM(S11:S11)</f>
        <v>0</v>
      </c>
    </row>
    <row r="13" spans="1:31" x14ac:dyDescent="0.25">
      <c r="A13" s="15">
        <v>3</v>
      </c>
      <c r="B13" s="22" t="str">
        <f>Critères!$B11</f>
        <v>3.1</v>
      </c>
      <c r="C13" s="22" t="str">
        <f>Critères!$A11</f>
        <v>COULEURS</v>
      </c>
      <c r="D13" s="22" t="s">
        <v>93</v>
      </c>
      <c r="E13" s="22" t="str">
        <f>'P01'!$D12</f>
        <v>NT</v>
      </c>
      <c r="F13" s="22" t="str">
        <f>'P02'!$D12</f>
        <v>NT</v>
      </c>
      <c r="G13" s="22" t="str">
        <f>'P03'!$D12</f>
        <v>NT</v>
      </c>
      <c r="H13" s="24">
        <f>COUNTIF(E13:G13,"C")</f>
        <v>0</v>
      </c>
      <c r="I13" s="24">
        <f>COUNTIF(E13:G13,"NC")</f>
        <v>0</v>
      </c>
      <c r="J13" s="24">
        <f>COUNTIF(E13:G13,"NA")</f>
        <v>0</v>
      </c>
      <c r="K13" s="24">
        <f>COUNTIF(E13:G13,"NT")</f>
        <v>3</v>
      </c>
      <c r="L13" s="15" t="str">
        <f>IF(I13&gt;0,"NC",IF(H13&gt;0,"C",IF(K13&gt;0,"NT","NA")))</f>
        <v>NT</v>
      </c>
      <c r="M13" s="15">
        <v>3</v>
      </c>
      <c r="N13" s="22" t="str">
        <f>Critères!$B11</f>
        <v>3.1</v>
      </c>
      <c r="O13" s="22" t="str">
        <f>Critères!$A11</f>
        <v>COULEURS</v>
      </c>
      <c r="P13" s="22" t="str">
        <f>'P01'!$E12</f>
        <v>N</v>
      </c>
      <c r="Q13" s="22" t="str">
        <f>'P02'!$E12</f>
        <v>N</v>
      </c>
      <c r="R13" s="22" t="str">
        <f>'P03'!$E12</f>
        <v>N</v>
      </c>
      <c r="S13" s="24">
        <f>COUNTIF(P13:R13,"D")</f>
        <v>0</v>
      </c>
    </row>
    <row r="14" spans="1:31" x14ac:dyDescent="0.25">
      <c r="A14" s="15">
        <v>3</v>
      </c>
      <c r="B14" s="22" t="str">
        <f>Critères!$B12</f>
        <v>3.2</v>
      </c>
      <c r="C14" s="22" t="str">
        <f>Critères!$A11</f>
        <v>COULEURS</v>
      </c>
      <c r="D14" s="22" t="s">
        <v>94</v>
      </c>
      <c r="E14" s="22" t="str">
        <f>'P01'!$D13</f>
        <v>NT</v>
      </c>
      <c r="F14" s="22" t="str">
        <f>'P02'!$D13</f>
        <v>NT</v>
      </c>
      <c r="G14" s="22" t="str">
        <f>'P03'!$D13</f>
        <v>NT</v>
      </c>
      <c r="H14" s="24">
        <f>COUNTIF(E14:G14,"C")</f>
        <v>0</v>
      </c>
      <c r="I14" s="24">
        <f>COUNTIF(E14:G14,"NC")</f>
        <v>0</v>
      </c>
      <c r="J14" s="24">
        <f>COUNTIF(E14:G14,"NA")</f>
        <v>0</v>
      </c>
      <c r="K14" s="24">
        <f>COUNTIF(E14:G14,"NT")</f>
        <v>3</v>
      </c>
      <c r="L14" s="15" t="str">
        <f>IF(I14&gt;0,"NC",IF(H14&gt;0,"C",IF(K14&gt;0,"NT","NA")))</f>
        <v>NT</v>
      </c>
      <c r="M14" s="15">
        <v>3</v>
      </c>
      <c r="N14" s="22" t="str">
        <f>Critères!$B12</f>
        <v>3.2</v>
      </c>
      <c r="O14" s="22" t="str">
        <f>Critères!$A11</f>
        <v>COULEURS</v>
      </c>
      <c r="P14" s="22" t="str">
        <f>'P01'!$E13</f>
        <v>N</v>
      </c>
      <c r="Q14" s="22" t="str">
        <f>'P02'!$E13</f>
        <v>N</v>
      </c>
      <c r="R14" s="22" t="str">
        <f>'P03'!$E13</f>
        <v>N</v>
      </c>
      <c r="S14" s="24">
        <f>COUNTIF(P14:R14,"D")</f>
        <v>0</v>
      </c>
    </row>
    <row r="15" spans="1:31" x14ac:dyDescent="0.25">
      <c r="A15" s="25"/>
      <c r="B15" s="26"/>
      <c r="C15" s="26"/>
      <c r="D15" s="26"/>
      <c r="E15" s="26"/>
      <c r="F15" s="26"/>
      <c r="G15" s="26"/>
      <c r="H15" s="27">
        <f>SUM(H13:H14)</f>
        <v>0</v>
      </c>
      <c r="I15" s="27">
        <f>SUM(I13:I14)</f>
        <v>0</v>
      </c>
      <c r="J15" s="27">
        <f>SUM(J13:J14)</f>
        <v>0</v>
      </c>
      <c r="K15" s="27">
        <f>SUM(K13:K14)</f>
        <v>6</v>
      </c>
      <c r="L15" s="15"/>
      <c r="M15" s="25"/>
      <c r="N15" s="26"/>
      <c r="O15" s="26"/>
      <c r="P15" s="26"/>
      <c r="Q15" s="26"/>
      <c r="R15" s="26"/>
      <c r="S15" s="27">
        <f>SUM(S13:S14)</f>
        <v>0</v>
      </c>
    </row>
    <row r="16" spans="1:31" x14ac:dyDescent="0.25">
      <c r="A16" s="15">
        <v>4</v>
      </c>
      <c r="B16" s="22" t="str">
        <f>Critères!$B13</f>
        <v>4.1</v>
      </c>
      <c r="C16" s="22" t="str">
        <f>Critères!$A13</f>
        <v>MULTIMÉDIA</v>
      </c>
      <c r="D16" s="22" t="s">
        <v>93</v>
      </c>
      <c r="E16" s="22" t="str">
        <f>'P01'!$D14</f>
        <v>NT</v>
      </c>
      <c r="F16" s="22" t="str">
        <f>'P02'!$D14</f>
        <v>NT</v>
      </c>
      <c r="G16" s="22" t="str">
        <f>'P03'!$D14</f>
        <v>NT</v>
      </c>
      <c r="H16" s="24">
        <f t="shared" ref="H16:H23" si="6">COUNTIF(E16:G16,"C")</f>
        <v>0</v>
      </c>
      <c r="I16" s="24">
        <f t="shared" ref="I16:I23" si="7">COUNTIF(E16:G16,"NC")</f>
        <v>0</v>
      </c>
      <c r="J16" s="24">
        <f t="shared" ref="J16:J23" si="8">COUNTIF(E16:G16,"NA")</f>
        <v>0</v>
      </c>
      <c r="K16" s="24">
        <f t="shared" ref="K16:K23" si="9">COUNTIF(E16:G16,"NT")</f>
        <v>3</v>
      </c>
      <c r="L16" s="15" t="str">
        <f t="shared" ref="L16:L23" si="10">IF(I16&gt;0,"NC",IF(H16&gt;0,"C",IF(K16&gt;0,"NT","NA")))</f>
        <v>NT</v>
      </c>
      <c r="M16" s="15">
        <v>4</v>
      </c>
      <c r="N16" s="22" t="str">
        <f>Critères!$B13</f>
        <v>4.1</v>
      </c>
      <c r="O16" s="22" t="str">
        <f>Critères!$A13</f>
        <v>MULTIMÉDIA</v>
      </c>
      <c r="P16" s="22" t="str">
        <f>'P01'!$E14</f>
        <v>N</v>
      </c>
      <c r="Q16" s="22" t="str">
        <f>'P02'!$E14</f>
        <v>N</v>
      </c>
      <c r="R16" s="22" t="str">
        <f>'P03'!$E14</f>
        <v>N</v>
      </c>
      <c r="S16" s="24">
        <f t="shared" ref="S16:S23" si="11">COUNTIF(P16:R16,"D")</f>
        <v>0</v>
      </c>
    </row>
    <row r="17" spans="1:19" x14ac:dyDescent="0.25">
      <c r="A17" s="15">
        <v>4</v>
      </c>
      <c r="B17" s="22" t="str">
        <f>Critères!$B14</f>
        <v>4.2</v>
      </c>
      <c r="C17" s="22" t="str">
        <f>Critères!$A13</f>
        <v>MULTIMÉDIA</v>
      </c>
      <c r="D17" s="22" t="s">
        <v>93</v>
      </c>
      <c r="E17" s="22" t="str">
        <f>'P01'!$D15</f>
        <v>NT</v>
      </c>
      <c r="F17" s="22" t="str">
        <f>'P02'!$D15</f>
        <v>NT</v>
      </c>
      <c r="G17" s="22" t="str">
        <f>'P03'!$D15</f>
        <v>NT</v>
      </c>
      <c r="H17" s="24">
        <f t="shared" si="6"/>
        <v>0</v>
      </c>
      <c r="I17" s="24">
        <f t="shared" si="7"/>
        <v>0</v>
      </c>
      <c r="J17" s="24">
        <f t="shared" si="8"/>
        <v>0</v>
      </c>
      <c r="K17" s="24">
        <f t="shared" si="9"/>
        <v>3</v>
      </c>
      <c r="L17" s="15" t="str">
        <f t="shared" si="10"/>
        <v>NT</v>
      </c>
      <c r="M17" s="15">
        <v>4</v>
      </c>
      <c r="N17" s="22" t="str">
        <f>Critères!$B14</f>
        <v>4.2</v>
      </c>
      <c r="O17" s="22" t="str">
        <f>Critères!$A13</f>
        <v>MULTIMÉDIA</v>
      </c>
      <c r="P17" s="22" t="str">
        <f>'P01'!$E15</f>
        <v>N</v>
      </c>
      <c r="Q17" s="22" t="str">
        <f>'P02'!$E15</f>
        <v>N</v>
      </c>
      <c r="R17" s="22" t="str">
        <f>'P03'!$E15</f>
        <v>N</v>
      </c>
      <c r="S17" s="24">
        <f t="shared" si="11"/>
        <v>0</v>
      </c>
    </row>
    <row r="18" spans="1:19" x14ac:dyDescent="0.25">
      <c r="A18" s="15">
        <v>4</v>
      </c>
      <c r="B18" s="22" t="str">
        <f>Critères!$B15</f>
        <v>4.3</v>
      </c>
      <c r="C18" s="22" t="str">
        <f>Critères!$A13</f>
        <v>MULTIMÉDIA</v>
      </c>
      <c r="D18" s="22" t="s">
        <v>93</v>
      </c>
      <c r="E18" s="22" t="str">
        <f>'P01'!$D16</f>
        <v>NT</v>
      </c>
      <c r="F18" s="22" t="str">
        <f>'P02'!$D16</f>
        <v>NT</v>
      </c>
      <c r="G18" s="22" t="str">
        <f>'P03'!$D16</f>
        <v>NT</v>
      </c>
      <c r="H18" s="24">
        <f t="shared" si="6"/>
        <v>0</v>
      </c>
      <c r="I18" s="24">
        <f t="shared" si="7"/>
        <v>0</v>
      </c>
      <c r="J18" s="24">
        <f t="shared" si="8"/>
        <v>0</v>
      </c>
      <c r="K18" s="24">
        <f t="shared" si="9"/>
        <v>3</v>
      </c>
      <c r="L18" s="15" t="str">
        <f t="shared" si="10"/>
        <v>NT</v>
      </c>
      <c r="M18" s="15">
        <v>4</v>
      </c>
      <c r="N18" s="22" t="str">
        <f>Critères!$B15</f>
        <v>4.3</v>
      </c>
      <c r="O18" s="22" t="str">
        <f>Critères!$A13</f>
        <v>MULTIMÉDIA</v>
      </c>
      <c r="P18" s="22" t="str">
        <f>'P01'!$E16</f>
        <v>N</v>
      </c>
      <c r="Q18" s="22" t="str">
        <f>'P02'!$E16</f>
        <v>N</v>
      </c>
      <c r="R18" s="22" t="str">
        <f>'P03'!$E16</f>
        <v>N</v>
      </c>
      <c r="S18" s="24">
        <f t="shared" si="11"/>
        <v>0</v>
      </c>
    </row>
    <row r="19" spans="1:19" x14ac:dyDescent="0.25">
      <c r="A19" s="15">
        <v>4</v>
      </c>
      <c r="B19" s="22" t="str">
        <f>Critères!$B16</f>
        <v>4.4</v>
      </c>
      <c r="C19" s="22" t="str">
        <f>Critères!$A13</f>
        <v>MULTIMÉDIA</v>
      </c>
      <c r="D19" s="22" t="s">
        <v>93</v>
      </c>
      <c r="E19" s="22" t="str">
        <f>'P01'!$D17</f>
        <v>NT</v>
      </c>
      <c r="F19" s="22" t="str">
        <f>'P02'!$D17</f>
        <v>NT</v>
      </c>
      <c r="G19" s="22" t="str">
        <f>'P03'!$D17</f>
        <v>NT</v>
      </c>
      <c r="H19" s="24">
        <f t="shared" si="6"/>
        <v>0</v>
      </c>
      <c r="I19" s="24">
        <f t="shared" si="7"/>
        <v>0</v>
      </c>
      <c r="J19" s="24">
        <f t="shared" si="8"/>
        <v>0</v>
      </c>
      <c r="K19" s="24">
        <f t="shared" si="9"/>
        <v>3</v>
      </c>
      <c r="L19" s="15" t="str">
        <f t="shared" si="10"/>
        <v>NT</v>
      </c>
      <c r="M19" s="15">
        <v>4</v>
      </c>
      <c r="N19" s="22" t="str">
        <f>Critères!$B16</f>
        <v>4.4</v>
      </c>
      <c r="O19" s="22" t="str">
        <f>Critères!$A13</f>
        <v>MULTIMÉDIA</v>
      </c>
      <c r="P19" s="22" t="str">
        <f>'P01'!$E17</f>
        <v>N</v>
      </c>
      <c r="Q19" s="22" t="str">
        <f>'P02'!$E17</f>
        <v>N</v>
      </c>
      <c r="R19" s="22" t="str">
        <f>'P03'!$E17</f>
        <v>N</v>
      </c>
      <c r="S19" s="24">
        <f t="shared" si="11"/>
        <v>0</v>
      </c>
    </row>
    <row r="20" spans="1:19" x14ac:dyDescent="0.25">
      <c r="A20" s="15">
        <v>4</v>
      </c>
      <c r="B20" s="22" t="str">
        <f>Critères!$B17</f>
        <v>4.8</v>
      </c>
      <c r="C20" s="22" t="str">
        <f>Critères!$A13</f>
        <v>MULTIMÉDIA</v>
      </c>
      <c r="D20" s="22" t="s">
        <v>93</v>
      </c>
      <c r="E20" s="22" t="str">
        <f>'P01'!$D18</f>
        <v>NT</v>
      </c>
      <c r="F20" s="22" t="str">
        <f>'P02'!$D18</f>
        <v>NT</v>
      </c>
      <c r="G20" s="22" t="str">
        <f>'P03'!$D18</f>
        <v>NT</v>
      </c>
      <c r="H20" s="24">
        <f t="shared" si="6"/>
        <v>0</v>
      </c>
      <c r="I20" s="24">
        <f t="shared" si="7"/>
        <v>0</v>
      </c>
      <c r="J20" s="24">
        <f t="shared" si="8"/>
        <v>0</v>
      </c>
      <c r="K20" s="24">
        <f t="shared" si="9"/>
        <v>3</v>
      </c>
      <c r="L20" s="15" t="str">
        <f t="shared" si="10"/>
        <v>NT</v>
      </c>
      <c r="M20" s="15">
        <v>4</v>
      </c>
      <c r="N20" s="22" t="str">
        <f>Critères!$B17</f>
        <v>4.8</v>
      </c>
      <c r="O20" s="22" t="str">
        <f>Critères!$A13</f>
        <v>MULTIMÉDIA</v>
      </c>
      <c r="P20" s="22" t="str">
        <f>'P01'!$E18</f>
        <v>N</v>
      </c>
      <c r="Q20" s="22" t="str">
        <f>'P02'!$E18</f>
        <v>N</v>
      </c>
      <c r="R20" s="22" t="str">
        <f>'P03'!$E18</f>
        <v>N</v>
      </c>
      <c r="S20" s="24">
        <f t="shared" si="11"/>
        <v>0</v>
      </c>
    </row>
    <row r="21" spans="1:19" x14ac:dyDescent="0.25">
      <c r="A21" s="15">
        <v>4</v>
      </c>
      <c r="B21" s="22" t="str">
        <f>Critères!$B18</f>
        <v>4.9</v>
      </c>
      <c r="C21" s="22" t="str">
        <f>Critères!$A13</f>
        <v>MULTIMÉDIA</v>
      </c>
      <c r="D21" s="22" t="s">
        <v>93</v>
      </c>
      <c r="E21" s="22" t="str">
        <f>'P01'!$D19</f>
        <v>NT</v>
      </c>
      <c r="F21" s="22" t="str">
        <f>'P02'!$D19</f>
        <v>NT</v>
      </c>
      <c r="G21" s="22" t="str">
        <f>'P03'!$D19</f>
        <v>NT</v>
      </c>
      <c r="H21" s="24">
        <f t="shared" si="6"/>
        <v>0</v>
      </c>
      <c r="I21" s="24">
        <f t="shared" si="7"/>
        <v>0</v>
      </c>
      <c r="J21" s="24">
        <f t="shared" si="8"/>
        <v>0</v>
      </c>
      <c r="K21" s="24">
        <f t="shared" si="9"/>
        <v>3</v>
      </c>
      <c r="L21" s="15" t="str">
        <f t="shared" si="10"/>
        <v>NT</v>
      </c>
      <c r="M21" s="15">
        <v>4</v>
      </c>
      <c r="N21" s="22" t="str">
        <f>Critères!$B18</f>
        <v>4.9</v>
      </c>
      <c r="O21" s="22" t="str">
        <f>Critères!$A13</f>
        <v>MULTIMÉDIA</v>
      </c>
      <c r="P21" s="22" t="str">
        <f>'P01'!$E19</f>
        <v>N</v>
      </c>
      <c r="Q21" s="22" t="str">
        <f>'P02'!$E19</f>
        <v>N</v>
      </c>
      <c r="R21" s="22" t="str">
        <f>'P03'!$E19</f>
        <v>N</v>
      </c>
      <c r="S21" s="24">
        <f t="shared" si="11"/>
        <v>0</v>
      </c>
    </row>
    <row r="22" spans="1:19" x14ac:dyDescent="0.25">
      <c r="A22" s="15">
        <v>4</v>
      </c>
      <c r="B22" s="22" t="str">
        <f>Critères!$B19</f>
        <v>4.10</v>
      </c>
      <c r="C22" s="22" t="str">
        <f>Critères!$A13</f>
        <v>MULTIMÉDIA</v>
      </c>
      <c r="D22" s="22" t="s">
        <v>93</v>
      </c>
      <c r="E22" s="22" t="str">
        <f>'P01'!$D20</f>
        <v>NT</v>
      </c>
      <c r="F22" s="22" t="str">
        <f>'P02'!$D20</f>
        <v>NT</v>
      </c>
      <c r="G22" s="22" t="str">
        <f>'P03'!$D20</f>
        <v>NT</v>
      </c>
      <c r="H22" s="24">
        <f t="shared" si="6"/>
        <v>0</v>
      </c>
      <c r="I22" s="24">
        <f t="shared" si="7"/>
        <v>0</v>
      </c>
      <c r="J22" s="24">
        <f t="shared" si="8"/>
        <v>0</v>
      </c>
      <c r="K22" s="24">
        <f t="shared" si="9"/>
        <v>3</v>
      </c>
      <c r="L22" s="15" t="str">
        <f t="shared" si="10"/>
        <v>NT</v>
      </c>
      <c r="M22" s="15">
        <v>4</v>
      </c>
      <c r="N22" s="22" t="str">
        <f>Critères!$B19</f>
        <v>4.10</v>
      </c>
      <c r="O22" s="22" t="str">
        <f>Critères!$A13</f>
        <v>MULTIMÉDIA</v>
      </c>
      <c r="P22" s="22" t="str">
        <f>'P01'!$E20</f>
        <v>N</v>
      </c>
      <c r="Q22" s="22" t="str">
        <f>'P02'!$E20</f>
        <v>N</v>
      </c>
      <c r="R22" s="22" t="str">
        <f>'P03'!$E20</f>
        <v>N</v>
      </c>
      <c r="S22" s="24">
        <f t="shared" si="11"/>
        <v>0</v>
      </c>
    </row>
    <row r="23" spans="1:19" x14ac:dyDescent="0.25">
      <c r="A23" s="15">
        <v>4</v>
      </c>
      <c r="B23" s="22" t="str">
        <f>Critères!$B20</f>
        <v>4.11</v>
      </c>
      <c r="C23" s="22" t="str">
        <f>Critères!$A13</f>
        <v>MULTIMÉDIA</v>
      </c>
      <c r="D23" s="22" t="s">
        <v>93</v>
      </c>
      <c r="E23" s="22" t="str">
        <f>'P01'!$D21</f>
        <v>NT</v>
      </c>
      <c r="F23" s="22" t="str">
        <f>'P02'!$D21</f>
        <v>NT</v>
      </c>
      <c r="G23" s="22" t="str">
        <f>'P03'!$D21</f>
        <v>NT</v>
      </c>
      <c r="H23" s="24">
        <f t="shared" si="6"/>
        <v>0</v>
      </c>
      <c r="I23" s="24">
        <f t="shared" si="7"/>
        <v>0</v>
      </c>
      <c r="J23" s="24">
        <f t="shared" si="8"/>
        <v>0</v>
      </c>
      <c r="K23" s="24">
        <f t="shared" si="9"/>
        <v>3</v>
      </c>
      <c r="L23" s="15" t="str">
        <f t="shared" si="10"/>
        <v>NT</v>
      </c>
      <c r="M23" s="15">
        <v>4</v>
      </c>
      <c r="N23" s="22" t="str">
        <f>Critères!$B20</f>
        <v>4.11</v>
      </c>
      <c r="O23" s="22" t="str">
        <f>Critères!$A13</f>
        <v>MULTIMÉDIA</v>
      </c>
      <c r="P23" s="22" t="str">
        <f>'P01'!$E21</f>
        <v>N</v>
      </c>
      <c r="Q23" s="22" t="str">
        <f>'P02'!$E21</f>
        <v>N</v>
      </c>
      <c r="R23" s="22" t="str">
        <f>'P03'!$E21</f>
        <v>N</v>
      </c>
      <c r="S23" s="24">
        <f t="shared" si="11"/>
        <v>0</v>
      </c>
    </row>
    <row r="24" spans="1:19" x14ac:dyDescent="0.25">
      <c r="A24" s="25"/>
      <c r="B24" s="26"/>
      <c r="C24" s="26"/>
      <c r="D24" s="26"/>
      <c r="E24" s="26"/>
      <c r="F24" s="26"/>
      <c r="G24" s="26"/>
      <c r="H24" s="27">
        <f>SUM(H16:H23)</f>
        <v>0</v>
      </c>
      <c r="I24" s="27">
        <f>SUM(I16:I23)</f>
        <v>0</v>
      </c>
      <c r="J24" s="27">
        <f>SUM(J16:J23)</f>
        <v>0</v>
      </c>
      <c r="K24" s="27">
        <f>SUM(K16:K23)</f>
        <v>24</v>
      </c>
      <c r="L24" s="15"/>
      <c r="M24" s="25"/>
      <c r="N24" s="26"/>
      <c r="O24" s="26"/>
      <c r="P24" s="26"/>
      <c r="Q24" s="26"/>
      <c r="R24" s="26"/>
      <c r="S24" s="27">
        <f>SUM(S16:S23)</f>
        <v>0</v>
      </c>
    </row>
    <row r="25" spans="1:19" x14ac:dyDescent="0.25">
      <c r="A25" s="15">
        <v>5</v>
      </c>
      <c r="B25" s="22" t="str">
        <f>Critères!$B21</f>
        <v>5.6</v>
      </c>
      <c r="C25" s="22" t="str">
        <f>Critères!$A$21</f>
        <v>TABLEAUX</v>
      </c>
      <c r="D25" s="22" t="s">
        <v>93</v>
      </c>
      <c r="E25" s="22" t="str">
        <f>'P01'!$D22</f>
        <v>NT</v>
      </c>
      <c r="F25" s="22" t="str">
        <f>'P02'!$D22</f>
        <v>NT</v>
      </c>
      <c r="G25" s="22" t="str">
        <f>'P03'!$D22</f>
        <v>NT</v>
      </c>
      <c r="H25" s="24">
        <f t="shared" ref="H25:H26" si="12">COUNTIF(E25:G25,"C")</f>
        <v>0</v>
      </c>
      <c r="I25" s="24">
        <f t="shared" ref="I25:I26" si="13">COUNTIF(E25:G25,"NC")</f>
        <v>0</v>
      </c>
      <c r="J25" s="24">
        <f t="shared" ref="J25:J26" si="14">COUNTIF(E25:G25,"NA")</f>
        <v>0</v>
      </c>
      <c r="K25" s="24">
        <f t="shared" ref="K25:K26" si="15">COUNTIF(E25:G25,"NT")</f>
        <v>3</v>
      </c>
      <c r="L25" s="15" t="str">
        <f t="shared" ref="L25:L26" si="16">IF(I25&gt;0,"NC",IF(H25&gt;0,"C",IF(K25&gt;0,"NT","NA")))</f>
        <v>NT</v>
      </c>
      <c r="M25" s="15">
        <v>5</v>
      </c>
      <c r="N25" s="22" t="str">
        <f>Critères!$B21</f>
        <v>5.6</v>
      </c>
      <c r="O25" s="22" t="str">
        <f>Critères!$A$21</f>
        <v>TABLEAUX</v>
      </c>
      <c r="P25" s="22" t="str">
        <f>'P01'!$E22</f>
        <v>N</v>
      </c>
      <c r="Q25" s="22" t="str">
        <f>'P02'!$E22</f>
        <v>N</v>
      </c>
      <c r="R25" s="22" t="str">
        <f>'P03'!$E22</f>
        <v>N</v>
      </c>
      <c r="S25" s="24">
        <f t="shared" ref="S25:S26" si="17">COUNTIF(P25:R25,"D")</f>
        <v>0</v>
      </c>
    </row>
    <row r="26" spans="1:19" x14ac:dyDescent="0.25">
      <c r="A26" s="15">
        <v>5</v>
      </c>
      <c r="B26" s="22" t="str">
        <f>Critères!$B22</f>
        <v>5.7</v>
      </c>
      <c r="C26" s="22" t="str">
        <f>Critères!$A$21</f>
        <v>TABLEAUX</v>
      </c>
      <c r="D26" s="22" t="s">
        <v>93</v>
      </c>
      <c r="E26" s="22" t="str">
        <f>'P01'!$D23</f>
        <v>NT</v>
      </c>
      <c r="F26" s="22" t="str">
        <f>'P02'!$D23</f>
        <v>NT</v>
      </c>
      <c r="G26" s="22" t="str">
        <f>'P03'!$D23</f>
        <v>NT</v>
      </c>
      <c r="H26" s="24">
        <f t="shared" si="12"/>
        <v>0</v>
      </c>
      <c r="I26" s="24">
        <f t="shared" si="13"/>
        <v>0</v>
      </c>
      <c r="J26" s="24">
        <f t="shared" si="14"/>
        <v>0</v>
      </c>
      <c r="K26" s="24">
        <f t="shared" si="15"/>
        <v>3</v>
      </c>
      <c r="L26" s="15" t="str">
        <f t="shared" si="16"/>
        <v>NT</v>
      </c>
      <c r="M26" s="15">
        <v>5</v>
      </c>
      <c r="N26" s="22" t="str">
        <f>Critères!$B22</f>
        <v>5.7</v>
      </c>
      <c r="O26" s="22" t="str">
        <f>Critères!$A$21</f>
        <v>TABLEAUX</v>
      </c>
      <c r="P26" s="22" t="str">
        <f>'P01'!$E23</f>
        <v>N</v>
      </c>
      <c r="Q26" s="22" t="str">
        <f>'P02'!$E23</f>
        <v>N</v>
      </c>
      <c r="R26" s="22" t="str">
        <f>'P03'!$E23</f>
        <v>N</v>
      </c>
      <c r="S26" s="24">
        <f t="shared" si="17"/>
        <v>0</v>
      </c>
    </row>
    <row r="27" spans="1:19" x14ac:dyDescent="0.25">
      <c r="A27" s="25"/>
      <c r="B27" s="26"/>
      <c r="C27" s="26"/>
      <c r="D27" s="26"/>
      <c r="E27" s="26"/>
      <c r="F27" s="26"/>
      <c r="G27" s="26"/>
      <c r="H27" s="27">
        <f>SUM(H25:H26)</f>
        <v>0</v>
      </c>
      <c r="I27" s="27">
        <f>SUM(I25:I26)</f>
        <v>0</v>
      </c>
      <c r="J27" s="27">
        <f>SUM(J25:J26)</f>
        <v>0</v>
      </c>
      <c r="K27" s="27">
        <f>SUM(K25:K26)</f>
        <v>6</v>
      </c>
      <c r="L27" s="15"/>
      <c r="M27" s="25"/>
      <c r="N27" s="26"/>
      <c r="O27" s="26"/>
      <c r="P27" s="26"/>
      <c r="Q27" s="26"/>
      <c r="R27" s="26"/>
      <c r="S27" s="27">
        <f>SUM(S25:S26)</f>
        <v>0</v>
      </c>
    </row>
    <row r="28" spans="1:19" x14ac:dyDescent="0.25">
      <c r="A28" s="15">
        <v>6</v>
      </c>
      <c r="B28" s="22" t="str">
        <f>Critères!$B23</f>
        <v>6.1</v>
      </c>
      <c r="C28" s="22" t="str">
        <f>Critères!$A23</f>
        <v>LIENS</v>
      </c>
      <c r="D28" s="22" t="s">
        <v>93</v>
      </c>
      <c r="E28" s="22" t="str">
        <f>'P01'!$D24</f>
        <v>NT</v>
      </c>
      <c r="F28" s="22" t="str">
        <f>'P02'!$D24</f>
        <v>NT</v>
      </c>
      <c r="G28" s="22" t="str">
        <f>'P03'!$D24</f>
        <v>NT</v>
      </c>
      <c r="H28" s="24">
        <f>COUNTIF(E28:G28,"C")</f>
        <v>0</v>
      </c>
      <c r="I28" s="24">
        <f>COUNTIF(E28:G28,"NC")</f>
        <v>0</v>
      </c>
      <c r="J28" s="24">
        <f>COUNTIF(E28:G28,"NA")</f>
        <v>0</v>
      </c>
      <c r="K28" s="24">
        <f>COUNTIF(E28:G28,"NT")</f>
        <v>3</v>
      </c>
      <c r="L28" s="15" t="str">
        <f>IF(I28&gt;0,"NC",IF(H28&gt;0,"C",IF(K28&gt;0,"NT","NA")))</f>
        <v>NT</v>
      </c>
      <c r="M28" s="15">
        <v>6</v>
      </c>
      <c r="N28" s="22" t="str">
        <f>Critères!$B23</f>
        <v>6.1</v>
      </c>
      <c r="O28" s="22" t="str">
        <f>Critères!$A23</f>
        <v>LIENS</v>
      </c>
      <c r="P28" s="22" t="str">
        <f>'P01'!$E24</f>
        <v>N</v>
      </c>
      <c r="Q28" s="22" t="str">
        <f>'P02'!$E24</f>
        <v>N</v>
      </c>
      <c r="R28" s="22" t="str">
        <f>'P03'!$E24</f>
        <v>N</v>
      </c>
      <c r="S28" s="24">
        <f>COUNTIF(P28:R28,"D")</f>
        <v>0</v>
      </c>
    </row>
    <row r="29" spans="1:19" x14ac:dyDescent="0.25">
      <c r="A29" s="15">
        <v>6</v>
      </c>
      <c r="B29" s="22" t="str">
        <f>Critères!$B24</f>
        <v>6.2</v>
      </c>
      <c r="C29" s="22" t="str">
        <f>Critères!$A23</f>
        <v>LIENS</v>
      </c>
      <c r="D29" s="22" t="s">
        <v>93</v>
      </c>
      <c r="E29" s="22" t="str">
        <f>'P01'!$D25</f>
        <v>NT</v>
      </c>
      <c r="F29" s="22" t="str">
        <f>'P02'!$D25</f>
        <v>NT</v>
      </c>
      <c r="G29" s="22" t="str">
        <f>'P03'!$D25</f>
        <v>NT</v>
      </c>
      <c r="H29" s="24">
        <f>COUNTIF(E29:G29,"C")</f>
        <v>0</v>
      </c>
      <c r="I29" s="24">
        <f>COUNTIF(E29:G29,"NC")</f>
        <v>0</v>
      </c>
      <c r="J29" s="24">
        <f>COUNTIF(E29:G29,"NA")</f>
        <v>0</v>
      </c>
      <c r="K29" s="24">
        <f>COUNTIF(E29:G29,"NT")</f>
        <v>3</v>
      </c>
      <c r="L29" s="15" t="str">
        <f>IF(I29&gt;0,"NC",IF(H29&gt;0,"C",IF(K29&gt;0,"NT","NA")))</f>
        <v>NT</v>
      </c>
      <c r="M29" s="15">
        <v>6</v>
      </c>
      <c r="N29" s="22" t="str">
        <f>Critères!$B24</f>
        <v>6.2</v>
      </c>
      <c r="O29" s="22" t="str">
        <f>Critères!$A23</f>
        <v>LIENS</v>
      </c>
      <c r="P29" s="22" t="str">
        <f>'P01'!$E25</f>
        <v>N</v>
      </c>
      <c r="Q29" s="22" t="str">
        <f>'P02'!$E25</f>
        <v>N</v>
      </c>
      <c r="R29" s="22" t="str">
        <f>'P03'!$E25</f>
        <v>N</v>
      </c>
      <c r="S29" s="24">
        <f>COUNTIF(P29:R29,"D")</f>
        <v>0</v>
      </c>
    </row>
    <row r="30" spans="1:19" x14ac:dyDescent="0.25">
      <c r="A30" s="25"/>
      <c r="B30" s="26"/>
      <c r="C30" s="26"/>
      <c r="D30" s="26"/>
      <c r="E30" s="26"/>
      <c r="F30" s="26"/>
      <c r="G30" s="26"/>
      <c r="H30" s="27">
        <f>SUM(H28:H29)</f>
        <v>0</v>
      </c>
      <c r="I30" s="27">
        <f>SUM(I28:I29)</f>
        <v>0</v>
      </c>
      <c r="J30" s="27">
        <f>SUM(J28:J29)</f>
        <v>0</v>
      </c>
      <c r="K30" s="27">
        <f>SUM(K28:K29)</f>
        <v>6</v>
      </c>
      <c r="L30" s="15"/>
      <c r="M30" s="25"/>
      <c r="N30" s="26"/>
      <c r="O30" s="26"/>
      <c r="P30" s="26"/>
      <c r="Q30" s="26"/>
      <c r="R30" s="26"/>
      <c r="S30" s="27">
        <f>SUM(S28:S29)</f>
        <v>0</v>
      </c>
    </row>
    <row r="31" spans="1:19" x14ac:dyDescent="0.25">
      <c r="A31" s="15">
        <v>7</v>
      </c>
      <c r="B31" s="22" t="str">
        <f>Critères!$B25</f>
        <v>7.3</v>
      </c>
      <c r="C31" s="22" t="str">
        <f>Critères!$A$25</f>
        <v>SCRIPTS</v>
      </c>
      <c r="D31" s="22" t="s">
        <v>93</v>
      </c>
      <c r="E31" s="22" t="str">
        <f>'P01'!$D26</f>
        <v>NT</v>
      </c>
      <c r="F31" s="22" t="str">
        <f>'P02'!$D26</f>
        <v>NT</v>
      </c>
      <c r="G31" s="22" t="str">
        <f>'P03'!$D26</f>
        <v>NT</v>
      </c>
      <c r="H31" s="24">
        <f>COUNTIF(E31:G31,"C")</f>
        <v>0</v>
      </c>
      <c r="I31" s="24">
        <f>COUNTIF(E31:G31,"NC")</f>
        <v>0</v>
      </c>
      <c r="J31" s="24">
        <f>COUNTIF(E31:G31,"NA")</f>
        <v>0</v>
      </c>
      <c r="K31" s="24">
        <f>COUNTIF(E31:G31,"NT")</f>
        <v>3</v>
      </c>
      <c r="L31" s="15" t="str">
        <f>IF(I31&gt;0,"NC",IF(H31&gt;0,"C",IF(K31&gt;0,"NT","NA")))</f>
        <v>NT</v>
      </c>
      <c r="M31" s="15">
        <v>7</v>
      </c>
      <c r="N31" s="22" t="str">
        <f>Critères!$B25</f>
        <v>7.3</v>
      </c>
      <c r="O31" s="22" t="str">
        <f>Critères!$A$25</f>
        <v>SCRIPTS</v>
      </c>
      <c r="P31" s="22" t="str">
        <f>'P01'!$E26</f>
        <v>N</v>
      </c>
      <c r="Q31" s="22" t="str">
        <f>'P02'!$E26</f>
        <v>N</v>
      </c>
      <c r="R31" s="22" t="str">
        <f>'P03'!$E26</f>
        <v>N</v>
      </c>
      <c r="S31" s="24">
        <f>COUNTIF(P31:R31,"D")</f>
        <v>0</v>
      </c>
    </row>
    <row r="32" spans="1:19" x14ac:dyDescent="0.25">
      <c r="A32" s="25"/>
      <c r="B32" s="26"/>
      <c r="C32" s="26"/>
      <c r="D32" s="26"/>
      <c r="E32" s="26"/>
      <c r="F32" s="26"/>
      <c r="G32" s="26"/>
      <c r="H32" s="28">
        <f>SUM(H31:H31)</f>
        <v>0</v>
      </c>
      <c r="I32" s="28">
        <f>SUM(I31:I31)</f>
        <v>0</v>
      </c>
      <c r="J32" s="28">
        <f>SUM(J31:J31)</f>
        <v>0</v>
      </c>
      <c r="K32" s="28">
        <f>SUM(K31:K31)</f>
        <v>3</v>
      </c>
      <c r="L32" s="15"/>
      <c r="M32" s="25"/>
      <c r="N32" s="26"/>
      <c r="O32" s="26"/>
      <c r="P32" s="26"/>
      <c r="Q32" s="26"/>
      <c r="R32" s="26"/>
      <c r="S32" s="28">
        <f>SUM(S31:S31)</f>
        <v>0</v>
      </c>
    </row>
    <row r="33" spans="1:19" s="3" customFormat="1" x14ac:dyDescent="0.25">
      <c r="A33" s="15">
        <v>8</v>
      </c>
      <c r="B33" s="22">
        <v>8.1999999999999993</v>
      </c>
      <c r="C33" s="22" t="str">
        <f>Critères!$A$26</f>
        <v>ÉLÉMENTS OBLIGATOIRES</v>
      </c>
      <c r="D33" s="22" t="s">
        <v>93</v>
      </c>
      <c r="E33" s="22" t="str">
        <f>'P01'!$D25</f>
        <v>NT</v>
      </c>
      <c r="F33" s="22" t="str">
        <f>'P02'!$D25</f>
        <v>NT</v>
      </c>
      <c r="G33" s="22" t="str">
        <f>'P03'!$D25</f>
        <v>NT</v>
      </c>
      <c r="H33" s="24">
        <f t="shared" ref="H33:H39" si="18">COUNTIF(E33:G33,"C")</f>
        <v>0</v>
      </c>
      <c r="I33" s="24">
        <f t="shared" ref="I33:I34" si="19">COUNTIF(E33:G33,"NC")</f>
        <v>0</v>
      </c>
      <c r="J33" s="24">
        <f t="shared" ref="J33:J34" si="20">COUNTIF(E33:G33,"NA")</f>
        <v>0</v>
      </c>
      <c r="K33" s="24">
        <f t="shared" ref="K33:K34" si="21">COUNTIF(E33:G33,"NT")</f>
        <v>3</v>
      </c>
      <c r="L33" s="15" t="str">
        <f t="shared" ref="L33:L34" si="22">IF(I33&gt;0,"NC",IF(H33&gt;0,"C",IF(K33&gt;0,"NT","NA")))</f>
        <v>NT</v>
      </c>
      <c r="M33" s="15">
        <v>8</v>
      </c>
      <c r="N33" s="22">
        <v>8.1999999999999993</v>
      </c>
      <c r="O33" s="22" t="str">
        <f>Critères!$A$26</f>
        <v>ÉLÉMENTS OBLIGATOIRES</v>
      </c>
      <c r="P33" s="22" t="str">
        <f>'P01'!$E25</f>
        <v>N</v>
      </c>
      <c r="Q33" s="22" t="str">
        <f>'P02'!$E25</f>
        <v>N</v>
      </c>
      <c r="R33" s="22" t="str">
        <f>'P03'!$E25</f>
        <v>N</v>
      </c>
      <c r="S33" s="24">
        <f t="shared" ref="S33:S34" si="23">COUNTIF(P33:R33,"D")</f>
        <v>0</v>
      </c>
    </row>
    <row r="34" spans="1:19" s="3" customFormat="1" x14ac:dyDescent="0.25">
      <c r="A34" s="15">
        <v>8</v>
      </c>
      <c r="B34" s="22">
        <v>8.3000000000000007</v>
      </c>
      <c r="C34" s="22" t="str">
        <f>Critères!$A$26</f>
        <v>ÉLÉMENTS OBLIGATOIRES</v>
      </c>
      <c r="D34" s="22" t="s">
        <v>93</v>
      </c>
      <c r="E34" s="22" t="str">
        <f>'P01'!$D26</f>
        <v>NT</v>
      </c>
      <c r="F34" s="22" t="str">
        <f>'P02'!$D26</f>
        <v>NT</v>
      </c>
      <c r="G34" s="22" t="str">
        <f>'P03'!$D26</f>
        <v>NT</v>
      </c>
      <c r="H34" s="24">
        <f t="shared" si="18"/>
        <v>0</v>
      </c>
      <c r="I34" s="24">
        <f t="shared" si="19"/>
        <v>0</v>
      </c>
      <c r="J34" s="24">
        <f t="shared" si="20"/>
        <v>0</v>
      </c>
      <c r="K34" s="24">
        <f t="shared" si="21"/>
        <v>3</v>
      </c>
      <c r="L34" s="15" t="str">
        <f t="shared" si="22"/>
        <v>NT</v>
      </c>
      <c r="M34" s="15">
        <v>8</v>
      </c>
      <c r="N34" s="22">
        <v>8.3000000000000007</v>
      </c>
      <c r="O34" s="22" t="str">
        <f>Critères!$A$26</f>
        <v>ÉLÉMENTS OBLIGATOIRES</v>
      </c>
      <c r="P34" s="22" t="str">
        <f>'P01'!$E26</f>
        <v>N</v>
      </c>
      <c r="Q34" s="22" t="str">
        <f>'P02'!$E26</f>
        <v>N</v>
      </c>
      <c r="R34" s="22" t="str">
        <f>'P03'!$E26</f>
        <v>N</v>
      </c>
      <c r="S34" s="24">
        <f t="shared" si="23"/>
        <v>0</v>
      </c>
    </row>
    <row r="35" spans="1:19" x14ac:dyDescent="0.25">
      <c r="A35" s="15">
        <v>8</v>
      </c>
      <c r="B35" s="22" t="str">
        <f>Critères!$B28</f>
        <v>8.4</v>
      </c>
      <c r="C35" s="22" t="str">
        <f>Critères!$A$26</f>
        <v>ÉLÉMENTS OBLIGATOIRES</v>
      </c>
      <c r="D35" s="22" t="s">
        <v>93</v>
      </c>
      <c r="E35" s="22" t="str">
        <f>'P01'!$D29</f>
        <v>NT</v>
      </c>
      <c r="F35" s="22" t="str">
        <f>'P02'!$D29</f>
        <v>NT</v>
      </c>
      <c r="G35" s="22" t="str">
        <f>'P03'!$D29</f>
        <v>NT</v>
      </c>
      <c r="H35" s="24">
        <f t="shared" si="18"/>
        <v>0</v>
      </c>
      <c r="I35" s="24">
        <f t="shared" ref="I35:I39" si="24">COUNTIF(E35:G35,"NC")</f>
        <v>0</v>
      </c>
      <c r="J35" s="24">
        <f t="shared" ref="J35:J39" si="25">COUNTIF(E35:G35,"NA")</f>
        <v>0</v>
      </c>
      <c r="K35" s="24">
        <f t="shared" ref="K35:K39" si="26">COUNTIF(E35:G35,"NT")</f>
        <v>3</v>
      </c>
      <c r="L35" s="15" t="str">
        <f t="shared" ref="L35:L39" si="27">IF(I35&gt;0,"NC",IF(H35&gt;0,"C",IF(K35&gt;0,"NT","NA")))</f>
        <v>NT</v>
      </c>
      <c r="M35" s="15">
        <v>8</v>
      </c>
      <c r="N35" s="22" t="str">
        <f>Critères!$B28</f>
        <v>8.4</v>
      </c>
      <c r="O35" s="22" t="str">
        <f>Critères!$A$26</f>
        <v>ÉLÉMENTS OBLIGATOIRES</v>
      </c>
      <c r="P35" s="22" t="str">
        <f>'P01'!$E29</f>
        <v>N</v>
      </c>
      <c r="Q35" s="22" t="str">
        <f>'P02'!$E29</f>
        <v>N</v>
      </c>
      <c r="R35" s="22" t="str">
        <f>'P03'!$E29</f>
        <v>N</v>
      </c>
      <c r="S35" s="24">
        <f t="shared" ref="S35:S39" si="28">COUNTIF(P35:R35,"D")</f>
        <v>0</v>
      </c>
    </row>
    <row r="36" spans="1:19" x14ac:dyDescent="0.25">
      <c r="A36" s="15">
        <v>8</v>
      </c>
      <c r="B36" s="22" t="str">
        <f>Critères!$B29</f>
        <v>8.5</v>
      </c>
      <c r="C36" s="22" t="str">
        <f>Critères!$A$26</f>
        <v>ÉLÉMENTS OBLIGATOIRES</v>
      </c>
      <c r="D36" s="22" t="s">
        <v>93</v>
      </c>
      <c r="E36" s="22" t="str">
        <f>'P01'!$D30</f>
        <v>NT</v>
      </c>
      <c r="F36" s="22" t="str">
        <f>'P02'!$D30</f>
        <v>NT</v>
      </c>
      <c r="G36" s="22" t="str">
        <f>'P03'!$D30</f>
        <v>NT</v>
      </c>
      <c r="H36" s="24">
        <f t="shared" si="18"/>
        <v>0</v>
      </c>
      <c r="I36" s="24">
        <f t="shared" si="24"/>
        <v>0</v>
      </c>
      <c r="J36" s="24">
        <f t="shared" si="25"/>
        <v>0</v>
      </c>
      <c r="K36" s="24">
        <f t="shared" si="26"/>
        <v>3</v>
      </c>
      <c r="L36" s="15" t="str">
        <f t="shared" si="27"/>
        <v>NT</v>
      </c>
      <c r="M36" s="15">
        <v>8</v>
      </c>
      <c r="N36" s="22" t="str">
        <f>Critères!$B29</f>
        <v>8.5</v>
      </c>
      <c r="O36" s="22" t="str">
        <f>Critères!$A$26</f>
        <v>ÉLÉMENTS OBLIGATOIRES</v>
      </c>
      <c r="P36" s="22" t="str">
        <f>'P01'!$E30</f>
        <v>N</v>
      </c>
      <c r="Q36" s="22" t="str">
        <f>'P02'!$E30</f>
        <v>N</v>
      </c>
      <c r="R36" s="22" t="str">
        <f>'P03'!$E30</f>
        <v>N</v>
      </c>
      <c r="S36" s="24">
        <f t="shared" si="28"/>
        <v>0</v>
      </c>
    </row>
    <row r="37" spans="1:19" x14ac:dyDescent="0.25">
      <c r="A37" s="15">
        <v>8</v>
      </c>
      <c r="B37" s="22" t="str">
        <f>Critères!$B30</f>
        <v>8.6</v>
      </c>
      <c r="C37" s="22" t="str">
        <f>Critères!$A$26</f>
        <v>ÉLÉMENTS OBLIGATOIRES</v>
      </c>
      <c r="D37" s="22" t="s">
        <v>93</v>
      </c>
      <c r="E37" s="22" t="str">
        <f>'P01'!$D31</f>
        <v>NT</v>
      </c>
      <c r="F37" s="22" t="str">
        <f>'P02'!$D31</f>
        <v>NT</v>
      </c>
      <c r="G37" s="22" t="str">
        <f>'P03'!$D31</f>
        <v>NT</v>
      </c>
      <c r="H37" s="24">
        <f t="shared" si="18"/>
        <v>0</v>
      </c>
      <c r="I37" s="24">
        <f t="shared" si="24"/>
        <v>0</v>
      </c>
      <c r="J37" s="24">
        <f t="shared" si="25"/>
        <v>0</v>
      </c>
      <c r="K37" s="24">
        <f t="shared" si="26"/>
        <v>3</v>
      </c>
      <c r="L37" s="15" t="str">
        <f t="shared" si="27"/>
        <v>NT</v>
      </c>
      <c r="M37" s="15">
        <v>8</v>
      </c>
      <c r="N37" s="22" t="str">
        <f>Critères!$B30</f>
        <v>8.6</v>
      </c>
      <c r="O37" s="22" t="str">
        <f>Critères!$A$26</f>
        <v>ÉLÉMENTS OBLIGATOIRES</v>
      </c>
      <c r="P37" s="22" t="str">
        <f>'P01'!$E31</f>
        <v>N</v>
      </c>
      <c r="Q37" s="22" t="str">
        <f>'P02'!$E31</f>
        <v>N</v>
      </c>
      <c r="R37" s="22" t="str">
        <f>'P03'!$E31</f>
        <v>N</v>
      </c>
      <c r="S37" s="24">
        <f t="shared" si="28"/>
        <v>0</v>
      </c>
    </row>
    <row r="38" spans="1:19" x14ac:dyDescent="0.25">
      <c r="A38" s="15">
        <v>8</v>
      </c>
      <c r="B38" s="22" t="str">
        <f>Critères!$B31</f>
        <v>8.7</v>
      </c>
      <c r="C38" s="22" t="str">
        <f>Critères!$A$26</f>
        <v>ÉLÉMENTS OBLIGATOIRES</v>
      </c>
      <c r="D38" s="22" t="s">
        <v>94</v>
      </c>
      <c r="E38" s="22" t="str">
        <f>'P01'!$D32</f>
        <v>NT</v>
      </c>
      <c r="F38" s="22" t="str">
        <f>'P02'!$D32</f>
        <v>NT</v>
      </c>
      <c r="G38" s="22" t="str">
        <f>'P03'!$D32</f>
        <v>NT</v>
      </c>
      <c r="H38" s="24">
        <f t="shared" si="18"/>
        <v>0</v>
      </c>
      <c r="I38" s="24">
        <f t="shared" si="24"/>
        <v>0</v>
      </c>
      <c r="J38" s="24">
        <f t="shared" si="25"/>
        <v>0</v>
      </c>
      <c r="K38" s="24">
        <f t="shared" si="26"/>
        <v>3</v>
      </c>
      <c r="L38" s="15" t="str">
        <f t="shared" si="27"/>
        <v>NT</v>
      </c>
      <c r="M38" s="15">
        <v>8</v>
      </c>
      <c r="N38" s="22" t="str">
        <f>Critères!$B31</f>
        <v>8.7</v>
      </c>
      <c r="O38" s="22" t="str">
        <f>Critères!$A$26</f>
        <v>ÉLÉMENTS OBLIGATOIRES</v>
      </c>
      <c r="P38" s="22" t="str">
        <f>'P01'!$E32</f>
        <v>N</v>
      </c>
      <c r="Q38" s="22" t="str">
        <f>'P02'!$E32</f>
        <v>N</v>
      </c>
      <c r="R38" s="22" t="str">
        <f>'P03'!$E32</f>
        <v>N</v>
      </c>
      <c r="S38" s="24">
        <f t="shared" si="28"/>
        <v>0</v>
      </c>
    </row>
    <row r="39" spans="1:19" x14ac:dyDescent="0.25">
      <c r="A39" s="15">
        <v>8</v>
      </c>
      <c r="B39" s="22" t="str">
        <f>Critères!$B32</f>
        <v>8.8</v>
      </c>
      <c r="C39" s="22" t="str">
        <f>Critères!$A$26</f>
        <v>ÉLÉMENTS OBLIGATOIRES</v>
      </c>
      <c r="D39" s="22" t="s">
        <v>94</v>
      </c>
      <c r="E39" s="22" t="str">
        <f>'P01'!$D33</f>
        <v>NT</v>
      </c>
      <c r="F39" s="22" t="str">
        <f>'P02'!$D33</f>
        <v>NT</v>
      </c>
      <c r="G39" s="22" t="str">
        <f>'P03'!$D33</f>
        <v>NT</v>
      </c>
      <c r="H39" s="24">
        <f t="shared" si="18"/>
        <v>0</v>
      </c>
      <c r="I39" s="24">
        <f t="shared" si="24"/>
        <v>0</v>
      </c>
      <c r="J39" s="24">
        <f t="shared" si="25"/>
        <v>0</v>
      </c>
      <c r="K39" s="24">
        <f t="shared" si="26"/>
        <v>3</v>
      </c>
      <c r="L39" s="15" t="str">
        <f t="shared" si="27"/>
        <v>NT</v>
      </c>
      <c r="M39" s="15">
        <v>8</v>
      </c>
      <c r="N39" s="22" t="str">
        <f>Critères!$B32</f>
        <v>8.8</v>
      </c>
      <c r="O39" s="22" t="str">
        <f>Critères!$A$26</f>
        <v>ÉLÉMENTS OBLIGATOIRES</v>
      </c>
      <c r="P39" s="22" t="str">
        <f>'P01'!$E33</f>
        <v>N</v>
      </c>
      <c r="Q39" s="22" t="str">
        <f>'P02'!$E33</f>
        <v>N</v>
      </c>
      <c r="R39" s="22" t="str">
        <f>'P03'!$E33</f>
        <v>N</v>
      </c>
      <c r="S39" s="24">
        <f t="shared" si="28"/>
        <v>0</v>
      </c>
    </row>
    <row r="40" spans="1:19" x14ac:dyDescent="0.25">
      <c r="A40" s="25"/>
      <c r="B40" s="26"/>
      <c r="C40" s="26"/>
      <c r="D40" s="26"/>
      <c r="E40" s="26"/>
      <c r="F40" s="26"/>
      <c r="G40" s="26"/>
      <c r="H40" s="27">
        <f>SUM(H33:H39)</f>
        <v>0</v>
      </c>
      <c r="I40" s="27">
        <f t="shared" ref="I40:K40" si="29">SUM(I33:I39)</f>
        <v>0</v>
      </c>
      <c r="J40" s="27">
        <f t="shared" si="29"/>
        <v>0</v>
      </c>
      <c r="K40" s="27">
        <f t="shared" si="29"/>
        <v>21</v>
      </c>
      <c r="L40" s="15"/>
      <c r="M40" s="25"/>
      <c r="N40" s="26"/>
      <c r="O40" s="26"/>
      <c r="P40" s="26"/>
      <c r="Q40" s="26"/>
      <c r="R40" s="26"/>
      <c r="S40" s="27">
        <f>SUM(S33:S39)</f>
        <v>0</v>
      </c>
    </row>
    <row r="41" spans="1:19" x14ac:dyDescent="0.25">
      <c r="A41" s="15">
        <v>9</v>
      </c>
      <c r="B41" s="22" t="str">
        <f>Critères!$B33</f>
        <v>9.1</v>
      </c>
      <c r="C41" s="22" t="str">
        <f>Critères!$A33</f>
        <v>STRUCTURATION</v>
      </c>
      <c r="D41" s="22" t="s">
        <v>93</v>
      </c>
      <c r="E41" s="22" t="str">
        <f>'P01'!$D34</f>
        <v>NT</v>
      </c>
      <c r="F41" s="22" t="str">
        <f>'P02'!$D34</f>
        <v>NT</v>
      </c>
      <c r="G41" s="22" t="str">
        <f>'P03'!$D34</f>
        <v>NT</v>
      </c>
      <c r="H41" s="24">
        <f>COUNTIF(E41:G41,"C")</f>
        <v>0</v>
      </c>
      <c r="I41" s="24">
        <f>COUNTIF(E41:G41,"NC")</f>
        <v>0</v>
      </c>
      <c r="J41" s="24">
        <f>COUNTIF(E41:G41,"NA")</f>
        <v>0</v>
      </c>
      <c r="K41" s="24">
        <f>COUNTIF(E41:G41,"NT")</f>
        <v>3</v>
      </c>
      <c r="L41" s="15" t="str">
        <f>IF(I41&gt;0,"NC",IF(H41&gt;0,"C",IF(K41&gt;0,"NT","NA")))</f>
        <v>NT</v>
      </c>
      <c r="M41" s="15">
        <v>9</v>
      </c>
      <c r="N41" s="22" t="str">
        <f>Critères!$B33</f>
        <v>9.1</v>
      </c>
      <c r="O41" s="22" t="str">
        <f>Critères!$A33</f>
        <v>STRUCTURATION</v>
      </c>
      <c r="P41" s="22" t="str">
        <f>'P01'!$E34</f>
        <v>N</v>
      </c>
      <c r="Q41" s="22" t="str">
        <f>'P02'!$E34</f>
        <v>N</v>
      </c>
      <c r="R41" s="22" t="str">
        <f>'P03'!$E34</f>
        <v>N</v>
      </c>
      <c r="S41" s="24">
        <f>COUNTIF(P41:R41,"D")</f>
        <v>0</v>
      </c>
    </row>
    <row r="42" spans="1:19" x14ac:dyDescent="0.25">
      <c r="A42" s="15">
        <v>9</v>
      </c>
      <c r="B42" s="22" t="str">
        <f>Critères!$B34</f>
        <v>9.2</v>
      </c>
      <c r="C42" s="22" t="str">
        <f>Critères!$A33</f>
        <v>STRUCTURATION</v>
      </c>
      <c r="D42" s="22" t="s">
        <v>93</v>
      </c>
      <c r="E42" s="22" t="str">
        <f>'P01'!$D35</f>
        <v>NT</v>
      </c>
      <c r="F42" s="22" t="str">
        <f>'P02'!$D35</f>
        <v>NT</v>
      </c>
      <c r="G42" s="22" t="str">
        <f>'P03'!$D35</f>
        <v>NT</v>
      </c>
      <c r="H42" s="24">
        <f>COUNTIF(E42:G42,"C")</f>
        <v>0</v>
      </c>
      <c r="I42" s="24">
        <f>COUNTIF(E42:G42,"NC")</f>
        <v>0</v>
      </c>
      <c r="J42" s="24">
        <f>COUNTIF(E42:G42,"NA")</f>
        <v>0</v>
      </c>
      <c r="K42" s="24">
        <f>COUNTIF(E42:G42,"NT")</f>
        <v>3</v>
      </c>
      <c r="L42" s="15" t="str">
        <f>IF(I42&gt;0,"NC",IF(H42&gt;0,"C",IF(K42&gt;0,"NT","NA")))</f>
        <v>NT</v>
      </c>
      <c r="M42" s="15">
        <v>9</v>
      </c>
      <c r="N42" s="22" t="str">
        <f>Critères!$B34</f>
        <v>9.2</v>
      </c>
      <c r="O42" s="22" t="str">
        <f>Critères!$A33</f>
        <v>STRUCTURATION</v>
      </c>
      <c r="P42" s="22" t="str">
        <f>'P01'!$E35</f>
        <v>N</v>
      </c>
      <c r="Q42" s="22" t="str">
        <f>'P02'!$E35</f>
        <v>N</v>
      </c>
      <c r="R42" s="22" t="str">
        <f>'P03'!$E35</f>
        <v>N</v>
      </c>
      <c r="S42" s="24">
        <f>COUNTIF(P42:R42,"D")</f>
        <v>0</v>
      </c>
    </row>
    <row r="43" spans="1:19" x14ac:dyDescent="0.25">
      <c r="A43" s="25"/>
      <c r="B43" s="26"/>
      <c r="C43" s="26"/>
      <c r="D43" s="26"/>
      <c r="E43" s="26"/>
      <c r="F43" s="26"/>
      <c r="G43" s="26"/>
      <c r="H43" s="27">
        <f>SUM(H41:H42)</f>
        <v>0</v>
      </c>
      <c r="I43" s="27">
        <f>SUM(I41:I42)</f>
        <v>0</v>
      </c>
      <c r="J43" s="27">
        <f>SUM(J41:J42)</f>
        <v>0</v>
      </c>
      <c r="K43" s="27">
        <f>SUM(K41:K42)</f>
        <v>6</v>
      </c>
      <c r="L43" s="15"/>
      <c r="M43" s="25"/>
      <c r="N43" s="26"/>
      <c r="O43" s="26"/>
      <c r="P43" s="26"/>
      <c r="Q43" s="26"/>
      <c r="R43" s="26"/>
      <c r="S43" s="27">
        <f>SUM(S41:S42)</f>
        <v>0</v>
      </c>
    </row>
    <row r="44" spans="1:19" x14ac:dyDescent="0.25">
      <c r="A44" s="15">
        <v>10</v>
      </c>
      <c r="B44" s="22" t="str">
        <f>Critères!$B35</f>
        <v>10.7</v>
      </c>
      <c r="C44" s="22" t="str">
        <f>Critères!$A$35</f>
        <v>PRÉSENTATION</v>
      </c>
      <c r="D44" s="22" t="s">
        <v>93</v>
      </c>
      <c r="E44" s="22" t="str">
        <f>'P01'!$D36</f>
        <v>NT</v>
      </c>
      <c r="F44" s="22" t="str">
        <f>'P02'!$D36</f>
        <v>NT</v>
      </c>
      <c r="G44" s="22" t="str">
        <f>'P03'!$D36</f>
        <v>NT</v>
      </c>
      <c r="H44" s="24">
        <f t="shared" ref="H44:H48" si="30">COUNTIF(E44:G44,"C")</f>
        <v>0</v>
      </c>
      <c r="I44" s="24">
        <f t="shared" ref="I44:I48" si="31">COUNTIF(E44:G44,"NC")</f>
        <v>0</v>
      </c>
      <c r="J44" s="24">
        <f t="shared" ref="J44:J48" si="32">COUNTIF(E44:G44,"NA")</f>
        <v>0</v>
      </c>
      <c r="K44" s="24">
        <f t="shared" ref="K44:K48" si="33">COUNTIF(E44:G44,"NT")</f>
        <v>3</v>
      </c>
      <c r="L44" s="15" t="str">
        <f t="shared" ref="L44:L48" si="34">IF(I44&gt;0,"NC",IF(H44&gt;0,"C",IF(K44&gt;0,"NT","NA")))</f>
        <v>NT</v>
      </c>
      <c r="M44" s="15">
        <v>10</v>
      </c>
      <c r="N44" s="22" t="str">
        <f>Critères!$B35</f>
        <v>10.7</v>
      </c>
      <c r="O44" s="22" t="str">
        <f>Critères!$A$35</f>
        <v>PRÉSENTATION</v>
      </c>
      <c r="P44" s="22" t="str">
        <f>'P01'!$E36</f>
        <v>N</v>
      </c>
      <c r="Q44" s="22" t="str">
        <f>'P02'!$E36</f>
        <v>N</v>
      </c>
      <c r="R44" s="22" t="str">
        <f>'P03'!$E36</f>
        <v>N</v>
      </c>
      <c r="S44" s="24">
        <f t="shared" ref="S44:S48" si="35">COUNTIF(P44:R44,"D")</f>
        <v>0</v>
      </c>
    </row>
    <row r="45" spans="1:19" x14ac:dyDescent="0.25">
      <c r="A45" s="15">
        <v>10</v>
      </c>
      <c r="B45" s="22" t="str">
        <f>Critères!$B36</f>
        <v>10.8</v>
      </c>
      <c r="C45" s="22" t="str">
        <f>Critères!$A$35</f>
        <v>PRÉSENTATION</v>
      </c>
      <c r="D45" s="22" t="s">
        <v>93</v>
      </c>
      <c r="E45" s="22" t="str">
        <f>'P01'!$D37</f>
        <v>NT</v>
      </c>
      <c r="F45" s="22" t="str">
        <f>'P02'!$D37</f>
        <v>NT</v>
      </c>
      <c r="G45" s="22" t="str">
        <f>'P03'!$D37</f>
        <v>NT</v>
      </c>
      <c r="H45" s="24">
        <f t="shared" si="30"/>
        <v>0</v>
      </c>
      <c r="I45" s="24">
        <f t="shared" si="31"/>
        <v>0</v>
      </c>
      <c r="J45" s="24">
        <f t="shared" si="32"/>
        <v>0</v>
      </c>
      <c r="K45" s="24">
        <f t="shared" si="33"/>
        <v>3</v>
      </c>
      <c r="L45" s="15" t="str">
        <f t="shared" si="34"/>
        <v>NT</v>
      </c>
      <c r="M45" s="15">
        <v>10</v>
      </c>
      <c r="N45" s="22" t="str">
        <f>Critères!$B36</f>
        <v>10.8</v>
      </c>
      <c r="O45" s="22" t="str">
        <f>Critères!$A$35</f>
        <v>PRÉSENTATION</v>
      </c>
      <c r="P45" s="22" t="str">
        <f>'P01'!$E37</f>
        <v>N</v>
      </c>
      <c r="Q45" s="22" t="str">
        <f>'P02'!$E37</f>
        <v>N</v>
      </c>
      <c r="R45" s="22" t="str">
        <f>'P03'!$E37</f>
        <v>N</v>
      </c>
      <c r="S45" s="24">
        <f t="shared" si="35"/>
        <v>0</v>
      </c>
    </row>
    <row r="46" spans="1:19" x14ac:dyDescent="0.25">
      <c r="A46" s="15">
        <v>10</v>
      </c>
      <c r="B46" s="22" t="str">
        <f>Critères!$B37</f>
        <v>10.9</v>
      </c>
      <c r="C46" s="22" t="str">
        <f>Critères!$A$35</f>
        <v>PRÉSENTATION</v>
      </c>
      <c r="D46" s="22" t="s">
        <v>93</v>
      </c>
      <c r="E46" s="22" t="str">
        <f>'P01'!$D38</f>
        <v>NT</v>
      </c>
      <c r="F46" s="22" t="str">
        <f>'P02'!$D38</f>
        <v>NT</v>
      </c>
      <c r="G46" s="22" t="str">
        <f>'P03'!$D38</f>
        <v>NT</v>
      </c>
      <c r="H46" s="24">
        <f t="shared" si="30"/>
        <v>0</v>
      </c>
      <c r="I46" s="24">
        <f t="shared" si="31"/>
        <v>0</v>
      </c>
      <c r="J46" s="24">
        <f t="shared" si="32"/>
        <v>0</v>
      </c>
      <c r="K46" s="24">
        <f t="shared" si="33"/>
        <v>3</v>
      </c>
      <c r="L46" s="15" t="str">
        <f t="shared" si="34"/>
        <v>NT</v>
      </c>
      <c r="M46" s="15">
        <v>10</v>
      </c>
      <c r="N46" s="22" t="str">
        <f>Critères!$B37</f>
        <v>10.9</v>
      </c>
      <c r="O46" s="22" t="str">
        <f>Critères!$A$35</f>
        <v>PRÉSENTATION</v>
      </c>
      <c r="P46" s="22" t="str">
        <f>'P01'!$E38</f>
        <v>N</v>
      </c>
      <c r="Q46" s="22" t="str">
        <f>'P02'!$E38</f>
        <v>N</v>
      </c>
      <c r="R46" s="22" t="str">
        <f>'P03'!$E38</f>
        <v>N</v>
      </c>
      <c r="S46" s="24">
        <f t="shared" si="35"/>
        <v>0</v>
      </c>
    </row>
    <row r="47" spans="1:19" x14ac:dyDescent="0.25">
      <c r="A47" s="15">
        <v>10</v>
      </c>
      <c r="B47" s="22" t="str">
        <f>Critères!$B38</f>
        <v>10.10</v>
      </c>
      <c r="C47" s="22" t="str">
        <f>Critères!$A$35</f>
        <v>PRÉSENTATION</v>
      </c>
      <c r="D47" s="22" t="s">
        <v>93</v>
      </c>
      <c r="E47" s="22" t="str">
        <f>'P01'!$D39</f>
        <v>NT</v>
      </c>
      <c r="F47" s="22" t="str">
        <f>'P02'!$D39</f>
        <v>NT</v>
      </c>
      <c r="G47" s="22" t="str">
        <f>'P03'!$D39</f>
        <v>NT</v>
      </c>
      <c r="H47" s="24">
        <f t="shared" si="30"/>
        <v>0</v>
      </c>
      <c r="I47" s="24">
        <f t="shared" si="31"/>
        <v>0</v>
      </c>
      <c r="J47" s="24">
        <f t="shared" si="32"/>
        <v>0</v>
      </c>
      <c r="K47" s="24">
        <f t="shared" si="33"/>
        <v>3</v>
      </c>
      <c r="L47" s="15" t="str">
        <f t="shared" si="34"/>
        <v>NT</v>
      </c>
      <c r="M47" s="15">
        <v>10</v>
      </c>
      <c r="N47" s="22" t="str">
        <f>Critères!$B38</f>
        <v>10.10</v>
      </c>
      <c r="O47" s="22" t="str">
        <f>Critères!$A$35</f>
        <v>PRÉSENTATION</v>
      </c>
      <c r="P47" s="22" t="str">
        <f>'P01'!$E39</f>
        <v>N</v>
      </c>
      <c r="Q47" s="22" t="str">
        <f>'P02'!$E39</f>
        <v>N</v>
      </c>
      <c r="R47" s="22" t="str">
        <f>'P03'!$E39</f>
        <v>N</v>
      </c>
      <c r="S47" s="24">
        <f t="shared" si="35"/>
        <v>0</v>
      </c>
    </row>
    <row r="48" spans="1:19" x14ac:dyDescent="0.25">
      <c r="A48" s="15">
        <v>10</v>
      </c>
      <c r="B48" s="22" t="str">
        <f>Critères!$B39</f>
        <v>10.14</v>
      </c>
      <c r="C48" s="22" t="str">
        <f>Critères!$A$35</f>
        <v>PRÉSENTATION</v>
      </c>
      <c r="D48" s="22" t="s">
        <v>93</v>
      </c>
      <c r="E48" s="22" t="str">
        <f>'P01'!$D40</f>
        <v>NT</v>
      </c>
      <c r="F48" s="22" t="str">
        <f>'P02'!$D40</f>
        <v>NT</v>
      </c>
      <c r="G48" s="22" t="str">
        <f>'P03'!$D40</f>
        <v>NT</v>
      </c>
      <c r="H48" s="24">
        <f t="shared" si="30"/>
        <v>0</v>
      </c>
      <c r="I48" s="24">
        <f t="shared" si="31"/>
        <v>0</v>
      </c>
      <c r="J48" s="24">
        <f t="shared" si="32"/>
        <v>0</v>
      </c>
      <c r="K48" s="24">
        <f t="shared" si="33"/>
        <v>3</v>
      </c>
      <c r="L48" s="15" t="str">
        <f t="shared" si="34"/>
        <v>NT</v>
      </c>
      <c r="M48" s="15">
        <v>10</v>
      </c>
      <c r="N48" s="22" t="str">
        <f>Critères!$B39</f>
        <v>10.14</v>
      </c>
      <c r="O48" s="22" t="str">
        <f>Critères!$A$35</f>
        <v>PRÉSENTATION</v>
      </c>
      <c r="P48" s="22" t="str">
        <f>'P01'!$E40</f>
        <v>N</v>
      </c>
      <c r="Q48" s="22" t="str">
        <f>'P02'!$E40</f>
        <v>N</v>
      </c>
      <c r="R48" s="22" t="str">
        <f>'P03'!$E40</f>
        <v>N</v>
      </c>
      <c r="S48" s="24">
        <f t="shared" si="35"/>
        <v>0</v>
      </c>
    </row>
    <row r="49" spans="1:19" x14ac:dyDescent="0.25">
      <c r="A49" s="25"/>
      <c r="B49" s="26"/>
      <c r="C49" s="26"/>
      <c r="D49" s="26"/>
      <c r="E49" s="26"/>
      <c r="F49" s="26"/>
      <c r="G49" s="26"/>
      <c r="H49" s="27">
        <f>SUM(H44:H48)</f>
        <v>0</v>
      </c>
      <c r="I49" s="27">
        <f>SUM(I44:I48)</f>
        <v>0</v>
      </c>
      <c r="J49" s="27">
        <f>SUM(J44:J48)</f>
        <v>0</v>
      </c>
      <c r="K49" s="27">
        <f>SUM(K44:K48)</f>
        <v>15</v>
      </c>
      <c r="L49" s="15"/>
      <c r="M49" s="25"/>
      <c r="N49" s="26"/>
      <c r="O49" s="26"/>
      <c r="P49" s="26"/>
      <c r="Q49" s="26"/>
      <c r="R49" s="26"/>
      <c r="S49" s="27">
        <f>SUM(S44:S48)</f>
        <v>0</v>
      </c>
    </row>
    <row r="50" spans="1:19" x14ac:dyDescent="0.25">
      <c r="A50" s="15">
        <v>11</v>
      </c>
      <c r="B50" s="22" t="str">
        <f>Critères!$B40</f>
        <v>11.1</v>
      </c>
      <c r="C50" s="22" t="str">
        <f>Critères!$A40</f>
        <v>FORMULAIRES</v>
      </c>
      <c r="D50" s="22" t="s">
        <v>93</v>
      </c>
      <c r="E50" s="22" t="str">
        <f>'P01'!$D41</f>
        <v>NT</v>
      </c>
      <c r="F50" s="22" t="str">
        <f>'P02'!$D41</f>
        <v>NT</v>
      </c>
      <c r="G50" s="22" t="str">
        <f>'P03'!$D41</f>
        <v>NT</v>
      </c>
      <c r="H50" s="24">
        <f t="shared" ref="H50:H56" si="36">COUNTIF(E50:G50,"C")</f>
        <v>0</v>
      </c>
      <c r="I50" s="24">
        <f t="shared" ref="I50:I56" si="37">COUNTIF(E50:G50,"NC")</f>
        <v>0</v>
      </c>
      <c r="J50" s="24">
        <f t="shared" ref="J50:J56" si="38">COUNTIF(E50:G50,"NA")</f>
        <v>0</v>
      </c>
      <c r="K50" s="24">
        <f t="shared" ref="K50:K56" si="39">COUNTIF(E50:G50,"NT")</f>
        <v>3</v>
      </c>
      <c r="L50" s="15" t="str">
        <f t="shared" ref="L50:L56" si="40">IF(I50&gt;0,"NC",IF(H50&gt;0,"C",IF(K50&gt;0,"NT","NA")))</f>
        <v>NT</v>
      </c>
      <c r="M50" s="15">
        <v>11</v>
      </c>
      <c r="N50" s="22" t="str">
        <f>Critères!$B40</f>
        <v>11.1</v>
      </c>
      <c r="O50" s="22" t="str">
        <f>Critères!$A40</f>
        <v>FORMULAIRES</v>
      </c>
      <c r="P50" s="22" t="str">
        <f>'P01'!$E41</f>
        <v>N</v>
      </c>
      <c r="Q50" s="22" t="str">
        <f>'P02'!$E41</f>
        <v>N</v>
      </c>
      <c r="R50" s="22" t="str">
        <f>'P03'!$E41</f>
        <v>N</v>
      </c>
      <c r="S50" s="24">
        <f t="shared" ref="S50:S56" si="41">COUNTIF(P50:R50,"D")</f>
        <v>0</v>
      </c>
    </row>
    <row r="51" spans="1:19" x14ac:dyDescent="0.25">
      <c r="A51" s="15">
        <v>11</v>
      </c>
      <c r="B51" s="22" t="str">
        <f>Critères!$B41</f>
        <v>11.2</v>
      </c>
      <c r="C51" s="22" t="str">
        <f>Critères!$A40</f>
        <v>FORMULAIRES</v>
      </c>
      <c r="D51" s="22" t="s">
        <v>93</v>
      </c>
      <c r="E51" s="22" t="str">
        <f>'P01'!$D42</f>
        <v>NT</v>
      </c>
      <c r="F51" s="22" t="str">
        <f>'P02'!$D42</f>
        <v>NT</v>
      </c>
      <c r="G51" s="22" t="str">
        <f>'P03'!$D42</f>
        <v>NT</v>
      </c>
      <c r="H51" s="24">
        <f t="shared" si="36"/>
        <v>0</v>
      </c>
      <c r="I51" s="24">
        <f t="shared" si="37"/>
        <v>0</v>
      </c>
      <c r="J51" s="24">
        <f t="shared" si="38"/>
        <v>0</v>
      </c>
      <c r="K51" s="24">
        <f t="shared" si="39"/>
        <v>3</v>
      </c>
      <c r="L51" s="15" t="str">
        <f t="shared" si="40"/>
        <v>NT</v>
      </c>
      <c r="M51" s="15">
        <v>11</v>
      </c>
      <c r="N51" s="22" t="str">
        <f>Critères!$B41</f>
        <v>11.2</v>
      </c>
      <c r="O51" s="22" t="str">
        <f>Critères!$A40</f>
        <v>FORMULAIRES</v>
      </c>
      <c r="P51" s="22" t="str">
        <f>'P01'!$E42</f>
        <v>N</v>
      </c>
      <c r="Q51" s="22" t="str">
        <f>'P02'!$E42</f>
        <v>N</v>
      </c>
      <c r="R51" s="22" t="str">
        <f>'P03'!$E42</f>
        <v>N</v>
      </c>
      <c r="S51" s="24">
        <f t="shared" si="41"/>
        <v>0</v>
      </c>
    </row>
    <row r="52" spans="1:19" x14ac:dyDescent="0.25">
      <c r="A52" s="15">
        <v>11</v>
      </c>
      <c r="B52" s="22" t="str">
        <f>Critères!$B42</f>
        <v>11.5</v>
      </c>
      <c r="C52" s="22" t="str">
        <f>Critères!$A40</f>
        <v>FORMULAIRES</v>
      </c>
      <c r="D52" s="22" t="s">
        <v>93</v>
      </c>
      <c r="E52" s="22" t="str">
        <f>'P01'!$D43</f>
        <v>NT</v>
      </c>
      <c r="F52" s="22" t="str">
        <f>'P02'!$D43</f>
        <v>NT</v>
      </c>
      <c r="G52" s="22" t="str">
        <f>'P03'!$D43</f>
        <v>NT</v>
      </c>
      <c r="H52" s="24">
        <f t="shared" si="36"/>
        <v>0</v>
      </c>
      <c r="I52" s="24">
        <f t="shared" si="37"/>
        <v>0</v>
      </c>
      <c r="J52" s="24">
        <f t="shared" si="38"/>
        <v>0</v>
      </c>
      <c r="K52" s="24">
        <f t="shared" si="39"/>
        <v>3</v>
      </c>
      <c r="L52" s="15" t="str">
        <f t="shared" si="40"/>
        <v>NT</v>
      </c>
      <c r="M52" s="15">
        <v>11</v>
      </c>
      <c r="N52" s="22" t="str">
        <f>Critères!$B42</f>
        <v>11.5</v>
      </c>
      <c r="O52" s="22" t="str">
        <f>Critères!$A40</f>
        <v>FORMULAIRES</v>
      </c>
      <c r="P52" s="22" t="str">
        <f>'P01'!$E43</f>
        <v>N</v>
      </c>
      <c r="Q52" s="22" t="str">
        <f>'P02'!$E43</f>
        <v>N</v>
      </c>
      <c r="R52" s="22" t="str">
        <f>'P03'!$E43</f>
        <v>N</v>
      </c>
      <c r="S52" s="24">
        <f t="shared" si="41"/>
        <v>0</v>
      </c>
    </row>
    <row r="53" spans="1:19" x14ac:dyDescent="0.25">
      <c r="A53" s="15">
        <v>11</v>
      </c>
      <c r="B53" s="22" t="str">
        <f>Critères!$B43</f>
        <v>11.6</v>
      </c>
      <c r="C53" s="22" t="str">
        <f>Critères!$A40</f>
        <v>FORMULAIRES</v>
      </c>
      <c r="D53" s="22" t="s">
        <v>93</v>
      </c>
      <c r="E53" s="22" t="str">
        <f>'P01'!$D44</f>
        <v>NT</v>
      </c>
      <c r="F53" s="22" t="str">
        <f>'P02'!$D44</f>
        <v>NT</v>
      </c>
      <c r="G53" s="22" t="str">
        <f>'P03'!$D44</f>
        <v>NT</v>
      </c>
      <c r="H53" s="24">
        <f t="shared" si="36"/>
        <v>0</v>
      </c>
      <c r="I53" s="24">
        <f t="shared" si="37"/>
        <v>0</v>
      </c>
      <c r="J53" s="24">
        <f t="shared" si="38"/>
        <v>0</v>
      </c>
      <c r="K53" s="24">
        <f t="shared" si="39"/>
        <v>3</v>
      </c>
      <c r="L53" s="15" t="str">
        <f t="shared" si="40"/>
        <v>NT</v>
      </c>
      <c r="M53" s="15">
        <v>11</v>
      </c>
      <c r="N53" s="22" t="str">
        <f>Critères!$B43</f>
        <v>11.6</v>
      </c>
      <c r="O53" s="22" t="str">
        <f>Critères!$A40</f>
        <v>FORMULAIRES</v>
      </c>
      <c r="P53" s="22" t="str">
        <f>'P01'!$E44</f>
        <v>N</v>
      </c>
      <c r="Q53" s="22" t="str">
        <f>'P02'!$E44</f>
        <v>N</v>
      </c>
      <c r="R53" s="22" t="str">
        <f>'P03'!$E44</f>
        <v>N</v>
      </c>
      <c r="S53" s="24">
        <f t="shared" si="41"/>
        <v>0</v>
      </c>
    </row>
    <row r="54" spans="1:19" x14ac:dyDescent="0.25">
      <c r="A54" s="15">
        <v>11</v>
      </c>
      <c r="B54" s="22" t="str">
        <f>Critères!$B44</f>
        <v>11.7</v>
      </c>
      <c r="C54" s="22" t="str">
        <f>Critères!$A40</f>
        <v>FORMULAIRES</v>
      </c>
      <c r="D54" s="22" t="s">
        <v>93</v>
      </c>
      <c r="E54" s="22" t="str">
        <f>'P01'!$D45</f>
        <v>NT</v>
      </c>
      <c r="F54" s="22" t="str">
        <f>'P02'!$D45</f>
        <v>NT</v>
      </c>
      <c r="G54" s="22" t="str">
        <f>'P03'!$D45</f>
        <v>NT</v>
      </c>
      <c r="H54" s="24">
        <f t="shared" si="36"/>
        <v>0</v>
      </c>
      <c r="I54" s="24">
        <f t="shared" si="37"/>
        <v>0</v>
      </c>
      <c r="J54" s="24">
        <f t="shared" si="38"/>
        <v>0</v>
      </c>
      <c r="K54" s="24">
        <f t="shared" si="39"/>
        <v>3</v>
      </c>
      <c r="L54" s="15" t="str">
        <f t="shared" si="40"/>
        <v>NT</v>
      </c>
      <c r="M54" s="15">
        <v>11</v>
      </c>
      <c r="N54" s="22" t="str">
        <f>Critères!$B44</f>
        <v>11.7</v>
      </c>
      <c r="O54" s="22" t="str">
        <f>Critères!$A40</f>
        <v>FORMULAIRES</v>
      </c>
      <c r="P54" s="22" t="str">
        <f>'P01'!$E45</f>
        <v>N</v>
      </c>
      <c r="Q54" s="22" t="str">
        <f>'P02'!$E45</f>
        <v>N</v>
      </c>
      <c r="R54" s="22" t="str">
        <f>'P03'!$E45</f>
        <v>N</v>
      </c>
      <c r="S54" s="24">
        <f t="shared" si="41"/>
        <v>0</v>
      </c>
    </row>
    <row r="55" spans="1:19" x14ac:dyDescent="0.25">
      <c r="A55" s="15">
        <v>11</v>
      </c>
      <c r="B55" s="22" t="str">
        <f>Critères!$B45</f>
        <v>11.9</v>
      </c>
      <c r="C55" s="22" t="str">
        <f>Critères!$A40</f>
        <v>FORMULAIRES</v>
      </c>
      <c r="D55" s="22" t="s">
        <v>93</v>
      </c>
      <c r="E55" s="22" t="str">
        <f>'P01'!$D46</f>
        <v>NT</v>
      </c>
      <c r="F55" s="22" t="str">
        <f>'P02'!$D46</f>
        <v>NT</v>
      </c>
      <c r="G55" s="22" t="str">
        <f>'P03'!$D46</f>
        <v>NT</v>
      </c>
      <c r="H55" s="24">
        <f t="shared" si="36"/>
        <v>0</v>
      </c>
      <c r="I55" s="24">
        <f t="shared" si="37"/>
        <v>0</v>
      </c>
      <c r="J55" s="24">
        <f t="shared" si="38"/>
        <v>0</v>
      </c>
      <c r="K55" s="24">
        <f t="shared" si="39"/>
        <v>3</v>
      </c>
      <c r="L55" s="15" t="str">
        <f t="shared" si="40"/>
        <v>NT</v>
      </c>
      <c r="M55" s="15">
        <v>11</v>
      </c>
      <c r="N55" s="22" t="str">
        <f>Critères!$B45</f>
        <v>11.9</v>
      </c>
      <c r="O55" s="22" t="str">
        <f>Critères!$A40</f>
        <v>FORMULAIRES</v>
      </c>
      <c r="P55" s="22" t="str">
        <f>'P01'!$E46</f>
        <v>N</v>
      </c>
      <c r="Q55" s="22" t="str">
        <f>'P02'!$E46</f>
        <v>N</v>
      </c>
      <c r="R55" s="22" t="str">
        <f>'P03'!$E46</f>
        <v>N</v>
      </c>
      <c r="S55" s="24">
        <f t="shared" si="41"/>
        <v>0</v>
      </c>
    </row>
    <row r="56" spans="1:19" x14ac:dyDescent="0.25">
      <c r="A56" s="15">
        <v>11</v>
      </c>
      <c r="B56" s="22" t="str">
        <f>Critères!$B46</f>
        <v>11.10</v>
      </c>
      <c r="C56" s="22" t="str">
        <f>Critères!$A40</f>
        <v>FORMULAIRES</v>
      </c>
      <c r="D56" s="22" t="s">
        <v>93</v>
      </c>
      <c r="E56" s="22" t="str">
        <f>'P01'!$D47</f>
        <v>NT</v>
      </c>
      <c r="F56" s="22" t="str">
        <f>'P02'!$D47</f>
        <v>NT</v>
      </c>
      <c r="G56" s="22" t="str">
        <f>'P03'!$D47</f>
        <v>NT</v>
      </c>
      <c r="H56" s="24">
        <f t="shared" si="36"/>
        <v>0</v>
      </c>
      <c r="I56" s="24">
        <f t="shared" si="37"/>
        <v>0</v>
      </c>
      <c r="J56" s="24">
        <f t="shared" si="38"/>
        <v>0</v>
      </c>
      <c r="K56" s="24">
        <f t="shared" si="39"/>
        <v>3</v>
      </c>
      <c r="L56" s="15" t="str">
        <f t="shared" si="40"/>
        <v>NT</v>
      </c>
      <c r="M56" s="15">
        <v>11</v>
      </c>
      <c r="N56" s="22" t="str">
        <f>Critères!$B46</f>
        <v>11.10</v>
      </c>
      <c r="O56" s="22" t="str">
        <f>Critères!$A40</f>
        <v>FORMULAIRES</v>
      </c>
      <c r="P56" s="22" t="str">
        <f>'P01'!$E47</f>
        <v>N</v>
      </c>
      <c r="Q56" s="22" t="str">
        <f>'P02'!$E47</f>
        <v>N</v>
      </c>
      <c r="R56" s="22" t="str">
        <f>'P03'!$E47</f>
        <v>N</v>
      </c>
      <c r="S56" s="24">
        <f t="shared" si="41"/>
        <v>0</v>
      </c>
    </row>
    <row r="57" spans="1:19" x14ac:dyDescent="0.25">
      <c r="A57" s="25"/>
      <c r="B57" s="26"/>
      <c r="C57" s="26"/>
      <c r="D57" s="26"/>
      <c r="E57" s="26"/>
      <c r="F57" s="26"/>
      <c r="G57" s="26"/>
      <c r="H57" s="27">
        <f>SUM(H50:H56)</f>
        <v>0</v>
      </c>
      <c r="I57" s="27">
        <f>SUM(I50:I56)</f>
        <v>0</v>
      </c>
      <c r="J57" s="27">
        <f>SUM(J50:J56)</f>
        <v>0</v>
      </c>
      <c r="K57" s="27">
        <f>SUM(K50:K56)</f>
        <v>21</v>
      </c>
      <c r="L57" s="15"/>
      <c r="M57" s="25"/>
      <c r="N57" s="26"/>
      <c r="O57" s="26"/>
      <c r="P57" s="26"/>
      <c r="Q57" s="26"/>
      <c r="R57" s="26"/>
      <c r="S57" s="27">
        <f>SUM(S50:S56)</f>
        <v>0</v>
      </c>
    </row>
    <row r="58" spans="1:19" x14ac:dyDescent="0.25">
      <c r="A58" s="15">
        <v>12</v>
      </c>
      <c r="B58" s="22" t="str">
        <f>Critères!$B47</f>
        <v>12.6</v>
      </c>
      <c r="C58" s="22" t="str">
        <f>Critères!$A$47</f>
        <v>NAVIGATION</v>
      </c>
      <c r="D58" s="22" t="s">
        <v>93</v>
      </c>
      <c r="E58" s="22" t="str">
        <f>'P01'!$D48</f>
        <v>NT</v>
      </c>
      <c r="F58" s="22" t="str">
        <f>'P02'!$D48</f>
        <v>NT</v>
      </c>
      <c r="G58" s="22" t="str">
        <f>'P03'!$D48</f>
        <v>NT</v>
      </c>
      <c r="H58" s="24">
        <f t="shared" ref="H58:H62" si="42">COUNTIF(E58:G58,"C")</f>
        <v>0</v>
      </c>
      <c r="I58" s="24">
        <f t="shared" ref="I58:I62" si="43">COUNTIF(E58:G58,"NC")</f>
        <v>0</v>
      </c>
      <c r="J58" s="24">
        <f t="shared" ref="J58:J62" si="44">COUNTIF(E58:G58,"NA")</f>
        <v>0</v>
      </c>
      <c r="K58" s="24">
        <f t="shared" ref="K58:K62" si="45">COUNTIF(E58:G58,"NT")</f>
        <v>3</v>
      </c>
      <c r="L58" s="15" t="str">
        <f t="shared" ref="L58:L62" si="46">IF(I58&gt;0,"NC",IF(H58&gt;0,"C",IF(K58&gt;0,"NT","NA")))</f>
        <v>NT</v>
      </c>
      <c r="M58" s="15">
        <v>12</v>
      </c>
      <c r="N58" s="22" t="str">
        <f>Critères!$B47</f>
        <v>12.6</v>
      </c>
      <c r="O58" s="22" t="str">
        <f>Critères!$A$47</f>
        <v>NAVIGATION</v>
      </c>
      <c r="P58" s="22" t="str">
        <f>'P01'!$E48</f>
        <v>N</v>
      </c>
      <c r="Q58" s="22" t="str">
        <f>'P02'!$E48</f>
        <v>N</v>
      </c>
      <c r="R58" s="22" t="str">
        <f>'P03'!$E48</f>
        <v>N</v>
      </c>
      <c r="S58" s="24">
        <f t="shared" ref="S58:S62" si="47">COUNTIF(P58:R58,"D")</f>
        <v>0</v>
      </c>
    </row>
    <row r="59" spans="1:19" x14ac:dyDescent="0.25">
      <c r="A59" s="15">
        <v>12</v>
      </c>
      <c r="B59" s="22" t="str">
        <f>Critères!$B48</f>
        <v>12.7</v>
      </c>
      <c r="C59" s="22" t="str">
        <f>Critères!$A$47</f>
        <v>NAVIGATION</v>
      </c>
      <c r="D59" s="22" t="s">
        <v>93</v>
      </c>
      <c r="E59" s="22" t="str">
        <f>'P01'!$D49</f>
        <v>NT</v>
      </c>
      <c r="F59" s="22" t="str">
        <f>'P02'!$D49</f>
        <v>NT</v>
      </c>
      <c r="G59" s="22" t="str">
        <f>'P03'!$D49</f>
        <v>NT</v>
      </c>
      <c r="H59" s="24">
        <f t="shared" si="42"/>
        <v>0</v>
      </c>
      <c r="I59" s="24">
        <f t="shared" si="43"/>
        <v>0</v>
      </c>
      <c r="J59" s="24">
        <f t="shared" si="44"/>
        <v>0</v>
      </c>
      <c r="K59" s="24">
        <f t="shared" si="45"/>
        <v>3</v>
      </c>
      <c r="L59" s="15" t="str">
        <f t="shared" si="46"/>
        <v>NT</v>
      </c>
      <c r="M59" s="15">
        <v>12</v>
      </c>
      <c r="N59" s="22" t="str">
        <f>Critères!$B48</f>
        <v>12.7</v>
      </c>
      <c r="O59" s="22" t="str">
        <f>Critères!$A$47</f>
        <v>NAVIGATION</v>
      </c>
      <c r="P59" s="22" t="str">
        <f>'P01'!$E49</f>
        <v>N</v>
      </c>
      <c r="Q59" s="22" t="str">
        <f>'P02'!$E49</f>
        <v>N</v>
      </c>
      <c r="R59" s="22" t="str">
        <f>'P03'!$E49</f>
        <v>N</v>
      </c>
      <c r="S59" s="24">
        <f t="shared" si="47"/>
        <v>0</v>
      </c>
    </row>
    <row r="60" spans="1:19" x14ac:dyDescent="0.25">
      <c r="A60" s="15">
        <v>12</v>
      </c>
      <c r="B60" s="22" t="str">
        <f>Critères!$B49</f>
        <v>12.8</v>
      </c>
      <c r="C60" s="22" t="str">
        <f>Critères!$A$47</f>
        <v>NAVIGATION</v>
      </c>
      <c r="D60" s="22" t="s">
        <v>93</v>
      </c>
      <c r="E60" s="22" t="str">
        <f>'P01'!$D50</f>
        <v>NT</v>
      </c>
      <c r="F60" s="22" t="str">
        <f>'P02'!$D50</f>
        <v>NT</v>
      </c>
      <c r="G60" s="22" t="str">
        <f>'P03'!$D50</f>
        <v>NT</v>
      </c>
      <c r="H60" s="24">
        <f t="shared" si="42"/>
        <v>0</v>
      </c>
      <c r="I60" s="24">
        <f t="shared" si="43"/>
        <v>0</v>
      </c>
      <c r="J60" s="24">
        <f t="shared" si="44"/>
        <v>0</v>
      </c>
      <c r="K60" s="24">
        <f t="shared" si="45"/>
        <v>3</v>
      </c>
      <c r="L60" s="15" t="str">
        <f t="shared" si="46"/>
        <v>NT</v>
      </c>
      <c r="M60" s="15">
        <v>12</v>
      </c>
      <c r="N60" s="22" t="str">
        <f>Critères!$B49</f>
        <v>12.8</v>
      </c>
      <c r="O60" s="22" t="str">
        <f>Critères!$A$47</f>
        <v>NAVIGATION</v>
      </c>
      <c r="P60" s="22" t="str">
        <f>'P01'!$E50</f>
        <v>N</v>
      </c>
      <c r="Q60" s="22" t="str">
        <f>'P02'!$E50</f>
        <v>N</v>
      </c>
      <c r="R60" s="22" t="str">
        <f>'P03'!$E50</f>
        <v>N</v>
      </c>
      <c r="S60" s="24">
        <f t="shared" si="47"/>
        <v>0</v>
      </c>
    </row>
    <row r="61" spans="1:19" x14ac:dyDescent="0.25">
      <c r="A61" s="15">
        <v>12</v>
      </c>
      <c r="B61" s="22" t="str">
        <f>Critères!$B50</f>
        <v>12.9</v>
      </c>
      <c r="C61" s="22" t="str">
        <f>Critères!$A$47</f>
        <v>NAVIGATION</v>
      </c>
      <c r="D61" s="22" t="s">
        <v>93</v>
      </c>
      <c r="E61" s="22" t="str">
        <f>'P01'!$D51</f>
        <v>NT</v>
      </c>
      <c r="F61" s="22" t="str">
        <f>'P02'!$D51</f>
        <v>NT</v>
      </c>
      <c r="G61" s="22" t="str">
        <f>'P03'!$D51</f>
        <v>NT</v>
      </c>
      <c r="H61" s="24">
        <f t="shared" si="42"/>
        <v>0</v>
      </c>
      <c r="I61" s="24">
        <f t="shared" si="43"/>
        <v>0</v>
      </c>
      <c r="J61" s="24">
        <f t="shared" si="44"/>
        <v>0</v>
      </c>
      <c r="K61" s="24">
        <f t="shared" si="45"/>
        <v>3</v>
      </c>
      <c r="L61" s="15" t="str">
        <f t="shared" si="46"/>
        <v>NT</v>
      </c>
      <c r="M61" s="15">
        <v>12</v>
      </c>
      <c r="N61" s="22" t="str">
        <f>Critères!$B50</f>
        <v>12.9</v>
      </c>
      <c r="O61" s="22" t="str">
        <f>Critères!$A$47</f>
        <v>NAVIGATION</v>
      </c>
      <c r="P61" s="22" t="str">
        <f>'P01'!$E51</f>
        <v>N</v>
      </c>
      <c r="Q61" s="22" t="str">
        <f>'P02'!$E51</f>
        <v>N</v>
      </c>
      <c r="R61" s="22" t="str">
        <f>'P03'!$E51</f>
        <v>N</v>
      </c>
      <c r="S61" s="24">
        <f t="shared" si="47"/>
        <v>0</v>
      </c>
    </row>
    <row r="62" spans="1:19" x14ac:dyDescent="0.25">
      <c r="A62" s="15">
        <v>12</v>
      </c>
      <c r="B62" s="22" t="str">
        <f>Critères!$B51</f>
        <v>12.11</v>
      </c>
      <c r="C62" s="22" t="str">
        <f>Critères!$A$47</f>
        <v>NAVIGATION</v>
      </c>
      <c r="D62" s="22" t="s">
        <v>94</v>
      </c>
      <c r="E62" s="22" t="str">
        <f>'P01'!$D52</f>
        <v>NT</v>
      </c>
      <c r="F62" s="22" t="str">
        <f>'P02'!$D52</f>
        <v>NT</v>
      </c>
      <c r="G62" s="22" t="str">
        <f>'P03'!$D52</f>
        <v>NT</v>
      </c>
      <c r="H62" s="24">
        <f t="shared" si="42"/>
        <v>0</v>
      </c>
      <c r="I62" s="24">
        <f t="shared" si="43"/>
        <v>0</v>
      </c>
      <c r="J62" s="24">
        <f t="shared" si="44"/>
        <v>0</v>
      </c>
      <c r="K62" s="24">
        <f t="shared" si="45"/>
        <v>3</v>
      </c>
      <c r="L62" s="15" t="str">
        <f t="shared" si="46"/>
        <v>NT</v>
      </c>
      <c r="M62" s="15">
        <v>12</v>
      </c>
      <c r="N62" s="22" t="str">
        <f>Critères!$B51</f>
        <v>12.11</v>
      </c>
      <c r="O62" s="22" t="str">
        <f>Critères!$A$47</f>
        <v>NAVIGATION</v>
      </c>
      <c r="P62" s="22" t="str">
        <f>'P01'!$E52</f>
        <v>N</v>
      </c>
      <c r="Q62" s="22" t="str">
        <f>'P02'!$E52</f>
        <v>N</v>
      </c>
      <c r="R62" s="22" t="str">
        <f>'P03'!$E52</f>
        <v>N</v>
      </c>
      <c r="S62" s="24">
        <f t="shared" si="47"/>
        <v>0</v>
      </c>
    </row>
    <row r="63" spans="1:19" x14ac:dyDescent="0.25">
      <c r="A63" s="25"/>
      <c r="B63" s="26"/>
      <c r="C63" s="26"/>
      <c r="D63" s="26"/>
      <c r="E63" s="26"/>
      <c r="F63" s="26"/>
      <c r="G63" s="26"/>
      <c r="H63" s="27">
        <f>SUM(H58:H62)</f>
        <v>0</v>
      </c>
      <c r="I63" s="27">
        <f>SUM(I58:I62)</f>
        <v>0</v>
      </c>
      <c r="J63" s="27">
        <f>SUM(J58:J62)</f>
        <v>0</v>
      </c>
      <c r="K63" s="27">
        <f>SUM(K58:K62)</f>
        <v>15</v>
      </c>
      <c r="L63" s="15"/>
      <c r="M63" s="25"/>
      <c r="N63" s="26"/>
      <c r="O63" s="26"/>
      <c r="P63" s="26"/>
      <c r="Q63" s="26"/>
      <c r="R63" s="26"/>
      <c r="S63" s="27">
        <f>SUM(S58:S62)</f>
        <v>0</v>
      </c>
    </row>
    <row r="64" spans="1:19" x14ac:dyDescent="0.25">
      <c r="A64" s="15">
        <v>13</v>
      </c>
      <c r="B64" s="22" t="str">
        <f>Critères!$B52</f>
        <v>13.1</v>
      </c>
      <c r="C64" s="22" t="str">
        <f>Critères!$A52</f>
        <v>CONSULTATION</v>
      </c>
      <c r="D64" s="22" t="s">
        <v>93</v>
      </c>
      <c r="E64" s="22" t="str">
        <f>'P01'!$D53</f>
        <v>NT</v>
      </c>
      <c r="F64" s="22" t="str">
        <f>'P02'!$D53</f>
        <v>NT</v>
      </c>
      <c r="G64" s="22" t="str">
        <f>'P03'!$D53</f>
        <v>NT</v>
      </c>
      <c r="H64" s="24">
        <f t="shared" ref="H64:H66" si="48">COUNTIF(E64:G64,"C")</f>
        <v>0</v>
      </c>
      <c r="I64" s="24">
        <f t="shared" ref="I64:I66" si="49">COUNTIF(E64:G64,"NC")</f>
        <v>0</v>
      </c>
      <c r="J64" s="24">
        <f t="shared" ref="J64:J66" si="50">COUNTIF(E64:G64,"NA")</f>
        <v>0</v>
      </c>
      <c r="K64" s="24">
        <f t="shared" ref="K64:K66" si="51">COUNTIF(E64:G64,"NT")</f>
        <v>3</v>
      </c>
      <c r="L64" s="15" t="str">
        <f t="shared" ref="L64:L66" si="52">IF(I64&gt;0,"NC",IF(H64&gt;0,"C",IF(K64&gt;0,"NT","NA")))</f>
        <v>NT</v>
      </c>
      <c r="M64" s="15">
        <v>13</v>
      </c>
      <c r="N64" s="22" t="str">
        <f>Critères!$B52</f>
        <v>13.1</v>
      </c>
      <c r="O64" s="22" t="str">
        <f>Critères!$A52</f>
        <v>CONSULTATION</v>
      </c>
      <c r="P64" s="22" t="str">
        <f>'P01'!$E53</f>
        <v>N</v>
      </c>
      <c r="Q64" s="22" t="str">
        <f>'P02'!$E53</f>
        <v>N</v>
      </c>
      <c r="R64" s="22" t="str">
        <f>'P03'!$E53</f>
        <v>N</v>
      </c>
      <c r="S64" s="24">
        <f t="shared" ref="S64:S66" si="53">COUNTIF(P64:R64,"D")</f>
        <v>0</v>
      </c>
    </row>
    <row r="65" spans="1:31" x14ac:dyDescent="0.25">
      <c r="A65" s="15">
        <v>13</v>
      </c>
      <c r="B65" s="22" t="str">
        <f>Critères!$B53</f>
        <v>13.7</v>
      </c>
      <c r="C65" s="22" t="str">
        <f>Critères!$A52</f>
        <v>CONSULTATION</v>
      </c>
      <c r="D65" s="22" t="s">
        <v>93</v>
      </c>
      <c r="E65" s="22" t="str">
        <f>'P01'!$D54</f>
        <v>NT</v>
      </c>
      <c r="F65" s="22" t="str">
        <f>'P02'!$D54</f>
        <v>NT</v>
      </c>
      <c r="G65" s="22" t="str">
        <f>'P03'!$D54</f>
        <v>NT</v>
      </c>
      <c r="H65" s="24">
        <f t="shared" si="48"/>
        <v>0</v>
      </c>
      <c r="I65" s="24">
        <f t="shared" si="49"/>
        <v>0</v>
      </c>
      <c r="J65" s="24">
        <f t="shared" si="50"/>
        <v>0</v>
      </c>
      <c r="K65" s="24">
        <f t="shared" si="51"/>
        <v>3</v>
      </c>
      <c r="L65" s="15" t="str">
        <f t="shared" si="52"/>
        <v>NT</v>
      </c>
      <c r="M65" s="15">
        <v>13</v>
      </c>
      <c r="N65" s="22" t="str">
        <f>Critères!$B53</f>
        <v>13.7</v>
      </c>
      <c r="O65" s="22" t="str">
        <f>Critères!$A52</f>
        <v>CONSULTATION</v>
      </c>
      <c r="P65" s="22" t="str">
        <f>'P01'!$E54</f>
        <v>N</v>
      </c>
      <c r="Q65" s="22" t="str">
        <f>'P02'!$E54</f>
        <v>N</v>
      </c>
      <c r="R65" s="22" t="str">
        <f>'P03'!$E54</f>
        <v>N</v>
      </c>
      <c r="S65" s="24">
        <f t="shared" si="53"/>
        <v>0</v>
      </c>
    </row>
    <row r="66" spans="1:31" x14ac:dyDescent="0.25">
      <c r="A66" s="15">
        <v>13</v>
      </c>
      <c r="B66" s="22" t="str">
        <f>Critères!$B54</f>
        <v>13.8</v>
      </c>
      <c r="C66" s="22" t="str">
        <f>Critères!$A52</f>
        <v>CONSULTATION</v>
      </c>
      <c r="D66" s="22" t="s">
        <v>93</v>
      </c>
      <c r="E66" s="22" t="str">
        <f>'P01'!$D55</f>
        <v>NT</v>
      </c>
      <c r="F66" s="22" t="str">
        <f>'P02'!$D55</f>
        <v>NT</v>
      </c>
      <c r="G66" s="22" t="str">
        <f>'P03'!$D55</f>
        <v>NT</v>
      </c>
      <c r="H66" s="24">
        <f t="shared" si="48"/>
        <v>0</v>
      </c>
      <c r="I66" s="24">
        <f t="shared" si="49"/>
        <v>0</v>
      </c>
      <c r="J66" s="24">
        <f t="shared" si="50"/>
        <v>0</v>
      </c>
      <c r="K66" s="24">
        <f t="shared" si="51"/>
        <v>3</v>
      </c>
      <c r="L66" s="15" t="str">
        <f t="shared" si="52"/>
        <v>NT</v>
      </c>
      <c r="M66" s="15">
        <v>13</v>
      </c>
      <c r="N66" s="22" t="str">
        <f>Critères!$B54</f>
        <v>13.8</v>
      </c>
      <c r="O66" s="22" t="str">
        <f>Critères!$A52</f>
        <v>CONSULTATION</v>
      </c>
      <c r="P66" s="22" t="str">
        <f>'P01'!$E55</f>
        <v>N</v>
      </c>
      <c r="Q66" s="22" t="str">
        <f>'P02'!$E55</f>
        <v>N</v>
      </c>
      <c r="R66" s="22" t="str">
        <f>'P03'!$E55</f>
        <v>N</v>
      </c>
      <c r="S66" s="24">
        <f t="shared" si="53"/>
        <v>0</v>
      </c>
    </row>
    <row r="67" spans="1:31" x14ac:dyDescent="0.25">
      <c r="A67" s="25"/>
      <c r="B67" s="26"/>
      <c r="C67" s="26"/>
      <c r="D67" s="26"/>
      <c r="E67" s="26"/>
      <c r="F67" s="26"/>
      <c r="G67" s="26"/>
      <c r="H67" s="27">
        <f>SUM(H64:H66)</f>
        <v>0</v>
      </c>
      <c r="I67" s="27">
        <f>SUM(I64:I66)</f>
        <v>0</v>
      </c>
      <c r="J67" s="27">
        <f>SUM(J64:J66)</f>
        <v>0</v>
      </c>
      <c r="K67" s="27">
        <f>SUM(K64:K66)</f>
        <v>9</v>
      </c>
      <c r="L67" s="15"/>
      <c r="M67" s="25"/>
      <c r="N67" s="26"/>
      <c r="O67" s="26"/>
      <c r="P67" s="26"/>
      <c r="Q67" s="26"/>
      <c r="R67" s="26"/>
      <c r="S67" s="27">
        <f>SUM(S64:S66)</f>
        <v>0</v>
      </c>
    </row>
    <row r="68" spans="1:31" x14ac:dyDescent="0.25">
      <c r="A68" s="15"/>
      <c r="B68" s="22"/>
      <c r="C68" s="22" t="s">
        <v>84</v>
      </c>
      <c r="D68" s="22"/>
      <c r="E68" s="22">
        <f>SUM(COUNTIF(E3:E9,"C"),COUNTIF(E11:E11,"C"),COUNTIF(E13:E14,"C"),COUNTIF(E16:E23,"C"),COUNTIF(E25:E26,"C"),COUNTIF(E28:E29,"C"),COUNTIF(E31:E31,"C"),COUNTIF(E35:E39,"C"),COUNTIF(E41:E42,"C"),COUNTIF(E44:E48,"C"),COUNTIF(E50:E56,"C"),COUNTIF(E58:E62,"C"),COUNTIF(E64:E66,"C"))</f>
        <v>0</v>
      </c>
      <c r="F68" s="22">
        <f>SUM(COUNTIF(F3:F9,"C"),COUNTIF(F11:F11,"C"),COUNTIF(F13:F14,"C"),COUNTIF(F16:F23,"C"),COUNTIF(F25:F26,"C"),COUNTIF(F28:F29,"C"),COUNTIF(F31:F31,"C"),COUNTIF(F35:F39,"C"),COUNTIF(F41:F42,"C"),COUNTIF(F44:F48,"C"),COUNTIF(F50:F56,"C"),COUNTIF(F58:F62,"C"),COUNTIF(F64:F66,"C"))</f>
        <v>0</v>
      </c>
      <c r="G68" s="22">
        <f>SUM(COUNTIF(G3:G9,"C"),COUNTIF(G11:G11,"C"),COUNTIF(G13:G14,"C"),COUNTIF(G16:G23,"C"),COUNTIF(G25:G26,"C"),COUNTIF(G28:G29,"C"),COUNTIF(G31:G31,"C"),COUNTIF(G35:G39,"C"),COUNTIF(G41:G42,"C"),COUNTIF(G44:G48,"C"),COUNTIF(G50:G56,"C"),COUNTIF(G58:G62,"C"),COUNTIF(G64:G66,"C"))</f>
        <v>0</v>
      </c>
      <c r="H68" s="29"/>
      <c r="I68" s="29"/>
      <c r="J68" s="29"/>
      <c r="K68" s="29"/>
      <c r="L68" s="15"/>
      <c r="M68" s="15"/>
      <c r="N68" s="22"/>
      <c r="O68" s="22"/>
      <c r="P68" s="22"/>
      <c r="Q68" s="22"/>
      <c r="R68" s="22"/>
      <c r="S68" s="29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</row>
    <row r="69" spans="1:31" x14ac:dyDescent="0.25">
      <c r="A69" s="15"/>
      <c r="B69" s="22"/>
      <c r="C69" s="22" t="s">
        <v>85</v>
      </c>
      <c r="D69" s="22"/>
      <c r="E69" s="22">
        <f>SUM(COUNTIF(E3:E9,"NC"),COUNTIF(E11:E11,"NC"),COUNTIF(E13:E14,"NC"),COUNTIF(E16:E23,"NC"),COUNTIF(E25:E26,"NC"),COUNTIF(E28:E29,"NC"),COUNTIF(E31:E31,"NC"),COUNTIF(E35:E39,"NC"),COUNTIF(E41:E42,"NC"),COUNTIF(E44:E48,"NC"),COUNTIF(E50:E56,"NC"),COUNTIF(E58:E62,"NC"),COUNTIF(E64:E66,"NC"))</f>
        <v>0</v>
      </c>
      <c r="F69" s="22">
        <f>SUM(COUNTIF(F3:F9,"NC"),COUNTIF(F11:F11,"NC"),COUNTIF(F13:F14,"NC"),COUNTIF(F16:F23,"NC"),COUNTIF(F25:F26,"NC"),COUNTIF(F28:F29,"NC"),COUNTIF(F31:F31,"NC"),COUNTIF(F35:F39,"NC"),COUNTIF(F41:F42,"NC"),COUNTIF(F44:F48,"NC"),COUNTIF(F50:F56,"NC"),COUNTIF(F58:F62,"NC"),COUNTIF(F64:F66,"NC"))</f>
        <v>0</v>
      </c>
      <c r="G69" s="22">
        <f>SUM(COUNTIF(G3:G9,"NC"),COUNTIF(G11:G11,"NC"),COUNTIF(G13:G14,"NC"),COUNTIF(G16:G23,"NC"),COUNTIF(G25:G26,"NC"),COUNTIF(G28:G29,"NC"),COUNTIF(G31:G31,"NC"),COUNTIF(G35:G39,"NC"),COUNTIF(G41:G42,"NC"),COUNTIF(G44:G48,"NC"),COUNTIF(G50:G56,"NC"),COUNTIF(G58:G62,"NC"),COUNTIF(G64:G66,"NC"))</f>
        <v>0</v>
      </c>
      <c r="H69" s="29"/>
      <c r="I69" s="29"/>
      <c r="J69" s="29"/>
      <c r="K69" s="29"/>
      <c r="L69" s="15"/>
      <c r="M69" s="15"/>
      <c r="N69" s="22"/>
      <c r="O69" s="22"/>
      <c r="P69" s="22"/>
      <c r="Q69" s="22"/>
      <c r="R69" s="22"/>
      <c r="S69" s="29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</row>
    <row r="70" spans="1:31" x14ac:dyDescent="0.25">
      <c r="A70" s="15"/>
      <c r="B70" s="22"/>
      <c r="C70" s="22" t="s">
        <v>86</v>
      </c>
      <c r="D70" s="22"/>
      <c r="E70" s="22">
        <f>SUM(COUNTIF(E3:E9,"NA"),COUNTIF(E11:E11,"NA"),COUNTIF(E13:E14,"NA"),COUNTIF(E16:E23,"NA"),COUNTIF(E25:E26,"NA"),COUNTIF(E28:E29,"NA"),COUNTIF(E31:E31,"NA"),COUNTIF(E35:E39,"NA"),COUNTIF(E41:E42,"NA"),COUNTIF(E44:E48,"NA"),COUNTIF(E50:E56,"NA"),COUNTIF(E58:E62,"NA"),COUNTIF(E64:E66,"NA"))</f>
        <v>0</v>
      </c>
      <c r="F70" s="22">
        <f>SUM(COUNTIF(F3:F9,"NA"),COUNTIF(F11:F11,"NA"),COUNTIF(F13:F14,"NA"),COUNTIF(F16:F23,"NA"),COUNTIF(F25:F26,"NA"),COUNTIF(F28:F29,"NA"),COUNTIF(F31:F31,"NA"),COUNTIF(F35:F39,"NA"),COUNTIF(F41:F42,"NA"),COUNTIF(F44:F48,"NA"),COUNTIF(F50:F56,"NA"),COUNTIF(F58:F62,"NA"),COUNTIF(F64:F66,"NA"))</f>
        <v>0</v>
      </c>
      <c r="G70" s="22">
        <f>SUM(COUNTIF(G3:G9,"NA"),COUNTIF(G11:G11,"NA"),COUNTIF(G13:G14,"NA"),COUNTIF(G16:G23,"NA"),COUNTIF(G25:G26,"NA"),COUNTIF(G28:G29,"NA"),COUNTIF(G31:G31,"NA"),COUNTIF(G35:G39,"NA"),COUNTIF(G41:G42,"NA"),COUNTIF(G44:G48,"NA"),COUNTIF(G50:G56,"NA"),COUNTIF(G58:G62,"NA"),COUNTIF(G64:G66,"NA"))</f>
        <v>0</v>
      </c>
      <c r="H70" s="29"/>
      <c r="I70" s="29"/>
      <c r="J70" s="29"/>
      <c r="K70" s="29"/>
      <c r="L70" s="15"/>
      <c r="M70" s="15"/>
      <c r="N70" s="22"/>
      <c r="O70" s="22"/>
      <c r="P70" s="22"/>
      <c r="Q70" s="22"/>
      <c r="R70" s="22"/>
      <c r="S70" s="29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</row>
    <row r="71" spans="1:31" x14ac:dyDescent="0.25">
      <c r="A71" s="15"/>
      <c r="B71" s="22"/>
      <c r="C71" s="22" t="s">
        <v>87</v>
      </c>
      <c r="D71" s="22"/>
      <c r="E71" s="56" t="str">
        <f>IF(AND(E68=0,E69=0),"NA",E68/(E68+E69))</f>
        <v>NA</v>
      </c>
      <c r="F71" s="56" t="str">
        <f t="shared" ref="F71:G71" si="54">IF(AND(F68=0,F69=0),"NA",F68/(F68+F69))</f>
        <v>NA</v>
      </c>
      <c r="G71" s="56" t="str">
        <f t="shared" si="54"/>
        <v>NA</v>
      </c>
      <c r="H71" s="29" t="e">
        <f>IF(AND(#REF!&lt;&gt;0,#REF!&lt;&gt;0),"ok","ko")</f>
        <v>#REF!</v>
      </c>
      <c r="I71" s="29"/>
      <c r="J71" s="29"/>
      <c r="K71" s="29"/>
      <c r="L71" s="15"/>
      <c r="M71" s="15"/>
      <c r="N71" s="22"/>
      <c r="O71" s="22"/>
      <c r="P71" s="22"/>
      <c r="Q71" s="22"/>
      <c r="R71" s="22"/>
      <c r="S71" s="29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</row>
    <row r="73" spans="1:31" x14ac:dyDescent="0.25">
      <c r="E73" s="7" t="e">
        <f>E71*100</f>
        <v>#VALUE!</v>
      </c>
      <c r="F73" s="52" t="e">
        <f t="shared" ref="F73:G73" si="55">F71*100</f>
        <v>#VALUE!</v>
      </c>
      <c r="G73" s="52" t="e">
        <f t="shared" si="55"/>
        <v>#VALUE!</v>
      </c>
    </row>
    <row r="74" spans="1:31" x14ac:dyDescent="0.25">
      <c r="E74" s="7" t="e">
        <f>IF(AND(E73&gt;=Échelle!$A$2, E73&lt;Échelle!$B$2), Échelle!$C$2, IF(AND(E73&gt;=Échelle!$A$3, E73&lt;Échelle!$B$3), Échelle!$C$3, IF(AND(E73&gt;=Échelle!$A$4, E73&lt;Échelle!$B$4), Échelle!$C$4, IF(AND(E73&gt;=Échelle!$A$5, E73&lt;Échelle!$B$5), Échelle!$C$5, IF(AND(E73&gt;=Échelle!$A$6, E73&lt;=Échelle!$B$6), Échelle!$C$6, "" ) ) ) ) )</f>
        <v>#VALUE!</v>
      </c>
      <c r="F74" s="52" t="e">
        <f>IF(AND(F73&gt;=Échelle!$A$2, F73&lt;Échelle!$B$2), Échelle!$C$2, IF(AND(F73&gt;=Échelle!$A$3, F73&lt;Échelle!$B$3), Échelle!$C$3, IF(AND(F73&gt;=Échelle!$A$4, F73&lt;Échelle!$B$4), Échelle!$C$4, IF(AND(F73&gt;=Échelle!$A$5, F73&lt;Échelle!$B$5), Échelle!$C$5, IF(AND(F73&gt;=Échelle!$A$6, F73&lt;=Échelle!$B$6), Échelle!$C$6, "" ) ) ) ) )</f>
        <v>#VALUE!</v>
      </c>
      <c r="G74" s="52" t="e">
        <f>IF(AND(G73&gt;=Échelle!$A$2, G73&lt;Échelle!$B$2), Échelle!$C$2, IF(AND(G73&gt;=Échelle!$A$3, G73&lt;Échelle!$B$3), Échelle!$C$3, IF(AND(G73&gt;=Échelle!$A$4, G73&lt;Échelle!$B$4), Échelle!$C$4, IF(AND(G73&gt;=Échelle!$A$5, G73&lt;Échelle!$B$5), Échelle!$C$5, IF(AND(G73&gt;=Échelle!$A$6, G73&lt;=Échelle!$B$6), Échelle!$C$6, "" ) ) ) ) )</f>
        <v>#VALUE!</v>
      </c>
    </row>
  </sheetData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/>
  <headerFooter>
    <oddHeader>&amp;L&amp;10RGAA 3.0 - Relevé pour le site : wwww.site.fr&amp;R&amp;10&amp;P/&amp;N - &amp;A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I21" sqref="I21"/>
    </sheetView>
  </sheetViews>
  <sheetFormatPr defaultRowHeight="15" x14ac:dyDescent="0.2"/>
  <cols>
    <col min="1" max="2" width="8.77734375" style="3"/>
  </cols>
  <sheetData>
    <row r="1" spans="1:3" s="3" customFormat="1" x14ac:dyDescent="0.2">
      <c r="A1" s="63" t="s">
        <v>106</v>
      </c>
      <c r="B1" s="63" t="s">
        <v>105</v>
      </c>
      <c r="C1" s="3" t="s">
        <v>104</v>
      </c>
    </row>
    <row r="2" spans="1:3" x14ac:dyDescent="0.2">
      <c r="A2" s="3">
        <v>0</v>
      </c>
      <c r="B2" s="3">
        <v>20</v>
      </c>
      <c r="C2" t="s">
        <v>107</v>
      </c>
    </row>
    <row r="3" spans="1:3" x14ac:dyDescent="0.2">
      <c r="A3" s="3">
        <v>20</v>
      </c>
      <c r="B3" s="3">
        <v>40</v>
      </c>
      <c r="C3" t="s">
        <v>108</v>
      </c>
    </row>
    <row r="4" spans="1:3" x14ac:dyDescent="0.2">
      <c r="A4" s="3">
        <v>40</v>
      </c>
      <c r="B4" s="3">
        <v>60</v>
      </c>
      <c r="C4" t="s">
        <v>110</v>
      </c>
    </row>
    <row r="5" spans="1:3" x14ac:dyDescent="0.2">
      <c r="A5" s="3">
        <v>60</v>
      </c>
      <c r="B5" s="3">
        <v>80</v>
      </c>
      <c r="C5" t="s">
        <v>111</v>
      </c>
    </row>
    <row r="6" spans="1:3" x14ac:dyDescent="0.2">
      <c r="A6" s="3">
        <v>80</v>
      </c>
      <c r="B6" s="3">
        <v>100</v>
      </c>
      <c r="C6" t="s">
        <v>112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55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5.6640625" style="13" customWidth="1"/>
    <col min="3" max="3" width="39.88671875" style="5" customWidth="1"/>
    <col min="4" max="4" width="3.77734375" style="5" customWidth="1"/>
    <col min="5" max="5" width="3.21875" style="5" customWidth="1"/>
    <col min="6" max="6" width="79.77734375" style="5" customWidth="1"/>
    <col min="7" max="7" width="22.88671875" style="5" customWidth="1"/>
    <col min="8" max="64" width="9.5546875" style="5"/>
    <col min="1024" max="1024" width="7.33203125" customWidth="1"/>
  </cols>
  <sheetData>
    <row r="1" spans="1:1023" ht="15.75" x14ac:dyDescent="0.2">
      <c r="A1" s="84" t="str">
        <f>Échantillon!A1</f>
        <v>AUDIT SIMPLIFIÉ – GRILLE D'ÉVALUATION</v>
      </c>
      <c r="B1" s="84"/>
      <c r="C1" s="84"/>
      <c r="D1" s="84"/>
      <c r="E1" s="84"/>
      <c r="F1" s="84"/>
      <c r="G1" s="84"/>
    </row>
    <row r="2" spans="1:1023" x14ac:dyDescent="0.2">
      <c r="A2" s="93" t="str">
        <f>CONCATENATE(Échantillon!B8," : ",Échantillon!C8)</f>
        <v xml:space="preserve"> : </v>
      </c>
      <c r="B2" s="93"/>
      <c r="C2" s="93"/>
      <c r="D2" s="93"/>
      <c r="E2" s="93"/>
      <c r="F2" s="93"/>
      <c r="G2" s="93"/>
    </row>
    <row r="3" spans="1:1023" ht="61.5" x14ac:dyDescent="0.2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</row>
    <row r="4" spans="1:1023" ht="30" x14ac:dyDescent="0.2">
      <c r="A4" s="87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F4" s="33"/>
      <c r="G4" s="33"/>
      <c r="H4" s="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</row>
    <row r="5" spans="1:1023" ht="30" x14ac:dyDescent="0.2">
      <c r="A5" s="87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AMD5" s="14"/>
      <c r="AME5" s="14"/>
      <c r="AMF5" s="14"/>
      <c r="AMG5" s="14"/>
      <c r="AMH5" s="14"/>
      <c r="AMI5" s="14"/>
    </row>
    <row r="6" spans="1:1023" ht="45" x14ac:dyDescent="0.2">
      <c r="A6" s="87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</row>
    <row r="7" spans="1:1023" ht="60" x14ac:dyDescent="0.2">
      <c r="A7" s="87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</row>
    <row r="8" spans="1:1023" ht="45" x14ac:dyDescent="0.2">
      <c r="A8" s="87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</row>
    <row r="9" spans="1:1023" ht="30" x14ac:dyDescent="0.2">
      <c r="A9" s="87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</row>
    <row r="10" spans="1:1023" ht="45" x14ac:dyDescent="0.2">
      <c r="A10" s="87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</row>
    <row r="11" spans="1:1023" ht="45.6" customHeight="1" x14ac:dyDescent="0.2">
      <c r="A11" s="61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</row>
    <row r="12" spans="1:1023" ht="45" x14ac:dyDescent="0.2">
      <c r="A12" s="87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</row>
    <row r="13" spans="1:1023" ht="45" x14ac:dyDescent="0.2">
      <c r="A13" s="87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</row>
    <row r="14" spans="1:1023" ht="45" x14ac:dyDescent="0.2">
      <c r="A14" s="87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</row>
    <row r="15" spans="1:1023" ht="60" x14ac:dyDescent="0.2">
      <c r="A15" s="87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</row>
    <row r="16" spans="1:1023" ht="45" x14ac:dyDescent="0.2">
      <c r="A16" s="87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</row>
    <row r="17" spans="1:64" ht="45" x14ac:dyDescent="0.2">
      <c r="A17" s="87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</row>
    <row r="18" spans="1:64" ht="30" x14ac:dyDescent="0.2">
      <c r="A18" s="87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</row>
    <row r="19" spans="1:64" ht="30" x14ac:dyDescent="0.2">
      <c r="A19" s="87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</row>
    <row r="20" spans="1:64" ht="30" x14ac:dyDescent="0.2">
      <c r="A20" s="87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</row>
    <row r="21" spans="1:64" ht="45" x14ac:dyDescent="0.2">
      <c r="A21" s="87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</row>
    <row r="22" spans="1:64" ht="45" x14ac:dyDescent="0.2">
      <c r="A22" s="87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</row>
    <row r="23" spans="1:64" ht="45" x14ac:dyDescent="0.2">
      <c r="A23" s="87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</row>
    <row r="24" spans="1:64" ht="15.75" x14ac:dyDescent="0.2">
      <c r="A24" s="87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</row>
    <row r="25" spans="1:64" ht="15.75" x14ac:dyDescent="0.2">
      <c r="A25" s="87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53"/>
      <c r="G25" s="33"/>
    </row>
    <row r="26" spans="1:64" ht="42" x14ac:dyDescent="0.2">
      <c r="A26" s="61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</row>
    <row r="27" spans="1:64" s="3" customFormat="1" ht="45" x14ac:dyDescent="0.2">
      <c r="A27" s="88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81"/>
      <c r="G27" s="33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</row>
    <row r="28" spans="1:64" s="3" customFormat="1" ht="30" x14ac:dyDescent="0.25">
      <c r="A28" s="89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80"/>
      <c r="G28" s="33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</row>
    <row r="29" spans="1:64" ht="30" x14ac:dyDescent="0.2">
      <c r="A29" s="89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</row>
    <row r="30" spans="1:64" ht="15.75" x14ac:dyDescent="0.2">
      <c r="A30" s="89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</row>
    <row r="31" spans="1:64" ht="30" x14ac:dyDescent="0.2">
      <c r="A31" s="89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</row>
    <row r="32" spans="1:64" ht="45" x14ac:dyDescent="0.2">
      <c r="A32" s="89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</row>
    <row r="33" spans="1:7" ht="30" x14ac:dyDescent="0.2">
      <c r="A33" s="90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</row>
    <row r="34" spans="1:7" ht="30" x14ac:dyDescent="0.2">
      <c r="A34" s="87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33"/>
      <c r="G34" s="33"/>
    </row>
    <row r="35" spans="1:7" ht="43.9" customHeight="1" x14ac:dyDescent="0.2">
      <c r="A35" s="87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</row>
    <row r="36" spans="1:7" ht="30" x14ac:dyDescent="0.2">
      <c r="A36" s="87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</row>
    <row r="37" spans="1:7" ht="45" x14ac:dyDescent="0.2">
      <c r="A37" s="87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</row>
    <row r="38" spans="1:7" ht="45" x14ac:dyDescent="0.2">
      <c r="A38" s="87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</row>
    <row r="39" spans="1:7" ht="45" x14ac:dyDescent="0.2">
      <c r="A39" s="87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</row>
    <row r="40" spans="1:7" ht="60" x14ac:dyDescent="0.2">
      <c r="A40" s="87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</row>
    <row r="41" spans="1:7" ht="15.75" x14ac:dyDescent="0.2">
      <c r="A41" s="87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</row>
    <row r="42" spans="1:7" ht="30" x14ac:dyDescent="0.2">
      <c r="A42" s="87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</row>
    <row r="43" spans="1:7" ht="30" x14ac:dyDescent="0.2">
      <c r="A43" s="87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</row>
    <row r="44" spans="1:7" ht="30" x14ac:dyDescent="0.2">
      <c r="A44" s="87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</row>
    <row r="45" spans="1:7" ht="45" x14ac:dyDescent="0.2">
      <c r="A45" s="87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</row>
    <row r="46" spans="1:7" ht="30" x14ac:dyDescent="0.2">
      <c r="A46" s="87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</row>
    <row r="47" spans="1:7" ht="28.9" customHeight="1" x14ac:dyDescent="0.2">
      <c r="A47" s="87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33"/>
      <c r="G47" s="33"/>
    </row>
    <row r="48" spans="1:7" ht="72" customHeight="1" x14ac:dyDescent="0.2">
      <c r="A48" s="87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</row>
    <row r="49" spans="1:7" ht="43.15" customHeight="1" x14ac:dyDescent="0.2">
      <c r="A49" s="87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</row>
    <row r="50" spans="1:7" ht="28.9" customHeight="1" x14ac:dyDescent="0.2">
      <c r="A50" s="87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</row>
    <row r="51" spans="1:7" ht="28.9" customHeight="1" x14ac:dyDescent="0.2">
      <c r="A51" s="87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</row>
    <row r="52" spans="1:7" ht="57.6" customHeight="1" x14ac:dyDescent="0.2">
      <c r="A52" s="87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</row>
    <row r="53" spans="1:7" ht="43.15" customHeight="1" x14ac:dyDescent="0.2">
      <c r="A53" s="87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</row>
    <row r="54" spans="1:7" ht="43.15" customHeight="1" x14ac:dyDescent="0.2">
      <c r="A54" s="87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</row>
    <row r="55" spans="1:7" ht="28.9" customHeight="1" x14ac:dyDescent="0.2">
      <c r="A55" s="87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</row>
  </sheetData>
  <mergeCells count="13">
    <mergeCell ref="A34:A35"/>
    <mergeCell ref="A36:A40"/>
    <mergeCell ref="A41:A47"/>
    <mergeCell ref="A48:A52"/>
    <mergeCell ref="A53:A55"/>
    <mergeCell ref="A27:A33"/>
    <mergeCell ref="A14:A21"/>
    <mergeCell ref="A22:A23"/>
    <mergeCell ref="A24:A25"/>
    <mergeCell ref="A1:G1"/>
    <mergeCell ref="A2:G2"/>
    <mergeCell ref="A4:A10"/>
    <mergeCell ref="A12:A13"/>
  </mergeCells>
  <conditionalFormatting sqref="D4:D55">
    <cfRule type="cellIs" dxfId="17" priority="2" operator="equal">
      <formula>"C"</formula>
    </cfRule>
    <cfRule type="cellIs" dxfId="16" priority="3" operator="equal">
      <formula>"NC"</formula>
    </cfRule>
    <cfRule type="cellIs" dxfId="15" priority="4" operator="equal">
      <formula>"NA"</formula>
    </cfRule>
    <cfRule type="cellIs" dxfId="14" priority="5" operator="equal">
      <formula>"NT"</formula>
    </cfRule>
  </conditionalFormatting>
  <conditionalFormatting sqref="E4:E55">
    <cfRule type="cellIs" dxfId="13" priority="6" operator="equal">
      <formula>"D"</formula>
    </cfRule>
    <cfRule type="cellIs" dxfId="12" priority="7" operator="equal">
      <formula>"N"</formula>
    </cfRule>
  </conditionalFormatting>
  <dataValidations count="2">
    <dataValidation type="list" operator="equal" showErrorMessage="1" sqref="D4:D55">
      <formula1>"C,NC,NA,NT"</formula1>
      <formula2>0</formula2>
    </dataValidation>
    <dataValidation type="list" operator="equal" showErrorMessage="1" sqref="E4:E55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4.21875" style="13" customWidth="1"/>
    <col min="3" max="3" width="33.109375" style="5" customWidth="1"/>
    <col min="4" max="4" width="3.77734375" style="5" customWidth="1"/>
    <col min="5" max="5" width="3.21875" style="5" customWidth="1"/>
    <col min="6" max="6" width="65.44140625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84" t="str">
        <f>Échantillon!A1</f>
        <v>AUDIT SIMPLIFIÉ – GRILLE D'ÉVALUATION</v>
      </c>
      <c r="B1" s="84"/>
      <c r="C1" s="84"/>
      <c r="D1" s="84"/>
      <c r="E1" s="84"/>
      <c r="F1" s="84"/>
      <c r="G1" s="84"/>
    </row>
    <row r="2" spans="1:64" x14ac:dyDescent="0.2">
      <c r="A2" s="93" t="str">
        <f>CONCATENATE(Échantillon!B9," : ",Échantillon!C9)</f>
        <v xml:space="preserve"> : </v>
      </c>
      <c r="B2" s="93"/>
      <c r="C2" s="93"/>
      <c r="D2" s="93"/>
      <c r="E2" s="93"/>
      <c r="F2" s="93"/>
      <c r="G2" s="93"/>
    </row>
    <row r="3" spans="1:64" s="51" customFormat="1" ht="61.5" x14ac:dyDescent="0.2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</row>
    <row r="4" spans="1:64" s="51" customFormat="1" ht="28.9" customHeight="1" x14ac:dyDescent="0.2">
      <c r="A4" s="87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G4" s="3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</row>
    <row r="5" spans="1:64" s="51" customFormat="1" ht="45" x14ac:dyDescent="0.2">
      <c r="A5" s="87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</row>
    <row r="6" spans="1:64" s="51" customFormat="1" ht="60" x14ac:dyDescent="0.2">
      <c r="A6" s="87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</row>
    <row r="7" spans="1:64" s="51" customFormat="1" ht="75" x14ac:dyDescent="0.2">
      <c r="A7" s="87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</row>
    <row r="8" spans="1:64" s="51" customFormat="1" ht="45" x14ac:dyDescent="0.2">
      <c r="A8" s="87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</row>
    <row r="9" spans="1:64" s="51" customFormat="1" ht="30" x14ac:dyDescent="0.2">
      <c r="A9" s="87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</row>
    <row r="10" spans="1:64" s="51" customFormat="1" ht="45" x14ac:dyDescent="0.2">
      <c r="A10" s="87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</row>
    <row r="11" spans="1:64" s="51" customFormat="1" ht="44.45" customHeight="1" x14ac:dyDescent="0.2">
      <c r="A11" s="79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</row>
    <row r="12" spans="1:64" s="51" customFormat="1" ht="43.15" customHeight="1" x14ac:dyDescent="0.2">
      <c r="A12" s="87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</row>
    <row r="13" spans="1:64" s="51" customFormat="1" ht="60" x14ac:dyDescent="0.2">
      <c r="A13" s="87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</row>
    <row r="14" spans="1:64" s="51" customFormat="1" ht="43.15" customHeight="1" x14ac:dyDescent="0.2">
      <c r="A14" s="87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</row>
    <row r="15" spans="1:64" s="51" customFormat="1" ht="60" x14ac:dyDescent="0.2">
      <c r="A15" s="87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</row>
    <row r="16" spans="1:64" s="51" customFormat="1" ht="45" x14ac:dyDescent="0.2">
      <c r="A16" s="87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</row>
    <row r="17" spans="1:64" s="51" customFormat="1" ht="45" x14ac:dyDescent="0.2">
      <c r="A17" s="87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1:64" s="51" customFormat="1" ht="45" x14ac:dyDescent="0.2">
      <c r="A18" s="87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1:64" s="51" customFormat="1" ht="45" x14ac:dyDescent="0.2">
      <c r="A19" s="87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1:64" s="51" customFormat="1" ht="30" x14ac:dyDescent="0.2">
      <c r="A20" s="87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1:64" s="51" customFormat="1" ht="45" x14ac:dyDescent="0.2">
      <c r="A21" s="87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</row>
    <row r="22" spans="1:64" s="51" customFormat="1" ht="45" x14ac:dyDescent="0.2">
      <c r="A22" s="87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</row>
    <row r="23" spans="1:64" s="51" customFormat="1" ht="60" x14ac:dyDescent="0.2">
      <c r="A23" s="87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</row>
    <row r="24" spans="1:64" s="51" customFormat="1" ht="28.9" customHeight="1" x14ac:dyDescent="0.2">
      <c r="A24" s="87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</row>
    <row r="25" spans="1:64" s="51" customFormat="1" ht="30" x14ac:dyDescent="0.2">
      <c r="A25" s="87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33"/>
      <c r="G25" s="33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</row>
    <row r="26" spans="1:64" s="51" customFormat="1" ht="45" x14ac:dyDescent="0.2">
      <c r="A26" s="79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</row>
    <row r="27" spans="1:64" s="51" customFormat="1" ht="45" x14ac:dyDescent="0.2">
      <c r="A27" s="88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33"/>
      <c r="G27" s="33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</row>
    <row r="28" spans="1:64" s="51" customFormat="1" ht="30" x14ac:dyDescent="0.2">
      <c r="A28" s="89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33"/>
      <c r="G28" s="33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</row>
    <row r="29" spans="1:64" s="51" customFormat="1" ht="30" x14ac:dyDescent="0.2">
      <c r="A29" s="89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</row>
    <row r="30" spans="1:64" s="51" customFormat="1" ht="15.75" x14ac:dyDescent="0.2">
      <c r="A30" s="89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</row>
    <row r="31" spans="1:64" s="51" customFormat="1" ht="30" x14ac:dyDescent="0.2">
      <c r="A31" s="89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</row>
    <row r="32" spans="1:64" s="51" customFormat="1" ht="45" x14ac:dyDescent="0.2">
      <c r="A32" s="89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</row>
    <row r="33" spans="1:64" s="51" customFormat="1" ht="45" x14ac:dyDescent="0.2">
      <c r="A33" s="90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spans="1:64" s="51" customFormat="1" ht="28.9" customHeight="1" x14ac:dyDescent="0.2">
      <c r="A34" s="87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54"/>
      <c r="G34" s="33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spans="1:64" s="51" customFormat="1" ht="57" customHeight="1" x14ac:dyDescent="0.2">
      <c r="A35" s="87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pans="1:64" s="51" customFormat="1" ht="45" x14ac:dyDescent="0.2">
      <c r="A36" s="87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</row>
    <row r="37" spans="1:64" s="51" customFormat="1" ht="45" x14ac:dyDescent="0.2">
      <c r="A37" s="87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</row>
    <row r="38" spans="1:64" s="51" customFormat="1" ht="60" x14ac:dyDescent="0.2">
      <c r="A38" s="87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</row>
    <row r="39" spans="1:64" s="51" customFormat="1" ht="60" x14ac:dyDescent="0.2">
      <c r="A39" s="87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</row>
    <row r="40" spans="1:64" s="51" customFormat="1" ht="60" x14ac:dyDescent="0.2">
      <c r="A40" s="87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spans="1:64" s="51" customFormat="1" ht="28.9" customHeight="1" x14ac:dyDescent="0.2">
      <c r="A41" s="87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spans="1:64" s="51" customFormat="1" ht="45" x14ac:dyDescent="0.2">
      <c r="A42" s="87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spans="1:64" s="51" customFormat="1" ht="30" x14ac:dyDescent="0.2">
      <c r="A43" s="87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spans="1:64" s="51" customFormat="1" ht="45" x14ac:dyDescent="0.2">
      <c r="A44" s="87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spans="1:64" s="51" customFormat="1" ht="45" x14ac:dyDescent="0.2">
      <c r="A45" s="87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spans="1:64" s="51" customFormat="1" ht="45" x14ac:dyDescent="0.2">
      <c r="A46" s="87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  <row r="47" spans="1:64" s="51" customFormat="1" ht="45" x14ac:dyDescent="0.2">
      <c r="A47" s="87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54"/>
      <c r="G47" s="33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</row>
    <row r="48" spans="1:64" s="51" customFormat="1" ht="90" x14ac:dyDescent="0.2">
      <c r="A48" s="87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</row>
    <row r="49" spans="1:64" s="51" customFormat="1" ht="45" x14ac:dyDescent="0.2">
      <c r="A49" s="87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</row>
    <row r="50" spans="1:64" s="51" customFormat="1" ht="30" x14ac:dyDescent="0.2">
      <c r="A50" s="87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</row>
    <row r="51" spans="1:64" s="51" customFormat="1" ht="45" x14ac:dyDescent="0.2">
      <c r="A51" s="87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</row>
    <row r="52" spans="1:64" s="51" customFormat="1" ht="75" x14ac:dyDescent="0.2">
      <c r="A52" s="87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</row>
    <row r="53" spans="1:64" s="51" customFormat="1" ht="43.15" customHeight="1" x14ac:dyDescent="0.2">
      <c r="A53" s="87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</row>
    <row r="54" spans="1:64" s="51" customFormat="1" ht="45" x14ac:dyDescent="0.2">
      <c r="A54" s="87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</row>
    <row r="55" spans="1:64" s="51" customFormat="1" ht="45" x14ac:dyDescent="0.2">
      <c r="A55" s="87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</row>
  </sheetData>
  <mergeCells count="13">
    <mergeCell ref="A53:A55"/>
    <mergeCell ref="A27:A33"/>
    <mergeCell ref="A34:A35"/>
    <mergeCell ref="A36:A40"/>
    <mergeCell ref="A41:A47"/>
    <mergeCell ref="A48:A52"/>
    <mergeCell ref="A14:A21"/>
    <mergeCell ref="A22:A23"/>
    <mergeCell ref="A24:A25"/>
    <mergeCell ref="A1:G1"/>
    <mergeCell ref="A2:G2"/>
    <mergeCell ref="A4:A10"/>
    <mergeCell ref="A12:A13"/>
  </mergeCells>
  <conditionalFormatting sqref="D4:D55">
    <cfRule type="cellIs" dxfId="11" priority="2" operator="equal">
      <formula>"C"</formula>
    </cfRule>
    <cfRule type="cellIs" dxfId="10" priority="3" operator="equal">
      <formula>"NC"</formula>
    </cfRule>
    <cfRule type="cellIs" dxfId="9" priority="4" operator="equal">
      <formula>"NA"</formula>
    </cfRule>
    <cfRule type="cellIs" dxfId="8" priority="5" operator="equal">
      <formula>"NT"</formula>
    </cfRule>
  </conditionalFormatting>
  <conditionalFormatting sqref="E4:E55">
    <cfRule type="cellIs" dxfId="7" priority="6" operator="equal">
      <formula>"D"</formula>
    </cfRule>
    <cfRule type="cellIs" dxfId="6" priority="7" operator="equal">
      <formula>"N"</formula>
    </cfRule>
  </conditionalFormatting>
  <dataValidations count="2">
    <dataValidation type="list" operator="equal" showErrorMessage="1" sqref="D4:D55">
      <formula1>"C,NC,NA,NT"</formula1>
      <formula2>0</formula2>
    </dataValidation>
    <dataValidation type="list" operator="equal" showErrorMessage="1" sqref="E4:E55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5"/>
  <sheetViews>
    <sheetView zoomScaleNormal="100" workbookViewId="0">
      <selection activeCell="D4" sqref="D4"/>
    </sheetView>
  </sheetViews>
  <sheetFormatPr defaultColWidth="9.5546875" defaultRowHeight="15" x14ac:dyDescent="0.2"/>
  <cols>
    <col min="1" max="1" width="3.6640625" style="1" customWidth="1"/>
    <col min="2" max="2" width="4.21875" style="13" customWidth="1"/>
    <col min="3" max="3" width="33.109375" style="5" customWidth="1"/>
    <col min="4" max="4" width="3.77734375" style="5" customWidth="1"/>
    <col min="5" max="5" width="3.21875" style="5" customWidth="1"/>
    <col min="6" max="6" width="62.21875" style="5" customWidth="1"/>
    <col min="7" max="7" width="22.88671875" style="5" customWidth="1"/>
    <col min="8" max="64" width="9.5546875" style="5"/>
    <col min="1018" max="1024" width="7.33203125" customWidth="1"/>
  </cols>
  <sheetData>
    <row r="1" spans="1:64" ht="15.75" x14ac:dyDescent="0.2">
      <c r="A1" s="84" t="str">
        <f>Échantillon!A1</f>
        <v>AUDIT SIMPLIFIÉ – GRILLE D'ÉVALUATION</v>
      </c>
      <c r="B1" s="84"/>
      <c r="C1" s="84"/>
      <c r="D1" s="84"/>
      <c r="E1" s="84"/>
      <c r="F1" s="84"/>
      <c r="G1" s="84"/>
    </row>
    <row r="2" spans="1:64" x14ac:dyDescent="0.2">
      <c r="A2" s="93" t="str">
        <f>CONCATENATE(Échantillon!B10," : ",Échantillon!C10)</f>
        <v xml:space="preserve"> : </v>
      </c>
      <c r="B2" s="93"/>
      <c r="C2" s="93"/>
      <c r="D2" s="93"/>
      <c r="E2" s="93"/>
      <c r="F2" s="93"/>
      <c r="G2" s="93"/>
    </row>
    <row r="3" spans="1:64" s="51" customFormat="1" ht="61.5" x14ac:dyDescent="0.2">
      <c r="A3" s="30" t="s">
        <v>8</v>
      </c>
      <c r="B3" s="30" t="s">
        <v>9</v>
      </c>
      <c r="C3" s="31" t="s">
        <v>10</v>
      </c>
      <c r="D3" s="30" t="s">
        <v>75</v>
      </c>
      <c r="E3" s="30" t="s">
        <v>88</v>
      </c>
      <c r="F3" s="31" t="s">
        <v>89</v>
      </c>
      <c r="G3" s="31" t="s">
        <v>90</v>
      </c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</row>
    <row r="4" spans="1:64" s="51" customFormat="1" ht="28.9" customHeight="1" x14ac:dyDescent="0.2">
      <c r="A4" s="87" t="str">
        <f>Critères!$A$3</f>
        <v>IMAGES</v>
      </c>
      <c r="B4" s="47" t="str">
        <f>Critères!B3</f>
        <v>1.1</v>
      </c>
      <c r="C4" s="33" t="str">
        <f>Critères!C3</f>
        <v>Chaque image porteuse d’information a-t-elle une alternative textuelle ?</v>
      </c>
      <c r="D4" s="33" t="s">
        <v>80</v>
      </c>
      <c r="E4" s="48" t="s">
        <v>91</v>
      </c>
      <c r="F4" s="33"/>
      <c r="G4" s="33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</row>
    <row r="5" spans="1:64" s="51" customFormat="1" ht="45" x14ac:dyDescent="0.2">
      <c r="A5" s="87"/>
      <c r="B5" s="47" t="str">
        <f>Critères!B4</f>
        <v>1.2</v>
      </c>
      <c r="C5" s="33" t="str">
        <f>Critères!C4</f>
        <v>Chaque image de décoration est-elle correctement ignorée par les technologies d’assistance ?</v>
      </c>
      <c r="D5" s="33" t="s">
        <v>80</v>
      </c>
      <c r="E5" s="48" t="s">
        <v>91</v>
      </c>
      <c r="F5" s="33"/>
      <c r="G5" s="33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50"/>
      <c r="AB5" s="50"/>
      <c r="AC5" s="50"/>
      <c r="AD5" s="50"/>
      <c r="AE5" s="50"/>
      <c r="AF5" s="50"/>
      <c r="AG5" s="50"/>
      <c r="AH5" s="50"/>
      <c r="AI5" s="50"/>
      <c r="AJ5" s="50"/>
      <c r="AK5" s="50"/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  <c r="BA5" s="50"/>
      <c r="BB5" s="50"/>
      <c r="BC5" s="50"/>
      <c r="BD5" s="50"/>
      <c r="BE5" s="50"/>
      <c r="BF5" s="50"/>
      <c r="BG5" s="50"/>
      <c r="BH5" s="50"/>
      <c r="BI5" s="50"/>
      <c r="BJ5" s="50"/>
      <c r="BK5" s="50"/>
      <c r="BL5" s="50"/>
    </row>
    <row r="6" spans="1:64" s="51" customFormat="1" ht="60" x14ac:dyDescent="0.2">
      <c r="A6" s="87"/>
      <c r="B6" s="47" t="str">
        <f>Critères!B5</f>
        <v>1.3</v>
      </c>
      <c r="C6" s="33" t="str">
        <f>Critères!C5</f>
        <v>Pour chaque image porteuse d'information ayant une alternative textuelle, cette alternative est-elle pertinente (hors cas particuliers) ?</v>
      </c>
      <c r="D6" s="33" t="s">
        <v>80</v>
      </c>
      <c r="E6" s="48" t="s">
        <v>91</v>
      </c>
      <c r="F6" s="33"/>
      <c r="G6" s="33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50"/>
      <c r="BG6" s="50"/>
      <c r="BH6" s="50"/>
      <c r="BI6" s="50"/>
      <c r="BJ6" s="50"/>
      <c r="BK6" s="50"/>
      <c r="BL6" s="50"/>
    </row>
    <row r="7" spans="1:64" s="51" customFormat="1" ht="75" x14ac:dyDescent="0.2">
      <c r="A7" s="87"/>
      <c r="B7" s="47" t="str">
        <f>Critères!B6</f>
        <v>1.4</v>
      </c>
      <c r="C7" s="33" t="str">
        <f>Critères!C6</f>
        <v>Pour chaque image utilisée comme CAPTCHA ou comme image-test, ayant une alternative textuelle, cette alternative permet-elle d’identifier la nature et la fonction de l’image ?</v>
      </c>
      <c r="D7" s="33" t="s">
        <v>80</v>
      </c>
      <c r="E7" s="48" t="s">
        <v>91</v>
      </c>
      <c r="F7" s="33"/>
      <c r="G7" s="33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</row>
    <row r="8" spans="1:64" s="51" customFormat="1" ht="45" x14ac:dyDescent="0.2">
      <c r="A8" s="87"/>
      <c r="B8" s="47" t="str">
        <f>Critères!B7</f>
        <v>1.5</v>
      </c>
      <c r="C8" s="33" t="str">
        <f>Critères!C7</f>
        <v>Pour chaque image utilisée comme CAPTCHA, une solution d’accès alternatif au contenu ou à la fonction du CAPTCHA est-elle présente ?</v>
      </c>
      <c r="D8" s="33" t="s">
        <v>80</v>
      </c>
      <c r="E8" s="48" t="s">
        <v>91</v>
      </c>
      <c r="F8" s="48"/>
      <c r="G8" s="33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0"/>
      <c r="BG8" s="50"/>
      <c r="BH8" s="50"/>
      <c r="BI8" s="50"/>
      <c r="BJ8" s="50"/>
      <c r="BK8" s="50"/>
      <c r="BL8" s="50"/>
    </row>
    <row r="9" spans="1:64" s="51" customFormat="1" ht="30" x14ac:dyDescent="0.2">
      <c r="A9" s="87"/>
      <c r="B9" s="47" t="str">
        <f>Critères!B8</f>
        <v>1.6</v>
      </c>
      <c r="C9" s="33" t="str">
        <f>Critères!C8</f>
        <v>Chaque image porteuse d’information a-t-elle, si nécessaire, une description détaillée ?</v>
      </c>
      <c r="D9" s="33" t="s">
        <v>80</v>
      </c>
      <c r="E9" s="48" t="s">
        <v>91</v>
      </c>
      <c r="F9" s="33"/>
      <c r="G9" s="33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</row>
    <row r="10" spans="1:64" s="51" customFormat="1" ht="45" x14ac:dyDescent="0.2">
      <c r="A10" s="87"/>
      <c r="B10" s="47" t="str">
        <f>Critères!B9</f>
        <v>1.7</v>
      </c>
      <c r="C10" s="33" t="str">
        <f>Critères!C9</f>
        <v>Pour chaque image porteuse d’information ayant une description détaillée, cette description est-elle pertinente ?</v>
      </c>
      <c r="D10" s="33" t="s">
        <v>80</v>
      </c>
      <c r="E10" s="48" t="s">
        <v>91</v>
      </c>
      <c r="F10" s="33"/>
      <c r="G10" s="33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0"/>
      <c r="BG10" s="50"/>
      <c r="BH10" s="50"/>
      <c r="BI10" s="50"/>
      <c r="BJ10" s="50"/>
      <c r="BK10" s="50"/>
      <c r="BL10" s="50"/>
    </row>
    <row r="11" spans="1:64" s="51" customFormat="1" ht="41.25" x14ac:dyDescent="0.2">
      <c r="A11" s="79" t="str">
        <f>Critères!$A$10</f>
        <v>CADRES</v>
      </c>
      <c r="B11" s="47">
        <f>Critères!B10</f>
        <v>2.1</v>
      </c>
      <c r="C11" s="33" t="str">
        <f>Critères!C10</f>
        <v>Chaque cadre a-t-il un titre de cadre ?</v>
      </c>
      <c r="D11" s="33" t="s">
        <v>80</v>
      </c>
      <c r="E11" s="48" t="s">
        <v>91</v>
      </c>
      <c r="F11" s="49"/>
      <c r="G11" s="33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0"/>
      <c r="BG11" s="50"/>
      <c r="BH11" s="50"/>
      <c r="BI11" s="50"/>
      <c r="BJ11" s="50"/>
      <c r="BK11" s="50"/>
      <c r="BL11" s="50"/>
    </row>
    <row r="12" spans="1:64" s="51" customFormat="1" ht="43.15" customHeight="1" x14ac:dyDescent="0.2">
      <c r="A12" s="87" t="str">
        <f>Critères!$A$11</f>
        <v>COULEURS</v>
      </c>
      <c r="B12" s="47" t="str">
        <f>Critères!B11</f>
        <v>3.1</v>
      </c>
      <c r="C12" s="33" t="str">
        <f>Critères!C11</f>
        <v>Dans chaque page web, l’information ne doit pas être donnée uniquement par la couleur. Cette règle est-elle respectée ?</v>
      </c>
      <c r="D12" s="33" t="s">
        <v>80</v>
      </c>
      <c r="E12" s="48" t="s">
        <v>91</v>
      </c>
      <c r="F12" s="33"/>
      <c r="G12" s="33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0"/>
      <c r="BG12" s="50"/>
      <c r="BH12" s="50"/>
      <c r="BI12" s="50"/>
      <c r="BJ12" s="50"/>
      <c r="BK12" s="50"/>
      <c r="BL12" s="50"/>
    </row>
    <row r="13" spans="1:64" s="51" customFormat="1" ht="60" x14ac:dyDescent="0.2">
      <c r="A13" s="87"/>
      <c r="B13" s="47" t="str">
        <f>Critères!B12</f>
        <v>3.2</v>
      </c>
      <c r="C13" s="33" t="str">
        <f>Critères!C12</f>
        <v>Dans chaque page web, le contraste entre la couleur du texte et la couleur de son arrière-plan est-il suffisamment élevé (hors cas particuliers) ?</v>
      </c>
      <c r="D13" s="33" t="s">
        <v>80</v>
      </c>
      <c r="E13" s="48" t="s">
        <v>91</v>
      </c>
      <c r="F13" s="33"/>
      <c r="G13" s="33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0"/>
      <c r="BG13" s="50"/>
      <c r="BH13" s="50"/>
      <c r="BI13" s="50"/>
      <c r="BJ13" s="50"/>
      <c r="BK13" s="50"/>
      <c r="BL13" s="50"/>
    </row>
    <row r="14" spans="1:64" s="51" customFormat="1" ht="43.15" customHeight="1" x14ac:dyDescent="0.2">
      <c r="A14" s="87" t="str">
        <f>Critères!$A$13</f>
        <v>MULTIMÉDIA</v>
      </c>
      <c r="B14" s="47" t="str">
        <f>Critères!B13</f>
        <v>4.1</v>
      </c>
      <c r="C14" s="33" t="str">
        <f>Critères!C13</f>
        <v>Chaque média temporel pré-enregistré a-t-il, si nécessaire, une transcription textuelle ou une audiodescription (hors cas particuliers) ?</v>
      </c>
      <c r="D14" s="33" t="s">
        <v>80</v>
      </c>
      <c r="E14" s="48" t="s">
        <v>91</v>
      </c>
      <c r="F14" s="33"/>
      <c r="G14" s="33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0"/>
      <c r="BG14" s="50"/>
      <c r="BH14" s="50"/>
      <c r="BI14" s="50"/>
      <c r="BJ14" s="50"/>
      <c r="BK14" s="50"/>
      <c r="BL14" s="50"/>
    </row>
    <row r="15" spans="1:64" s="51" customFormat="1" ht="60" x14ac:dyDescent="0.2">
      <c r="A15" s="87"/>
      <c r="B15" s="47" t="str">
        <f>Critères!B14</f>
        <v>4.2</v>
      </c>
      <c r="C15" s="33" t="str">
        <f>Critères!C14</f>
        <v>Pour chaque média temporel pré-enregistré ayant une transcription textuelle ou une audiodescription synchronisée, celles-ci sont-elles pertinentes (hors cas particuliers) ?</v>
      </c>
      <c r="D15" s="33" t="s">
        <v>80</v>
      </c>
      <c r="E15" s="48" t="s">
        <v>91</v>
      </c>
      <c r="F15" s="33"/>
      <c r="G15" s="33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</row>
    <row r="16" spans="1:64" s="51" customFormat="1" ht="45" x14ac:dyDescent="0.2">
      <c r="A16" s="87"/>
      <c r="B16" s="47" t="str">
        <f>Critères!B15</f>
        <v>4.3</v>
      </c>
      <c r="C16" s="33" t="str">
        <f>Critères!C15</f>
        <v>Chaque média temporel synchronisé pré-enregistré a-t-il, si nécessaire, des sous-titres synchronisés (hors cas particuliers) ?</v>
      </c>
      <c r="D16" s="33" t="s">
        <v>80</v>
      </c>
      <c r="E16" s="48" t="s">
        <v>91</v>
      </c>
      <c r="F16" s="33"/>
      <c r="G16" s="33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0"/>
      <c r="BG16" s="50"/>
      <c r="BH16" s="50"/>
      <c r="BI16" s="50"/>
      <c r="BJ16" s="50"/>
      <c r="BK16" s="50"/>
      <c r="BL16" s="50"/>
    </row>
    <row r="17" spans="1:64" s="51" customFormat="1" ht="45" x14ac:dyDescent="0.2">
      <c r="A17" s="87"/>
      <c r="B17" s="47" t="str">
        <f>Critères!B16</f>
        <v>4.4</v>
      </c>
      <c r="C17" s="33" t="str">
        <f>Critères!C16</f>
        <v>Pour chaque média temporel synchronisé pré-enregistré ayant des sous-titres synchronisés, ces sous-titres sont-ils pertinents ?</v>
      </c>
      <c r="D17" s="33" t="s">
        <v>80</v>
      </c>
      <c r="E17" s="48" t="s">
        <v>91</v>
      </c>
      <c r="F17" s="33"/>
      <c r="G17" s="33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0"/>
      <c r="BG17" s="50"/>
      <c r="BH17" s="50"/>
      <c r="BI17" s="50"/>
      <c r="BJ17" s="50"/>
      <c r="BK17" s="50"/>
      <c r="BL17" s="50"/>
    </row>
    <row r="18" spans="1:64" s="51" customFormat="1" ht="45" x14ac:dyDescent="0.2">
      <c r="A18" s="87"/>
      <c r="B18" s="47" t="str">
        <f>Critères!B17</f>
        <v>4.8</v>
      </c>
      <c r="C18" s="33" t="str">
        <f>Critères!C17</f>
        <v>Chaque média non temporel a-t-il, si nécessaire, une alternative (hors cas particuliers) ?</v>
      </c>
      <c r="D18" s="33" t="s">
        <v>80</v>
      </c>
      <c r="E18" s="48" t="s">
        <v>91</v>
      </c>
      <c r="F18" s="33"/>
      <c r="G18" s="33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0"/>
      <c r="BG18" s="50"/>
      <c r="BH18" s="50"/>
      <c r="BI18" s="50"/>
      <c r="BJ18" s="50"/>
      <c r="BK18" s="50"/>
      <c r="BL18" s="50"/>
    </row>
    <row r="19" spans="1:64" s="51" customFormat="1" ht="45" x14ac:dyDescent="0.2">
      <c r="A19" s="87"/>
      <c r="B19" s="47" t="str">
        <f>Critères!B18</f>
        <v>4.9</v>
      </c>
      <c r="C19" s="33" t="str">
        <f>Critères!C18</f>
        <v>Pour chaque média non temporel ayant une alternative, cette alternative est-elle pertinente ?</v>
      </c>
      <c r="D19" s="33" t="s">
        <v>80</v>
      </c>
      <c r="E19" s="48" t="s">
        <v>91</v>
      </c>
      <c r="F19" s="33"/>
      <c r="G19" s="33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0"/>
      <c r="BG19" s="50"/>
      <c r="BH19" s="50"/>
      <c r="BI19" s="50"/>
      <c r="BJ19" s="50"/>
      <c r="BK19" s="50"/>
      <c r="BL19" s="50"/>
    </row>
    <row r="20" spans="1:64" s="51" customFormat="1" ht="30" x14ac:dyDescent="0.2">
      <c r="A20" s="87"/>
      <c r="B20" s="47" t="str">
        <f>Critères!B19</f>
        <v>4.10</v>
      </c>
      <c r="C20" s="33" t="str">
        <f>Critères!C19</f>
        <v>Chaque son déclenché automatiquement est-il contrôlable par l’utilisateur ?</v>
      </c>
      <c r="D20" s="33" t="s">
        <v>80</v>
      </c>
      <c r="E20" s="48" t="s">
        <v>91</v>
      </c>
      <c r="F20" s="33"/>
      <c r="G20" s="33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0"/>
      <c r="BG20" s="50"/>
      <c r="BH20" s="50"/>
      <c r="BI20" s="50"/>
      <c r="BJ20" s="50"/>
      <c r="BK20" s="50"/>
      <c r="BL20" s="50"/>
    </row>
    <row r="21" spans="1:64" s="51" customFormat="1" ht="45" x14ac:dyDescent="0.2">
      <c r="A21" s="87"/>
      <c r="B21" s="47" t="str">
        <f>Critères!B20</f>
        <v>4.11</v>
      </c>
      <c r="C21" s="33" t="str">
        <f>Critères!C20</f>
        <v>La consultation de chaque média temporel est-elle, si nécessaire, contrôlable par le clavier et tout dispositif de pointage ?</v>
      </c>
      <c r="D21" s="33" t="s">
        <v>80</v>
      </c>
      <c r="E21" s="48" t="s">
        <v>91</v>
      </c>
      <c r="F21" s="33"/>
      <c r="G21" s="33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0"/>
      <c r="BG21" s="50"/>
      <c r="BH21" s="50"/>
      <c r="BI21" s="50"/>
      <c r="BJ21" s="50"/>
      <c r="BK21" s="50"/>
      <c r="BL21" s="50"/>
    </row>
    <row r="22" spans="1:64" s="51" customFormat="1" ht="45" x14ac:dyDescent="0.2">
      <c r="A22" s="87" t="s">
        <v>33</v>
      </c>
      <c r="B22" s="47" t="str">
        <f>Critères!B21</f>
        <v>5.6</v>
      </c>
      <c r="C22" s="33" t="str">
        <f>Critères!C21</f>
        <v>Pour chaque tableau de données, chaque en-tête de colonnes et chaque en-tête de lignes sont-ils correctement déclarés ?</v>
      </c>
      <c r="D22" s="33" t="s">
        <v>80</v>
      </c>
      <c r="E22" s="48" t="s">
        <v>91</v>
      </c>
      <c r="F22" s="33"/>
      <c r="G22" s="33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0"/>
      <c r="BG22" s="50"/>
      <c r="BH22" s="50"/>
      <c r="BI22" s="50"/>
      <c r="BJ22" s="50"/>
      <c r="BK22" s="50"/>
      <c r="BL22" s="50"/>
    </row>
    <row r="23" spans="1:64" s="51" customFormat="1" ht="60" x14ac:dyDescent="0.2">
      <c r="A23" s="87"/>
      <c r="B23" s="47" t="str">
        <f>Critères!B22</f>
        <v>5.7</v>
      </c>
      <c r="C23" s="33" t="str">
        <f>Critères!C22</f>
        <v>Pour chaque tableau de données, la technique appropriée permettant d’associer chaque cellule avec ses en-têtes est-elle utilisée (hors cas particuliers) ?</v>
      </c>
      <c r="D23" s="33" t="s">
        <v>80</v>
      </c>
      <c r="E23" s="48" t="s">
        <v>91</v>
      </c>
      <c r="F23" s="33"/>
      <c r="G23" s="33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0"/>
      <c r="BG23" s="50"/>
      <c r="BH23" s="50"/>
      <c r="BI23" s="50"/>
      <c r="BJ23" s="50"/>
      <c r="BK23" s="50"/>
      <c r="BL23" s="50"/>
    </row>
    <row r="24" spans="1:64" s="51" customFormat="1" ht="28.9" customHeight="1" x14ac:dyDescent="0.2">
      <c r="A24" s="87" t="str">
        <f>Critères!$A$23</f>
        <v>LIENS</v>
      </c>
      <c r="B24" s="47" t="str">
        <f>Critères!B23</f>
        <v>6.1</v>
      </c>
      <c r="C24" s="33" t="str">
        <f>Critères!C23</f>
        <v>Chaque lien est-il explicite (hors cas particuliers) ?</v>
      </c>
      <c r="D24" s="33" t="s">
        <v>80</v>
      </c>
      <c r="E24" s="48" t="s">
        <v>91</v>
      </c>
      <c r="F24" s="33"/>
      <c r="G24" s="33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0"/>
      <c r="BG24" s="50"/>
      <c r="BH24" s="50"/>
      <c r="BI24" s="50"/>
      <c r="BJ24" s="50"/>
      <c r="BK24" s="50"/>
      <c r="BL24" s="50"/>
    </row>
    <row r="25" spans="1:64" s="51" customFormat="1" ht="30" x14ac:dyDescent="0.2">
      <c r="A25" s="87"/>
      <c r="B25" s="47" t="str">
        <f>Critères!B24</f>
        <v>6.2</v>
      </c>
      <c r="C25" s="33" t="str">
        <f>Critères!C24</f>
        <v>Dans chaque page web, chaque lien a-t-il un intitulé ?</v>
      </c>
      <c r="D25" s="33" t="s">
        <v>80</v>
      </c>
      <c r="E25" s="48" t="s">
        <v>91</v>
      </c>
      <c r="F25" s="33"/>
      <c r="G25" s="33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0"/>
      <c r="BG25" s="50"/>
      <c r="BH25" s="50"/>
      <c r="BI25" s="50"/>
      <c r="BJ25" s="50"/>
      <c r="BK25" s="50"/>
      <c r="BL25" s="50"/>
    </row>
    <row r="26" spans="1:64" s="51" customFormat="1" ht="45" x14ac:dyDescent="0.2">
      <c r="A26" s="79" t="s">
        <v>39</v>
      </c>
      <c r="B26" s="47" t="str">
        <f>Critères!B25</f>
        <v>7.3</v>
      </c>
      <c r="C26" s="33" t="str">
        <f>Critères!C25</f>
        <v>Chaque script est-il contrôlable par le clavier et par tout dispositif de pointage (hors cas particuliers) ?</v>
      </c>
      <c r="D26" s="33" t="s">
        <v>80</v>
      </c>
      <c r="E26" s="48" t="s">
        <v>91</v>
      </c>
      <c r="F26" s="33"/>
      <c r="G26" s="33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</row>
    <row r="27" spans="1:64" s="51" customFormat="1" ht="45" x14ac:dyDescent="0.2">
      <c r="A27" s="88" t="s">
        <v>117</v>
      </c>
      <c r="B27" s="47" t="str">
        <f>Critères!B26</f>
        <v>8.2</v>
      </c>
      <c r="C27" s="33" t="str">
        <f>Critères!C26</f>
        <v>Pour chaque page web, le code source généré est-il valide selon le type de document spécifié (hors cas particuliers) ?</v>
      </c>
      <c r="D27" s="33" t="s">
        <v>80</v>
      </c>
      <c r="E27" s="48" t="s">
        <v>91</v>
      </c>
      <c r="F27" s="81"/>
      <c r="G27" s="33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0"/>
      <c r="BG27" s="50"/>
      <c r="BH27" s="50"/>
      <c r="BI27" s="50"/>
      <c r="BJ27" s="50"/>
      <c r="BK27" s="50"/>
      <c r="BL27" s="50"/>
    </row>
    <row r="28" spans="1:64" s="51" customFormat="1" ht="30" x14ac:dyDescent="0.2">
      <c r="A28" s="89"/>
      <c r="B28" s="47" t="str">
        <f>Critères!B27</f>
        <v>8.3</v>
      </c>
      <c r="C28" s="33" t="str">
        <f>Critères!C27</f>
        <v>Dans chaque page web, la langue par défaut est-elle présente ?</v>
      </c>
      <c r="D28" s="33" t="s">
        <v>80</v>
      </c>
      <c r="E28" s="48" t="s">
        <v>91</v>
      </c>
      <c r="F28" s="33"/>
      <c r="G28" s="33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0"/>
      <c r="BG28" s="50"/>
      <c r="BH28" s="50"/>
      <c r="BI28" s="50"/>
      <c r="BJ28" s="50"/>
      <c r="BK28" s="50"/>
      <c r="BL28" s="50"/>
    </row>
    <row r="29" spans="1:64" s="51" customFormat="1" ht="30" x14ac:dyDescent="0.2">
      <c r="A29" s="89"/>
      <c r="B29" s="47" t="str">
        <f>Critères!B28</f>
        <v>8.4</v>
      </c>
      <c r="C29" s="33" t="str">
        <f>Critères!C28</f>
        <v>Pour chaque page web ayant une langue par défaut, le code de langue est-il pertinent ?</v>
      </c>
      <c r="D29" s="33" t="s">
        <v>80</v>
      </c>
      <c r="E29" s="48" t="s">
        <v>91</v>
      </c>
      <c r="F29" s="33"/>
      <c r="G29" s="33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0"/>
      <c r="BG29" s="50"/>
      <c r="BH29" s="50"/>
      <c r="BI29" s="50"/>
      <c r="BJ29" s="50"/>
      <c r="BK29" s="50"/>
      <c r="BL29" s="50"/>
    </row>
    <row r="30" spans="1:64" s="51" customFormat="1" ht="15.75" x14ac:dyDescent="0.2">
      <c r="A30" s="89"/>
      <c r="B30" s="47" t="str">
        <f>Critères!B29</f>
        <v>8.5</v>
      </c>
      <c r="C30" s="33" t="str">
        <f>Critères!C29</f>
        <v>Chaque page web a-t-elle un titre de page ?</v>
      </c>
      <c r="D30" s="33" t="s">
        <v>80</v>
      </c>
      <c r="E30" s="48" t="s">
        <v>91</v>
      </c>
      <c r="F30" s="33"/>
      <c r="G30" s="33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0"/>
      <c r="BG30" s="50"/>
      <c r="BH30" s="50"/>
      <c r="BI30" s="50"/>
      <c r="BJ30" s="50"/>
      <c r="BK30" s="50"/>
      <c r="BL30" s="50"/>
    </row>
    <row r="31" spans="1:64" s="51" customFormat="1" ht="30" x14ac:dyDescent="0.2">
      <c r="A31" s="89"/>
      <c r="B31" s="47" t="str">
        <f>Critères!B30</f>
        <v>8.6</v>
      </c>
      <c r="C31" s="33" t="str">
        <f>Critères!C30</f>
        <v>Pour chaque page web ayant un titre de page, ce titre est-il pertinent ?</v>
      </c>
      <c r="D31" s="33" t="s">
        <v>80</v>
      </c>
      <c r="E31" s="48" t="s">
        <v>91</v>
      </c>
      <c r="F31" s="33"/>
      <c r="G31" s="33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0"/>
      <c r="BG31" s="50"/>
      <c r="BH31" s="50"/>
      <c r="BI31" s="50"/>
      <c r="BJ31" s="50"/>
      <c r="BK31" s="50"/>
      <c r="BL31" s="50"/>
    </row>
    <row r="32" spans="1:64" s="51" customFormat="1" ht="45" x14ac:dyDescent="0.2">
      <c r="A32" s="89"/>
      <c r="B32" s="47" t="str">
        <f>Critères!B31</f>
        <v>8.7</v>
      </c>
      <c r="C32" s="33" t="str">
        <f>Critères!C31</f>
        <v>Dans chaque page web, chaque changement de langue est-il indiqué dans le code source (hors cas particuliers) ?</v>
      </c>
      <c r="D32" s="33" t="s">
        <v>80</v>
      </c>
      <c r="E32" s="48" t="s">
        <v>91</v>
      </c>
      <c r="F32" s="33"/>
      <c r="G32" s="33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0"/>
      <c r="BG32" s="50"/>
      <c r="BH32" s="50"/>
      <c r="BI32" s="50"/>
      <c r="BJ32" s="50"/>
      <c r="BK32" s="50"/>
      <c r="BL32" s="50"/>
    </row>
    <row r="33" spans="1:64" s="51" customFormat="1" ht="45" x14ac:dyDescent="0.2">
      <c r="A33" s="90"/>
      <c r="B33" s="47" t="str">
        <f>Critères!B32</f>
        <v>8.8</v>
      </c>
      <c r="C33" s="33" t="str">
        <f>Critères!C32</f>
        <v>Dans chaque page web, le code de langue de chaque changement de langue est-il valide et pertinent ?</v>
      </c>
      <c r="D33" s="33" t="s">
        <v>80</v>
      </c>
      <c r="E33" s="48" t="s">
        <v>91</v>
      </c>
      <c r="F33" s="33"/>
      <c r="G33" s="33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0"/>
      <c r="BG33" s="50"/>
      <c r="BH33" s="50"/>
      <c r="BI33" s="50"/>
      <c r="BJ33" s="50"/>
      <c r="BK33" s="50"/>
      <c r="BL33" s="50"/>
    </row>
    <row r="34" spans="1:64" s="51" customFormat="1" ht="28.9" customHeight="1" x14ac:dyDescent="0.2">
      <c r="A34" s="87" t="str">
        <f>Critères!$A$33</f>
        <v>STRUCTURATION</v>
      </c>
      <c r="B34" s="47" t="str">
        <f>Critères!B33</f>
        <v>9.1</v>
      </c>
      <c r="C34" s="33" t="str">
        <f>Critères!C33</f>
        <v>Dans chaque page web, l’information est-elle structurée par l’utilisation appropriée de titres ?</v>
      </c>
      <c r="D34" s="33" t="s">
        <v>80</v>
      </c>
      <c r="E34" s="48" t="s">
        <v>91</v>
      </c>
      <c r="F34" s="33"/>
      <c r="G34" s="33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</row>
    <row r="35" spans="1:64" s="51" customFormat="1" ht="54.6" customHeight="1" x14ac:dyDescent="0.2">
      <c r="A35" s="87"/>
      <c r="B35" s="47" t="str">
        <f>Critères!B34</f>
        <v>9.2</v>
      </c>
      <c r="C35" s="33" t="str">
        <f>Critères!C34</f>
        <v>Dans chaque page web, la structure du document est-elle cohérente (hors cas particuliers) ?</v>
      </c>
      <c r="D35" s="33" t="s">
        <v>80</v>
      </c>
      <c r="E35" s="48" t="s">
        <v>91</v>
      </c>
      <c r="F35" s="33"/>
      <c r="G35" s="33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0"/>
      <c r="BG35" s="50"/>
      <c r="BH35" s="50"/>
      <c r="BI35" s="50"/>
      <c r="BJ35" s="50"/>
      <c r="BK35" s="50"/>
      <c r="BL35" s="50"/>
    </row>
    <row r="36" spans="1:64" s="51" customFormat="1" ht="45" x14ac:dyDescent="0.2">
      <c r="A36" s="87" t="s">
        <v>118</v>
      </c>
      <c r="B36" s="47" t="str">
        <f>Critères!B35</f>
        <v>10.7</v>
      </c>
      <c r="C36" s="33" t="str">
        <f>Critères!C35</f>
        <v>Dans chaque page web, pour chaque élément recevant le focus, la prise de focus est-elle visible ?</v>
      </c>
      <c r="D36" s="33" t="s">
        <v>80</v>
      </c>
      <c r="E36" s="48" t="s">
        <v>91</v>
      </c>
      <c r="F36" s="33"/>
      <c r="G36" s="33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0"/>
      <c r="BG36" s="50"/>
      <c r="BH36" s="50"/>
      <c r="BI36" s="50"/>
      <c r="BJ36" s="50"/>
      <c r="BK36" s="50"/>
      <c r="BL36" s="50"/>
    </row>
    <row r="37" spans="1:64" s="51" customFormat="1" ht="45" x14ac:dyDescent="0.2">
      <c r="A37" s="87"/>
      <c r="B37" s="47" t="str">
        <f>Critères!B36</f>
        <v>10.8</v>
      </c>
      <c r="C37" s="33" t="str">
        <f>Critères!C36</f>
        <v>Pour chaque page web, les contenus cachés ont-ils vocation à être ignorés par les technologies d’assistance ?</v>
      </c>
      <c r="D37" s="33" t="s">
        <v>80</v>
      </c>
      <c r="E37" s="48" t="s">
        <v>91</v>
      </c>
      <c r="F37" s="33"/>
      <c r="G37" s="33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0"/>
      <c r="BG37" s="50"/>
      <c r="BH37" s="50"/>
      <c r="BI37" s="50"/>
      <c r="BJ37" s="50"/>
      <c r="BK37" s="50"/>
      <c r="BL37" s="50"/>
    </row>
    <row r="38" spans="1:64" s="51" customFormat="1" ht="60" x14ac:dyDescent="0.2">
      <c r="A38" s="87"/>
      <c r="B38" s="47" t="str">
        <f>Critères!B37</f>
        <v>10.9</v>
      </c>
      <c r="C38" s="33" t="str">
        <f>Critères!C37</f>
        <v>Dans chaque page web, l’information ne doit pas être donnée uniquement par la forme, taille ou position. Cette règle est-elle respectée ?</v>
      </c>
      <c r="D38" s="33" t="s">
        <v>80</v>
      </c>
      <c r="E38" s="48" t="s">
        <v>91</v>
      </c>
      <c r="F38" s="33"/>
      <c r="G38" s="33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0"/>
      <c r="BG38" s="50"/>
      <c r="BH38" s="50"/>
      <c r="BI38" s="50"/>
      <c r="BJ38" s="50"/>
      <c r="BK38" s="50"/>
      <c r="BL38" s="50"/>
    </row>
    <row r="39" spans="1:64" s="51" customFormat="1" ht="60" x14ac:dyDescent="0.2">
      <c r="A39" s="87"/>
      <c r="B39" s="47" t="str">
        <f>Critères!B38</f>
        <v>10.10</v>
      </c>
      <c r="C39" s="33" t="str">
        <f>Critères!C38</f>
        <v>Dans chaque page web, l’information ne doit pas être donnée par la forme, taille ou position uniquement. Cette règle est-elle implémentée de façon pertinente ?</v>
      </c>
      <c r="D39" s="33" t="s">
        <v>80</v>
      </c>
      <c r="E39" s="48" t="s">
        <v>91</v>
      </c>
      <c r="F39" s="33"/>
      <c r="G39" s="33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0"/>
      <c r="BG39" s="50"/>
      <c r="BH39" s="50"/>
      <c r="BI39" s="50"/>
      <c r="BJ39" s="50"/>
      <c r="BK39" s="50"/>
      <c r="BL39" s="50"/>
    </row>
    <row r="40" spans="1:64" s="51" customFormat="1" ht="60" x14ac:dyDescent="0.2">
      <c r="A40" s="87"/>
      <c r="B40" s="47" t="str">
        <f>Critères!B39</f>
        <v>10.14</v>
      </c>
      <c r="C40" s="33" t="str">
        <f>Critères!C39</f>
        <v>Dans chaque page web, les contenus additionnels apparaissant via les styles CSS uniquement peuvent-ils être rendus visibles au clavier et par tout dispositif de pointage ?</v>
      </c>
      <c r="D40" s="33" t="s">
        <v>80</v>
      </c>
      <c r="E40" s="48" t="s">
        <v>91</v>
      </c>
      <c r="F40" s="33"/>
      <c r="G40" s="33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  <c r="BA40" s="50"/>
      <c r="BB40" s="50"/>
      <c r="BC40" s="50"/>
      <c r="BD40" s="50"/>
      <c r="BE40" s="50"/>
      <c r="BF40" s="50"/>
      <c r="BG40" s="50"/>
      <c r="BH40" s="50"/>
      <c r="BI40" s="50"/>
      <c r="BJ40" s="50"/>
      <c r="BK40" s="50"/>
      <c r="BL40" s="50"/>
    </row>
    <row r="41" spans="1:64" s="51" customFormat="1" ht="28.9" customHeight="1" x14ac:dyDescent="0.2">
      <c r="A41" s="87" t="str">
        <f>Critères!$A$40</f>
        <v>FORMULAIRES</v>
      </c>
      <c r="B41" s="47" t="str">
        <f>Critères!B40</f>
        <v>11.1</v>
      </c>
      <c r="C41" s="33" t="str">
        <f>Critères!C40</f>
        <v>Chaque champ de formulaire a-t-il une étiquette ?</v>
      </c>
      <c r="D41" s="33" t="s">
        <v>80</v>
      </c>
      <c r="E41" s="48" t="s">
        <v>91</v>
      </c>
      <c r="F41" s="33"/>
      <c r="G41" s="33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  <c r="BA41" s="50"/>
      <c r="BB41" s="50"/>
      <c r="BC41" s="50"/>
      <c r="BD41" s="50"/>
      <c r="BE41" s="50"/>
      <c r="BF41" s="50"/>
      <c r="BG41" s="50"/>
      <c r="BH41" s="50"/>
      <c r="BI41" s="50"/>
      <c r="BJ41" s="50"/>
      <c r="BK41" s="50"/>
      <c r="BL41" s="50"/>
    </row>
    <row r="42" spans="1:64" s="51" customFormat="1" ht="45" x14ac:dyDescent="0.2">
      <c r="A42" s="87"/>
      <c r="B42" s="47" t="str">
        <f>Critères!B41</f>
        <v>11.2</v>
      </c>
      <c r="C42" s="33" t="str">
        <f>Critères!C41</f>
        <v>Chaque étiquette associée à un champ de formulaire est-elle pertinente (hors cas particuliers) ?</v>
      </c>
      <c r="D42" s="33" t="s">
        <v>80</v>
      </c>
      <c r="E42" s="48" t="s">
        <v>91</v>
      </c>
      <c r="F42" s="33"/>
      <c r="G42" s="33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  <c r="BA42" s="50"/>
      <c r="BB42" s="50"/>
      <c r="BC42" s="50"/>
      <c r="BD42" s="50"/>
      <c r="BE42" s="50"/>
      <c r="BF42" s="50"/>
      <c r="BG42" s="50"/>
      <c r="BH42" s="50"/>
      <c r="BI42" s="50"/>
      <c r="BJ42" s="50"/>
      <c r="BK42" s="50"/>
      <c r="BL42" s="50"/>
    </row>
    <row r="43" spans="1:64" s="51" customFormat="1" ht="30" x14ac:dyDescent="0.2">
      <c r="A43" s="87"/>
      <c r="B43" s="47" t="str">
        <f>Critères!B42</f>
        <v>11.5</v>
      </c>
      <c r="C43" s="33" t="str">
        <f>Critères!C42</f>
        <v>Dans chaque formulaire, les champs de même nature sont-ils regroupés, si nécessaire ?</v>
      </c>
      <c r="D43" s="33" t="s">
        <v>80</v>
      </c>
      <c r="E43" s="48" t="s">
        <v>91</v>
      </c>
      <c r="F43" s="33"/>
      <c r="G43" s="33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  <c r="BA43" s="50"/>
      <c r="BB43" s="50"/>
      <c r="BC43" s="50"/>
      <c r="BD43" s="50"/>
      <c r="BE43" s="50"/>
      <c r="BF43" s="50"/>
      <c r="BG43" s="50"/>
      <c r="BH43" s="50"/>
      <c r="BI43" s="50"/>
      <c r="BJ43" s="50"/>
      <c r="BK43" s="50"/>
      <c r="BL43" s="50"/>
    </row>
    <row r="44" spans="1:64" s="51" customFormat="1" ht="45" x14ac:dyDescent="0.2">
      <c r="A44" s="87"/>
      <c r="B44" s="47" t="str">
        <f>Critères!B43</f>
        <v>11.6</v>
      </c>
      <c r="C44" s="33" t="str">
        <f>Critères!C43</f>
        <v>Dans chaque formulaire, chaque regroupement de champs de même nature a-t-il une légende ?</v>
      </c>
      <c r="D44" s="33" t="s">
        <v>80</v>
      </c>
      <c r="E44" s="48" t="s">
        <v>91</v>
      </c>
      <c r="F44" s="33"/>
      <c r="G44" s="33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  <c r="BA44" s="50"/>
      <c r="BB44" s="50"/>
      <c r="BC44" s="50"/>
      <c r="BD44" s="50"/>
      <c r="BE44" s="50"/>
      <c r="BF44" s="50"/>
      <c r="BG44" s="50"/>
      <c r="BH44" s="50"/>
      <c r="BI44" s="50"/>
      <c r="BJ44" s="50"/>
      <c r="BK44" s="50"/>
      <c r="BL44" s="50"/>
    </row>
    <row r="45" spans="1:64" s="51" customFormat="1" ht="45" x14ac:dyDescent="0.2">
      <c r="A45" s="87"/>
      <c r="B45" s="47" t="str">
        <f>Critères!B44</f>
        <v>11.7</v>
      </c>
      <c r="C45" s="33" t="str">
        <f>Critères!C44</f>
        <v>Dans chaque formulaire, chaque légende associée à un regroupement de champs de même nature est-elle pertinente ?</v>
      </c>
      <c r="D45" s="33" t="s">
        <v>80</v>
      </c>
      <c r="E45" s="48" t="s">
        <v>91</v>
      </c>
      <c r="F45" s="33"/>
      <c r="G45" s="33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  <c r="BA45" s="50"/>
      <c r="BB45" s="50"/>
      <c r="BC45" s="50"/>
      <c r="BD45" s="50"/>
      <c r="BE45" s="50"/>
      <c r="BF45" s="50"/>
      <c r="BG45" s="50"/>
      <c r="BH45" s="50"/>
      <c r="BI45" s="50"/>
      <c r="BJ45" s="50"/>
      <c r="BK45" s="50"/>
      <c r="BL45" s="50"/>
    </row>
    <row r="46" spans="1:64" s="51" customFormat="1" ht="45" x14ac:dyDescent="0.2">
      <c r="A46" s="87"/>
      <c r="B46" s="47" t="str">
        <f>Critères!B45</f>
        <v>11.9</v>
      </c>
      <c r="C46" s="33" t="str">
        <f>Critères!C45</f>
        <v>Dans chaque formulaire, l’intitulé de chaque bouton est-il pertinent (hors cas particuliers) ?</v>
      </c>
      <c r="D46" s="33" t="s">
        <v>80</v>
      </c>
      <c r="E46" s="48" t="s">
        <v>91</v>
      </c>
      <c r="F46" s="33"/>
      <c r="G46" s="33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  <c r="BA46" s="50"/>
      <c r="BB46" s="50"/>
      <c r="BC46" s="50"/>
      <c r="BD46" s="50"/>
      <c r="BE46" s="50"/>
      <c r="BF46" s="50"/>
      <c r="BG46" s="50"/>
      <c r="BH46" s="50"/>
      <c r="BI46" s="50"/>
      <c r="BJ46" s="50"/>
      <c r="BK46" s="50"/>
      <c r="BL46" s="50"/>
    </row>
    <row r="47" spans="1:64" s="51" customFormat="1" ht="45" x14ac:dyDescent="0.2">
      <c r="A47" s="87"/>
      <c r="B47" s="47" t="str">
        <f>Critères!B46</f>
        <v>11.10</v>
      </c>
      <c r="C47" s="33" t="str">
        <f>Critères!C46</f>
        <v>Dans chaque formulaire, le contrôle de saisie est-il utilisé de manière pertinente (hors cas particuliers) ?</v>
      </c>
      <c r="D47" s="33" t="s">
        <v>80</v>
      </c>
      <c r="E47" s="48" t="s">
        <v>91</v>
      </c>
      <c r="F47" s="33"/>
      <c r="G47" s="33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0"/>
      <c r="BG47" s="50"/>
      <c r="BH47" s="50"/>
      <c r="BI47" s="50"/>
      <c r="BJ47" s="50"/>
      <c r="BK47" s="50"/>
      <c r="BL47" s="50"/>
    </row>
    <row r="48" spans="1:64" s="51" customFormat="1" ht="90" x14ac:dyDescent="0.2">
      <c r="A48" s="87" t="s">
        <v>64</v>
      </c>
      <c r="B48" s="47" t="str">
        <f>Critères!B47</f>
        <v>12.6</v>
      </c>
      <c r="C48" s="33" t="str">
        <f>Critères!C47</f>
        <v>Les zones de regroupement de contenus présentes dans plusieurs pages web (zones d’en-tête, de navigation principale, de contenu principal, de pied de page et de moteur de recherche) peuvent-elles être atteintes ou évitées ?</v>
      </c>
      <c r="D48" s="33" t="s">
        <v>80</v>
      </c>
      <c r="E48" s="48" t="s">
        <v>91</v>
      </c>
      <c r="F48" s="33"/>
      <c r="G48" s="33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0"/>
      <c r="BG48" s="50"/>
      <c r="BH48" s="50"/>
      <c r="BI48" s="50"/>
      <c r="BJ48" s="50"/>
      <c r="BK48" s="50"/>
      <c r="BL48" s="50"/>
    </row>
    <row r="49" spans="1:64" s="51" customFormat="1" ht="45" x14ac:dyDescent="0.2">
      <c r="A49" s="87"/>
      <c r="B49" s="47" t="str">
        <f>Critères!B48</f>
        <v>12.7</v>
      </c>
      <c r="C49" s="33" t="str">
        <f>Critères!C48</f>
        <v>Dans chaque page web, un lien d’évitement ou d’accès rapide à la zone de contenu principal est-il présent (hors cas particuliers) ?</v>
      </c>
      <c r="D49" s="33" t="s">
        <v>80</v>
      </c>
      <c r="E49" s="48" t="s">
        <v>91</v>
      </c>
      <c r="F49" s="33"/>
      <c r="G49" s="33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  <c r="AE49" s="50"/>
      <c r="AF49" s="50"/>
      <c r="AG49" s="50"/>
      <c r="AH49" s="50"/>
      <c r="AI49" s="50"/>
      <c r="AJ49" s="50"/>
      <c r="AK49" s="50"/>
      <c r="AL49" s="50"/>
      <c r="AM49" s="50"/>
      <c r="AN49" s="50"/>
      <c r="AO49" s="50"/>
      <c r="AP49" s="50"/>
      <c r="AQ49" s="50"/>
      <c r="AR49" s="50"/>
      <c r="AS49" s="50"/>
      <c r="AT49" s="50"/>
      <c r="AU49" s="50"/>
      <c r="AV49" s="50"/>
      <c r="AW49" s="50"/>
      <c r="AX49" s="50"/>
      <c r="AY49" s="50"/>
      <c r="AZ49" s="50"/>
      <c r="BA49" s="50"/>
      <c r="BB49" s="50"/>
      <c r="BC49" s="50"/>
      <c r="BD49" s="50"/>
      <c r="BE49" s="50"/>
      <c r="BF49" s="50"/>
      <c r="BG49" s="50"/>
      <c r="BH49" s="50"/>
      <c r="BI49" s="50"/>
      <c r="BJ49" s="50"/>
      <c r="BK49" s="50"/>
      <c r="BL49" s="50"/>
    </row>
    <row r="50" spans="1:64" s="51" customFormat="1" ht="30" x14ac:dyDescent="0.2">
      <c r="A50" s="87"/>
      <c r="B50" s="47" t="str">
        <f>Critères!B49</f>
        <v>12.8</v>
      </c>
      <c r="C50" s="33" t="str">
        <f>Critères!C49</f>
        <v>Dans chaque page web, l’ordre de tabulation est-il cohérent ?</v>
      </c>
      <c r="D50" s="33" t="s">
        <v>80</v>
      </c>
      <c r="E50" s="48" t="s">
        <v>91</v>
      </c>
      <c r="F50" s="33"/>
      <c r="G50" s="33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  <c r="AE50" s="50"/>
      <c r="AF50" s="50"/>
      <c r="AG50" s="50"/>
      <c r="AH50" s="50"/>
      <c r="AI50" s="50"/>
      <c r="AJ50" s="50"/>
      <c r="AK50" s="50"/>
      <c r="AL50" s="50"/>
      <c r="AM50" s="50"/>
      <c r="AN50" s="50"/>
      <c r="AO50" s="50"/>
      <c r="AP50" s="50"/>
      <c r="AQ50" s="50"/>
      <c r="AR50" s="50"/>
      <c r="AS50" s="50"/>
      <c r="AT50" s="50"/>
      <c r="AU50" s="50"/>
      <c r="AV50" s="50"/>
      <c r="AW50" s="50"/>
      <c r="AX50" s="50"/>
      <c r="AY50" s="50"/>
      <c r="AZ50" s="50"/>
      <c r="BA50" s="50"/>
      <c r="BB50" s="50"/>
      <c r="BC50" s="50"/>
      <c r="BD50" s="50"/>
      <c r="BE50" s="50"/>
      <c r="BF50" s="50"/>
      <c r="BG50" s="50"/>
      <c r="BH50" s="50"/>
      <c r="BI50" s="50"/>
      <c r="BJ50" s="50"/>
      <c r="BK50" s="50"/>
      <c r="BL50" s="50"/>
    </row>
    <row r="51" spans="1:64" s="51" customFormat="1" ht="45" x14ac:dyDescent="0.2">
      <c r="A51" s="87"/>
      <c r="B51" s="47" t="str">
        <f>Critères!B50</f>
        <v>12.9</v>
      </c>
      <c r="C51" s="33" t="str">
        <f>Critères!C50</f>
        <v>Dans chaque page web, la navigation ne doit pas contenir de piège au clavier. Cette règle est-elle respectée ?</v>
      </c>
      <c r="D51" s="33" t="s">
        <v>80</v>
      </c>
      <c r="E51" s="48" t="s">
        <v>91</v>
      </c>
      <c r="F51" s="33"/>
      <c r="G51" s="33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  <c r="AE51" s="50"/>
      <c r="AF51" s="50"/>
      <c r="AG51" s="50"/>
      <c r="AH51" s="50"/>
      <c r="AI51" s="50"/>
      <c r="AJ51" s="50"/>
      <c r="AK51" s="50"/>
      <c r="AL51" s="50"/>
      <c r="AM51" s="50"/>
      <c r="AN51" s="50"/>
      <c r="AO51" s="50"/>
      <c r="AP51" s="50"/>
      <c r="AQ51" s="50"/>
      <c r="AR51" s="50"/>
      <c r="AS51" s="50"/>
      <c r="AT51" s="50"/>
      <c r="AU51" s="50"/>
      <c r="AV51" s="50"/>
      <c r="AW51" s="50"/>
      <c r="AX51" s="50"/>
      <c r="AY51" s="50"/>
      <c r="AZ51" s="50"/>
      <c r="BA51" s="50"/>
      <c r="BB51" s="50"/>
      <c r="BC51" s="50"/>
      <c r="BD51" s="50"/>
      <c r="BE51" s="50"/>
      <c r="BF51" s="50"/>
      <c r="BG51" s="50"/>
      <c r="BH51" s="50"/>
      <c r="BI51" s="50"/>
      <c r="BJ51" s="50"/>
      <c r="BK51" s="50"/>
      <c r="BL51" s="50"/>
    </row>
    <row r="52" spans="1:64" s="51" customFormat="1" ht="75" x14ac:dyDescent="0.2">
      <c r="A52" s="87"/>
      <c r="B52" s="47" t="str">
        <f>Critères!B51</f>
        <v>12.11</v>
      </c>
      <c r="C52" s="33" t="str">
        <f>Critères!C51</f>
        <v>Dans chaque page web, les contenus additionnels apparaissant au survol, à la prise de focus ou à l’activation d’un composant d’interface sont-ils si nécessaire atteignables au clavier ?</v>
      </c>
      <c r="D52" s="33" t="s">
        <v>80</v>
      </c>
      <c r="E52" s="48" t="s">
        <v>91</v>
      </c>
      <c r="F52" s="33"/>
      <c r="G52" s="33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  <c r="AE52" s="50"/>
      <c r="AF52" s="50"/>
      <c r="AG52" s="50"/>
      <c r="AH52" s="50"/>
      <c r="AI52" s="50"/>
      <c r="AJ52" s="50"/>
      <c r="AK52" s="50"/>
      <c r="AL52" s="50"/>
      <c r="AM52" s="50"/>
      <c r="AN52" s="50"/>
      <c r="AO52" s="50"/>
      <c r="AP52" s="50"/>
      <c r="AQ52" s="50"/>
      <c r="AR52" s="50"/>
      <c r="AS52" s="50"/>
      <c r="AT52" s="50"/>
      <c r="AU52" s="50"/>
      <c r="AV52" s="50"/>
      <c r="AW52" s="50"/>
      <c r="AX52" s="50"/>
      <c r="AY52" s="50"/>
      <c r="AZ52" s="50"/>
      <c r="BA52" s="50"/>
      <c r="BB52" s="50"/>
      <c r="BC52" s="50"/>
      <c r="BD52" s="50"/>
      <c r="BE52" s="50"/>
      <c r="BF52" s="50"/>
      <c r="BG52" s="50"/>
      <c r="BH52" s="50"/>
      <c r="BI52" s="50"/>
      <c r="BJ52" s="50"/>
      <c r="BK52" s="50"/>
      <c r="BL52" s="50"/>
    </row>
    <row r="53" spans="1:64" s="51" customFormat="1" ht="43.15" customHeight="1" x14ac:dyDescent="0.2">
      <c r="A53" s="87" t="str">
        <f>Critères!$A$52</f>
        <v>CONSULTATION</v>
      </c>
      <c r="B53" s="47" t="str">
        <f>Critères!B52</f>
        <v>13.1</v>
      </c>
      <c r="C53" s="33" t="str">
        <f>Critères!C52</f>
        <v>Pour chaque page web, l’utilisateur a-t-il le contrôle de chaque limite de temps modifiant le contenu (hors cas particuliers) ?</v>
      </c>
      <c r="D53" s="33" t="s">
        <v>80</v>
      </c>
      <c r="E53" s="48" t="s">
        <v>91</v>
      </c>
      <c r="F53" s="33"/>
      <c r="G53" s="33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  <c r="AE53" s="50"/>
      <c r="AF53" s="50"/>
      <c r="AG53" s="50"/>
      <c r="AH53" s="50"/>
      <c r="AI53" s="50"/>
      <c r="AJ53" s="50"/>
      <c r="AK53" s="50"/>
      <c r="AL53" s="50"/>
      <c r="AM53" s="50"/>
      <c r="AN53" s="50"/>
      <c r="AO53" s="50"/>
      <c r="AP53" s="50"/>
      <c r="AQ53" s="50"/>
      <c r="AR53" s="50"/>
      <c r="AS53" s="50"/>
      <c r="AT53" s="50"/>
      <c r="AU53" s="50"/>
      <c r="AV53" s="50"/>
      <c r="AW53" s="50"/>
      <c r="AX53" s="50"/>
      <c r="AY53" s="50"/>
      <c r="AZ53" s="50"/>
      <c r="BA53" s="50"/>
      <c r="BB53" s="50"/>
      <c r="BC53" s="50"/>
      <c r="BD53" s="50"/>
      <c r="BE53" s="50"/>
      <c r="BF53" s="50"/>
      <c r="BG53" s="50"/>
      <c r="BH53" s="50"/>
      <c r="BI53" s="50"/>
      <c r="BJ53" s="50"/>
      <c r="BK53" s="50"/>
      <c r="BL53" s="50"/>
    </row>
    <row r="54" spans="1:64" s="51" customFormat="1" ht="45" x14ac:dyDescent="0.2">
      <c r="A54" s="87"/>
      <c r="B54" s="47" t="str">
        <f>Critères!B53</f>
        <v>13.7</v>
      </c>
      <c r="C54" s="33" t="str">
        <f>Critères!C53</f>
        <v>Dans chaque page web, les changements brusques de luminosité ou les effets de flash sont-ils correctement utilisés ?</v>
      </c>
      <c r="D54" s="33" t="s">
        <v>80</v>
      </c>
      <c r="E54" s="48" t="s">
        <v>91</v>
      </c>
      <c r="F54" s="33"/>
      <c r="G54" s="33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  <c r="AE54" s="50"/>
      <c r="AF54" s="50"/>
      <c r="AG54" s="50"/>
      <c r="AH54" s="50"/>
      <c r="AI54" s="50"/>
      <c r="AJ54" s="50"/>
      <c r="AK54" s="50"/>
      <c r="AL54" s="50"/>
      <c r="AM54" s="50"/>
      <c r="AN54" s="50"/>
      <c r="AO54" s="50"/>
      <c r="AP54" s="50"/>
      <c r="AQ54" s="50"/>
      <c r="AR54" s="50"/>
      <c r="AS54" s="50"/>
      <c r="AT54" s="50"/>
      <c r="AU54" s="50"/>
      <c r="AV54" s="50"/>
      <c r="AW54" s="50"/>
      <c r="AX54" s="50"/>
      <c r="AY54" s="50"/>
      <c r="AZ54" s="50"/>
      <c r="BA54" s="50"/>
      <c r="BB54" s="50"/>
      <c r="BC54" s="50"/>
      <c r="BD54" s="50"/>
      <c r="BE54" s="50"/>
      <c r="BF54" s="50"/>
      <c r="BG54" s="50"/>
      <c r="BH54" s="50"/>
      <c r="BI54" s="50"/>
      <c r="BJ54" s="50"/>
      <c r="BK54" s="50"/>
      <c r="BL54" s="50"/>
    </row>
    <row r="55" spans="1:64" s="51" customFormat="1" ht="45" x14ac:dyDescent="0.2">
      <c r="A55" s="87"/>
      <c r="B55" s="47" t="str">
        <f>Critères!B54</f>
        <v>13.8</v>
      </c>
      <c r="C55" s="33" t="str">
        <f>Critères!C54</f>
        <v>Dans chaque page web, chaque contenu en mouvement ou clignotant est-il contrôlable par l’utilisateur ?</v>
      </c>
      <c r="D55" s="33" t="s">
        <v>80</v>
      </c>
      <c r="E55" s="48" t="s">
        <v>91</v>
      </c>
      <c r="F55" s="33"/>
      <c r="G55" s="33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0"/>
      <c r="AE55" s="50"/>
      <c r="AF55" s="50"/>
      <c r="AG55" s="50"/>
      <c r="AH55" s="50"/>
      <c r="AI55" s="50"/>
      <c r="AJ55" s="50"/>
      <c r="AK55" s="50"/>
      <c r="AL55" s="50"/>
      <c r="AM55" s="50"/>
      <c r="AN55" s="50"/>
      <c r="AO55" s="50"/>
      <c r="AP55" s="50"/>
      <c r="AQ55" s="50"/>
      <c r="AR55" s="50"/>
      <c r="AS55" s="50"/>
      <c r="AT55" s="50"/>
      <c r="AU55" s="50"/>
      <c r="AV55" s="50"/>
      <c r="AW55" s="50"/>
      <c r="AX55" s="50"/>
      <c r="AY55" s="50"/>
      <c r="AZ55" s="50"/>
      <c r="BA55" s="50"/>
      <c r="BB55" s="50"/>
      <c r="BC55" s="50"/>
      <c r="BD55" s="50"/>
      <c r="BE55" s="50"/>
      <c r="BF55" s="50"/>
      <c r="BG55" s="50"/>
      <c r="BH55" s="50"/>
      <c r="BI55" s="50"/>
      <c r="BJ55" s="50"/>
      <c r="BK55" s="50"/>
      <c r="BL55" s="50"/>
    </row>
  </sheetData>
  <mergeCells count="13">
    <mergeCell ref="A53:A55"/>
    <mergeCell ref="A27:A33"/>
    <mergeCell ref="A34:A35"/>
    <mergeCell ref="A36:A40"/>
    <mergeCell ref="A41:A47"/>
    <mergeCell ref="A48:A52"/>
    <mergeCell ref="A14:A21"/>
    <mergeCell ref="A22:A23"/>
    <mergeCell ref="A24:A25"/>
    <mergeCell ref="A1:G1"/>
    <mergeCell ref="A2:G2"/>
    <mergeCell ref="A4:A10"/>
    <mergeCell ref="A12:A13"/>
  </mergeCells>
  <conditionalFormatting sqref="D4:D55">
    <cfRule type="cellIs" dxfId="5" priority="2" operator="equal">
      <formula>"C"</formula>
    </cfRule>
    <cfRule type="cellIs" dxfId="4" priority="3" operator="equal">
      <formula>"NC"</formula>
    </cfRule>
    <cfRule type="cellIs" dxfId="3" priority="4" operator="equal">
      <formula>"NA"</formula>
    </cfRule>
    <cfRule type="cellIs" dxfId="2" priority="5" operator="equal">
      <formula>"NT"</formula>
    </cfRule>
  </conditionalFormatting>
  <conditionalFormatting sqref="E4:E55">
    <cfRule type="cellIs" dxfId="1" priority="6" operator="equal">
      <formula>"D"</formula>
    </cfRule>
    <cfRule type="cellIs" dxfId="0" priority="7" operator="equal">
      <formula>"N"</formula>
    </cfRule>
  </conditionalFormatting>
  <dataValidations count="2">
    <dataValidation type="list" operator="equal" showErrorMessage="1" sqref="D4:D55">
      <formula1>"C,NC,NA,NT"</formula1>
      <formula2>0</formula2>
    </dataValidation>
    <dataValidation type="list" operator="equal" showErrorMessage="1" sqref="E4:E55">
      <formula1>"D,N"</formula1>
      <formula2>0</formula2>
    </dataValidation>
  </dataValidations>
  <pageMargins left="0.39374999999999999" right="0.39374999999999999" top="0.53263888888888899" bottom="0.39374999999999999" header="0.39374999999999999" footer="0.39374999999999999"/>
  <pageSetup scale="74" pageOrder="overThenDown" orientation="portrait" horizontalDpi="300" verticalDpi="300" r:id="rId1"/>
  <headerFooter>
    <oddHeader>&amp;L&amp;10RGAA 3.0 - Relevé pour le site : wwww.site.fr&amp;R&amp;10&amp;P/&amp;N -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Échantillon</vt:lpstr>
      <vt:lpstr>Résultats</vt:lpstr>
      <vt:lpstr>Critères</vt:lpstr>
      <vt:lpstr>Synthèse</vt:lpstr>
      <vt:lpstr>BaseDeCalcul</vt:lpstr>
      <vt:lpstr>Échelle</vt:lpstr>
      <vt:lpstr>P01</vt:lpstr>
      <vt:lpstr>P02</vt:lpstr>
      <vt:lpstr>P03</vt:lpstr>
      <vt:lpstr>Critères!Print_Area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Alain Vagner</dc:creator>
  <dc:description/>
  <cp:lastModifiedBy>Alain Vagner</cp:lastModifiedBy>
  <cp:revision>530</cp:revision>
  <cp:lastPrinted>2015-03-10T10:18:37Z</cp:lastPrinted>
  <dcterms:created xsi:type="dcterms:W3CDTF">2015-03-10T09:08:51Z</dcterms:created>
  <dcterms:modified xsi:type="dcterms:W3CDTF">2021-07-20T08:41:23Z</dcterms:modified>
  <dc:language>en-US</dc:language>
</cp:coreProperties>
</file>